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ba40b01760e49f0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C:\Users\Chris Stannard\Documents\WORK FOLDER MAY 2016\Thurrock\Draft New Contracts\170517 Issued\MDR\"/>
    </mc:Choice>
  </mc:AlternateContent>
  <bookViews>
    <workbookView xWindow="0" yWindow="0" windowWidth="23040" windowHeight="9084"/>
  </bookViews>
  <sheets>
    <sheet name="Quarter Z" sheetId="1" r:id="rId1"/>
    <sheet name="Quarter Z_calculations" sheetId="2" r:id="rId2"/>
    <sheet name="Quarter 1" sheetId="3" r:id="rId3"/>
    <sheet name="Baseline Quarter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2" l="1"/>
  <c r="O9" i="2"/>
  <c r="O10" i="2"/>
  <c r="O11" i="2"/>
  <c r="O12" i="2"/>
  <c r="O13" i="2"/>
  <c r="O14" i="2"/>
  <c r="O15" i="2"/>
  <c r="O16" i="2"/>
  <c r="O17" i="2"/>
  <c r="O18" i="2"/>
  <c r="O7" i="2"/>
  <c r="C17" i="2" l="1"/>
  <c r="C18" i="2"/>
  <c r="C7" i="2"/>
  <c r="B8" i="2"/>
  <c r="B9" i="2"/>
  <c r="B10" i="2"/>
  <c r="B11" i="2"/>
  <c r="B12" i="2"/>
  <c r="B13" i="2"/>
  <c r="B14" i="2"/>
  <c r="B15" i="2"/>
  <c r="B16" i="2"/>
  <c r="B17" i="2"/>
  <c r="B18" i="2"/>
  <c r="B7" i="2"/>
  <c r="K9" i="4"/>
  <c r="K10" i="4"/>
  <c r="K11" i="4"/>
  <c r="K12" i="4"/>
  <c r="K13" i="4"/>
  <c r="K14" i="4"/>
  <c r="K15" i="4"/>
  <c r="K16" i="4"/>
  <c r="K17" i="4"/>
  <c r="K18" i="4"/>
  <c r="K19" i="4"/>
  <c r="K8" i="4"/>
  <c r="H19" i="4"/>
  <c r="H18" i="4"/>
  <c r="H17" i="4"/>
  <c r="H16" i="4"/>
  <c r="H15" i="4"/>
  <c r="H14" i="4"/>
  <c r="H13" i="4"/>
  <c r="H12" i="4"/>
  <c r="H11" i="4"/>
  <c r="H10" i="4"/>
  <c r="H9" i="4"/>
  <c r="H8" i="4"/>
  <c r="E9" i="4"/>
  <c r="E10" i="4"/>
  <c r="E11" i="4"/>
  <c r="E12" i="4"/>
  <c r="E13" i="4"/>
  <c r="E14" i="4"/>
  <c r="E15" i="4"/>
  <c r="E16" i="4"/>
  <c r="E17" i="4"/>
  <c r="E18" i="4"/>
  <c r="E19" i="4"/>
  <c r="E8" i="4"/>
  <c r="E6" i="3"/>
  <c r="E7" i="3"/>
  <c r="E8" i="3"/>
  <c r="E9" i="3"/>
  <c r="E10" i="3"/>
  <c r="E11" i="3"/>
  <c r="E12" i="3"/>
  <c r="E13" i="3"/>
  <c r="E14" i="3"/>
  <c r="E15" i="3"/>
  <c r="E16" i="3"/>
  <c r="E5" i="3"/>
  <c r="E17" i="3" l="1"/>
  <c r="L18" i="4"/>
  <c r="M17" i="2" s="1"/>
  <c r="L14" i="4"/>
  <c r="M13" i="2" s="1"/>
  <c r="L10" i="4"/>
  <c r="M9" i="2" s="1"/>
  <c r="L19" i="4"/>
  <c r="M18" i="2" s="1"/>
  <c r="L17" i="4"/>
  <c r="M16" i="2" s="1"/>
  <c r="L16" i="4"/>
  <c r="M15" i="2" s="1"/>
  <c r="L15" i="4"/>
  <c r="M14" i="2" s="1"/>
  <c r="L13" i="4"/>
  <c r="M12" i="2" s="1"/>
  <c r="L12" i="4"/>
  <c r="M11" i="2" s="1"/>
  <c r="L11" i="4"/>
  <c r="M10" i="2" s="1"/>
  <c r="L9" i="4"/>
  <c r="M8" i="2" s="1"/>
  <c r="L8" i="4"/>
  <c r="M7" i="2" s="1"/>
  <c r="J7" i="2" l="1"/>
  <c r="G7" i="2"/>
  <c r="D7" i="2"/>
  <c r="K7" i="2" l="1"/>
  <c r="N7" i="2" s="1"/>
  <c r="P7" i="2" s="1"/>
  <c r="J9" i="2"/>
  <c r="J8" i="2"/>
  <c r="G9" i="2"/>
  <c r="G8" i="2"/>
  <c r="D9" i="2"/>
  <c r="D11" i="2"/>
  <c r="D8" i="2"/>
  <c r="D7" i="1" l="1"/>
  <c r="E7" i="1" s="1"/>
  <c r="C7" i="1"/>
  <c r="K9" i="2"/>
  <c r="K8" i="2"/>
  <c r="D10" i="2"/>
  <c r="J10" i="2"/>
  <c r="G10" i="2"/>
  <c r="C8" i="1" l="1"/>
  <c r="N8" i="2"/>
  <c r="P8" i="2" s="1"/>
  <c r="D8" i="1" s="1"/>
  <c r="E8" i="1" s="1"/>
  <c r="C9" i="1"/>
  <c r="N9" i="2"/>
  <c r="P9" i="2" s="1"/>
  <c r="D9" i="1" s="1"/>
  <c r="E9" i="1" s="1"/>
  <c r="K10" i="2"/>
  <c r="J11" i="2"/>
  <c r="G11" i="2"/>
  <c r="D12" i="2"/>
  <c r="D13" i="2"/>
  <c r="B19" i="1"/>
  <c r="C10" i="1" l="1"/>
  <c r="N10" i="2"/>
  <c r="P10" i="2" s="1"/>
  <c r="D10" i="1"/>
  <c r="E10" i="1" s="1"/>
  <c r="K11" i="2"/>
  <c r="N11" i="2" s="1"/>
  <c r="J12" i="2"/>
  <c r="G12" i="2"/>
  <c r="D14" i="2"/>
  <c r="P11" i="2" l="1"/>
  <c r="C11" i="1"/>
  <c r="K12" i="2"/>
  <c r="D11" i="1"/>
  <c r="E11" i="1" s="1"/>
  <c r="J13" i="2"/>
  <c r="G13" i="2"/>
  <c r="D15" i="2"/>
  <c r="C12" i="1" l="1"/>
  <c r="N12" i="2"/>
  <c r="P12" i="2" s="1"/>
  <c r="D12" i="1"/>
  <c r="E12" i="1" s="1"/>
  <c r="K13" i="2"/>
  <c r="N13" i="2" s="1"/>
  <c r="P13" i="2" s="1"/>
  <c r="J14" i="2"/>
  <c r="G14" i="2"/>
  <c r="D16" i="2"/>
  <c r="C13" i="1" l="1"/>
  <c r="K14" i="2"/>
  <c r="D13" i="1"/>
  <c r="E13" i="1" s="1"/>
  <c r="J15" i="2"/>
  <c r="G15" i="2"/>
  <c r="D17" i="2"/>
  <c r="D18" i="2"/>
  <c r="C14" i="1" l="1"/>
  <c r="N14" i="2"/>
  <c r="P14" i="2" s="1"/>
  <c r="D14" i="1" s="1"/>
  <c r="E14" i="1" s="1"/>
  <c r="K15" i="2"/>
  <c r="J16" i="2"/>
  <c r="G16" i="2"/>
  <c r="C15" i="1" l="1"/>
  <c r="N15" i="2"/>
  <c r="P15" i="2" s="1"/>
  <c r="D15" i="1"/>
  <c r="E15" i="1" s="1"/>
  <c r="K16" i="2"/>
  <c r="J18" i="2"/>
  <c r="J17" i="2"/>
  <c r="G18" i="2"/>
  <c r="G17" i="2"/>
  <c r="C16" i="1" l="1"/>
  <c r="N16" i="2"/>
  <c r="P16" i="2" s="1"/>
  <c r="D16" i="1"/>
  <c r="E16" i="1" s="1"/>
  <c r="K18" i="2"/>
  <c r="N18" i="2" s="1"/>
  <c r="P18" i="2" s="1"/>
  <c r="K17" i="2"/>
  <c r="N17" i="2" s="1"/>
  <c r="P17" i="2" s="1"/>
  <c r="C17" i="1" l="1"/>
  <c r="C18" i="1"/>
  <c r="D17" i="1"/>
  <c r="E17" i="1" s="1"/>
  <c r="D18" i="1"/>
  <c r="E18" i="1" s="1"/>
  <c r="F19" i="1" l="1"/>
</calcChain>
</file>

<file path=xl/sharedStrings.xml><?xml version="1.0" encoding="utf-8"?>
<sst xmlns="http://schemas.openxmlformats.org/spreadsheetml/2006/main" count="123" uniqueCount="62">
  <si>
    <t>Thurrock Council</t>
  </si>
  <si>
    <t>MDR Material:</t>
  </si>
  <si>
    <t>Mixed Paper</t>
  </si>
  <si>
    <t xml:space="preserve">Cardboard </t>
  </si>
  <si>
    <t>Glass</t>
  </si>
  <si>
    <t>Mixed Plastics</t>
  </si>
  <si>
    <t>Residual</t>
  </si>
  <si>
    <t>HDPE</t>
  </si>
  <si>
    <t>PET</t>
  </si>
  <si>
    <t>Plastic Film</t>
  </si>
  <si>
    <t>Steel</t>
  </si>
  <si>
    <t>Aluminium</t>
  </si>
  <si>
    <t>Fines</t>
  </si>
  <si>
    <t>Step A</t>
  </si>
  <si>
    <t>Step B</t>
  </si>
  <si>
    <t>Step C</t>
  </si>
  <si>
    <t>Step D</t>
  </si>
  <si>
    <t>Step E</t>
  </si>
  <si>
    <t>Weighted Average Price for all MDR material</t>
  </si>
  <si>
    <t>Textiles</t>
  </si>
  <si>
    <t>MDR Contract: Payment Mechanism: Income from the Sale of Recyclables Worked Example</t>
  </si>
  <si>
    <t>Month 1</t>
  </si>
  <si>
    <t>TAWAMDRP</t>
  </si>
  <si>
    <t>Month 2</t>
  </si>
  <si>
    <t>Month 3</t>
  </si>
  <si>
    <t>MDR Material</t>
  </si>
  <si>
    <r>
      <t>Compostion as per paragrapgh 1.9.4 of the Specification (MDRC</t>
    </r>
    <r>
      <rPr>
        <b/>
        <sz val="8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</si>
  <si>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r>
      <t>Assumed rates bid back by the Contractor and as set out in the Schedule of Rates (MDRP</t>
    </r>
    <r>
      <rPr>
        <b/>
        <sz val="8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</si>
  <si>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t>Weighted Average MDR Price per tonne (WAMDRP)</t>
  </si>
  <si>
    <t>TWAMDRP</t>
  </si>
  <si>
    <t>Quarter 1: Total Weighted Average MDR Price per tonne (TWAMDRP)</t>
  </si>
  <si>
    <t>Basline Quarter</t>
  </si>
  <si>
    <r>
      <t>Baseline Quarter Mid Range Market Price per tonne (BQMRMP</t>
    </r>
    <r>
      <rPr>
        <b/>
        <sz val="8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</si>
  <si>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r>
      <t>Highest Price per tonne per MRW (HP</t>
    </r>
    <r>
      <rPr>
        <b/>
        <sz val="8"/>
        <color theme="1"/>
        <rFont val="Calibri"/>
        <family val="2"/>
        <scheme val="minor"/>
      </rPr>
      <t>BQy</t>
    </r>
    <r>
      <rPr>
        <b/>
        <sz val="11"/>
        <color theme="1"/>
        <rFont val="Calibri"/>
        <family val="2"/>
        <scheme val="minor"/>
      </rPr>
      <t>)</t>
    </r>
  </si>
  <si>
    <r>
      <t>Lowest Price per tonne  per MRW (LP</t>
    </r>
    <r>
      <rPr>
        <b/>
        <sz val="8"/>
        <color theme="1"/>
        <rFont val="Calibri"/>
        <family val="2"/>
        <scheme val="minor"/>
      </rPr>
      <t>BQy</t>
    </r>
    <r>
      <rPr>
        <b/>
        <sz val="11"/>
        <color theme="1"/>
        <rFont val="Calibri"/>
        <family val="2"/>
        <scheme val="minor"/>
      </rPr>
      <t>)</t>
    </r>
  </si>
  <si>
    <r>
      <t>Mid Range Market price in Month 1 (MRMP</t>
    </r>
    <r>
      <rPr>
        <b/>
        <sz val="7"/>
        <color theme="1"/>
        <rFont val="Arial"/>
        <family val="2"/>
      </rPr>
      <t>yBQm1)</t>
    </r>
  </si>
  <si>
    <r>
      <t>Mid Range Market price in Month 2 (MRMP</t>
    </r>
    <r>
      <rPr>
        <b/>
        <sz val="7"/>
        <color theme="1"/>
        <rFont val="Arial"/>
        <family val="2"/>
      </rPr>
      <t>yBQm2)</t>
    </r>
  </si>
  <si>
    <r>
      <t>Mid Range Market price in Month 3 (MRMP</t>
    </r>
    <r>
      <rPr>
        <b/>
        <sz val="7"/>
        <color theme="1"/>
        <rFont val="Arial"/>
        <family val="2"/>
      </rPr>
      <t>yBQm3)</t>
    </r>
  </si>
  <si>
    <r>
      <t>Mid Range Market Price per tonne for Quarter Z (MRMPyQz</t>
    </r>
    <r>
      <rPr>
        <b/>
        <sz val="7"/>
        <color theme="1"/>
        <rFont val="Arial"/>
        <family val="2"/>
      </rPr>
      <t>)</t>
    </r>
  </si>
  <si>
    <r>
      <t>Mid Range Market price per Tonne in Month 1 (MRMP</t>
    </r>
    <r>
      <rPr>
        <b/>
        <sz val="7"/>
        <color theme="1"/>
        <rFont val="Arial"/>
        <family val="2"/>
      </rPr>
      <t>yQzm1)</t>
    </r>
  </si>
  <si>
    <t>Quarter Z</t>
  </si>
  <si>
    <r>
      <t>Mid Range Market price per Tonne in Month 2 (MRMP</t>
    </r>
    <r>
      <rPr>
        <b/>
        <sz val="7"/>
        <color theme="1"/>
        <rFont val="Arial"/>
        <family val="2"/>
      </rPr>
      <t>yQzm2)</t>
    </r>
  </si>
  <si>
    <r>
      <t>Mid Range Market price per Tonne in Month 3 (MRMP</t>
    </r>
    <r>
      <rPr>
        <b/>
        <sz val="7"/>
        <color theme="1"/>
        <rFont val="Arial"/>
        <family val="2"/>
      </rPr>
      <t>yQzm3)</t>
    </r>
  </si>
  <si>
    <r>
      <t>Highest Price per tonne per MRW in Month 1 (HP</t>
    </r>
    <r>
      <rPr>
        <b/>
        <sz val="7"/>
        <color theme="1"/>
        <rFont val="Arial"/>
        <family val="2"/>
      </rPr>
      <t>yQzm1)</t>
    </r>
  </si>
  <si>
    <r>
      <t>Highest Price per tonne per MRW in Month 2 (HP</t>
    </r>
    <r>
      <rPr>
        <b/>
        <sz val="7"/>
        <color theme="1"/>
        <rFont val="Arial"/>
        <family val="2"/>
      </rPr>
      <t>yQzm2)</t>
    </r>
  </si>
  <si>
    <r>
      <t>Highest Price per tonne per MRW in Month 3 (HP</t>
    </r>
    <r>
      <rPr>
        <b/>
        <sz val="7"/>
        <color theme="1"/>
        <rFont val="Arial"/>
        <family val="2"/>
      </rPr>
      <t>yQzm3)</t>
    </r>
  </si>
  <si>
    <t>Lowest Price per tonne  per MRW in Month 1  (LPyQZm1)</t>
  </si>
  <si>
    <t>Lowest Price per tonne  per MRW in Month 2  (LPyQZm2)</t>
  </si>
  <si>
    <t>Lowest Price per tonne  per MRW in Month 3  (LPyQZm3)</t>
  </si>
  <si>
    <r>
      <t>The Composition for Mixed Dry Recyclable</t>
    </r>
    <r>
      <rPr>
        <b/>
        <sz val="8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 xml:space="preserve"> as identified using the Mixed Dry Recyclable  Analsyis procedure (MDRAPCy)</t>
    </r>
  </si>
  <si>
    <t>Mixed Dry Recyclable Mid Range market price per tonne (MRMPyQz)</t>
  </si>
  <si>
    <t>Material Type</t>
  </si>
  <si>
    <t>Approx. Composition</t>
  </si>
  <si>
    <t>Total</t>
  </si>
  <si>
    <t>MDRAPCy</t>
  </si>
  <si>
    <t>MRMPyQz</t>
  </si>
  <si>
    <t>Adjusted  Mixed Dry recyclable price per Tonne (AMDRP)</t>
  </si>
  <si>
    <t>Calculation of the Adjusted  Mixed Dry recyclable price per Tonne (AMDRP) in Quarter Z</t>
  </si>
  <si>
    <r>
      <t>Adjusted  Mixed Dry recyclable price per Tonne - AMDRP</t>
    </r>
    <r>
      <rPr>
        <b/>
        <sz val="8"/>
        <color theme="1"/>
        <rFont val="Calibri"/>
        <family val="2"/>
        <scheme val="minor"/>
      </rPr>
      <t>y</t>
    </r>
  </si>
  <si>
    <r>
      <t>AMDRP</t>
    </r>
    <r>
      <rPr>
        <b/>
        <sz val="8"/>
        <color theme="1"/>
        <rFont val="Calibri"/>
        <family val="2"/>
        <scheme val="minor"/>
      </rPr>
      <t>y</t>
    </r>
  </si>
  <si>
    <r>
      <t>The Adjusted Weighted Average Mixed Dry Recyclables Price per Tonne for each individual Mixed Dry Recyclable (AWAMDRP</t>
    </r>
    <r>
      <rPr>
        <b/>
        <sz val="8"/>
        <color theme="1"/>
        <rFont val="Calibri"/>
        <family val="2"/>
        <scheme val="minor"/>
      </rPr>
      <t>y</t>
    </r>
    <r>
      <rPr>
        <b/>
        <sz val="11"/>
        <color theme="1"/>
        <rFont val="Calibri"/>
        <family val="2"/>
        <scheme val="minor"/>
      </rPr>
      <t>)</t>
    </r>
  </si>
  <si>
    <r>
      <t>AWAMDRP</t>
    </r>
    <r>
      <rPr>
        <b/>
        <sz val="8"/>
        <color theme="1"/>
        <rFont val="Calibri"/>
        <family val="2"/>
        <scheme val="minor"/>
      </rPr>
      <t>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</si>
</sst>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8" formatCode="&quot;£&quot;#,##0.00;[Red]\-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9" fontId="1" fillId="0" borderId="1" xfId="0" applyNumberFormat="1" applyFont="1" applyBorder="1"/>
    <xf numFmtId="8" fontId="1" fillId="0" borderId="1" xfId="0" applyNumberFormat="1" applyFont="1" applyBorder="1"/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0" fontId="0" fillId="0" borderId="4" xfId="0" applyBorder="1"/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10" fontId="0" fillId="0" borderId="0" xfId="0" applyNumberFormat="1" applyBorder="1"/>
    <xf numFmtId="8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1" fillId="0" borderId="4" xfId="0" applyFont="1" applyBorder="1"/>
    <xf numFmtId="0" fontId="1" fillId="0" borderId="0" xfId="0" applyFont="1"/>
    <xf numFmtId="8" fontId="0" fillId="0" borderId="0" xfId="0" applyNumberFormat="1" applyFill="1" applyBorder="1"/>
    <xf numFmtId="0" fontId="1" fillId="0" borderId="9" xfId="0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wrapText="1"/>
    </xf>
    <xf numFmtId="10" fontId="0" fillId="0" borderId="10" xfId="0" applyNumberFormat="1" applyBorder="1"/>
    <xf numFmtId="6" fontId="0" fillId="0" borderId="2" xfId="0" applyNumberFormat="1" applyBorder="1"/>
    <xf numFmtId="6" fontId="0" fillId="0" borderId="4" xfId="0" applyNumberFormat="1" applyBorder="1"/>
    <xf numFmtId="6" fontId="0" fillId="0" borderId="5" xfId="0" applyNumberFormat="1" applyBorder="1"/>
    <xf numFmtId="0" fontId="1" fillId="0" borderId="10" xfId="0" applyFont="1" applyBorder="1" applyAlignment="1">
      <alignment wrapText="1"/>
    </xf>
    <xf numFmtId="10" fontId="0" fillId="0" borderId="11" xfId="0" applyNumberFormat="1" applyBorder="1"/>
    <xf numFmtId="10" fontId="0" fillId="0" borderId="12" xfId="0" applyNumberFormat="1" applyBorder="1"/>
    <xf numFmtId="8" fontId="0" fillId="0" borderId="10" xfId="0" applyNumberFormat="1" applyBorder="1"/>
    <xf numFmtId="8" fontId="0" fillId="0" borderId="11" xfId="0" applyNumberFormat="1" applyBorder="1"/>
    <xf numFmtId="8" fontId="0" fillId="0" borderId="12" xfId="0" applyNumberFormat="1" applyBorder="1"/>
    <xf numFmtId="0" fontId="1" fillId="0" borderId="9" xfId="0" applyFont="1" applyFill="1" applyBorder="1"/>
    <xf numFmtId="8" fontId="1" fillId="0" borderId="9" xfId="0" applyNumberFormat="1" applyFont="1" applyBorder="1"/>
    <xf numFmtId="0" fontId="1" fillId="0" borderId="9" xfId="0" applyFont="1" applyBorder="1" applyAlignment="1">
      <alignment horizontal="center" wrapText="1"/>
    </xf>
    <xf numFmtId="0" fontId="1" fillId="2" borderId="9" xfId="0" applyFont="1" applyFill="1" applyBorder="1" applyAlignment="1">
      <alignment wrapText="1"/>
    </xf>
    <xf numFmtId="9" fontId="1" fillId="0" borderId="9" xfId="0" applyNumberFormat="1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4" workbookViewId="0">
      <selection activeCell="I16" sqref="I16"/>
    </sheetView>
  </sheetViews>
  <sheetFormatPr defaultRowHeight="14.4" x14ac:dyDescent="0.3"/>
  <cols>
    <col min="1" max="1" width="18.5546875" customWidth="1"/>
    <col min="2" max="2" width="22.5546875" customWidth="1"/>
    <col min="3" max="3" width="18.5546875" customWidth="1"/>
    <col min="4" max="4" width="17.33203125" customWidth="1"/>
    <col min="5" max="5" width="21.5546875" customWidth="1"/>
    <col min="6" max="6" width="17.88671875" customWidth="1"/>
    <col min="7" max="7" width="16.44140625" customWidth="1"/>
  </cols>
  <sheetData>
    <row r="1" spans="1:6" x14ac:dyDescent="0.3">
      <c r="A1" s="3" t="s">
        <v>0</v>
      </c>
      <c r="B1" s="4"/>
      <c r="C1" s="4"/>
      <c r="D1" s="4"/>
      <c r="E1" s="4"/>
      <c r="F1" s="4"/>
    </row>
    <row r="2" spans="1:6" x14ac:dyDescent="0.3">
      <c r="A2" s="5" t="s">
        <v>20</v>
      </c>
      <c r="B2" s="6"/>
      <c r="C2" s="6"/>
      <c r="D2" s="6"/>
      <c r="E2" s="6"/>
      <c r="F2" s="6"/>
    </row>
    <row r="3" spans="1:6" x14ac:dyDescent="0.3">
      <c r="A3" s="5"/>
      <c r="B3" s="6"/>
      <c r="C3" s="6"/>
      <c r="D3" s="6"/>
      <c r="E3" s="6"/>
      <c r="F3" s="6"/>
    </row>
    <row r="4" spans="1:6" x14ac:dyDescent="0.3">
      <c r="A4" s="7"/>
      <c r="B4" s="39" t="s">
        <v>40</v>
      </c>
      <c r="C4" s="40"/>
      <c r="D4" s="40"/>
      <c r="E4" s="40"/>
      <c r="F4" s="40"/>
    </row>
    <row r="5" spans="1:6" x14ac:dyDescent="0.3">
      <c r="A5" s="7"/>
      <c r="B5" s="9" t="s">
        <v>13</v>
      </c>
      <c r="C5" s="9" t="s">
        <v>14</v>
      </c>
      <c r="D5" s="9" t="s">
        <v>15</v>
      </c>
      <c r="E5" s="9" t="s">
        <v>16</v>
      </c>
      <c r="F5" s="10" t="s">
        <v>17</v>
      </c>
    </row>
    <row r="6" spans="1:6" ht="104.25" customHeight="1" x14ac:dyDescent="0.3">
      <c r="A6" s="16" t="s">
        <v>1</v>
      </c>
      <c r="B6" s="11" t="s">
        <v>49</v>
      </c>
      <c r="C6" s="11" t="s">
        <v>50</v>
      </c>
      <c r="D6" s="11" t="s">
        <v>58</v>
      </c>
      <c r="E6" s="11" t="s">
        <v>60</v>
      </c>
      <c r="F6" s="11" t="s">
        <v>18</v>
      </c>
    </row>
    <row r="7" spans="1:6" x14ac:dyDescent="0.3">
      <c r="A7" s="7" t="s">
        <v>2</v>
      </c>
      <c r="B7" s="12">
        <v>0.32379999999999998</v>
      </c>
      <c r="C7" s="18">
        <f>'Quarter Z_calculations'!K7</f>
        <v>26.791666666666668</v>
      </c>
      <c r="D7" s="18">
        <f>'Quarter Z_calculations'!P7</f>
        <v>25.088150289017342</v>
      </c>
      <c r="E7" s="13">
        <f>B7*D7</f>
        <v>8.1235430635838153</v>
      </c>
      <c r="F7" s="13"/>
    </row>
    <row r="8" spans="1:6" x14ac:dyDescent="0.3">
      <c r="A8" s="7" t="s">
        <v>3</v>
      </c>
      <c r="B8" s="12">
        <v>0.22070000000000001</v>
      </c>
      <c r="C8" s="18">
        <f>'Quarter Z_calculations'!K8</f>
        <v>68.5</v>
      </c>
      <c r="D8" s="18">
        <f>'Quarter Z_calculations'!P8</f>
        <v>70.361413043478265</v>
      </c>
      <c r="E8" s="13">
        <f t="shared" ref="E8:E18" si="0">B8*D8</f>
        <v>15.528763858695653</v>
      </c>
      <c r="F8" s="13"/>
    </row>
    <row r="9" spans="1:6" x14ac:dyDescent="0.3">
      <c r="A9" s="7" t="s">
        <v>4</v>
      </c>
      <c r="B9" s="12">
        <v>8.8700000000000001E-2</v>
      </c>
      <c r="C9" s="18">
        <f>'Quarter Z_calculations'!K9</f>
        <v>10.35</v>
      </c>
      <c r="D9" s="18">
        <f>'Quarter Z_calculations'!P9</f>
        <v>4.4357142857142859</v>
      </c>
      <c r="E9" s="13">
        <f t="shared" si="0"/>
        <v>0.39344785714285718</v>
      </c>
      <c r="F9" s="13"/>
    </row>
    <row r="10" spans="1:6" x14ac:dyDescent="0.3">
      <c r="A10" s="7" t="s">
        <v>7</v>
      </c>
      <c r="B10" s="12">
        <v>1.2200000000000001E-2</v>
      </c>
      <c r="C10" s="18">
        <f>'Quarter Z_calculations'!K10</f>
        <v>116.66666666666667</v>
      </c>
      <c r="D10" s="18">
        <f>'Quarter Z_calculations'!P10</f>
        <v>114.84375</v>
      </c>
      <c r="E10" s="13">
        <f t="shared" si="0"/>
        <v>1.40109375</v>
      </c>
      <c r="F10" s="13"/>
    </row>
    <row r="11" spans="1:6" x14ac:dyDescent="0.3">
      <c r="A11" s="7" t="s">
        <v>8</v>
      </c>
      <c r="B11" s="12">
        <v>2.18E-2</v>
      </c>
      <c r="C11" s="18">
        <f>'Quarter Z_calculations'!K11</f>
        <v>86.333333333333329</v>
      </c>
      <c r="D11" s="18">
        <f>'Quarter Z_calculations'!P11</f>
        <v>79.223529411764702</v>
      </c>
      <c r="E11" s="13">
        <f t="shared" si="0"/>
        <v>1.7270729411764705</v>
      </c>
      <c r="F11" s="13"/>
    </row>
    <row r="12" spans="1:6" x14ac:dyDescent="0.3">
      <c r="A12" s="7" t="s">
        <v>5</v>
      </c>
      <c r="B12" s="12">
        <v>4.4900000000000002E-2</v>
      </c>
      <c r="C12" s="18">
        <f>'Quarter Z_calculations'!K12</f>
        <v>52.75</v>
      </c>
      <c r="D12" s="18">
        <f>'Quarter Z_calculations'!P12</f>
        <v>39.5625</v>
      </c>
      <c r="E12" s="13">
        <f t="shared" si="0"/>
        <v>1.7763562500000001</v>
      </c>
      <c r="F12" s="13"/>
    </row>
    <row r="13" spans="1:6" x14ac:dyDescent="0.3">
      <c r="A13" s="7" t="s">
        <v>9</v>
      </c>
      <c r="B13" s="12">
        <v>1.1599999999999999E-2</v>
      </c>
      <c r="C13" s="18">
        <f>'Quarter Z_calculations'!K13</f>
        <v>204.16666666666666</v>
      </c>
      <c r="D13" s="18">
        <f>'Quarter Z_calculations'!P13</f>
        <v>186.2</v>
      </c>
      <c r="E13" s="13">
        <f t="shared" si="0"/>
        <v>2.1599199999999996</v>
      </c>
      <c r="F13" s="13"/>
    </row>
    <row r="14" spans="1:6" x14ac:dyDescent="0.3">
      <c r="A14" s="7" t="s">
        <v>10</v>
      </c>
      <c r="B14" s="12">
        <v>3.0700000000000002E-2</v>
      </c>
      <c r="C14" s="18">
        <f>'Quarter Z_calculations'!K14</f>
        <v>98.166666666666671</v>
      </c>
      <c r="D14" s="18">
        <f>'Quarter Z_calculations'!P14</f>
        <v>90.615384615384613</v>
      </c>
      <c r="E14" s="13">
        <f t="shared" si="0"/>
        <v>2.7818923076923077</v>
      </c>
      <c r="F14" s="13"/>
    </row>
    <row r="15" spans="1:6" x14ac:dyDescent="0.3">
      <c r="A15" s="7" t="s">
        <v>11</v>
      </c>
      <c r="B15" s="12">
        <v>1.17E-2</v>
      </c>
      <c r="C15" s="18">
        <f>'Quarter Z_calculations'!K15</f>
        <v>760</v>
      </c>
      <c r="D15" s="18">
        <f>'Quarter Z_calculations'!P15</f>
        <v>706.19469026548677</v>
      </c>
      <c r="E15" s="13">
        <f t="shared" si="0"/>
        <v>8.2624778761061961</v>
      </c>
      <c r="F15" s="13"/>
    </row>
    <row r="16" spans="1:6" x14ac:dyDescent="0.3">
      <c r="A16" s="7" t="s">
        <v>19</v>
      </c>
      <c r="B16" s="12">
        <v>2.7000000000000001E-3</v>
      </c>
      <c r="C16" s="18">
        <f>'Quarter Z_calculations'!K16</f>
        <v>146.25</v>
      </c>
      <c r="D16" s="18">
        <f>'Quarter Z_calculations'!P16</f>
        <v>143.68421052631581</v>
      </c>
      <c r="E16" s="13">
        <f t="shared" si="0"/>
        <v>0.38794736842105271</v>
      </c>
      <c r="F16" s="13"/>
    </row>
    <row r="17" spans="1:6" x14ac:dyDescent="0.3">
      <c r="A17" s="7" t="s">
        <v>12</v>
      </c>
      <c r="B17" s="12">
        <v>0.12239999999999999</v>
      </c>
      <c r="C17" s="18">
        <f>'Quarter Z_calculations'!K17</f>
        <v>-106.5</v>
      </c>
      <c r="D17" s="18">
        <f>'Quarter Z_calculations'!P17</f>
        <v>-112.5</v>
      </c>
      <c r="E17" s="13">
        <f t="shared" si="0"/>
        <v>-13.77</v>
      </c>
      <c r="F17" s="13"/>
    </row>
    <row r="18" spans="1:6" x14ac:dyDescent="0.3">
      <c r="A18" s="7" t="s">
        <v>6</v>
      </c>
      <c r="B18" s="12">
        <v>0.10879999999999999</v>
      </c>
      <c r="C18" s="18">
        <f>'Quarter Z_calculations'!K18</f>
        <v>-106.5</v>
      </c>
      <c r="D18" s="18">
        <f>'Quarter Z_calculations'!P18</f>
        <v>-135.38135593220341</v>
      </c>
      <c r="E18" s="13">
        <f t="shared" si="0"/>
        <v>-14.729491525423729</v>
      </c>
      <c r="F18" s="13"/>
    </row>
    <row r="19" spans="1:6" ht="15" thickBot="1" x14ac:dyDescent="0.35">
      <c r="A19" s="7"/>
      <c r="B19" s="1">
        <f>SUM(B7:B18)</f>
        <v>1</v>
      </c>
      <c r="C19" s="6"/>
      <c r="D19" s="6"/>
      <c r="E19" s="6"/>
      <c r="F19" s="2">
        <f>SUM(E7:E18)</f>
        <v>14.043023747394621</v>
      </c>
    </row>
    <row r="20" spans="1:6" ht="15" thickTop="1" x14ac:dyDescent="0.3">
      <c r="A20" s="7"/>
      <c r="B20" s="8" t="s">
        <v>54</v>
      </c>
      <c r="C20" s="8" t="s">
        <v>55</v>
      </c>
      <c r="D20" s="8" t="s">
        <v>59</v>
      </c>
      <c r="E20" s="8" t="s">
        <v>61</v>
      </c>
      <c r="F20" s="8" t="s">
        <v>22</v>
      </c>
    </row>
    <row r="21" spans="1:6" x14ac:dyDescent="0.3">
      <c r="A21" s="14"/>
      <c r="B21" s="15"/>
      <c r="C21" s="15"/>
      <c r="D21" s="15"/>
      <c r="E21" s="15"/>
      <c r="F21" s="15"/>
    </row>
  </sheetData>
  <mergeCells count="1">
    <mergeCell ref="B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8"/>
  <sheetViews>
    <sheetView topLeftCell="G1" workbookViewId="0">
      <selection activeCell="R6" sqref="R6"/>
    </sheetView>
  </sheetViews>
  <sheetFormatPr defaultRowHeight="14.4" x14ac:dyDescent="0.3"/>
  <cols>
    <col min="1" max="1" width="13.6640625" bestFit="1" customWidth="1"/>
    <col min="2" max="2" width="17.6640625" customWidth="1"/>
    <col min="3" max="3" width="16" customWidth="1"/>
    <col min="4" max="4" width="19" customWidth="1"/>
    <col min="5" max="5" width="16.5546875" customWidth="1"/>
    <col min="6" max="6" width="15.6640625" customWidth="1"/>
    <col min="7" max="7" width="17.33203125" customWidth="1"/>
    <col min="8" max="8" width="15.33203125" customWidth="1"/>
    <col min="9" max="9" width="15.6640625" customWidth="1"/>
    <col min="10" max="10" width="16.5546875" customWidth="1"/>
    <col min="11" max="11" width="21.6640625" customWidth="1"/>
    <col min="12" max="12" width="5.33203125" customWidth="1"/>
    <col min="13" max="14" width="19.6640625" customWidth="1"/>
    <col min="15" max="15" width="20.44140625" customWidth="1"/>
    <col min="16" max="16" width="18.33203125" bestFit="1" customWidth="1"/>
  </cols>
  <sheetData>
    <row r="3" spans="1:16" x14ac:dyDescent="0.3">
      <c r="B3" s="41" t="s">
        <v>40</v>
      </c>
      <c r="C3" s="42"/>
      <c r="D3" s="42"/>
      <c r="E3" s="42"/>
      <c r="F3" s="42"/>
      <c r="G3" s="42"/>
      <c r="H3" s="42"/>
      <c r="I3" s="42"/>
      <c r="J3" s="42"/>
      <c r="K3" s="43"/>
      <c r="L3" s="9"/>
      <c r="M3" s="41" t="s">
        <v>57</v>
      </c>
      <c r="N3" s="42"/>
      <c r="O3" s="42"/>
      <c r="P3" s="43"/>
    </row>
    <row r="4" spans="1:16" x14ac:dyDescent="0.3">
      <c r="L4" s="9"/>
      <c r="P4" s="17"/>
    </row>
    <row r="5" spans="1:16" x14ac:dyDescent="0.3">
      <c r="B5" s="39" t="s">
        <v>21</v>
      </c>
      <c r="C5" s="40"/>
      <c r="D5" s="44"/>
      <c r="E5" s="39" t="s">
        <v>23</v>
      </c>
      <c r="F5" s="40"/>
      <c r="G5" s="44"/>
      <c r="H5" s="39" t="s">
        <v>24</v>
      </c>
      <c r="I5" s="40"/>
      <c r="J5" s="44"/>
      <c r="K5" s="17"/>
      <c r="L5" s="9"/>
      <c r="P5" s="17"/>
    </row>
    <row r="6" spans="1:16" ht="88.5" customHeight="1" x14ac:dyDescent="0.3">
      <c r="A6" s="19" t="s">
        <v>25</v>
      </c>
      <c r="B6" s="36" t="s">
        <v>46</v>
      </c>
      <c r="C6" s="36" t="s">
        <v>43</v>
      </c>
      <c r="D6" s="36" t="s">
        <v>39</v>
      </c>
      <c r="E6" s="36" t="s">
        <v>47</v>
      </c>
      <c r="F6" s="36" t="s">
        <v>44</v>
      </c>
      <c r="G6" s="36" t="s">
        <v>41</v>
      </c>
      <c r="H6" s="36" t="s">
        <v>48</v>
      </c>
      <c r="I6" s="36" t="s">
        <v>45</v>
      </c>
      <c r="J6" s="36" t="s">
        <v>42</v>
      </c>
      <c r="K6" s="36" t="s">
        <v>38</v>
      </c>
      <c r="L6" s="9"/>
      <c r="M6" s="23" t="s">
        <v>32</v>
      </c>
      <c r="N6" s="36" t="s">
        <v>38</v>
      </c>
      <c r="O6" s="23" t="s">
        <v>27</v>
      </c>
      <c r="P6" s="23" t="s">
        <v>56</v>
      </c>
    </row>
    <row r="7" spans="1:16" x14ac:dyDescent="0.3">
      <c r="A7" s="20" t="s">
        <v>2</v>
      </c>
      <c r="B7" s="31">
        <f>'Baseline Quarter'!C8*1.05</f>
        <v>26.25</v>
      </c>
      <c r="C7" s="31">
        <f>'Baseline Quarter'!D8*0.95</f>
        <v>28.5</v>
      </c>
      <c r="D7" s="31">
        <f>(B7+C7)/2</f>
        <v>27.375</v>
      </c>
      <c r="E7" s="31">
        <v>25</v>
      </c>
      <c r="F7" s="31">
        <v>35</v>
      </c>
      <c r="G7" s="31">
        <f>(E7+F7)/2</f>
        <v>30</v>
      </c>
      <c r="H7" s="31">
        <v>21</v>
      </c>
      <c r="I7" s="31">
        <v>25</v>
      </c>
      <c r="J7" s="31">
        <f>(H7+I7)/2</f>
        <v>23</v>
      </c>
      <c r="K7" s="31">
        <f>(D7+G7+J7)/3</f>
        <v>26.791666666666668</v>
      </c>
      <c r="L7" s="9"/>
      <c r="M7" s="31">
        <f>'Baseline Quarter'!L8</f>
        <v>28.833333333333332</v>
      </c>
      <c r="N7" s="31">
        <f>K7</f>
        <v>26.791666666666668</v>
      </c>
      <c r="O7" s="31">
        <f>'Quarter 1'!C5</f>
        <v>27</v>
      </c>
      <c r="P7" s="31">
        <f t="shared" ref="P7:P18" si="0">O7*((1+(N7-M7)/M7))</f>
        <v>25.088150289017342</v>
      </c>
    </row>
    <row r="8" spans="1:16" x14ac:dyDescent="0.3">
      <c r="A8" s="21" t="s">
        <v>3</v>
      </c>
      <c r="B8" s="32">
        <f>'Baseline Quarter'!C9*1.05</f>
        <v>63</v>
      </c>
      <c r="C8" s="32">
        <v>70</v>
      </c>
      <c r="D8" s="32">
        <f>(B8+C8)/2</f>
        <v>66.5</v>
      </c>
      <c r="E8" s="32">
        <v>60</v>
      </c>
      <c r="F8" s="32">
        <v>75</v>
      </c>
      <c r="G8" s="32">
        <f>(E8+F8)/2</f>
        <v>67.5</v>
      </c>
      <c r="H8" s="32">
        <v>70</v>
      </c>
      <c r="I8" s="32">
        <v>73</v>
      </c>
      <c r="J8" s="32">
        <f>(H8+I8)/2</f>
        <v>71.5</v>
      </c>
      <c r="K8" s="32">
        <f t="shared" ref="K8:K18" si="1">(D8+G8+J8)/3</f>
        <v>68.5</v>
      </c>
      <c r="L8" s="9"/>
      <c r="M8" s="32">
        <f>'Baseline Quarter'!L9</f>
        <v>61.333333333333336</v>
      </c>
      <c r="N8" s="32">
        <f t="shared" ref="N8:N18" si="2">K8</f>
        <v>68.5</v>
      </c>
      <c r="O8" s="32">
        <f>'Quarter 1'!C6</f>
        <v>63</v>
      </c>
      <c r="P8" s="32">
        <f t="shared" si="0"/>
        <v>70.361413043478265</v>
      </c>
    </row>
    <row r="9" spans="1:16" x14ac:dyDescent="0.3">
      <c r="A9" s="21" t="s">
        <v>4</v>
      </c>
      <c r="B9" s="32">
        <f>'Baseline Quarter'!C10*1.05</f>
        <v>2.1</v>
      </c>
      <c r="C9" s="32">
        <v>17</v>
      </c>
      <c r="D9" s="32">
        <f t="shared" ref="D9:D18" si="3">(B9+C9)/2</f>
        <v>9.5500000000000007</v>
      </c>
      <c r="E9" s="32">
        <v>3</v>
      </c>
      <c r="F9" s="32">
        <v>20</v>
      </c>
      <c r="G9" s="32">
        <f t="shared" ref="G9:G18" si="4">(E9+F9)/2</f>
        <v>11.5</v>
      </c>
      <c r="H9" s="32">
        <v>9</v>
      </c>
      <c r="I9" s="32">
        <v>11</v>
      </c>
      <c r="J9" s="32">
        <f t="shared" ref="J9:J18" si="5">(H9+I9)/2</f>
        <v>10</v>
      </c>
      <c r="K9" s="32">
        <f t="shared" si="1"/>
        <v>10.35</v>
      </c>
      <c r="L9" s="9"/>
      <c r="M9" s="32">
        <f>'Baseline Quarter'!L10</f>
        <v>11.666666666666666</v>
      </c>
      <c r="N9" s="32">
        <f t="shared" si="2"/>
        <v>10.35</v>
      </c>
      <c r="O9" s="32">
        <f>'Quarter 1'!C7</f>
        <v>5</v>
      </c>
      <c r="P9" s="32">
        <f t="shared" si="0"/>
        <v>4.4357142857142859</v>
      </c>
    </row>
    <row r="10" spans="1:16" x14ac:dyDescent="0.3">
      <c r="A10" s="21" t="s">
        <v>7</v>
      </c>
      <c r="B10" s="32">
        <f>'Baseline Quarter'!C11*1.05</f>
        <v>105</v>
      </c>
      <c r="C10" s="32">
        <v>125</v>
      </c>
      <c r="D10" s="32">
        <f t="shared" si="3"/>
        <v>115</v>
      </c>
      <c r="E10" s="32">
        <v>90</v>
      </c>
      <c r="F10" s="32">
        <v>130</v>
      </c>
      <c r="G10" s="32">
        <f t="shared" si="4"/>
        <v>110</v>
      </c>
      <c r="H10" s="32">
        <v>120</v>
      </c>
      <c r="I10" s="32">
        <v>130</v>
      </c>
      <c r="J10" s="32">
        <f t="shared" si="5"/>
        <v>125</v>
      </c>
      <c r="K10" s="32">
        <f t="shared" si="1"/>
        <v>116.66666666666667</v>
      </c>
      <c r="L10" s="9"/>
      <c r="M10" s="32">
        <f>'Baseline Quarter'!L11</f>
        <v>106.66666666666667</v>
      </c>
      <c r="N10" s="32">
        <f t="shared" si="2"/>
        <v>116.66666666666667</v>
      </c>
      <c r="O10" s="32">
        <f>'Quarter 1'!C8</f>
        <v>105</v>
      </c>
      <c r="P10" s="32">
        <f t="shared" si="0"/>
        <v>114.84375</v>
      </c>
    </row>
    <row r="11" spans="1:16" x14ac:dyDescent="0.3">
      <c r="A11" s="21" t="s">
        <v>8</v>
      </c>
      <c r="B11" s="32">
        <f>'Baseline Quarter'!C12*1.05</f>
        <v>63</v>
      </c>
      <c r="C11" s="32">
        <v>100</v>
      </c>
      <c r="D11" s="32">
        <f t="shared" si="3"/>
        <v>81.5</v>
      </c>
      <c r="E11" s="32">
        <v>65</v>
      </c>
      <c r="F11" s="32">
        <v>105</v>
      </c>
      <c r="G11" s="32">
        <f t="shared" si="4"/>
        <v>85</v>
      </c>
      <c r="H11" s="32">
        <v>90</v>
      </c>
      <c r="I11" s="32">
        <v>95</v>
      </c>
      <c r="J11" s="32">
        <f t="shared" si="5"/>
        <v>92.5</v>
      </c>
      <c r="K11" s="32">
        <f t="shared" si="1"/>
        <v>86.333333333333329</v>
      </c>
      <c r="L11" s="9"/>
      <c r="M11" s="32">
        <f>'Baseline Quarter'!L12</f>
        <v>70.833333333333329</v>
      </c>
      <c r="N11" s="32">
        <f t="shared" si="2"/>
        <v>86.333333333333329</v>
      </c>
      <c r="O11" s="32">
        <f>'Quarter 1'!C9</f>
        <v>65</v>
      </c>
      <c r="P11" s="32">
        <f t="shared" si="0"/>
        <v>79.223529411764702</v>
      </c>
    </row>
    <row r="12" spans="1:16" x14ac:dyDescent="0.3">
      <c r="A12" s="21" t="s">
        <v>5</v>
      </c>
      <c r="B12" s="32">
        <f>'Baseline Quarter'!C13*1.05</f>
        <v>31.5</v>
      </c>
      <c r="C12" s="32">
        <v>70</v>
      </c>
      <c r="D12" s="32">
        <f t="shared" si="3"/>
        <v>50.75</v>
      </c>
      <c r="E12" s="32">
        <v>35</v>
      </c>
      <c r="F12" s="32">
        <v>75</v>
      </c>
      <c r="G12" s="32">
        <f t="shared" si="4"/>
        <v>55</v>
      </c>
      <c r="H12" s="32">
        <v>50</v>
      </c>
      <c r="I12" s="32">
        <v>55</v>
      </c>
      <c r="J12" s="32">
        <f t="shared" si="5"/>
        <v>52.5</v>
      </c>
      <c r="K12" s="32">
        <f t="shared" si="1"/>
        <v>52.75</v>
      </c>
      <c r="L12" s="13"/>
      <c r="M12" s="32">
        <f>'Baseline Quarter'!L13</f>
        <v>53.333333333333336</v>
      </c>
      <c r="N12" s="32">
        <f t="shared" si="2"/>
        <v>52.75</v>
      </c>
      <c r="O12" s="32">
        <f>'Quarter 1'!C10</f>
        <v>40</v>
      </c>
      <c r="P12" s="32">
        <f t="shared" si="0"/>
        <v>39.5625</v>
      </c>
    </row>
    <row r="13" spans="1:16" x14ac:dyDescent="0.3">
      <c r="A13" s="21" t="s">
        <v>9</v>
      </c>
      <c r="B13" s="32">
        <f>'Baseline Quarter'!C14*1.05</f>
        <v>210</v>
      </c>
      <c r="C13" s="32">
        <v>225</v>
      </c>
      <c r="D13" s="32">
        <f t="shared" si="3"/>
        <v>217.5</v>
      </c>
      <c r="E13" s="32">
        <v>170</v>
      </c>
      <c r="F13" s="32">
        <v>250</v>
      </c>
      <c r="G13" s="32">
        <f t="shared" si="4"/>
        <v>210</v>
      </c>
      <c r="H13" s="32">
        <v>180</v>
      </c>
      <c r="I13" s="32">
        <v>190</v>
      </c>
      <c r="J13" s="32">
        <f t="shared" si="5"/>
        <v>185</v>
      </c>
      <c r="K13" s="32">
        <f t="shared" si="1"/>
        <v>204.16666666666666</v>
      </c>
      <c r="L13" s="13"/>
      <c r="M13" s="32">
        <f>'Baseline Quarter'!L14</f>
        <v>208.33333333333334</v>
      </c>
      <c r="N13" s="32">
        <f t="shared" si="2"/>
        <v>204.16666666666666</v>
      </c>
      <c r="O13" s="32">
        <f>'Quarter 1'!C11</f>
        <v>190</v>
      </c>
      <c r="P13" s="32">
        <f t="shared" si="0"/>
        <v>186.2</v>
      </c>
    </row>
    <row r="14" spans="1:16" x14ac:dyDescent="0.3">
      <c r="A14" s="21" t="s">
        <v>10</v>
      </c>
      <c r="B14" s="32">
        <f>'Baseline Quarter'!C15*1.05</f>
        <v>84</v>
      </c>
      <c r="C14" s="32">
        <v>120</v>
      </c>
      <c r="D14" s="32">
        <f t="shared" si="3"/>
        <v>102</v>
      </c>
      <c r="E14" s="32">
        <v>80</v>
      </c>
      <c r="F14" s="32">
        <v>110</v>
      </c>
      <c r="G14" s="32">
        <f t="shared" si="4"/>
        <v>95</v>
      </c>
      <c r="H14" s="32">
        <v>95</v>
      </c>
      <c r="I14" s="32">
        <v>100</v>
      </c>
      <c r="J14" s="32">
        <f t="shared" si="5"/>
        <v>97.5</v>
      </c>
      <c r="K14" s="32">
        <f t="shared" si="1"/>
        <v>98.166666666666671</v>
      </c>
      <c r="L14" s="13"/>
      <c r="M14" s="32">
        <f>'Baseline Quarter'!L15</f>
        <v>97.5</v>
      </c>
      <c r="N14" s="32">
        <f t="shared" si="2"/>
        <v>98.166666666666671</v>
      </c>
      <c r="O14" s="32">
        <f>'Quarter 1'!C12</f>
        <v>90</v>
      </c>
      <c r="P14" s="32">
        <f t="shared" si="0"/>
        <v>90.615384615384613</v>
      </c>
    </row>
    <row r="15" spans="1:16" x14ac:dyDescent="0.3">
      <c r="A15" s="21" t="s">
        <v>11</v>
      </c>
      <c r="B15" s="32">
        <f>'Baseline Quarter'!C16*1.05</f>
        <v>735</v>
      </c>
      <c r="C15" s="32">
        <v>850</v>
      </c>
      <c r="D15" s="32">
        <f t="shared" si="3"/>
        <v>792.5</v>
      </c>
      <c r="E15" s="32">
        <v>750</v>
      </c>
      <c r="F15" s="32">
        <v>775</v>
      </c>
      <c r="G15" s="32">
        <f t="shared" si="4"/>
        <v>762.5</v>
      </c>
      <c r="H15" s="32">
        <v>700</v>
      </c>
      <c r="I15" s="32">
        <v>750</v>
      </c>
      <c r="J15" s="32">
        <f t="shared" si="5"/>
        <v>725</v>
      </c>
      <c r="K15" s="32">
        <f t="shared" si="1"/>
        <v>760</v>
      </c>
      <c r="L15" s="13"/>
      <c r="M15" s="32">
        <f>'Baseline Quarter'!L16</f>
        <v>753.33333333333337</v>
      </c>
      <c r="N15" s="32">
        <f t="shared" si="2"/>
        <v>760</v>
      </c>
      <c r="O15" s="32">
        <f>'Quarter 1'!C13</f>
        <v>700</v>
      </c>
      <c r="P15" s="32">
        <f t="shared" si="0"/>
        <v>706.19469026548677</v>
      </c>
    </row>
    <row r="16" spans="1:16" x14ac:dyDescent="0.3">
      <c r="A16" s="21" t="s">
        <v>19</v>
      </c>
      <c r="B16" s="32">
        <f>'Baseline Quarter'!C17*1.05</f>
        <v>157.5</v>
      </c>
      <c r="C16" s="32">
        <v>165</v>
      </c>
      <c r="D16" s="32">
        <f t="shared" si="3"/>
        <v>161.25</v>
      </c>
      <c r="E16" s="32">
        <v>150</v>
      </c>
      <c r="F16" s="32">
        <v>160</v>
      </c>
      <c r="G16" s="32">
        <f t="shared" si="4"/>
        <v>155</v>
      </c>
      <c r="H16" s="32">
        <v>120</v>
      </c>
      <c r="I16" s="32">
        <v>125</v>
      </c>
      <c r="J16" s="32">
        <f t="shared" si="5"/>
        <v>122.5</v>
      </c>
      <c r="K16" s="32">
        <f t="shared" si="1"/>
        <v>146.25</v>
      </c>
      <c r="L16" s="13"/>
      <c r="M16" s="32">
        <f>'Baseline Quarter'!L17</f>
        <v>142.5</v>
      </c>
      <c r="N16" s="32">
        <f t="shared" si="2"/>
        <v>146.25</v>
      </c>
      <c r="O16" s="32">
        <f>'Quarter 1'!C14</f>
        <v>140</v>
      </c>
      <c r="P16" s="32">
        <f t="shared" si="0"/>
        <v>143.68421052631581</v>
      </c>
    </row>
    <row r="17" spans="1:16" x14ac:dyDescent="0.3">
      <c r="A17" s="21" t="s">
        <v>12</v>
      </c>
      <c r="B17" s="32">
        <f>'Baseline Quarter'!C18*1.05</f>
        <v>-105</v>
      </c>
      <c r="C17" s="32">
        <f>'Baseline Quarter'!D18*0.95</f>
        <v>-114</v>
      </c>
      <c r="D17" s="32">
        <f t="shared" si="3"/>
        <v>-109.5</v>
      </c>
      <c r="E17" s="32">
        <v>-95</v>
      </c>
      <c r="F17" s="32">
        <v>-110</v>
      </c>
      <c r="G17" s="32">
        <f t="shared" si="4"/>
        <v>-102.5</v>
      </c>
      <c r="H17" s="32">
        <v>-100</v>
      </c>
      <c r="I17" s="32">
        <v>-115</v>
      </c>
      <c r="J17" s="32">
        <f t="shared" si="5"/>
        <v>-107.5</v>
      </c>
      <c r="K17" s="32">
        <f t="shared" si="1"/>
        <v>-106.5</v>
      </c>
      <c r="L17" s="13"/>
      <c r="M17" s="32">
        <f>'Baseline Quarter'!L18</f>
        <v>-118.33333333333333</v>
      </c>
      <c r="N17" s="32">
        <f t="shared" si="2"/>
        <v>-106.5</v>
      </c>
      <c r="O17" s="32">
        <f>'Quarter 1'!C15</f>
        <v>-125</v>
      </c>
      <c r="P17" s="32">
        <f t="shared" si="0"/>
        <v>-112.5</v>
      </c>
    </row>
    <row r="18" spans="1:16" x14ac:dyDescent="0.3">
      <c r="A18" s="22" t="s">
        <v>6</v>
      </c>
      <c r="B18" s="33">
        <f>'Baseline Quarter'!C19*1.05</f>
        <v>-105</v>
      </c>
      <c r="C18" s="33">
        <f>'Baseline Quarter'!D19*0.95</f>
        <v>-114</v>
      </c>
      <c r="D18" s="33">
        <f t="shared" si="3"/>
        <v>-109.5</v>
      </c>
      <c r="E18" s="33">
        <v>-95</v>
      </c>
      <c r="F18" s="33">
        <v>-110</v>
      </c>
      <c r="G18" s="33">
        <f t="shared" si="4"/>
        <v>-102.5</v>
      </c>
      <c r="H18" s="33">
        <v>-100</v>
      </c>
      <c r="I18" s="33">
        <v>-115</v>
      </c>
      <c r="J18" s="33">
        <f t="shared" si="5"/>
        <v>-107.5</v>
      </c>
      <c r="K18" s="33">
        <f t="shared" si="1"/>
        <v>-106.5</v>
      </c>
      <c r="L18" s="13"/>
      <c r="M18" s="33">
        <f>'Baseline Quarter'!L19</f>
        <v>-98.333333333333329</v>
      </c>
      <c r="N18" s="33">
        <f t="shared" si="2"/>
        <v>-106.5</v>
      </c>
      <c r="O18" s="33">
        <f>'Quarter 1'!C16</f>
        <v>-125</v>
      </c>
      <c r="P18" s="33">
        <f t="shared" si="0"/>
        <v>-135.38135593220341</v>
      </c>
    </row>
  </sheetData>
  <mergeCells count="5">
    <mergeCell ref="B3:K3"/>
    <mergeCell ref="B5:D5"/>
    <mergeCell ref="E5:G5"/>
    <mergeCell ref="H5:J5"/>
    <mergeCell ref="M3:P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7"/>
  <sheetViews>
    <sheetView workbookViewId="0">
      <selection activeCell="C4" sqref="C4"/>
    </sheetView>
  </sheetViews>
  <sheetFormatPr defaultRowHeight="14.4" x14ac:dyDescent="0.3"/>
  <cols>
    <col min="2" max="2" width="13.6640625" bestFit="1" customWidth="1"/>
    <col min="3" max="3" width="32.44140625" customWidth="1"/>
    <col min="4" max="4" width="29.6640625" customWidth="1"/>
    <col min="5" max="5" width="27.88671875" customWidth="1"/>
    <col min="6" max="6" width="21" customWidth="1"/>
    <col min="7" max="7" width="18.6640625" customWidth="1"/>
    <col min="8" max="8" width="15.33203125" customWidth="1"/>
  </cols>
  <sheetData>
    <row r="2" spans="2:8" x14ac:dyDescent="0.3">
      <c r="B2" s="39" t="s">
        <v>30</v>
      </c>
      <c r="C2" s="40"/>
      <c r="D2" s="40"/>
      <c r="E2" s="44"/>
    </row>
    <row r="4" spans="2:8" ht="43.2" x14ac:dyDescent="0.3">
      <c r="B4" s="19" t="s">
        <v>25</v>
      </c>
      <c r="C4" s="23" t="s">
        <v>27</v>
      </c>
      <c r="D4" s="28" t="s">
        <v>26</v>
      </c>
      <c r="E4" s="23" t="s">
        <v>28</v>
      </c>
      <c r="G4" s="37" t="s">
        <v>51</v>
      </c>
      <c r="H4" s="37" t="s">
        <v>52</v>
      </c>
    </row>
    <row r="5" spans="2:8" x14ac:dyDescent="0.3">
      <c r="B5" s="20" t="s">
        <v>2</v>
      </c>
      <c r="C5" s="25">
        <v>27</v>
      </c>
      <c r="D5" s="24">
        <v>0.33400000000000002</v>
      </c>
      <c r="E5" s="31">
        <f>C5*D5</f>
        <v>9.0180000000000007</v>
      </c>
      <c r="G5" s="20" t="s">
        <v>2</v>
      </c>
      <c r="H5" s="24">
        <v>0.33400000000000002</v>
      </c>
    </row>
    <row r="6" spans="2:8" x14ac:dyDescent="0.3">
      <c r="B6" s="21" t="s">
        <v>3</v>
      </c>
      <c r="C6" s="26">
        <v>63</v>
      </c>
      <c r="D6" s="29">
        <v>0.20899999999999999</v>
      </c>
      <c r="E6" s="32">
        <f t="shared" ref="E6:E16" si="0">C6*D6</f>
        <v>13.167</v>
      </c>
      <c r="G6" s="21" t="s">
        <v>3</v>
      </c>
      <c r="H6" s="29">
        <v>0.20899999999999999</v>
      </c>
    </row>
    <row r="7" spans="2:8" x14ac:dyDescent="0.3">
      <c r="B7" s="21" t="s">
        <v>4</v>
      </c>
      <c r="C7" s="26">
        <v>5</v>
      </c>
      <c r="D7" s="29">
        <v>8.3000000000000004E-2</v>
      </c>
      <c r="E7" s="32">
        <f t="shared" si="0"/>
        <v>0.41500000000000004</v>
      </c>
      <c r="G7" s="21" t="s">
        <v>4</v>
      </c>
      <c r="H7" s="29">
        <v>8.3000000000000004E-2</v>
      </c>
    </row>
    <row r="8" spans="2:8" x14ac:dyDescent="0.3">
      <c r="B8" s="21" t="s">
        <v>7</v>
      </c>
      <c r="C8" s="26">
        <v>105</v>
      </c>
      <c r="D8" s="29">
        <v>1.2999999999999999E-2</v>
      </c>
      <c r="E8" s="32">
        <f t="shared" si="0"/>
        <v>1.365</v>
      </c>
      <c r="G8" s="21" t="s">
        <v>7</v>
      </c>
      <c r="H8" s="29">
        <v>1.2999999999999999E-2</v>
      </c>
    </row>
    <row r="9" spans="2:8" x14ac:dyDescent="0.3">
      <c r="B9" s="21" t="s">
        <v>8</v>
      </c>
      <c r="C9" s="26">
        <v>65</v>
      </c>
      <c r="D9" s="29">
        <v>2.5000000000000001E-2</v>
      </c>
      <c r="E9" s="32">
        <f t="shared" si="0"/>
        <v>1.625</v>
      </c>
      <c r="G9" s="21" t="s">
        <v>8</v>
      </c>
      <c r="H9" s="29">
        <v>2.5000000000000001E-2</v>
      </c>
    </row>
    <row r="10" spans="2:8" x14ac:dyDescent="0.3">
      <c r="B10" s="21" t="s">
        <v>5</v>
      </c>
      <c r="C10" s="26">
        <v>40</v>
      </c>
      <c r="D10" s="29">
        <v>4.7E-2</v>
      </c>
      <c r="E10" s="32">
        <f t="shared" si="0"/>
        <v>1.88</v>
      </c>
      <c r="G10" s="21" t="s">
        <v>5</v>
      </c>
      <c r="H10" s="29">
        <v>4.7E-2</v>
      </c>
    </row>
    <row r="11" spans="2:8" x14ac:dyDescent="0.3">
      <c r="B11" s="21" t="s">
        <v>9</v>
      </c>
      <c r="C11" s="26">
        <v>190</v>
      </c>
      <c r="D11" s="29">
        <v>1.2999999999999999E-2</v>
      </c>
      <c r="E11" s="32">
        <f t="shared" si="0"/>
        <v>2.4699999999999998</v>
      </c>
      <c r="G11" s="21" t="s">
        <v>9</v>
      </c>
      <c r="H11" s="29">
        <v>1.2999999999999999E-2</v>
      </c>
    </row>
    <row r="12" spans="2:8" x14ac:dyDescent="0.3">
      <c r="B12" s="21" t="s">
        <v>10</v>
      </c>
      <c r="C12" s="26">
        <v>90</v>
      </c>
      <c r="D12" s="29">
        <v>2.9000000000000001E-2</v>
      </c>
      <c r="E12" s="32">
        <f t="shared" si="0"/>
        <v>2.6100000000000003</v>
      </c>
      <c r="G12" s="21" t="s">
        <v>10</v>
      </c>
      <c r="H12" s="29">
        <v>2.9000000000000001E-2</v>
      </c>
    </row>
    <row r="13" spans="2:8" x14ac:dyDescent="0.3">
      <c r="B13" s="21" t="s">
        <v>11</v>
      </c>
      <c r="C13" s="26">
        <v>700</v>
      </c>
      <c r="D13" s="29">
        <v>1.2E-2</v>
      </c>
      <c r="E13" s="32">
        <f t="shared" si="0"/>
        <v>8.4</v>
      </c>
      <c r="G13" s="21" t="s">
        <v>11</v>
      </c>
      <c r="H13" s="29">
        <v>1.2E-2</v>
      </c>
    </row>
    <row r="14" spans="2:8" x14ac:dyDescent="0.3">
      <c r="B14" s="21" t="s">
        <v>19</v>
      </c>
      <c r="C14" s="26">
        <v>140</v>
      </c>
      <c r="D14" s="29">
        <v>3.0000000000000001E-3</v>
      </c>
      <c r="E14" s="32">
        <f t="shared" si="0"/>
        <v>0.42</v>
      </c>
      <c r="G14" s="21" t="s">
        <v>19</v>
      </c>
      <c r="H14" s="29">
        <v>3.0000000000000001E-3</v>
      </c>
    </row>
    <row r="15" spans="2:8" x14ac:dyDescent="0.3">
      <c r="B15" s="21" t="s">
        <v>12</v>
      </c>
      <c r="C15" s="26">
        <v>-125</v>
      </c>
      <c r="D15" s="29">
        <v>0.121</v>
      </c>
      <c r="E15" s="32">
        <f t="shared" si="0"/>
        <v>-15.125</v>
      </c>
      <c r="G15" s="21" t="s">
        <v>12</v>
      </c>
      <c r="H15" s="29">
        <v>0.121</v>
      </c>
    </row>
    <row r="16" spans="2:8" x14ac:dyDescent="0.3">
      <c r="B16" s="22" t="s">
        <v>6</v>
      </c>
      <c r="C16" s="27">
        <v>-125</v>
      </c>
      <c r="D16" s="30">
        <v>0.111</v>
      </c>
      <c r="E16" s="33">
        <f t="shared" si="0"/>
        <v>-13.875</v>
      </c>
      <c r="G16" s="22" t="s">
        <v>6</v>
      </c>
      <c r="H16" s="30">
        <v>0.111</v>
      </c>
    </row>
    <row r="17" spans="2:8" x14ac:dyDescent="0.3">
      <c r="B17" s="34" t="s">
        <v>29</v>
      </c>
      <c r="E17" s="35">
        <f>SUM(E5:E16)</f>
        <v>12.369999999999997</v>
      </c>
      <c r="G17" s="34" t="s">
        <v>53</v>
      </c>
      <c r="H17" s="38">
        <v>1</v>
      </c>
    </row>
  </sheetData>
  <mergeCells count="1">
    <mergeCell ref="B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19"/>
  <sheetViews>
    <sheetView workbookViewId="0">
      <selection activeCell="L7" sqref="L7"/>
    </sheetView>
  </sheetViews>
  <sheetFormatPr defaultRowHeight="14.4" x14ac:dyDescent="0.3"/>
  <cols>
    <col min="2" max="2" width="13.6640625" bestFit="1" customWidth="1"/>
    <col min="3" max="3" width="15" customWidth="1"/>
    <col min="4" max="4" width="14" customWidth="1"/>
    <col min="5" max="5" width="15.6640625" customWidth="1"/>
    <col min="6" max="6" width="14.33203125" customWidth="1"/>
    <col min="7" max="8" width="14.6640625" customWidth="1"/>
    <col min="9" max="9" width="15.5546875" customWidth="1"/>
    <col min="10" max="11" width="15.88671875" customWidth="1"/>
    <col min="12" max="12" width="17.88671875" customWidth="1"/>
  </cols>
  <sheetData>
    <row r="5" spans="2:12" x14ac:dyDescent="0.3">
      <c r="C5" s="41" t="s">
        <v>31</v>
      </c>
      <c r="D5" s="42"/>
      <c r="E5" s="42"/>
      <c r="F5" s="42"/>
      <c r="G5" s="42"/>
      <c r="H5" s="42"/>
      <c r="I5" s="42"/>
      <c r="J5" s="42"/>
      <c r="K5" s="43"/>
    </row>
    <row r="6" spans="2:12" x14ac:dyDescent="0.3">
      <c r="C6" s="39" t="s">
        <v>21</v>
      </c>
      <c r="D6" s="40"/>
      <c r="E6" s="44"/>
      <c r="F6" s="39" t="s">
        <v>23</v>
      </c>
      <c r="G6" s="40"/>
      <c r="H6" s="44"/>
      <c r="I6" s="39" t="s">
        <v>24</v>
      </c>
      <c r="J6" s="40"/>
      <c r="K6" s="44"/>
    </row>
    <row r="7" spans="2:12" ht="65.25" customHeight="1" x14ac:dyDescent="0.3">
      <c r="B7" s="19" t="s">
        <v>25</v>
      </c>
      <c r="C7" s="36" t="s">
        <v>34</v>
      </c>
      <c r="D7" s="36" t="s">
        <v>33</v>
      </c>
      <c r="E7" s="36" t="s">
        <v>35</v>
      </c>
      <c r="F7" s="36" t="s">
        <v>34</v>
      </c>
      <c r="G7" s="36" t="s">
        <v>33</v>
      </c>
      <c r="H7" s="36" t="s">
        <v>36</v>
      </c>
      <c r="I7" s="36" t="s">
        <v>34</v>
      </c>
      <c r="J7" s="36" t="s">
        <v>33</v>
      </c>
      <c r="K7" s="36" t="s">
        <v>37</v>
      </c>
      <c r="L7" s="23" t="s">
        <v>32</v>
      </c>
    </row>
    <row r="8" spans="2:12" x14ac:dyDescent="0.3">
      <c r="B8" s="20" t="s">
        <v>2</v>
      </c>
      <c r="C8" s="31">
        <v>25</v>
      </c>
      <c r="D8" s="31">
        <v>30</v>
      </c>
      <c r="E8" s="31">
        <f>(C8+D8)/2</f>
        <v>27.5</v>
      </c>
      <c r="F8" s="31">
        <v>20</v>
      </c>
      <c r="G8" s="31">
        <v>35</v>
      </c>
      <c r="H8" s="31">
        <f>(G8+F8)/2</f>
        <v>27.5</v>
      </c>
      <c r="I8" s="31">
        <v>23</v>
      </c>
      <c r="J8" s="31">
        <v>40</v>
      </c>
      <c r="K8" s="31">
        <f>(I8+J8)/2</f>
        <v>31.5</v>
      </c>
      <c r="L8" s="31">
        <f>(E8+H8+K8)/3</f>
        <v>28.833333333333332</v>
      </c>
    </row>
    <row r="9" spans="2:12" x14ac:dyDescent="0.3">
      <c r="B9" s="21" t="s">
        <v>3</v>
      </c>
      <c r="C9" s="32">
        <v>60</v>
      </c>
      <c r="D9" s="32">
        <v>65</v>
      </c>
      <c r="E9" s="32">
        <f t="shared" ref="E9:E19" si="0">(C9+D9)/2</f>
        <v>62.5</v>
      </c>
      <c r="F9" s="32">
        <v>55</v>
      </c>
      <c r="G9" s="32">
        <v>60</v>
      </c>
      <c r="H9" s="32">
        <f t="shared" ref="H9:H19" si="1">(G9+F9)/2</f>
        <v>57.5</v>
      </c>
      <c r="I9" s="32">
        <v>58</v>
      </c>
      <c r="J9" s="32">
        <v>70</v>
      </c>
      <c r="K9" s="32">
        <f t="shared" ref="K9:K19" si="2">(I9+J9)/2</f>
        <v>64</v>
      </c>
      <c r="L9" s="32">
        <f t="shared" ref="L9:L19" si="3">(E9+H9+K9)/3</f>
        <v>61.333333333333336</v>
      </c>
    </row>
    <row r="10" spans="2:12" x14ac:dyDescent="0.3">
      <c r="B10" s="21" t="s">
        <v>4</v>
      </c>
      <c r="C10" s="32">
        <v>2</v>
      </c>
      <c r="D10" s="32">
        <v>15</v>
      </c>
      <c r="E10" s="32">
        <f t="shared" si="0"/>
        <v>8.5</v>
      </c>
      <c r="F10" s="32">
        <v>5</v>
      </c>
      <c r="G10" s="32">
        <v>20</v>
      </c>
      <c r="H10" s="32">
        <f t="shared" si="1"/>
        <v>12.5</v>
      </c>
      <c r="I10" s="32">
        <v>3</v>
      </c>
      <c r="J10" s="32">
        <v>25</v>
      </c>
      <c r="K10" s="32">
        <f t="shared" si="2"/>
        <v>14</v>
      </c>
      <c r="L10" s="32">
        <f t="shared" si="3"/>
        <v>11.666666666666666</v>
      </c>
    </row>
    <row r="11" spans="2:12" x14ac:dyDescent="0.3">
      <c r="B11" s="21" t="s">
        <v>7</v>
      </c>
      <c r="C11" s="32">
        <v>100</v>
      </c>
      <c r="D11" s="32">
        <v>130</v>
      </c>
      <c r="E11" s="32">
        <f t="shared" si="0"/>
        <v>115</v>
      </c>
      <c r="F11" s="32">
        <v>95</v>
      </c>
      <c r="G11" s="32">
        <v>125</v>
      </c>
      <c r="H11" s="32">
        <f t="shared" si="1"/>
        <v>110</v>
      </c>
      <c r="I11" s="32">
        <v>80</v>
      </c>
      <c r="J11" s="32">
        <v>110</v>
      </c>
      <c r="K11" s="32">
        <f t="shared" si="2"/>
        <v>95</v>
      </c>
      <c r="L11" s="32">
        <f t="shared" si="3"/>
        <v>106.66666666666667</v>
      </c>
    </row>
    <row r="12" spans="2:12" x14ac:dyDescent="0.3">
      <c r="B12" s="21" t="s">
        <v>8</v>
      </c>
      <c r="C12" s="32">
        <v>60</v>
      </c>
      <c r="D12" s="32">
        <v>100</v>
      </c>
      <c r="E12" s="32">
        <f t="shared" si="0"/>
        <v>80</v>
      </c>
      <c r="F12" s="32">
        <v>40</v>
      </c>
      <c r="G12" s="32">
        <v>80</v>
      </c>
      <c r="H12" s="32">
        <f t="shared" si="1"/>
        <v>60</v>
      </c>
      <c r="I12" s="32">
        <v>55</v>
      </c>
      <c r="J12" s="32">
        <v>90</v>
      </c>
      <c r="K12" s="32">
        <f t="shared" si="2"/>
        <v>72.5</v>
      </c>
      <c r="L12" s="32">
        <f t="shared" si="3"/>
        <v>70.833333333333329</v>
      </c>
    </row>
    <row r="13" spans="2:12" x14ac:dyDescent="0.3">
      <c r="B13" s="21" t="s">
        <v>5</v>
      </c>
      <c r="C13" s="32">
        <v>30</v>
      </c>
      <c r="D13" s="32">
        <v>80</v>
      </c>
      <c r="E13" s="32">
        <f t="shared" si="0"/>
        <v>55</v>
      </c>
      <c r="F13" s="32">
        <v>25</v>
      </c>
      <c r="G13" s="32">
        <v>70</v>
      </c>
      <c r="H13" s="32">
        <f t="shared" si="1"/>
        <v>47.5</v>
      </c>
      <c r="I13" s="32">
        <v>35</v>
      </c>
      <c r="J13" s="32">
        <v>80</v>
      </c>
      <c r="K13" s="32">
        <f t="shared" si="2"/>
        <v>57.5</v>
      </c>
      <c r="L13" s="32">
        <f t="shared" si="3"/>
        <v>53.333333333333336</v>
      </c>
    </row>
    <row r="14" spans="2:12" x14ac:dyDescent="0.3">
      <c r="B14" s="21" t="s">
        <v>9</v>
      </c>
      <c r="C14" s="32">
        <v>200</v>
      </c>
      <c r="D14" s="32">
        <v>230</v>
      </c>
      <c r="E14" s="32">
        <f t="shared" si="0"/>
        <v>215</v>
      </c>
      <c r="F14" s="32">
        <v>180</v>
      </c>
      <c r="G14" s="32">
        <v>200</v>
      </c>
      <c r="H14" s="32">
        <f t="shared" si="1"/>
        <v>190</v>
      </c>
      <c r="I14" s="32">
        <v>190</v>
      </c>
      <c r="J14" s="32">
        <v>250</v>
      </c>
      <c r="K14" s="32">
        <f t="shared" si="2"/>
        <v>220</v>
      </c>
      <c r="L14" s="32">
        <f t="shared" si="3"/>
        <v>208.33333333333334</v>
      </c>
    </row>
    <row r="15" spans="2:12" x14ac:dyDescent="0.3">
      <c r="B15" s="21" t="s">
        <v>10</v>
      </c>
      <c r="C15" s="32">
        <v>80</v>
      </c>
      <c r="D15" s="32">
        <v>120</v>
      </c>
      <c r="E15" s="32">
        <f t="shared" si="0"/>
        <v>100</v>
      </c>
      <c r="F15" s="32">
        <v>70</v>
      </c>
      <c r="G15" s="32">
        <v>100</v>
      </c>
      <c r="H15" s="32">
        <f t="shared" si="1"/>
        <v>85</v>
      </c>
      <c r="I15" s="32">
        <v>90</v>
      </c>
      <c r="J15" s="32">
        <v>125</v>
      </c>
      <c r="K15" s="32">
        <f t="shared" si="2"/>
        <v>107.5</v>
      </c>
      <c r="L15" s="32">
        <f t="shared" si="3"/>
        <v>97.5</v>
      </c>
    </row>
    <row r="16" spans="2:12" x14ac:dyDescent="0.3">
      <c r="B16" s="21" t="s">
        <v>11</v>
      </c>
      <c r="C16" s="32">
        <v>700</v>
      </c>
      <c r="D16" s="32">
        <v>800</v>
      </c>
      <c r="E16" s="32">
        <f t="shared" si="0"/>
        <v>750</v>
      </c>
      <c r="F16" s="32">
        <v>650</v>
      </c>
      <c r="G16" s="32">
        <v>770</v>
      </c>
      <c r="H16" s="32">
        <f t="shared" si="1"/>
        <v>710</v>
      </c>
      <c r="I16" s="32">
        <v>750</v>
      </c>
      <c r="J16" s="32">
        <v>850</v>
      </c>
      <c r="K16" s="32">
        <f t="shared" si="2"/>
        <v>800</v>
      </c>
      <c r="L16" s="32">
        <f t="shared" si="3"/>
        <v>753.33333333333337</v>
      </c>
    </row>
    <row r="17" spans="2:12" x14ac:dyDescent="0.3">
      <c r="B17" s="21" t="s">
        <v>19</v>
      </c>
      <c r="C17" s="32">
        <v>150</v>
      </c>
      <c r="D17" s="32">
        <v>160</v>
      </c>
      <c r="E17" s="32">
        <f t="shared" si="0"/>
        <v>155</v>
      </c>
      <c r="F17" s="32">
        <v>100</v>
      </c>
      <c r="G17" s="32">
        <v>150</v>
      </c>
      <c r="H17" s="32">
        <f t="shared" si="1"/>
        <v>125</v>
      </c>
      <c r="I17" s="32">
        <v>125</v>
      </c>
      <c r="J17" s="32">
        <v>170</v>
      </c>
      <c r="K17" s="32">
        <f t="shared" si="2"/>
        <v>147.5</v>
      </c>
      <c r="L17" s="32">
        <f t="shared" si="3"/>
        <v>142.5</v>
      </c>
    </row>
    <row r="18" spans="2:12" x14ac:dyDescent="0.3">
      <c r="B18" s="21" t="s">
        <v>12</v>
      </c>
      <c r="C18" s="32">
        <v>-100</v>
      </c>
      <c r="D18" s="32">
        <v>-120</v>
      </c>
      <c r="E18" s="32">
        <f t="shared" si="0"/>
        <v>-110</v>
      </c>
      <c r="F18" s="32">
        <v>-120</v>
      </c>
      <c r="G18" s="32">
        <v>-125</v>
      </c>
      <c r="H18" s="32">
        <f t="shared" si="1"/>
        <v>-122.5</v>
      </c>
      <c r="I18" s="32">
        <v>-115</v>
      </c>
      <c r="J18" s="32">
        <v>-130</v>
      </c>
      <c r="K18" s="32">
        <f t="shared" si="2"/>
        <v>-122.5</v>
      </c>
      <c r="L18" s="32">
        <f t="shared" si="3"/>
        <v>-118.33333333333333</v>
      </c>
    </row>
    <row r="19" spans="2:12" x14ac:dyDescent="0.3">
      <c r="B19" s="22" t="s">
        <v>6</v>
      </c>
      <c r="C19" s="33">
        <v>-100</v>
      </c>
      <c r="D19" s="33">
        <v>-120</v>
      </c>
      <c r="E19" s="33">
        <f t="shared" si="0"/>
        <v>-110</v>
      </c>
      <c r="F19" s="33">
        <v>-120</v>
      </c>
      <c r="G19" s="33">
        <v>-125</v>
      </c>
      <c r="H19" s="33">
        <f t="shared" si="1"/>
        <v>-122.5</v>
      </c>
      <c r="I19" s="33">
        <v>-115</v>
      </c>
      <c r="J19" s="33">
        <v>-10</v>
      </c>
      <c r="K19" s="33">
        <f t="shared" si="2"/>
        <v>-62.5</v>
      </c>
      <c r="L19" s="33">
        <f t="shared" si="3"/>
        <v>-98.333333333333329</v>
      </c>
    </row>
  </sheetData>
  <mergeCells count="4">
    <mergeCell ref="C5:K5"/>
    <mergeCell ref="C6:E6"/>
    <mergeCell ref="F6:H6"/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Quarter Z</vt:lpstr>
      <vt:lpstr>Quarter Z_calculations</vt:lpstr>
      <vt:lpstr>Quarter 1</vt:lpstr>
      <vt:lpstr>Baseline Quarter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Chris Stannard</cp:lastModifiedBy>
  <dcterms:created xsi:type="dcterms:W3CDTF">2017-02-08T09:19:20Z</dcterms:created>
  <dcterms:modified xsi:type="dcterms:W3CDTF">2017-05-17T12:49:51Z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A3072601</vt:lpwstr>
  </property>
  <property fmtid="{D5CDD505-2E9C-101B-9397-08002B2CF9AE}" pid="4" name="Objective-Title">
    <vt:lpwstr>LEWES MDR income worked example 170517</vt:lpwstr>
  </property>
  <property fmtid="{D5CDD505-2E9C-101B-9397-08002B2CF9AE}" pid="5" name="Objective-Comment">
    <vt:lpwstr/>
  </property>
  <property fmtid="{D5CDD505-2E9C-101B-9397-08002B2CF9AE}" pid="6" name="Objective-CreationStamp">
    <vt:filetime>2017-05-18T13:53:30Z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2017-05-18T13:53:30Z</vt:filetime>
  </property>
  <property fmtid="{D5CDD505-2E9C-101B-9397-08002B2CF9AE}" pid="10" name="Objective-ModificationStamp">
    <vt:filetime>2017-05-18T13:53:38Z</vt:filetime>
  </property>
  <property fmtid="{D5CDD505-2E9C-101B-9397-08002B2CF9AE}" pid="11" name="Objective-Owner">
    <vt:lpwstr>Harmer, John</vt:lpwstr>
  </property>
  <property fmtid="{D5CDD505-2E9C-101B-9397-08002B2CF9AE}" pid="12" name="Objective-Path">
    <vt:lpwstr>Thurrock Global Folder:Thurrock Corporate File Plan:Procurement:Tendering:Tenders:Procurement Tenders:Procurement Tenders 2017:PS/2017/394 Waste - MRF:Upload Documents ITT:</vt:lpwstr>
  </property>
  <property fmtid="{D5CDD505-2E9C-101B-9397-08002B2CF9AE}" pid="13" name="Objective-Parent">
    <vt:lpwstr>Upload Documents ITT</vt:lpwstr>
  </property>
  <property fmtid="{D5CDD505-2E9C-101B-9397-08002B2CF9AE}" pid="14" name="Objective-State">
    <vt:lpwstr>Published</vt:lpwstr>
  </property>
  <property fmtid="{D5CDD505-2E9C-101B-9397-08002B2CF9AE}" pid="15" name="Objective-Version">
    <vt:lpwstr>1.0</vt:lpwstr>
  </property>
  <property fmtid="{D5CDD505-2E9C-101B-9397-08002B2CF9AE}" pid="16" name="Objective-VersionNumber">
    <vt:r8>1</vt:r8>
  </property>
  <property fmtid="{D5CDD505-2E9C-101B-9397-08002B2CF9AE}" pid="17" name="Objective-VersionComment">
    <vt:lpwstr>First version</vt:lpwstr>
  </property>
  <property fmtid="{D5CDD505-2E9C-101B-9397-08002B2CF9AE}" pid="18" name="Objective-FileNumber">
    <vt:lpwstr>qA224248</vt:lpwstr>
  </property>
  <property fmtid="{D5CDD505-2E9C-101B-9397-08002B2CF9AE}" pid="19" name="Objective-Classification">
    <vt:lpwstr>[Inherited - none]</vt:lpwstr>
  </property>
  <property fmtid="{D5CDD505-2E9C-101B-9397-08002B2CF9AE}" pid="20" name="Objective-Caveats">
    <vt:lpwstr>groups: Active Users; </vt:lpwstr>
  </property>
</Properties>
</file>