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FVRA\"/>
    </mc:Choice>
  </mc:AlternateContent>
  <bookViews>
    <workbookView xWindow="0" yWindow="0" windowWidth="19200" windowHeight="655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Altenative Guarantor'!$H$26</definedName>
    <definedName name="Turnover">'1.1a Lead Financial Input'!$H$26</definedName>
  </definedNames>
  <calcPr calcId="162913"/>
</workbook>
</file>

<file path=xl/calcChain.xml><?xml version="1.0" encoding="utf-8"?>
<calcChain xmlns="http://schemas.openxmlformats.org/spreadsheetml/2006/main">
  <c r="H19" i="41" l="1"/>
  <c r="I19" i="41"/>
  <c r="J19" i="41"/>
  <c r="H20" i="41"/>
  <c r="I20" i="41"/>
  <c r="J20" i="41"/>
  <c r="H21" i="41"/>
  <c r="I21" i="41"/>
  <c r="J21" i="41"/>
  <c r="H22" i="41"/>
  <c r="I22" i="41"/>
  <c r="J22" i="41"/>
  <c r="H23" i="41"/>
  <c r="I23" i="41"/>
  <c r="J23" i="41"/>
  <c r="H24" i="41"/>
  <c r="I24" i="41"/>
  <c r="J24" i="41"/>
  <c r="H25" i="41"/>
  <c r="I25" i="41"/>
  <c r="J25" i="41"/>
  <c r="H26" i="41"/>
  <c r="I26" i="41"/>
  <c r="J26" i="41"/>
  <c r="I18" i="41"/>
  <c r="J18" i="41"/>
  <c r="H18" i="41"/>
  <c r="E21" i="41" l="1"/>
  <c r="F21" i="41"/>
  <c r="G21" i="41"/>
  <c r="E22" i="41"/>
  <c r="F22" i="41"/>
  <c r="G22" i="41"/>
  <c r="E23" i="41"/>
  <c r="F23" i="41"/>
  <c r="G23" i="41"/>
  <c r="E24" i="41"/>
  <c r="F24" i="41"/>
  <c r="G24" i="41"/>
  <c r="E25" i="41"/>
  <c r="F25" i="41"/>
  <c r="G25" i="41"/>
  <c r="E26" i="41"/>
  <c r="F26" i="41"/>
  <c r="G26" i="41"/>
  <c r="E20" i="41"/>
  <c r="F20" i="41"/>
  <c r="G20" i="41"/>
  <c r="F19" i="41"/>
  <c r="G19" i="41"/>
  <c r="E19" i="41"/>
  <c r="F18" i="41"/>
  <c r="G18" i="41"/>
  <c r="E18" i="41"/>
  <c r="D27" i="35" l="1"/>
  <c r="I18" i="58"/>
  <c r="I19" i="58"/>
  <c r="H18" i="58"/>
  <c r="B142" i="62"/>
  <c r="A138" i="62"/>
  <c r="A116" i="62"/>
  <c r="A117" i="62"/>
  <c r="A118" i="62"/>
  <c r="A119" i="62"/>
  <c r="A120" i="62"/>
  <c r="A121" i="62"/>
  <c r="A122" i="62"/>
  <c r="A123" i="62"/>
  <c r="A124" i="62"/>
  <c r="A125" i="62"/>
  <c r="A126" i="62"/>
  <c r="A127" i="62"/>
  <c r="A128"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4" i="62"/>
  <c r="A65" i="62"/>
  <c r="A66" i="62"/>
  <c r="A67" i="62"/>
  <c r="A68" i="62"/>
  <c r="A69" i="62"/>
  <c r="A70" i="62"/>
  <c r="A71" i="62"/>
  <c r="A72" i="62"/>
  <c r="A63" i="62"/>
  <c r="A58" i="62"/>
  <c r="A59" i="62"/>
  <c r="A60" i="62"/>
  <c r="A57" i="62"/>
  <c r="A53" i="62"/>
  <c r="A52" i="62"/>
  <c r="A49" i="62"/>
  <c r="A41" i="62"/>
  <c r="A38" i="62"/>
  <c r="A37" i="62"/>
  <c r="A33" i="62"/>
  <c r="A31" i="62"/>
  <c r="A27" i="62"/>
  <c r="A26" i="62"/>
  <c r="G173" i="62"/>
  <c r="F173" i="62"/>
  <c r="E173" i="62"/>
  <c r="G170" i="62"/>
  <c r="G157" i="62"/>
  <c r="G169" i="62" s="1"/>
  <c r="F157" i="62"/>
  <c r="F169" i="62" s="1"/>
  <c r="E157" i="62"/>
  <c r="E169" i="62" s="1"/>
  <c r="G151" i="62"/>
  <c r="F151" i="62"/>
  <c r="E151" i="62"/>
  <c r="G147" i="62"/>
  <c r="G158" i="62" s="1"/>
  <c r="F147" i="62"/>
  <c r="F158" i="62" s="1"/>
  <c r="F170" i="62" s="1"/>
  <c r="E147" i="62"/>
  <c r="E158" i="62" s="1"/>
  <c r="E170" i="62" s="1"/>
  <c r="G144" i="62"/>
  <c r="F144" i="62"/>
  <c r="E144" i="62"/>
  <c r="G134" i="62"/>
  <c r="G163" i="62" s="1"/>
  <c r="G175" i="62" s="1"/>
  <c r="F134" i="62"/>
  <c r="F163" i="62" s="1"/>
  <c r="F175" i="62" s="1"/>
  <c r="E134" i="62"/>
  <c r="E136" i="62" s="1"/>
  <c r="G129" i="62"/>
  <c r="F129" i="62"/>
  <c r="F136" i="62" s="1"/>
  <c r="E129" i="62"/>
  <c r="G109" i="62"/>
  <c r="F109" i="62"/>
  <c r="E109" i="62"/>
  <c r="G91" i="62"/>
  <c r="G164" i="62" s="1"/>
  <c r="G176" i="62" s="1"/>
  <c r="F91" i="62"/>
  <c r="F111" i="62" s="1"/>
  <c r="E91" i="62"/>
  <c r="E164" i="62" s="1"/>
  <c r="E176" i="62" s="1"/>
  <c r="G73" i="62"/>
  <c r="F73" i="62"/>
  <c r="E73" i="62"/>
  <c r="G61" i="62"/>
  <c r="F61" i="62"/>
  <c r="E61" i="62"/>
  <c r="G55" i="62"/>
  <c r="F55" i="62"/>
  <c r="E55" i="62"/>
  <c r="G28" i="62"/>
  <c r="G34" i="62" s="1"/>
  <c r="F28" i="62"/>
  <c r="F34" i="62" s="1"/>
  <c r="E28" i="62"/>
  <c r="E34" i="62" s="1"/>
  <c r="D6" i="62"/>
  <c r="D4" i="62"/>
  <c r="D3" i="62"/>
  <c r="D2" i="62"/>
  <c r="E142" i="62" l="1"/>
  <c r="G142" i="62"/>
  <c r="E163" i="62"/>
  <c r="E175" i="62" s="1"/>
  <c r="G113" i="62"/>
  <c r="G159" i="62"/>
  <c r="G171" i="62" s="1"/>
  <c r="G160" i="62"/>
  <c r="G172" i="62" s="1"/>
  <c r="G161" i="62"/>
  <c r="G43" i="62"/>
  <c r="G47" i="62" s="1"/>
  <c r="G50" i="62" s="1"/>
  <c r="F159" i="62"/>
  <c r="F171" i="62" s="1"/>
  <c r="F161" i="62"/>
  <c r="F43" i="62"/>
  <c r="F47" i="62" s="1"/>
  <c r="F50" i="62" s="1"/>
  <c r="F160" i="62"/>
  <c r="F172" i="62" s="1"/>
  <c r="E160" i="62"/>
  <c r="E172" i="62" s="1"/>
  <c r="E161" i="62"/>
  <c r="E159" i="62"/>
  <c r="E171" i="62" s="1"/>
  <c r="E43" i="62"/>
  <c r="E47" i="62" s="1"/>
  <c r="E50" i="62" s="1"/>
  <c r="E111" i="62"/>
  <c r="E162" i="62"/>
  <c r="E174" i="62" s="1"/>
  <c r="A8" i="62"/>
  <c r="F164" i="62"/>
  <c r="F176" i="62" s="1"/>
  <c r="F162" i="62"/>
  <c r="F174" i="62" s="1"/>
  <c r="F142" i="62"/>
  <c r="G162" i="62"/>
  <c r="G174" i="62" s="1"/>
  <c r="G111" i="62"/>
  <c r="E113" i="62"/>
  <c r="G136" i="62"/>
  <c r="F113" i="62"/>
  <c r="B8" i="62" l="1"/>
  <c r="D31" i="35" l="1"/>
  <c r="E31" i="35"/>
  <c r="E152" i="62" l="1"/>
  <c r="E156" i="62" s="1"/>
  <c r="E168" i="62" s="1"/>
  <c r="X18" i="27"/>
  <c r="F152" i="62" l="1"/>
  <c r="F156" i="62" s="1"/>
  <c r="F168" i="62" s="1"/>
  <c r="G152" i="62"/>
  <c r="G156" i="62" s="1"/>
  <c r="G168" i="62"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E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Minal Sthankiya</author>
    <author>sanjayrathod</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text>
        <r>
          <rPr>
            <sz val="9"/>
            <color rgb="FF000000"/>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text>
        <r>
          <rPr>
            <sz val="9"/>
            <color rgb="FF000000"/>
            <rFont val="Tahoma"/>
            <family val="2"/>
          </rPr>
          <t>Must enter all liabilities as a positive</t>
        </r>
      </text>
    </comment>
    <comment ref="D138" authorId="0" shapeId="0">
      <text>
        <r>
          <rPr>
            <sz val="9"/>
            <color rgb="FF000000"/>
            <rFont val="Tahoma"/>
            <family val="2"/>
          </rPr>
          <t>Enter as positive value</t>
        </r>
      </text>
    </comment>
    <comment ref="D146" authorId="0" shapeId="0">
      <text>
        <r>
          <rPr>
            <b/>
            <sz val="9"/>
            <color rgb="FF000000"/>
            <rFont val="Tahoma"/>
            <family val="2"/>
          </rPr>
          <t>Enter figure as a negative</t>
        </r>
        <r>
          <rPr>
            <sz val="9"/>
            <color rgb="FF000000"/>
            <rFont val="Tahoma"/>
            <family val="2"/>
          </rPr>
          <t xml:space="preserve">
</t>
        </r>
      </text>
    </comment>
    <comment ref="D149" authorId="2"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<sst xmlns="http://schemas.openxmlformats.org/spreadsheetml/2006/main" count="1952" uniqueCount="484">
  <si>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</si>
  <si>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</si>
  <si>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</si>
  <si>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</si>
  <si>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</si>
  <si>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</si>
  <si>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</si>
  <si>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</si>
  <si>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</si>
  <si>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</si>
  <si>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</si>
  <si>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</si>
  <si>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</si>
  <si>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</si>
  <si>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</si>
  <si>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</si>
  <si>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</si>
  <si>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</si>
  <si>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</si>
  <si>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</si>
  <si>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</si>
  <si>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</si>
  <si>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</si>
  <si>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</si>
  <si>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</si>
  <si>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</si>
  <si>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</si>
  <si>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</si>
  <si>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</si>
  <si>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</si>
  <si>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</si>
  <si>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</si>
  <si>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</si>
  <si>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</si>
  <si>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</si>
  <si>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</si>
  <si>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</si>
  <si>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</si>
  <si>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</si>
  <si>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</si>
  <si>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</si>
  <si>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</si>
  <si>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</si>
  <si>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</si>
  <si>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</si>
  <si>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</si>
  <si>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</si>
  <si>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</si>
  <si>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</si>
  <si>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</si>
  <si>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</si>
  <si>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</si>
  <si>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</si>
  <si>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</si>
  <si>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</si>
  <si>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</si>
  <si>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</si>
  <si>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</si>
  <si>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</si>
  <si>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</si>
  <si>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</si>
  <si>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</si>
  <si>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</si>
  <si>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</si>
  <si>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</si>
  <si>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</si>
  <si>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</si>
  <si>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</si>
  <si>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</si>
  <si>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</si>
  <si>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</si>
  <si>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</si>
  <si>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</si>
  <si>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</si>
  <si>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</si>
  <si>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</si>
  <si>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</si>
  <si>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</si>
  <si>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</si>
  <si>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</si>
  <si>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</si>
  <si>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</si>
  <si>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</si>
  <si>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</si>
  <si>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</si>
  <si>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</si>
  <si>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</si>
  <si>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</si>
  <si>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</si>
  <si>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</si>
  <si>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</si>
  <si>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</si>
  <si>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</si>
  <si>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</si>
  <si>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</si>
  <si>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</si>
  <si>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</si>
  <si>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</si>
  <si>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</si>
  <si>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</si>
  <si>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</si>
  <si>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</si>
  <si>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</si>
  <si>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</si>
  <si>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</si>
  <si>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</si>
  <si>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</si>
  <si>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</si>
  <si>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</si>
  <si>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</si>
  <si>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</si>
  <si>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</si>
  <si>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</si>
  <si>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</si>
  <si>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</si>
  <si>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</si>
  <si>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</si>
  <si>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</si>
  <si>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</si>
  <si>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</si>
  <si>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</si>
  <si>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</si>
  <si>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</si>
  <si>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</si>
  <si>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</si>
  <si>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</si>
  <si>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</si>
  <si>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</si>
  <si>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</si>
  <si>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</si>
  <si>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</si>
  <si>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</si>
  <si>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</si>
  <si>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</si>
  <si>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</si>
  <si>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</si>
  <si>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</si>
  <si>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</si>
  <si>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</si>
  <si>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</si>
  <si>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</si>
  <si>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</si>
  <si>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</si>
  <si>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</si>
  <si>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</si>
  <si>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</si>
  <si>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</si>
  <si>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</si>
  <si>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</si>
  <si>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</si>
  <si>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</si>
  <si>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</si>
  <si>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</si>
  <si>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</si>
  <si>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</si>
  <si>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</si>
  <si>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</si>
  <si>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</si>
  <si>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</si>
  <si>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</si>
  <si>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</si>
  <si>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</si>
  <si>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</si>
  <si>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</si>
  <si>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</si>
  <si>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</si>
  <si>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</si>
  <si>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</si>
  <si>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</si>
  <si>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</si>
  <si>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</si>
  <si>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</si>
  <si>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</si>
  <si>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</si>
  <si>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</si>
  <si>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</si>
  <si>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</si>
  <si>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</si>
  <si>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</si>
  <si>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</si>
  <si>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</si>
  <si>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</si>
  <si>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</si>
  <si>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</si>
  <si>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</si>
  <si>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</si>
  <si>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</si>
  <si>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</si>
  <si>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</si>
  <si>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</si>
  <si>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</si>
  <si>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</si>
  <si>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</si>
  <si>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</si>
  <si>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</si>
  <si>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</si>
  <si>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</si>
  <si>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</si>
  <si>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</si>
  <si>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</si>
  <si>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</si>
  <si>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</si>
  <si>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</si>
  <si>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</si>
  <si>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</si>
  <si>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</si>
  <si>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</si>
  <si>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</si>
  <si>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</si>
  <si>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</si>
  <si>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</si>
  <si>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</si>
  <si>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</si>
  <si>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</si>
  <si>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</si>
  <si>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</si>
  <si>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</si>
  <si>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</si>
  <si>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</si>
  <si>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</si>
  <si>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</si>
  <si>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</si>
  <si>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</si>
  <si>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</si>
  <si>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</si>
  <si>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</si>
  <si>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</si>
  <si>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</si>
  <si>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</si>
  <si>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</si>
  <si>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</si>
  <si>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</si>
  <si>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</si>
  <si>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</si>
  <si>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</si>
  <si>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</si>
  <si>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</si>
  <si>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</si>
  <si>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</si>
  <si>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</si>
  <si>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</si>
  <si>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</si>
  <si>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</si>
  <si>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</si>
  <si>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</si>
  <si>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</si>
  <si>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</si>
  <si>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</si>
  <si>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</si>
  <si>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</si>
  <si>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</si>
  <si>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</si>
  <si>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</si>
  <si>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</si>
  <si>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</si>
  <si>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</si>
  <si>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</si>
  <si>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</si>
  <si>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</si>
  <si>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</si>
  <si>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</si>
  <si>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</si>
  <si>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</si>
  <si>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</si>
  <si>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</si>
  <si>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</si>
  <si>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</si>
  <si>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</si>
  <si>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</si>
  <si>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</si>
  <si>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</si>
  <si>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</si>
  <si>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</si>
  <si>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</si>
  <si>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</si>
  <si>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</si>
  <si>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</si>
  <si>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</si>
  <si>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</si>
  <si>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</si>
  <si>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</si>
  <si>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</si>
  <si>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</si>
  <si>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</si>
  <si>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</si>
  <si>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</si>
  <si>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</si>
  <si>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</si>
  <si>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</si>
  <si>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</si>
  <si>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</si>
  <si>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</si>
  <si>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</si>
  <si>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</si>
  <si>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</si>
  <si>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</si>
  <si>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</si>
  <si>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</si>
  <si>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</si>
  <si>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</si>
  <si>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</si>
  <si>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</si>
  <si>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</si>
  <si>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</si>
  <si>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</si>
  <si>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</si>
  <si>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</si>
  <si>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</si>
  <si>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</si>
  <si>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</si>
  <si>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</si>
  <si>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</si>
  <si>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</si>
  <si>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</si>
  <si>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</si>
  <si>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</si>
  <si>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</si>
  <si>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</si>
  <si>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</si>
  <si>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</si>
  <si>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</si>
  <si>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</si>
  <si>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</si>
  <si>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</si>
  <si>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</si>
  <si>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</si>
  <si>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</si>
  <si>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</si>
  <si>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</si>
  <si>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</si>
  <si>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</si>
  <si>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</si>
  <si>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</si>
  <si>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</si>
  <si>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</si>
  <si>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</si>
  <si>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</si>
  <si>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</si>
  <si>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</si>
  <si>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</si>
  <si>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</si>
  <si>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</si>
  <si>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</si>
  <si>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</si>
  <si>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</si>
  <si>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</si>
  <si>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</si>
  <si>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</si>
  <si>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</si>
  <si>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</si>
  <si>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</si>
  <si>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</si>
  <si>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</si>
  <si>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</si>
  <si>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</si>
  <si>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</si>
  <si>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</si>
  <si>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</si>
  <si>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</si>
  <si>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</si>
  <si>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</si>
  <si>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</si>
  <si>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</si>
  <si>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</si>
  <si>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</si>
  <si>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</si>
  <si>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</si>
  <si>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</si>
  <si>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</si>
  <si>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</si>
  <si>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</si>
  <si>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</si>
  <si>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</si>
  <si>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</si>
  <si>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</si>
  <si>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</si>
  <si>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</si>
  <si>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</si>
  <si>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</si>
  <si>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</si>
  <si>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</si>
  <si>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</si>
  <si>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</si>
  <si>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</si>
  <si>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</si>
  <si>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</si>
  <si>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</si>
  <si>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</si>
  <si>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</si>
  <si>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</si>
  <si>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</si>
  <si>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</si>
  <si>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</si>
  <si>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</si>
  <si>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</si>
  <si>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</si>
  <si>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</si>
  <si>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</si>
  <si>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</si>
  <si>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</si>
  <si>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</si>
  <si>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</si>
  <si>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</si>
  <si>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</si>
  <si>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</si>
  <si>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</si>
  <si>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</si>
  <si>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</si>
  <si>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</si>
  <si>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</si>
  <si>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</si>
  <si>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</si>
  <si>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</si>
  <si>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</si>
  <si>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</si>
  <si>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</si>
  <si>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</si>
  <si>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</si>
  <si>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</si>
  <si>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</si>
  <si>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</si>
  <si>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</si>
  <si>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</si>
  <si>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</si>
  <si>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</si>
  <si>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</si>
  <si>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</si>
  <si>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</si>
  <si>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</si>
  <si>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</si>
  <si>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</si>
  <si>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</si>
  <si>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</si>
  <si>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</si>
  <si>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</si>
  <si>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</si>
  <si>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</si>
  <si>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</si>
  <si>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</si>
  <si>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</si>
  <si>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</si>
  <si>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</si>
  <si>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</si>
  <si>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</si>
  <si>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</si>
  <si>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</si>
  <si>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</si>
  <si>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</si>
  <si>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</si>
  <si>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</si>
  <si>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</si>
  <si>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</si>
  <si>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</si>
  <si>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</si>
  <si>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</si>
  <si>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</si>
  <si>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</si>
  <si>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</si>
  <si>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</si>
  <si>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</si>
  <si>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</si>
  <si>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</si>
  <si>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</si>
  <si>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</si>
  <si>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</si>
  <si>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</si>
  <si>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</si>
  <si>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</si>
  <si>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</si>
  <si>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</si>
  <si>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</si>
  <si>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</si>
  <si>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</si>
  <si>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t>Ancillary information must be entered into the Green tab "2.1 Lead Ancillary Input". Where not relevant to your organisation (e.g. a Not-for-profit will not have a Share Price) please enter n/a, adding explanatory narrative as required.</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</si>
  <si>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b/>
        <u/>
        <sz val="12"/>
        <color rgb="FFFF0000"/>
        <rFont val="Arial"/>
        <family val="2"/>
      </rPr>
      <t>(negative values)</t>
    </r>
    <r>
      <rPr>
        <sz val="12"/>
        <rFont val="Arial"/>
        <family val="2"/>
      </rPr>
      <t>.</t>
    </r>
  </si>
  <si>
    <t>Private Limited Company/Public Listed Company Alternative Guarantor</t>
  </si>
  <si>
    <t>Lot 1 - Buying Better Food</t>
  </si>
  <si>
    <t>RM 6279</t>
  </si>
  <si>
    <t>Buying Better Food</t>
  </si>
  <si>
    <t>RM6279 Buying Better Food</t>
  </si>
  <si>
    <t>Not Assessed</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</si>
  <si>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</si>
  <si>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Ratio commentary and supplementary information sheet for Alt Guarantor of the Lead Bidder</t>
  </si>
  <si>
    <t>The Financial Viability Risk Assessment tool ('FVRA') should be completed by the Bidder and include information on the prospective Lead Bidder, Immediate Parent organisation, Ultimate Parent organisation as defined in the procurement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</si>
</sst>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3">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REF!"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RM6279</a:t>
          </a:r>
          <a:r>
            <a:rPr lang="en-US" sz="3200" b="0" i="0" u="none" strike="noStrike" baseline="0">
              <a:solidFill>
                <a:schemeClr val="bg1"/>
              </a:solidFill>
              <a:effectLst/>
              <a:latin typeface="Arial"/>
              <a:cs typeface="Arial"/>
            </a:rPr>
            <a:t> Buying Better Food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57150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57150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50800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0</xdr:rowOff>
        </xdr:from>
        <xdr:to>
          <xdr:col>7</xdr:col>
          <xdr:colOff>730250</xdr:colOff>
          <xdr:row>17</xdr:row>
          <xdr:rowOff>57150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RM6279 Buying Better Food</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0" t="str">
        <f>HYPERLINK("#'Contents'!A1",sysChkWord)</f>
        <v>All Checks OK</v>
      </c>
      <c r="D5" s="250"/>
      <c r="E5" s="250"/>
      <c r="F5" s="109"/>
      <c r="G5" s="109"/>
      <c r="H5" s="109"/>
      <c r="I5" s="109"/>
      <c r="J5" s="109"/>
      <c r="K5" s="109"/>
    </row>
    <row r="6" spans="1:11" ht="12.5" x14ac:dyDescent="0.25">
      <c r="A6" s="109"/>
      <c r="B6" s="114"/>
      <c r="C6" s="249" t="str">
        <f>HYPERLINK("#'Contents'!A1","Click for Contents")</f>
        <v>Click for Contents</v>
      </c>
      <c r="D6" s="249"/>
      <c r="E6" s="249"/>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458</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hidden="1" x14ac:dyDescent="0.25">
      <c r="A18" s="91"/>
      <c r="B18" s="91"/>
      <c r="C18" s="91"/>
      <c r="D18" s="91"/>
      <c r="E18" s="93" t="s">
        <v>444</v>
      </c>
      <c r="F18" s="120" t="s">
        <v>286</v>
      </c>
      <c r="G18" s="93" t="s">
        <v>453</v>
      </c>
      <c r="H18" s="121">
        <f>'1.2a Altenative Guarantor'!A8</f>
        <v>0</v>
      </c>
      <c r="I18" s="121">
        <f>'1.2a Altenative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hidden="1" x14ac:dyDescent="0.25">
      <c r="A23" s="91"/>
      <c r="B23" s="91"/>
      <c r="C23" s="91"/>
      <c r="D23" s="91"/>
      <c r="E23" s="93" t="s">
        <v>445</v>
      </c>
      <c r="F23" s="120" t="s">
        <v>286</v>
      </c>
      <c r="G23" s="93" t="s">
        <v>482</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RM6279 Buying Better Food</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9" t="str">
        <f>HYPERLINK("#'Contents'!A1","Click for Contents")</f>
        <v>Click for Contents</v>
      </c>
      <c r="D6" s="249"/>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9" t="s">
        <v>449</v>
      </c>
      <c r="E12" s="259"/>
      <c r="F12" s="259"/>
      <c r="G12" s="259"/>
      <c r="H12" s="259"/>
      <c r="I12" s="259"/>
      <c r="J12" s="259"/>
      <c r="K12" s="259"/>
    </row>
    <row r="13" spans="1:12" ht="56" customHeight="1" x14ac:dyDescent="0.35">
      <c r="C13" s="180"/>
      <c r="D13" s="257" t="s">
        <v>483</v>
      </c>
      <c r="E13" s="271"/>
      <c r="F13" s="271"/>
      <c r="G13" s="271"/>
      <c r="H13" s="271"/>
      <c r="I13" s="271"/>
      <c r="J13" s="271"/>
      <c r="K13" s="271"/>
    </row>
    <row r="14" spans="1:12" ht="51" customHeight="1" x14ac:dyDescent="0.35">
      <c r="C14" s="180"/>
      <c r="D14" s="257" t="s">
        <v>388</v>
      </c>
      <c r="E14" s="257"/>
      <c r="F14" s="257"/>
      <c r="G14" s="257"/>
      <c r="H14" s="257"/>
      <c r="I14" s="257"/>
      <c r="J14" s="257"/>
      <c r="K14" s="257"/>
    </row>
    <row r="15" spans="1:12" ht="48" customHeight="1" x14ac:dyDescent="0.35">
      <c r="C15" s="180"/>
      <c r="D15" s="259" t="s">
        <v>370</v>
      </c>
      <c r="E15" s="259"/>
      <c r="F15" s="259"/>
      <c r="G15" s="259"/>
      <c r="H15" s="259"/>
      <c r="I15" s="259"/>
      <c r="J15" s="259"/>
      <c r="K15" s="259"/>
    </row>
    <row r="16" spans="1:12" s="219" customFormat="1" ht="48" customHeight="1" x14ac:dyDescent="0.35">
      <c r="C16" s="220"/>
      <c r="D16" s="259" t="s">
        <v>450</v>
      </c>
      <c r="E16" s="259"/>
      <c r="F16" s="259"/>
      <c r="G16" s="259"/>
      <c r="H16" s="259"/>
      <c r="I16" s="259"/>
      <c r="J16" s="259"/>
      <c r="K16" s="259"/>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7" t="s">
        <v>471</v>
      </c>
      <c r="E21" s="269"/>
      <c r="F21" s="269"/>
      <c r="G21" s="269"/>
      <c r="H21" s="269"/>
      <c r="I21" s="269"/>
      <c r="J21" s="269"/>
      <c r="K21" s="269"/>
    </row>
    <row r="22" spans="3:11" ht="83" customHeight="1" outlineLevel="1" x14ac:dyDescent="0.25">
      <c r="C22" s="182" t="s">
        <v>92</v>
      </c>
      <c r="D22" s="257" t="s">
        <v>472</v>
      </c>
      <c r="E22" s="270"/>
      <c r="F22" s="270"/>
      <c r="G22" s="270"/>
      <c r="H22" s="270"/>
      <c r="I22" s="270"/>
      <c r="J22" s="270"/>
      <c r="K22" s="270"/>
    </row>
    <row r="23" spans="3:11" s="27" customFormat="1" ht="31" customHeight="1" outlineLevel="1" x14ac:dyDescent="0.25">
      <c r="C23" s="182" t="s">
        <v>93</v>
      </c>
      <c r="D23" s="259" t="s">
        <v>434</v>
      </c>
      <c r="E23" s="259"/>
      <c r="F23" s="259"/>
      <c r="G23" s="259"/>
      <c r="H23" s="259"/>
      <c r="I23" s="259"/>
      <c r="J23" s="57" t="s">
        <v>146</v>
      </c>
      <c r="K23" s="211" t="s">
        <v>105</v>
      </c>
    </row>
    <row r="24" spans="3:11" ht="39.5" customHeight="1" outlineLevel="1" x14ac:dyDescent="0.35">
      <c r="C24" s="180"/>
      <c r="D24" s="260" t="s">
        <v>452</v>
      </c>
      <c r="E24" s="261"/>
      <c r="F24" s="261"/>
      <c r="G24" s="261"/>
      <c r="H24" s="261"/>
      <c r="I24" s="261"/>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4" t="s">
        <v>325</v>
      </c>
      <c r="E28" s="265"/>
      <c r="F28" s="265"/>
      <c r="G28" s="265"/>
      <c r="H28" s="265"/>
      <c r="I28" s="265"/>
      <c r="J28" s="265"/>
      <c r="K28" s="265"/>
    </row>
    <row r="29" spans="3:11" ht="76.75" customHeight="1" outlineLevel="1" x14ac:dyDescent="0.35">
      <c r="C29" s="180" t="s">
        <v>94</v>
      </c>
      <c r="D29" s="59" t="s">
        <v>326</v>
      </c>
      <c r="E29" s="262" t="s">
        <v>470</v>
      </c>
      <c r="F29" s="266"/>
      <c r="G29" s="266"/>
      <c r="H29" s="266"/>
      <c r="I29" s="266"/>
      <c r="J29" s="266"/>
      <c r="K29" s="266"/>
    </row>
    <row r="30" spans="3:11" ht="76.75" customHeight="1" outlineLevel="1" x14ac:dyDescent="0.35">
      <c r="C30" s="180" t="s">
        <v>95</v>
      </c>
      <c r="D30" s="128" t="s">
        <v>455</v>
      </c>
      <c r="E30" s="262" t="s">
        <v>473</v>
      </c>
      <c r="F30" s="263"/>
      <c r="G30" s="263"/>
      <c r="H30" s="263"/>
      <c r="I30" s="263"/>
      <c r="J30" s="263"/>
      <c r="K30" s="263"/>
    </row>
    <row r="31" spans="3:11" ht="76.75" customHeight="1" outlineLevel="1" x14ac:dyDescent="0.35">
      <c r="C31" s="180" t="s">
        <v>96</v>
      </c>
      <c r="D31" s="60" t="s">
        <v>454</v>
      </c>
      <c r="E31" s="262" t="s">
        <v>481</v>
      </c>
      <c r="F31" s="263"/>
      <c r="G31" s="263"/>
      <c r="H31" s="263"/>
      <c r="I31" s="263"/>
      <c r="J31" s="263"/>
      <c r="K31" s="263"/>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72" t="s">
        <v>327</v>
      </c>
      <c r="E43" s="273"/>
      <c r="F43" s="35"/>
      <c r="G43" s="35"/>
      <c r="H43" s="35"/>
      <c r="I43" s="35"/>
      <c r="J43" s="35"/>
      <c r="K43" s="35"/>
    </row>
    <row r="44" spans="3:11" ht="93" customHeight="1" outlineLevel="1" x14ac:dyDescent="0.35">
      <c r="C44" s="180"/>
      <c r="D44" s="251" t="s">
        <v>389</v>
      </c>
      <c r="E44" s="252"/>
      <c r="F44" s="252"/>
      <c r="G44" s="252"/>
      <c r="H44" s="252"/>
      <c r="I44" s="252"/>
      <c r="J44" s="252"/>
      <c r="K44" s="252"/>
    </row>
    <row r="45" spans="3:11" ht="27.5" customHeight="1" outlineLevel="1" x14ac:dyDescent="0.35">
      <c r="C45" s="180"/>
      <c r="D45" s="253" t="s">
        <v>98</v>
      </c>
      <c r="E45" s="255" t="s">
        <v>384</v>
      </c>
      <c r="F45" s="256"/>
      <c r="G45" s="256"/>
      <c r="H45" s="256"/>
      <c r="I45" s="256"/>
      <c r="J45" s="256"/>
      <c r="K45" s="256"/>
    </row>
    <row r="46" spans="3:11" ht="50.5" customHeight="1" outlineLevel="1" x14ac:dyDescent="0.35">
      <c r="C46" s="180"/>
      <c r="D46" s="254"/>
      <c r="E46" s="255" t="s">
        <v>474</v>
      </c>
      <c r="F46" s="267"/>
      <c r="G46" s="267"/>
      <c r="H46" s="267"/>
      <c r="I46" s="267"/>
      <c r="J46" s="267"/>
      <c r="K46" s="267"/>
    </row>
    <row r="47" spans="3:11" ht="15.5" outlineLevel="1" x14ac:dyDescent="0.35">
      <c r="C47" s="180"/>
      <c r="D47" s="1"/>
      <c r="E47" s="58"/>
      <c r="F47" s="58"/>
      <c r="G47" s="58"/>
      <c r="H47" s="58"/>
      <c r="I47" s="58"/>
      <c r="J47" s="58"/>
      <c r="K47" s="58"/>
    </row>
    <row r="48" spans="3:11" ht="34.5" customHeight="1" outlineLevel="1" x14ac:dyDescent="0.35">
      <c r="C48" s="180"/>
      <c r="D48" s="253" t="s">
        <v>99</v>
      </c>
      <c r="E48" s="255" t="s">
        <v>469</v>
      </c>
      <c r="F48" s="256"/>
      <c r="G48" s="256"/>
      <c r="H48" s="256"/>
      <c r="I48" s="256"/>
      <c r="J48" s="256"/>
      <c r="K48" s="256"/>
    </row>
    <row r="49" spans="3:11" ht="98" customHeight="1" outlineLevel="1" x14ac:dyDescent="0.35">
      <c r="C49" s="180"/>
      <c r="D49" s="254"/>
      <c r="E49" s="255" t="s">
        <v>443</v>
      </c>
      <c r="F49" s="256"/>
      <c r="G49" s="256"/>
      <c r="H49" s="256"/>
      <c r="I49" s="256"/>
      <c r="J49" s="256"/>
      <c r="K49" s="256"/>
    </row>
    <row r="50" spans="3:11" ht="7" customHeight="1" outlineLevel="1" x14ac:dyDescent="0.35">
      <c r="C50" s="180"/>
      <c r="D50" s="56"/>
      <c r="E50" s="58"/>
      <c r="F50" s="58"/>
      <c r="G50" s="58"/>
      <c r="H50" s="58"/>
      <c r="I50" s="58"/>
      <c r="J50" s="58"/>
      <c r="K50" s="58"/>
    </row>
    <row r="51" spans="3:11" ht="48.5" customHeight="1" outlineLevel="1" x14ac:dyDescent="0.35">
      <c r="C51" s="180"/>
      <c r="D51" s="253" t="s">
        <v>435</v>
      </c>
      <c r="E51" s="255" t="s">
        <v>441</v>
      </c>
      <c r="F51" s="256"/>
      <c r="G51" s="256"/>
      <c r="H51" s="256"/>
      <c r="I51" s="256"/>
      <c r="J51" s="256"/>
      <c r="K51" s="256"/>
    </row>
    <row r="52" spans="3:11" ht="27.5" customHeight="1" outlineLevel="1" x14ac:dyDescent="0.35">
      <c r="C52" s="180"/>
      <c r="D52" s="254"/>
      <c r="E52" s="255" t="s">
        <v>385</v>
      </c>
      <c r="F52" s="256"/>
      <c r="G52" s="256"/>
      <c r="H52" s="256"/>
      <c r="I52" s="256"/>
      <c r="J52" s="256"/>
      <c r="K52" s="256"/>
    </row>
    <row r="53" spans="3:11" ht="34.5" customHeight="1" outlineLevel="1" x14ac:dyDescent="0.35">
      <c r="C53" s="180"/>
      <c r="D53" s="251" t="s">
        <v>436</v>
      </c>
      <c r="E53" s="252"/>
      <c r="F53" s="252"/>
      <c r="G53" s="252"/>
      <c r="H53" s="252"/>
      <c r="I53" s="252"/>
      <c r="J53" s="252"/>
      <c r="K53" s="252"/>
    </row>
    <row r="54" spans="3:11" ht="15.5" outlineLevel="1" x14ac:dyDescent="0.35">
      <c r="C54" s="180"/>
      <c r="D54" s="34"/>
      <c r="E54" s="35"/>
      <c r="F54" s="35"/>
      <c r="G54" s="35"/>
      <c r="H54" s="228"/>
      <c r="I54" s="35"/>
      <c r="J54" s="35"/>
      <c r="K54" s="35"/>
    </row>
    <row r="55" spans="3:11" ht="23.5" customHeight="1" outlineLevel="1" x14ac:dyDescent="0.35">
      <c r="C55" s="180"/>
      <c r="D55" s="274" t="s">
        <v>328</v>
      </c>
      <c r="E55" s="275"/>
      <c r="F55" s="35"/>
      <c r="G55" s="35"/>
      <c r="H55" s="35"/>
      <c r="I55" s="35"/>
      <c r="J55" s="35"/>
      <c r="K55" s="35"/>
    </row>
    <row r="56" spans="3:11" ht="31.5" customHeight="1" outlineLevel="1" x14ac:dyDescent="0.35">
      <c r="C56" s="180"/>
      <c r="D56" s="257" t="s">
        <v>381</v>
      </c>
      <c r="E56" s="258"/>
      <c r="F56" s="258"/>
      <c r="G56" s="258"/>
      <c r="H56" s="258"/>
      <c r="I56" s="258"/>
      <c r="J56" s="258"/>
      <c r="K56" s="258"/>
    </row>
    <row r="57" spans="3:11" ht="31.5" customHeight="1" outlineLevel="1" x14ac:dyDescent="0.35">
      <c r="C57" s="180"/>
      <c r="D57" s="257" t="s">
        <v>330</v>
      </c>
      <c r="E57" s="258"/>
      <c r="F57" s="258"/>
      <c r="G57" s="258"/>
      <c r="H57" s="258"/>
      <c r="I57" s="258"/>
      <c r="J57" s="258"/>
      <c r="K57" s="258"/>
    </row>
    <row r="58" spans="3:11" s="219" customFormat="1" ht="31.5" customHeight="1" outlineLevel="1" x14ac:dyDescent="0.35">
      <c r="C58" s="220"/>
      <c r="D58" s="36" t="s">
        <v>468</v>
      </c>
      <c r="E58" s="234"/>
      <c r="F58" s="234"/>
      <c r="G58" s="234"/>
      <c r="H58" s="234"/>
      <c r="I58" s="234"/>
      <c r="J58" s="234"/>
      <c r="K58" s="234"/>
    </row>
    <row r="59" spans="3:11" ht="31.5" customHeight="1" outlineLevel="1" x14ac:dyDescent="0.35">
      <c r="C59" s="180"/>
      <c r="D59" s="257" t="s">
        <v>308</v>
      </c>
      <c r="E59" s="258"/>
      <c r="F59" s="258"/>
      <c r="G59" s="258"/>
      <c r="H59" s="258"/>
      <c r="I59" s="258"/>
      <c r="J59" s="258"/>
      <c r="K59" s="258"/>
    </row>
    <row r="60" spans="3:11" ht="15.5" outlineLevel="1" x14ac:dyDescent="0.35">
      <c r="C60" s="180"/>
      <c r="D60" s="34"/>
      <c r="E60" s="35"/>
      <c r="F60" s="35"/>
      <c r="G60" s="35"/>
      <c r="H60" s="35"/>
      <c r="I60" s="35"/>
      <c r="J60" s="35"/>
      <c r="K60" s="35"/>
    </row>
    <row r="61" spans="3:11" ht="23.5" customHeight="1" outlineLevel="1" x14ac:dyDescent="0.35">
      <c r="C61" s="180"/>
      <c r="D61" s="276" t="s">
        <v>329</v>
      </c>
      <c r="E61" s="273"/>
      <c r="F61" s="35"/>
      <c r="G61" s="35"/>
      <c r="H61" s="35"/>
      <c r="I61" s="35"/>
      <c r="J61" s="35"/>
      <c r="K61" s="35"/>
    </row>
    <row r="62" spans="3:11" ht="8.5" customHeight="1" outlineLevel="1" x14ac:dyDescent="0.35">
      <c r="C62" s="180"/>
      <c r="D62" s="257"/>
      <c r="E62" s="258"/>
      <c r="F62" s="258"/>
      <c r="G62" s="258"/>
      <c r="H62" s="258"/>
      <c r="I62" s="258"/>
      <c r="J62" s="258"/>
      <c r="K62" s="258"/>
    </row>
    <row r="63" spans="3:11" ht="31.5" customHeight="1" outlineLevel="1" x14ac:dyDescent="0.35">
      <c r="C63" s="180"/>
      <c r="D63" s="257" t="s">
        <v>312</v>
      </c>
      <c r="E63" s="258"/>
      <c r="F63" s="258"/>
      <c r="G63" s="258"/>
      <c r="H63" s="258"/>
      <c r="I63" s="258"/>
      <c r="J63" s="258"/>
      <c r="K63" s="258"/>
    </row>
    <row r="64" spans="3:11" ht="89.5" customHeight="1" outlineLevel="1" x14ac:dyDescent="0.35">
      <c r="C64" s="180"/>
      <c r="D64" s="251" t="s">
        <v>313</v>
      </c>
      <c r="E64" s="252"/>
      <c r="F64" s="252"/>
      <c r="G64" s="252"/>
      <c r="H64" s="252"/>
      <c r="I64" s="252"/>
      <c r="J64" s="252"/>
      <c r="K64" s="252"/>
    </row>
    <row r="65" spans="1:12" ht="49" customHeight="1" outlineLevel="1" x14ac:dyDescent="0.35">
      <c r="C65" s="180"/>
      <c r="D65" s="257" t="s">
        <v>386</v>
      </c>
      <c r="E65" s="271"/>
      <c r="F65" s="271"/>
      <c r="G65" s="271"/>
      <c r="H65" s="271"/>
      <c r="I65" s="271"/>
      <c r="J65" s="271"/>
      <c r="K65" s="271"/>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7" t="s">
        <v>380</v>
      </c>
      <c r="E68" s="268"/>
      <c r="F68" s="268"/>
      <c r="G68" s="268"/>
      <c r="H68" s="268"/>
      <c r="I68" s="268"/>
      <c r="J68" s="268"/>
      <c r="K68" s="268"/>
    </row>
    <row r="69" spans="1:12" s="27" customFormat="1" ht="90.5" hidden="1" customHeight="1" x14ac:dyDescent="0.35">
      <c r="C69" s="180"/>
      <c r="D69" s="257" t="s">
        <v>397</v>
      </c>
      <c r="E69" s="268"/>
      <c r="F69" s="268"/>
      <c r="G69" s="268"/>
      <c r="H69" s="268"/>
      <c r="I69" s="268"/>
      <c r="J69" s="268"/>
      <c r="K69" s="268"/>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7"/>
  <sheetViews>
    <sheetView showGridLines="0"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RM6279 Buying Better Food</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SUM(A9:A34)</f>
        <v>0</v>
      </c>
      <c r="B8" s="185">
        <f>SUM(B9:B34)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v>
      </c>
      <c r="F15" s="141"/>
      <c r="G15" s="140">
        <v>2</v>
      </c>
      <c r="H15" s="142" t="s">
        <v>49</v>
      </c>
      <c r="I15" s="26"/>
      <c r="J15" s="201" t="str">
        <f>"x"&amp;" &lt; "&amp;E15</f>
        <v>x &lt; 1</v>
      </c>
      <c r="K15" s="135" t="str">
        <f>E15&amp;" ≤ "&amp;" x "&amp;" ≤ "&amp;G15</f>
        <v>1 ≤  x  ≤ 2</v>
      </c>
      <c r="L15" s="136" t="str">
        <f>"x"&amp;" &gt; "&amp;G15</f>
        <v>x &gt; 2</v>
      </c>
      <c r="M15" s="26"/>
      <c r="N15" s="26"/>
      <c r="O15" s="26"/>
      <c r="P15" s="26"/>
      <c r="Q15" s="26"/>
      <c r="R15" s="26"/>
      <c r="S15" s="26"/>
      <c r="T15" s="26"/>
      <c r="U15" s="26"/>
      <c r="V15" s="26"/>
    </row>
    <row r="16" spans="1:22" ht="15.5" x14ac:dyDescent="0.35">
      <c r="B16" s="27"/>
      <c r="C16" s="139">
        <v>2</v>
      </c>
      <c r="D16" s="139" t="s">
        <v>67</v>
      </c>
      <c r="E16" s="143">
        <v>0.01</v>
      </c>
      <c r="F16" s="141"/>
      <c r="G16" s="143">
        <v>0.05</v>
      </c>
      <c r="H16" s="142" t="s">
        <v>49</v>
      </c>
      <c r="I16" s="26"/>
      <c r="J16" s="202" t="str">
        <f>"x"&amp;" &lt; "&amp;TEXT(E16,"0.0%")</f>
        <v>x &lt; 1.0%</v>
      </c>
      <c r="K16" s="137" t="str">
        <f>TEXT(E16,"0.0%")&amp;" ≤ "&amp;" x "&amp;" ≤ "&amp;TEXT(G16,"0.0%")</f>
        <v>1.0% ≤  x  ≤ 5.0%</v>
      </c>
      <c r="L16" s="138" t="str">
        <f>"x"&amp;" &gt; "&amp;TEXT(G16,"0.0%")</f>
        <v>x &gt; 5.0%</v>
      </c>
      <c r="M16" s="26"/>
      <c r="N16" s="26"/>
      <c r="O16" s="26"/>
      <c r="P16" s="26"/>
      <c r="Q16" s="26"/>
      <c r="R16" s="26"/>
      <c r="S16" s="26"/>
      <c r="T16" s="26"/>
      <c r="U16" s="26"/>
      <c r="V16" s="26"/>
    </row>
    <row r="17" spans="2:22" ht="15.5" x14ac:dyDescent="0.35">
      <c r="B17" s="27"/>
      <c r="C17" s="139" t="s">
        <v>68</v>
      </c>
      <c r="D17" s="139" t="s">
        <v>382</v>
      </c>
      <c r="E17" s="141"/>
      <c r="F17" s="141"/>
      <c r="G17" s="141"/>
      <c r="H17" s="142" t="s">
        <v>480</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0">
        <f>F31</f>
        <v>10000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1" t="s">
        <v>459</v>
      </c>
      <c r="E30" s="242" t="s">
        <v>461</v>
      </c>
      <c r="F30" s="242" t="s">
        <v>460</v>
      </c>
      <c r="G30" s="26"/>
      <c r="H30" s="26"/>
      <c r="I30" s="26"/>
      <c r="J30" s="26"/>
      <c r="K30" s="26"/>
      <c r="L30" s="26"/>
      <c r="M30" s="26"/>
      <c r="N30" s="26"/>
      <c r="O30" s="26"/>
      <c r="P30" s="26"/>
      <c r="Q30" s="26"/>
      <c r="R30" s="26"/>
      <c r="S30" s="26"/>
      <c r="T30" s="26"/>
      <c r="U30" s="26"/>
      <c r="V30" s="26"/>
    </row>
    <row r="31" spans="2:22" s="219" customFormat="1" ht="14" x14ac:dyDescent="0.3">
      <c r="C31" s="39"/>
      <c r="D31" s="29" t="str">
        <f>'2.1 Lead Ancillary Input '!G16</f>
        <v>Lot 1 - Buying Better Food</v>
      </c>
      <c r="E31" s="247" t="str">
        <f>IF('2.1 Lead Ancillary Input '!H16=TRUE,"YES","")</f>
        <v>YES</v>
      </c>
      <c r="F31" s="248">
        <v>10000</v>
      </c>
      <c r="G31" s="26"/>
      <c r="H31" s="26"/>
      <c r="I31" s="26"/>
      <c r="J31" s="26"/>
      <c r="K31" s="26"/>
      <c r="L31" s="26"/>
      <c r="M31" s="26"/>
      <c r="N31" s="26"/>
      <c r="O31" s="26"/>
      <c r="P31" s="26"/>
      <c r="Q31" s="26"/>
      <c r="R31" s="26"/>
      <c r="S31" s="26"/>
      <c r="T31" s="26"/>
      <c r="U31" s="26"/>
      <c r="V31" s="26"/>
    </row>
    <row r="32" spans="2:22" s="219" customFormat="1" ht="25" customHeight="1" x14ac:dyDescent="0.25">
      <c r="C32" s="277"/>
      <c r="D32" s="277"/>
      <c r="E32" s="277"/>
      <c r="F32" s="277"/>
      <c r="G32" s="277"/>
      <c r="H32" s="277"/>
      <c r="I32" s="277"/>
      <c r="J32" s="277"/>
      <c r="K32" s="277"/>
      <c r="L32" s="277"/>
      <c r="M32" s="26"/>
      <c r="N32" s="26"/>
      <c r="O32" s="26"/>
      <c r="P32" s="26"/>
      <c r="Q32" s="26"/>
      <c r="R32" s="26"/>
      <c r="S32" s="26"/>
      <c r="T32" s="26"/>
      <c r="U32" s="26"/>
      <c r="V32" s="26"/>
    </row>
    <row r="33" spans="1:22" ht="12" x14ac:dyDescent="0.25">
      <c r="A33" s="27"/>
      <c r="B33" s="27"/>
      <c r="C33" s="39"/>
      <c r="D33" s="97"/>
      <c r="E33" s="26"/>
      <c r="F33" s="26"/>
      <c r="G33" s="26"/>
      <c r="H33" s="26"/>
      <c r="I33" s="26"/>
      <c r="J33" s="26"/>
      <c r="K33" s="26"/>
      <c r="L33" s="26"/>
      <c r="M33" s="26"/>
      <c r="N33" s="26"/>
      <c r="O33" s="26"/>
      <c r="P33" s="26"/>
      <c r="Q33" s="26"/>
      <c r="R33" s="26"/>
      <c r="S33" s="26"/>
      <c r="T33" s="26"/>
      <c r="U33" s="26"/>
      <c r="V33" s="26"/>
    </row>
    <row r="34" spans="1:22" ht="15.5" x14ac:dyDescent="0.35">
      <c r="A34" s="117" t="s">
        <v>154</v>
      </c>
      <c r="B34" s="117"/>
      <c r="C34" s="117"/>
      <c r="D34" s="117"/>
      <c r="E34" s="117"/>
      <c r="F34" s="117"/>
      <c r="G34" s="117"/>
      <c r="H34" s="117"/>
      <c r="I34" s="117"/>
      <c r="J34" s="117"/>
      <c r="K34" s="117"/>
      <c r="L34" s="117"/>
      <c r="M34" s="117"/>
      <c r="N34" s="117"/>
      <c r="O34" s="117"/>
      <c r="P34" s="117"/>
      <c r="Q34" s="117"/>
      <c r="R34" s="117"/>
      <c r="S34" s="117"/>
      <c r="T34" s="117"/>
      <c r="U34" s="117"/>
      <c r="V34" s="117"/>
    </row>
    <row r="35" spans="1:22" ht="14.5" customHeight="1" x14ac:dyDescent="0.25">
      <c r="V35" s="27"/>
    </row>
    <row r="36" spans="1:22" ht="14.5" hidden="1" customHeight="1" x14ac:dyDescent="0.25"/>
    <row r="37" spans="1:22" ht="14.5" hidden="1" customHeight="1" x14ac:dyDescent="0.25"/>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sheetData>
  <mergeCells count="1">
    <mergeCell ref="C32:L32"/>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Normal="100"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RM6279 Buying Better Food</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9" t="str">
        <f>HYPERLINK("#'Contents'!A1","Click for Contents")</f>
        <v>Click for Contents</v>
      </c>
      <c r="E6" s="249"/>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442</v>
      </c>
      <c r="E131" s="132">
        <v>0</v>
      </c>
      <c r="F131" s="132">
        <v>0</v>
      </c>
      <c r="G131" s="132">
        <v>0</v>
      </c>
      <c r="I131" s="13" t="s">
        <v>442</v>
      </c>
      <c r="J131" s="132">
        <v>0</v>
      </c>
      <c r="K131" s="132">
        <v>0</v>
      </c>
      <c r="L131" s="132">
        <v>0</v>
      </c>
      <c r="M131" s="27"/>
      <c r="N131" s="13" t="s">
        <v>442</v>
      </c>
      <c r="O131" s="149">
        <f t="shared" ref="O131:O133" si="107">J131/J$17</f>
        <v>0</v>
      </c>
      <c r="P131" s="149">
        <f t="shared" ref="P131:P133" si="108">K131/K$17</f>
        <v>0</v>
      </c>
      <c r="Q131" s="149">
        <f t="shared" ref="Q131:Q133" si="109">L131/L$17</f>
        <v>0</v>
      </c>
      <c r="S131" s="13" t="s">
        <v>442</v>
      </c>
      <c r="T131" s="132">
        <v>0</v>
      </c>
      <c r="U131" s="132">
        <v>0</v>
      </c>
      <c r="V131" s="132">
        <v>0</v>
      </c>
      <c r="X131" s="13" t="s">
        <v>442</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10000</v>
      </c>
      <c r="F152" s="49">
        <f>'RAG Thresholds'!$D$27</f>
        <v>10000</v>
      </c>
      <c r="G152" s="49">
        <f>'RAG Thresholds'!$D$27</f>
        <v>10000</v>
      </c>
      <c r="H152" s="68"/>
      <c r="I152" s="67" t="s">
        <v>318</v>
      </c>
      <c r="J152" s="49">
        <f>'RAG Thresholds'!$D$27</f>
        <v>10000</v>
      </c>
      <c r="K152" s="49">
        <f>'RAG Thresholds'!$D$27</f>
        <v>10000</v>
      </c>
      <c r="L152" s="49">
        <f>'RAG Thresholds'!$D$27</f>
        <v>10000</v>
      </c>
      <c r="M152" s="68"/>
      <c r="N152" s="67" t="s">
        <v>318</v>
      </c>
      <c r="O152" s="49">
        <f>'RAG Thresholds'!$D$27</f>
        <v>10000</v>
      </c>
      <c r="P152" s="49">
        <f>'RAG Thresholds'!$D$27</f>
        <v>10000</v>
      </c>
      <c r="Q152" s="49">
        <f>'RAG Thresholds'!$D$27</f>
        <v>10000</v>
      </c>
      <c r="R152" s="68"/>
      <c r="S152" s="67" t="s">
        <v>318</v>
      </c>
      <c r="T152" s="49">
        <f>'RAG Thresholds'!$D$27</f>
        <v>10000</v>
      </c>
      <c r="U152" s="49">
        <f>'RAG Thresholds'!$D$27</f>
        <v>10000</v>
      </c>
      <c r="V152" s="49">
        <f>'RAG Thresholds'!$D$27</f>
        <v>10000</v>
      </c>
      <c r="W152" s="68"/>
      <c r="X152" s="67" t="s">
        <v>318</v>
      </c>
      <c r="Y152" s="49">
        <f>'RAG Thresholds'!$D$27</f>
        <v>10000</v>
      </c>
      <c r="Z152" s="49">
        <f>'RAG Thresholds'!$D$27</f>
        <v>10000</v>
      </c>
      <c r="AA152" s="49">
        <f>'RAG Thresholds'!$D$27</f>
        <v>10000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f>E26/E152</f>
        <v>0</v>
      </c>
      <c r="F156" s="150">
        <f>F26/F152</f>
        <v>0</v>
      </c>
      <c r="G156" s="150">
        <f>G26/G152</f>
        <v>0</v>
      </c>
      <c r="H156" s="27"/>
      <c r="I156" s="146"/>
      <c r="J156" s="27"/>
      <c r="K156" s="27"/>
      <c r="L156" s="27"/>
      <c r="M156" s="27"/>
      <c r="N156" s="91" t="s">
        <v>163</v>
      </c>
      <c r="O156" s="150">
        <f t="shared" ref="O156:Q156" si="142">O26/O152</f>
        <v>0</v>
      </c>
      <c r="P156" s="150">
        <f t="shared" si="142"/>
        <v>0</v>
      </c>
      <c r="Q156" s="150">
        <f t="shared" si="142"/>
        <v>0</v>
      </c>
      <c r="R156" s="27"/>
      <c r="S156" s="146"/>
      <c r="T156" s="27"/>
      <c r="U156" s="27"/>
      <c r="V156" s="27"/>
      <c r="W156" s="27"/>
      <c r="X156" s="91" t="s">
        <v>163</v>
      </c>
      <c r="Y156" s="150">
        <f t="shared" ref="Y156:AA156" si="143">Y26/Y152</f>
        <v>0</v>
      </c>
      <c r="Z156" s="150">
        <f t="shared" si="143"/>
        <v>0</v>
      </c>
      <c r="AA156" s="150">
        <f t="shared" si="143"/>
        <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c r="I168" s="146"/>
      <c r="J168" s="27"/>
      <c r="K168" s="27"/>
      <c r="L168" s="27"/>
      <c r="M168" s="27"/>
      <c r="N168" s="91" t="s">
        <v>163</v>
      </c>
      <c r="O168" s="152" t="str">
        <f>IF(O156&gt;'RAG Thresholds'!$G$15,"G",IF(O156&lt;'RAG Thresholds'!$E$15,"R","A"))</f>
        <v>R</v>
      </c>
      <c r="P168" s="152" t="str">
        <f>IF(P156&gt;'RAG Thresholds'!$G$15,"G",IF(P156&lt;'RAG Thresholds'!$E$15,"R","A"))</f>
        <v>R</v>
      </c>
      <c r="Q168" s="152" t="str">
        <f>IF(Q156&gt;'RAG Thresholds'!$G$15,"G",IF(Q156&lt;'RAG Thresholds'!$E$15,"R","A"))</f>
        <v>R</v>
      </c>
      <c r="R168" s="27"/>
      <c r="S168" s="146"/>
      <c r="T168" s="27"/>
      <c r="U168" s="27"/>
      <c r="V168" s="27"/>
      <c r="W168" s="27"/>
      <c r="X168" s="91" t="s">
        <v>163</v>
      </c>
      <c r="Y168" s="152" t="str">
        <f>IF(Y156&gt;'RAG Thresholds'!$G$15,"G",IF(Y156&lt;'RAG Thresholds'!$E$15,"R","A"))</f>
        <v>R</v>
      </c>
      <c r="Z168" s="152" t="str">
        <f>IF(Z156&gt;'RAG Thresholds'!$G$15,"G",IF(Z156&lt;'RAG Thresholds'!$E$15,"R","A"))</f>
        <v>R</v>
      </c>
      <c r="AA168" s="152" t="str">
        <f>IF(AA156&gt;'RAG Thresholds'!$G$15,"G",IF(AA156&lt;'RAG Thresholds'!$E$15,"R","A"))</f>
        <v>R</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RM6279 Buying Better Food</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9" t="str">
        <f>HYPERLINK("#'Contents'!A1","Click for Contents")</f>
        <v>Click for Contents</v>
      </c>
      <c r="E7" s="24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10000</v>
      </c>
      <c r="H130" s="27"/>
      <c r="I130" s="27"/>
      <c r="J130" s="49">
        <f>'RAG Thresholds'!$D$27</f>
        <v>10000</v>
      </c>
      <c r="K130" s="27"/>
      <c r="L130" s="27"/>
      <c r="M130" s="49">
        <f>'RAG Thresholds'!$D$27</f>
        <v>10000</v>
      </c>
      <c r="N130" s="27"/>
      <c r="O130" s="67" t="s">
        <v>318</v>
      </c>
      <c r="P130" s="68"/>
      <c r="Q130" s="68"/>
      <c r="R130" s="49">
        <f>'RAG Thresholds'!$D$27</f>
        <v>10000</v>
      </c>
      <c r="S130" s="68"/>
      <c r="T130" s="68"/>
      <c r="U130" s="49">
        <f>'RAG Thresholds'!$D$27</f>
        <v>10000</v>
      </c>
      <c r="V130" s="68"/>
      <c r="W130" s="68"/>
      <c r="X130" s="49">
        <f>'RAG Thresholds'!$D$27</f>
        <v>10000</v>
      </c>
      <c r="Y130" s="27"/>
      <c r="Z130" s="67" t="s">
        <v>318</v>
      </c>
      <c r="AA130" s="49">
        <f>'RAG Thresholds'!$D$27</f>
        <v>10000</v>
      </c>
      <c r="AB130" s="49">
        <f>'RAG Thresholds'!$D$27</f>
        <v>10000</v>
      </c>
      <c r="AC130" s="49">
        <f>'RAG Thresholds'!$D$27</f>
        <v>10000</v>
      </c>
      <c r="AD130" s="68"/>
      <c r="AE130" s="67" t="s">
        <v>318</v>
      </c>
      <c r="AF130" s="68"/>
      <c r="AG130" s="68"/>
      <c r="AH130" s="49">
        <f>'RAG Thresholds'!$D$27</f>
        <v>10000</v>
      </c>
      <c r="AI130" s="68"/>
      <c r="AJ130" s="68"/>
      <c r="AK130" s="49">
        <f>'RAG Thresholds'!$D$27</f>
        <v>10000</v>
      </c>
      <c r="AL130" s="68"/>
      <c r="AM130" s="68"/>
      <c r="AN130" s="49">
        <f>'RAG Thresholds'!$D$27</f>
        <v>10000</v>
      </c>
      <c r="AO130" s="68"/>
      <c r="AP130" s="67" t="s">
        <v>318</v>
      </c>
      <c r="AQ130" s="49">
        <f>$G$130</f>
        <v>10000</v>
      </c>
      <c r="AR130" s="49">
        <f>$J$130</f>
        <v>10000</v>
      </c>
      <c r="AS130" s="49">
        <f>$M$130</f>
        <v>10000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f>G32/G130</f>
        <v>0</v>
      </c>
      <c r="H134" s="45"/>
      <c r="I134" s="45"/>
      <c r="J134" s="150">
        <f>J32/J130</f>
        <v>0</v>
      </c>
      <c r="K134" s="45"/>
      <c r="L134" s="45"/>
      <c r="M134" s="150">
        <f>M32/M130</f>
        <v>0</v>
      </c>
      <c r="N134" s="27"/>
      <c r="O134" s="42"/>
      <c r="P134" s="79"/>
      <c r="Q134" s="79"/>
      <c r="R134" s="156"/>
      <c r="S134" s="157"/>
      <c r="T134" s="157"/>
      <c r="U134" s="156"/>
      <c r="V134" s="157"/>
      <c r="W134" s="157"/>
      <c r="X134" s="156"/>
      <c r="Y134" s="27"/>
      <c r="Z134" s="91" t="s">
        <v>163</v>
      </c>
      <c r="AA134" s="150">
        <f t="shared" ref="AA134:AC134" si="377">AA32/AA130</f>
        <v>0</v>
      </c>
      <c r="AB134" s="150">
        <f t="shared" si="377"/>
        <v>0</v>
      </c>
      <c r="AC134" s="150">
        <f t="shared" si="377"/>
        <v>0</v>
      </c>
      <c r="AD134" s="27"/>
      <c r="AE134" s="27"/>
      <c r="AF134" s="27"/>
      <c r="AG134" s="27"/>
      <c r="AH134" s="27"/>
      <c r="AI134" s="27"/>
      <c r="AJ134" s="27"/>
      <c r="AK134" s="27"/>
      <c r="AL134" s="27"/>
      <c r="AM134" s="27"/>
      <c r="AN134" s="27"/>
      <c r="AO134" s="27"/>
      <c r="AP134" s="91" t="s">
        <v>163</v>
      </c>
      <c r="AQ134" s="150">
        <f t="shared" ref="AQ134:AS134" si="378">AQ32/AQ130</f>
        <v>0</v>
      </c>
      <c r="AR134" s="150">
        <f t="shared" si="378"/>
        <v>0</v>
      </c>
      <c r="AS134" s="150">
        <f t="shared" si="378"/>
        <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str">
        <f>IF(G134&gt;'RAG Thresholds'!$G$15,"G",IF(G134&lt;'RAG Thresholds'!$E$15,"R","A"))</f>
        <v>R</v>
      </c>
      <c r="H146" s="45"/>
      <c r="I146" s="45"/>
      <c r="J146" s="152" t="str">
        <f>IF(J134&gt;'RAG Thresholds'!$G$15,"G",IF(J134&lt;'RAG Thresholds'!$E$15,"R","A"))</f>
        <v>R</v>
      </c>
      <c r="K146" s="45"/>
      <c r="L146" s="45"/>
      <c r="M146" s="152" t="str">
        <f>IF(M134&gt;'RAG Thresholds'!$G$15,"G",IF(M134&lt;'RAG Thresholds'!$E$15,"R","A"))</f>
        <v>R</v>
      </c>
      <c r="N146" s="27"/>
      <c r="O146" s="42"/>
      <c r="P146" s="79"/>
      <c r="Q146" s="79"/>
      <c r="R146" s="164"/>
      <c r="S146" s="157"/>
      <c r="T146" s="157"/>
      <c r="U146" s="164"/>
      <c r="V146" s="157"/>
      <c r="W146" s="157"/>
      <c r="X146" s="164"/>
      <c r="Y146" s="27"/>
      <c r="Z146" s="91" t="s">
        <v>163</v>
      </c>
      <c r="AA146" s="152" t="str">
        <f>IF(AA134&gt;'RAG Thresholds'!$G$15,"G",IF(AA134&lt;'RAG Thresholds'!$E$15,"R","A"))</f>
        <v>R</v>
      </c>
      <c r="AB146" s="152" t="str">
        <f>IF(AB134&gt;'RAG Thresholds'!$G$15,"G",IF(AB134&lt;'RAG Thresholds'!$E$15,"R","A"))</f>
        <v>R</v>
      </c>
      <c r="AC146" s="152" t="str">
        <f>IF(AC134&gt;'RAG Thresholds'!$G$15,"G",IF(AC134&lt;'RAG Thresholds'!$E$15,"R","A"))</f>
        <v>R</v>
      </c>
      <c r="AD146" s="27"/>
      <c r="AE146" s="27"/>
      <c r="AF146" s="27"/>
      <c r="AG146" s="27"/>
      <c r="AH146" s="27"/>
      <c r="AI146" s="27"/>
      <c r="AJ146" s="27"/>
      <c r="AK146" s="27"/>
      <c r="AL146" s="27"/>
      <c r="AM146" s="27"/>
      <c r="AN146" s="27"/>
      <c r="AO146" s="27"/>
      <c r="AP146" s="91" t="s">
        <v>163</v>
      </c>
      <c r="AQ146" s="152" t="str">
        <f>IF(AQ134&gt;'RAG Thresholds'!$G$15,"G",IF(AQ134&lt;'RAG Thresholds'!$E$15,"R","A"))</f>
        <v>R</v>
      </c>
      <c r="AR146" s="152" t="str">
        <f>IF(AR134&gt;'RAG Thresholds'!$G$15,"G",IF(AR134&lt;'RAG Thresholds'!$E$15,"R","A"))</f>
        <v>R</v>
      </c>
      <c r="AS146" s="152" t="str">
        <f>IF(AS134&gt;'RAG Thresholds'!$G$15,"G",IF(AS134&lt;'RAG Thresholds'!$E$15,"R","A"))</f>
        <v>R</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X196"/>
  <sheetViews>
    <sheetView showGridLines="0" zoomScale="85" zoomScaleNormal="85" zoomScaleSheetLayoutView="80" workbookViewId="0">
      <pane ySplit="8" topLeftCell="A154" activePane="bottomLeft" state="frozen"/>
      <selection activeCell="A9" sqref="A9"/>
      <selection pane="bottomLeft" activeCell="E173" sqref="E173"/>
    </sheetView>
  </sheetViews>
  <sheetFormatPr defaultColWidth="0" defaultRowHeight="0" customHeight="1" zeroHeight="1" x14ac:dyDescent="0.25"/>
  <cols>
    <col min="1" max="1" width="5.796875" style="219" customWidth="1"/>
    <col min="2" max="2" width="5.5" style="219" customWidth="1"/>
    <col min="3" max="3" width="1.6992187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RM6279 Buying Better Food</v>
      </c>
      <c r="E2" s="109"/>
      <c r="F2" s="109"/>
      <c r="G2" s="109"/>
      <c r="H2" s="109"/>
    </row>
    <row r="3" spans="1:8" ht="12.5" x14ac:dyDescent="0.25">
      <c r="A3" s="109"/>
      <c r="B3" s="109"/>
      <c r="C3" s="116"/>
      <c r="D3" s="112" t="str">
        <f ca="1">MID(CELL("filename",A1),FIND("]",CELL("filename",A1))+1,256)&amp;" Sheet"</f>
        <v>1.2a Altenative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9" t="str">
        <f>HYPERLINK("#'Contents'!A1","Click for Contents")</f>
        <v>Click for Contents</v>
      </c>
      <c r="E6" s="249"/>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475</v>
      </c>
      <c r="E12" s="25"/>
      <c r="F12" s="25"/>
      <c r="G12" s="25"/>
      <c r="H12" s="25"/>
    </row>
    <row r="13" spans="1:8" ht="14.5" x14ac:dyDescent="0.35">
      <c r="B13" s="25"/>
      <c r="C13" s="25"/>
      <c r="D13" s="97" t="s">
        <v>451</v>
      </c>
      <c r="E13" s="25"/>
      <c r="F13" s="25"/>
      <c r="G13" s="25"/>
      <c r="H13" s="25"/>
    </row>
    <row r="14" spans="1:8" ht="14.5" x14ac:dyDescent="0.35">
      <c r="B14" s="25"/>
      <c r="C14" s="146"/>
      <c r="D14" s="146" t="s">
        <v>446</v>
      </c>
      <c r="E14" s="146"/>
      <c r="F14" s="146"/>
      <c r="G14" s="146"/>
      <c r="H14" s="146"/>
    </row>
    <row r="15" spans="1:8" ht="14.5" x14ac:dyDescent="0.35">
      <c r="B15" s="25"/>
      <c r="C15" s="146"/>
      <c r="D15" s="15" t="s">
        <v>265</v>
      </c>
      <c r="E15" s="278" t="s">
        <v>448</v>
      </c>
      <c r="F15" s="279"/>
      <c r="G15" s="280"/>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447</v>
      </c>
      <c r="E18" s="278"/>
      <c r="F18" s="279"/>
      <c r="G18" s="280"/>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1">F34+F36+F37+F38+F39+F40+F41+F42</f>
        <v>0</v>
      </c>
      <c r="G43" s="49">
        <f t="shared" si="1"/>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2">F43+F45+F46</f>
        <v>0</v>
      </c>
      <c r="G47" s="49">
        <f t="shared" si="2"/>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IF(OR(E57&lt;0,F57&lt;0,G57&lt;0),1,0)</f>
        <v>0</v>
      </c>
      <c r="B57" s="144"/>
      <c r="D57" s="13" t="s">
        <v>175</v>
      </c>
      <c r="E57" s="132">
        <v>0</v>
      </c>
      <c r="F57" s="132">
        <v>0</v>
      </c>
      <c r="G57" s="132">
        <v>0</v>
      </c>
    </row>
    <row r="58" spans="1:8" ht="11.5" x14ac:dyDescent="0.25">
      <c r="A58" s="144">
        <f t="shared" ref="A58:A60" si="3">IF(OR(E58&lt;0,F58&lt;0,G58&lt;0),1,0)</f>
        <v>0</v>
      </c>
      <c r="B58" s="144"/>
      <c r="D58" s="13" t="s">
        <v>22</v>
      </c>
      <c r="E58" s="132">
        <v>0</v>
      </c>
      <c r="F58" s="132">
        <v>0</v>
      </c>
      <c r="G58" s="132">
        <v>0</v>
      </c>
    </row>
    <row r="59" spans="1:8" ht="11.5" x14ac:dyDescent="0.25">
      <c r="A59" s="144">
        <f t="shared" si="3"/>
        <v>0</v>
      </c>
      <c r="B59" s="144"/>
      <c r="D59" s="13" t="s">
        <v>108</v>
      </c>
      <c r="E59" s="132">
        <v>0</v>
      </c>
      <c r="F59" s="132">
        <v>0</v>
      </c>
      <c r="G59" s="132">
        <v>0</v>
      </c>
    </row>
    <row r="60" spans="1:8" ht="11.5" x14ac:dyDescent="0.25">
      <c r="A60" s="144">
        <f t="shared" si="3"/>
        <v>0</v>
      </c>
      <c r="B60" s="144"/>
      <c r="D60" s="13" t="s">
        <v>109</v>
      </c>
      <c r="E60" s="132">
        <v>0</v>
      </c>
      <c r="F60" s="132">
        <v>0</v>
      </c>
      <c r="G60" s="132">
        <v>0</v>
      </c>
    </row>
    <row r="61" spans="1:8" ht="11.5" x14ac:dyDescent="0.25">
      <c r="A61" s="144"/>
      <c r="B61" s="144"/>
      <c r="D61" s="14" t="s">
        <v>23</v>
      </c>
      <c r="E61" s="49">
        <f>SUM(E56:E60)</f>
        <v>0</v>
      </c>
      <c r="F61" s="49">
        <f t="shared" ref="F61:G61" si="4">SUM(F56:F60)</f>
        <v>0</v>
      </c>
      <c r="G61" s="49">
        <f t="shared" si="4"/>
        <v>0</v>
      </c>
    </row>
    <row r="62" spans="1:8" ht="11.5" x14ac:dyDescent="0.25">
      <c r="A62" s="144"/>
      <c r="B62" s="144"/>
      <c r="E62" s="17"/>
      <c r="F62" s="17"/>
      <c r="G62" s="17"/>
    </row>
    <row r="63" spans="1:8" ht="11.5" x14ac:dyDescent="0.25">
      <c r="A63" s="144">
        <f>IF(OR(E63&lt;0,F63&lt;0,G63&lt;0),1,0)</f>
        <v>0</v>
      </c>
      <c r="B63" s="144"/>
      <c r="D63" s="18" t="s">
        <v>110</v>
      </c>
      <c r="E63" s="132">
        <v>0</v>
      </c>
      <c r="F63" s="132">
        <v>0</v>
      </c>
      <c r="G63" s="132">
        <v>0</v>
      </c>
    </row>
    <row r="64" spans="1:8" ht="11.5" x14ac:dyDescent="0.25">
      <c r="A64" s="144">
        <f t="shared" ref="A64:A72" si="5">IF(OR(E64&lt;0,F64&lt;0,G64&lt;0),1,0)</f>
        <v>0</v>
      </c>
      <c r="B64" s="144"/>
      <c r="D64" s="18" t="s">
        <v>331</v>
      </c>
      <c r="E64" s="132">
        <v>0</v>
      </c>
      <c r="F64" s="132">
        <v>0</v>
      </c>
      <c r="G64" s="132">
        <v>0</v>
      </c>
    </row>
    <row r="65" spans="1:7" ht="11.5" x14ac:dyDescent="0.25">
      <c r="A65" s="144">
        <f t="shared" si="5"/>
        <v>0</v>
      </c>
      <c r="B65" s="144"/>
      <c r="D65" s="18" t="s">
        <v>118</v>
      </c>
      <c r="E65" s="132">
        <v>0</v>
      </c>
      <c r="F65" s="132">
        <v>0</v>
      </c>
      <c r="G65" s="132">
        <v>0</v>
      </c>
    </row>
    <row r="66" spans="1:7" ht="11.5" x14ac:dyDescent="0.25">
      <c r="A66" s="144">
        <f t="shared" si="5"/>
        <v>0</v>
      </c>
      <c r="B66" s="144"/>
      <c r="D66" s="18" t="s">
        <v>135</v>
      </c>
      <c r="E66" s="132">
        <v>0</v>
      </c>
      <c r="F66" s="132">
        <v>0</v>
      </c>
      <c r="G66" s="132">
        <v>0</v>
      </c>
    </row>
    <row r="67" spans="1:7" ht="11.5" x14ac:dyDescent="0.25">
      <c r="A67" s="144">
        <f t="shared" si="5"/>
        <v>0</v>
      </c>
      <c r="B67" s="144"/>
      <c r="D67" s="18" t="s">
        <v>136</v>
      </c>
      <c r="E67" s="132">
        <v>0</v>
      </c>
      <c r="F67" s="132">
        <v>0</v>
      </c>
      <c r="G67" s="132">
        <v>0</v>
      </c>
    </row>
    <row r="68" spans="1:7" ht="11.5" x14ac:dyDescent="0.25">
      <c r="A68" s="144">
        <f t="shared" si="5"/>
        <v>0</v>
      </c>
      <c r="B68" s="144"/>
      <c r="D68" s="18" t="s">
        <v>112</v>
      </c>
      <c r="E68" s="132">
        <v>0</v>
      </c>
      <c r="F68" s="132">
        <v>0</v>
      </c>
      <c r="G68" s="132">
        <v>0</v>
      </c>
    </row>
    <row r="69" spans="1:7" ht="11.5" x14ac:dyDescent="0.25">
      <c r="A69" s="144">
        <f t="shared" si="5"/>
        <v>0</v>
      </c>
      <c r="B69" s="144"/>
      <c r="D69" s="18" t="s">
        <v>332</v>
      </c>
      <c r="E69" s="132">
        <v>0</v>
      </c>
      <c r="F69" s="132">
        <v>0</v>
      </c>
      <c r="G69" s="132">
        <v>0</v>
      </c>
    </row>
    <row r="70" spans="1:7" ht="11.5" x14ac:dyDescent="0.25">
      <c r="A70" s="144">
        <f t="shared" si="5"/>
        <v>0</v>
      </c>
      <c r="B70" s="144"/>
      <c r="D70" s="18" t="s">
        <v>176</v>
      </c>
      <c r="E70" s="132">
        <v>0</v>
      </c>
      <c r="F70" s="132">
        <v>0</v>
      </c>
      <c r="G70" s="132">
        <v>0</v>
      </c>
    </row>
    <row r="71" spans="1:7" ht="11.5" x14ac:dyDescent="0.25">
      <c r="A71" s="144">
        <f t="shared" si="5"/>
        <v>0</v>
      </c>
      <c r="B71" s="144"/>
      <c r="D71" s="18" t="s">
        <v>113</v>
      </c>
      <c r="E71" s="132">
        <v>0</v>
      </c>
      <c r="F71" s="132">
        <v>0</v>
      </c>
      <c r="G71" s="132">
        <v>0</v>
      </c>
    </row>
    <row r="72" spans="1:7" ht="11.5" x14ac:dyDescent="0.25">
      <c r="A72" s="144">
        <f t="shared" si="5"/>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IF(OR(E75&lt;0,F75&lt;0,G75&lt;0),1,0)</f>
        <v>0</v>
      </c>
      <c r="B75" s="144"/>
      <c r="D75" s="13" t="s">
        <v>25</v>
      </c>
      <c r="E75" s="132">
        <v>0</v>
      </c>
      <c r="F75" s="132">
        <v>0</v>
      </c>
      <c r="G75" s="132">
        <v>0</v>
      </c>
    </row>
    <row r="76" spans="1:7" ht="11.5" x14ac:dyDescent="0.25">
      <c r="A76" s="144">
        <f t="shared" ref="A76:A90" si="6">IF(OR(E76&lt;0,F76&lt;0,G76&lt;0),1,0)</f>
        <v>0</v>
      </c>
      <c r="B76" s="144"/>
      <c r="D76" s="13" t="s">
        <v>115</v>
      </c>
      <c r="E76" s="132">
        <v>0</v>
      </c>
      <c r="F76" s="132">
        <v>0</v>
      </c>
      <c r="G76" s="132">
        <v>0</v>
      </c>
    </row>
    <row r="77" spans="1:7" ht="11.5" x14ac:dyDescent="0.25">
      <c r="A77" s="144">
        <f t="shared" si="6"/>
        <v>0</v>
      </c>
      <c r="B77" s="144"/>
      <c r="D77" s="13" t="s">
        <v>116</v>
      </c>
      <c r="E77" s="132">
        <v>0</v>
      </c>
      <c r="F77" s="132">
        <v>0</v>
      </c>
      <c r="G77" s="132">
        <v>0</v>
      </c>
    </row>
    <row r="78" spans="1:7" ht="11.5" x14ac:dyDescent="0.25">
      <c r="A78" s="144">
        <f t="shared" si="6"/>
        <v>0</v>
      </c>
      <c r="B78" s="144"/>
      <c r="D78" s="13" t="s">
        <v>114</v>
      </c>
      <c r="E78" s="132">
        <v>0</v>
      </c>
      <c r="F78" s="132">
        <v>0</v>
      </c>
      <c r="G78" s="132">
        <v>0</v>
      </c>
    </row>
    <row r="79" spans="1:7" ht="11.5" x14ac:dyDescent="0.25">
      <c r="A79" s="144">
        <f t="shared" si="6"/>
        <v>0</v>
      </c>
      <c r="B79" s="144"/>
      <c r="D79" s="13" t="s">
        <v>118</v>
      </c>
      <c r="E79" s="132">
        <v>0</v>
      </c>
      <c r="F79" s="132">
        <v>0</v>
      </c>
      <c r="G79" s="132">
        <v>0</v>
      </c>
    </row>
    <row r="80" spans="1:7" ht="11.5" x14ac:dyDescent="0.25">
      <c r="A80" s="144">
        <f t="shared" si="6"/>
        <v>0</v>
      </c>
      <c r="B80" s="144"/>
      <c r="D80" s="13" t="s">
        <v>117</v>
      </c>
      <c r="E80" s="132">
        <v>0</v>
      </c>
      <c r="F80" s="132">
        <v>0</v>
      </c>
      <c r="G80" s="132">
        <v>0</v>
      </c>
    </row>
    <row r="81" spans="1:7" ht="11.5" x14ac:dyDescent="0.25">
      <c r="A81" s="144">
        <f t="shared" si="6"/>
        <v>0</v>
      </c>
      <c r="B81" s="144"/>
      <c r="D81" s="21" t="s">
        <v>226</v>
      </c>
      <c r="E81" s="132">
        <v>0</v>
      </c>
      <c r="F81" s="132">
        <v>0</v>
      </c>
      <c r="G81" s="132">
        <v>0</v>
      </c>
    </row>
    <row r="82" spans="1:7" ht="11.5" x14ac:dyDescent="0.25">
      <c r="A82" s="144">
        <f t="shared" si="6"/>
        <v>0</v>
      </c>
      <c r="B82" s="144"/>
      <c r="D82" s="63" t="s">
        <v>136</v>
      </c>
      <c r="E82" s="132">
        <v>0</v>
      </c>
      <c r="F82" s="132">
        <v>0</v>
      </c>
      <c r="G82" s="132">
        <v>0</v>
      </c>
    </row>
    <row r="83" spans="1:7" ht="11.5" x14ac:dyDescent="0.25">
      <c r="A83" s="144">
        <f t="shared" si="6"/>
        <v>0</v>
      </c>
      <c r="B83" s="144"/>
      <c r="D83" s="13" t="s">
        <v>32</v>
      </c>
      <c r="E83" s="132">
        <v>0</v>
      </c>
      <c r="F83" s="132">
        <v>0</v>
      </c>
      <c r="G83" s="132">
        <v>0</v>
      </c>
    </row>
    <row r="84" spans="1:7" ht="11.5" x14ac:dyDescent="0.25">
      <c r="A84" s="144">
        <f t="shared" si="6"/>
        <v>0</v>
      </c>
      <c r="B84" s="144"/>
      <c r="D84" s="13" t="s">
        <v>28</v>
      </c>
      <c r="E84" s="132">
        <v>0</v>
      </c>
      <c r="F84" s="132">
        <v>0</v>
      </c>
      <c r="G84" s="132">
        <v>0</v>
      </c>
    </row>
    <row r="85" spans="1:7" ht="11.5" x14ac:dyDescent="0.25">
      <c r="A85" s="144">
        <f t="shared" si="6"/>
        <v>0</v>
      </c>
      <c r="B85" s="144"/>
      <c r="D85" s="13" t="s">
        <v>69</v>
      </c>
      <c r="E85" s="132">
        <v>0</v>
      </c>
      <c r="F85" s="132">
        <v>0</v>
      </c>
      <c r="G85" s="132">
        <v>0</v>
      </c>
    </row>
    <row r="86" spans="1:7" ht="11.5" x14ac:dyDescent="0.25">
      <c r="A86" s="144">
        <f t="shared" si="6"/>
        <v>0</v>
      </c>
      <c r="B86" s="144"/>
      <c r="D86" s="20" t="s">
        <v>70</v>
      </c>
      <c r="E86" s="132">
        <v>0</v>
      </c>
      <c r="F86" s="132">
        <v>0</v>
      </c>
      <c r="G86" s="132">
        <v>0</v>
      </c>
    </row>
    <row r="87" spans="1:7" ht="11.5" x14ac:dyDescent="0.25">
      <c r="A87" s="144">
        <f t="shared" si="6"/>
        <v>0</v>
      </c>
      <c r="B87" s="144"/>
      <c r="D87" s="20" t="s">
        <v>112</v>
      </c>
      <c r="E87" s="132">
        <v>0</v>
      </c>
      <c r="F87" s="132">
        <v>0</v>
      </c>
      <c r="G87" s="132">
        <v>0</v>
      </c>
    </row>
    <row r="88" spans="1:7" ht="11.5" x14ac:dyDescent="0.25">
      <c r="A88" s="144">
        <f t="shared" si="6"/>
        <v>0</v>
      </c>
      <c r="B88" s="144"/>
      <c r="D88" s="20" t="s">
        <v>119</v>
      </c>
      <c r="E88" s="132">
        <v>0</v>
      </c>
      <c r="F88" s="132">
        <v>0</v>
      </c>
      <c r="G88" s="132">
        <v>0</v>
      </c>
    </row>
    <row r="89" spans="1:7" ht="11.5" x14ac:dyDescent="0.25">
      <c r="A89" s="144">
        <f t="shared" si="6"/>
        <v>0</v>
      </c>
      <c r="B89" s="144"/>
      <c r="D89" s="13" t="s">
        <v>187</v>
      </c>
      <c r="E89" s="132">
        <v>0</v>
      </c>
      <c r="F89" s="132">
        <v>0</v>
      </c>
      <c r="G89" s="132">
        <v>0</v>
      </c>
    </row>
    <row r="90" spans="1:7" ht="11.5" x14ac:dyDescent="0.25">
      <c r="A90" s="144">
        <f t="shared" si="6"/>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IF(OR(E93&lt;0,F93&lt;0,G93&lt;0),1,0)</f>
        <v>0</v>
      </c>
      <c r="B93" s="144"/>
      <c r="D93" s="19" t="s">
        <v>121</v>
      </c>
      <c r="E93" s="132">
        <v>0</v>
      </c>
      <c r="F93" s="132">
        <v>0</v>
      </c>
      <c r="G93" s="132">
        <v>0</v>
      </c>
    </row>
    <row r="94" spans="1:7" ht="11.5" x14ac:dyDescent="0.25">
      <c r="A94" s="144">
        <f t="shared" ref="A94:A108" si="7">IF(OR(E94&lt;0,F94&lt;0,G94&lt;0),1,0)</f>
        <v>0</v>
      </c>
      <c r="B94" s="144"/>
      <c r="D94" s="19" t="s">
        <v>31</v>
      </c>
      <c r="E94" s="132">
        <v>0</v>
      </c>
      <c r="F94" s="132">
        <v>0</v>
      </c>
      <c r="G94" s="132">
        <v>0</v>
      </c>
    </row>
    <row r="95" spans="1:7" ht="11.5" x14ac:dyDescent="0.25">
      <c r="A95" s="144">
        <f t="shared" si="7"/>
        <v>0</v>
      </c>
      <c r="B95" s="144"/>
      <c r="D95" s="19" t="s">
        <v>122</v>
      </c>
      <c r="E95" s="132">
        <v>0</v>
      </c>
      <c r="F95" s="132">
        <v>0</v>
      </c>
      <c r="G95" s="132">
        <v>0</v>
      </c>
    </row>
    <row r="96" spans="1:7" ht="11.5" x14ac:dyDescent="0.25">
      <c r="A96" s="144">
        <f t="shared" si="7"/>
        <v>0</v>
      </c>
      <c r="B96" s="144"/>
      <c r="D96" s="19" t="s">
        <v>177</v>
      </c>
      <c r="E96" s="132">
        <v>0</v>
      </c>
      <c r="F96" s="132">
        <v>0</v>
      </c>
      <c r="G96" s="132">
        <v>0</v>
      </c>
    </row>
    <row r="97" spans="1:7" ht="11.5" x14ac:dyDescent="0.25">
      <c r="A97" s="144">
        <f t="shared" si="7"/>
        <v>0</v>
      </c>
      <c r="B97" s="144"/>
      <c r="D97" s="21" t="s">
        <v>128</v>
      </c>
      <c r="E97" s="132">
        <v>0</v>
      </c>
      <c r="F97" s="132">
        <v>0</v>
      </c>
      <c r="G97" s="132">
        <v>0</v>
      </c>
    </row>
    <row r="98" spans="1:7" ht="11.5" x14ac:dyDescent="0.25">
      <c r="A98" s="144">
        <f t="shared" si="7"/>
        <v>0</v>
      </c>
      <c r="B98" s="144"/>
      <c r="D98" s="19" t="s">
        <v>123</v>
      </c>
      <c r="E98" s="132">
        <v>0</v>
      </c>
      <c r="F98" s="132">
        <v>0</v>
      </c>
      <c r="G98" s="132">
        <v>0</v>
      </c>
    </row>
    <row r="99" spans="1:7" ht="11.5" x14ac:dyDescent="0.25">
      <c r="A99" s="144">
        <f t="shared" si="7"/>
        <v>0</v>
      </c>
      <c r="B99" s="144"/>
      <c r="D99" s="19" t="s">
        <v>178</v>
      </c>
      <c r="E99" s="132">
        <v>0</v>
      </c>
      <c r="F99" s="132">
        <v>0</v>
      </c>
      <c r="G99" s="132">
        <v>0</v>
      </c>
    </row>
    <row r="100" spans="1:7" ht="11.5" x14ac:dyDescent="0.25">
      <c r="A100" s="144">
        <f t="shared" si="7"/>
        <v>0</v>
      </c>
      <c r="B100" s="144"/>
      <c r="D100" s="19" t="s">
        <v>137</v>
      </c>
      <c r="E100" s="132">
        <v>0</v>
      </c>
      <c r="F100" s="132">
        <v>0</v>
      </c>
      <c r="G100" s="132">
        <v>0</v>
      </c>
    </row>
    <row r="101" spans="1:7" ht="11.5" x14ac:dyDescent="0.25">
      <c r="A101" s="144">
        <f t="shared" si="7"/>
        <v>0</v>
      </c>
      <c r="B101" s="144"/>
      <c r="D101" s="21" t="s">
        <v>142</v>
      </c>
      <c r="E101" s="132">
        <v>0</v>
      </c>
      <c r="F101" s="132">
        <v>0</v>
      </c>
      <c r="G101" s="132">
        <v>0</v>
      </c>
    </row>
    <row r="102" spans="1:7" ht="11.5" x14ac:dyDescent="0.25">
      <c r="A102" s="144">
        <f t="shared" si="7"/>
        <v>0</v>
      </c>
      <c r="B102" s="144"/>
      <c r="C102" s="66"/>
      <c r="D102" s="65" t="s">
        <v>138</v>
      </c>
      <c r="E102" s="132">
        <v>0</v>
      </c>
      <c r="F102" s="132">
        <v>0</v>
      </c>
      <c r="G102" s="132">
        <v>0</v>
      </c>
    </row>
    <row r="103" spans="1:7" ht="11.5" x14ac:dyDescent="0.25">
      <c r="A103" s="144">
        <f t="shared" si="7"/>
        <v>0</v>
      </c>
      <c r="B103" s="144"/>
      <c r="D103" s="19" t="s">
        <v>112</v>
      </c>
      <c r="E103" s="132">
        <v>0</v>
      </c>
      <c r="F103" s="132">
        <v>0</v>
      </c>
      <c r="G103" s="132">
        <v>0</v>
      </c>
    </row>
    <row r="104" spans="1:7" ht="11.5" x14ac:dyDescent="0.25">
      <c r="A104" s="144">
        <f t="shared" si="7"/>
        <v>0</v>
      </c>
      <c r="B104" s="144"/>
      <c r="D104" s="19" t="s">
        <v>338</v>
      </c>
      <c r="E104" s="132">
        <v>0</v>
      </c>
      <c r="F104" s="132">
        <v>0</v>
      </c>
      <c r="G104" s="132">
        <v>0</v>
      </c>
    </row>
    <row r="105" spans="1:7" ht="11.5" x14ac:dyDescent="0.25">
      <c r="A105" s="144">
        <f t="shared" si="7"/>
        <v>0</v>
      </c>
      <c r="B105" s="144"/>
      <c r="D105" s="19" t="s">
        <v>34</v>
      </c>
      <c r="E105" s="132">
        <v>0</v>
      </c>
      <c r="F105" s="132">
        <v>0</v>
      </c>
      <c r="G105" s="132">
        <v>0</v>
      </c>
    </row>
    <row r="106" spans="1:7" ht="11.5" x14ac:dyDescent="0.25">
      <c r="A106" s="144">
        <f t="shared" si="7"/>
        <v>0</v>
      </c>
      <c r="B106" s="144"/>
      <c r="D106" s="19" t="s">
        <v>33</v>
      </c>
      <c r="E106" s="132">
        <v>0</v>
      </c>
      <c r="F106" s="132">
        <v>0</v>
      </c>
      <c r="G106" s="132">
        <v>0</v>
      </c>
    </row>
    <row r="107" spans="1:7" ht="11.5" x14ac:dyDescent="0.25">
      <c r="A107" s="144">
        <f t="shared" si="7"/>
        <v>0</v>
      </c>
      <c r="B107" s="144"/>
      <c r="D107" s="19" t="s">
        <v>124</v>
      </c>
      <c r="E107" s="132">
        <v>0</v>
      </c>
      <c r="F107" s="132">
        <v>0</v>
      </c>
      <c r="G107" s="132">
        <v>0</v>
      </c>
    </row>
    <row r="108" spans="1:7" ht="11.5" x14ac:dyDescent="0.25">
      <c r="A108" s="144">
        <f t="shared" si="7"/>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IF(OR(E115&lt;0,F115&lt;0,G115&lt;0),1,0)</f>
        <v>0</v>
      </c>
      <c r="B115" s="144"/>
      <c r="D115" s="19" t="s">
        <v>128</v>
      </c>
      <c r="E115" s="132">
        <v>0</v>
      </c>
      <c r="F115" s="132">
        <v>0</v>
      </c>
      <c r="G115" s="132">
        <v>0</v>
      </c>
      <c r="H115" s="215"/>
    </row>
    <row r="116" spans="1:8" ht="11.5" x14ac:dyDescent="0.25">
      <c r="A116" s="144">
        <f t="shared" ref="A116:A128" si="8">IF(OR(E116&lt;0,F116&lt;0,G116&lt;0),1,0)</f>
        <v>0</v>
      </c>
      <c r="B116" s="144"/>
      <c r="D116" s="64" t="s">
        <v>130</v>
      </c>
      <c r="E116" s="132">
        <v>0</v>
      </c>
      <c r="F116" s="132">
        <v>0</v>
      </c>
      <c r="G116" s="132">
        <v>0</v>
      </c>
      <c r="H116" s="215"/>
    </row>
    <row r="117" spans="1:8" ht="11.5" x14ac:dyDescent="0.25">
      <c r="A117" s="144">
        <f t="shared" si="8"/>
        <v>0</v>
      </c>
      <c r="B117" s="144"/>
      <c r="D117" s="21" t="s">
        <v>142</v>
      </c>
      <c r="E117" s="132">
        <v>0</v>
      </c>
      <c r="F117" s="132">
        <v>0</v>
      </c>
      <c r="G117" s="132">
        <v>0</v>
      </c>
      <c r="H117" s="215"/>
    </row>
    <row r="118" spans="1:8" ht="11.5" x14ac:dyDescent="0.25">
      <c r="A118" s="144">
        <f t="shared" si="8"/>
        <v>0</v>
      </c>
      <c r="B118" s="144"/>
      <c r="D118" s="13" t="s">
        <v>138</v>
      </c>
      <c r="E118" s="132">
        <v>0</v>
      </c>
      <c r="F118" s="132">
        <v>0</v>
      </c>
      <c r="G118" s="132">
        <v>0</v>
      </c>
      <c r="H118" s="215"/>
    </row>
    <row r="119" spans="1:8" ht="11.5" x14ac:dyDescent="0.25">
      <c r="A119" s="144">
        <f t="shared" si="8"/>
        <v>0</v>
      </c>
      <c r="B119" s="144"/>
      <c r="D119" s="13" t="s">
        <v>37</v>
      </c>
      <c r="E119" s="132">
        <v>0</v>
      </c>
      <c r="F119" s="132">
        <v>0</v>
      </c>
      <c r="G119" s="132">
        <v>0</v>
      </c>
    </row>
    <row r="120" spans="1:8" ht="11.5" x14ac:dyDescent="0.25">
      <c r="A120" s="144">
        <f t="shared" si="8"/>
        <v>0</v>
      </c>
      <c r="B120" s="144"/>
      <c r="D120" s="13" t="s">
        <v>126</v>
      </c>
      <c r="E120" s="132">
        <v>0</v>
      </c>
      <c r="F120" s="132">
        <v>0</v>
      </c>
      <c r="G120" s="132">
        <v>0</v>
      </c>
    </row>
    <row r="121" spans="1:8" ht="11.5" x14ac:dyDescent="0.25">
      <c r="A121" s="144">
        <f t="shared" si="8"/>
        <v>0</v>
      </c>
      <c r="B121" s="144"/>
      <c r="D121" s="13" t="s">
        <v>33</v>
      </c>
      <c r="E121" s="132">
        <v>0</v>
      </c>
      <c r="F121" s="132">
        <v>0</v>
      </c>
      <c r="G121" s="132">
        <v>0</v>
      </c>
    </row>
    <row r="122" spans="1:8" ht="11.5" x14ac:dyDescent="0.25">
      <c r="A122" s="144">
        <f t="shared" si="8"/>
        <v>0</v>
      </c>
      <c r="B122" s="144"/>
      <c r="D122" s="13" t="s">
        <v>127</v>
      </c>
      <c r="E122" s="132">
        <v>0</v>
      </c>
      <c r="F122" s="132">
        <v>0</v>
      </c>
      <c r="G122" s="132">
        <v>0</v>
      </c>
    </row>
    <row r="123" spans="1:8" ht="11.5" x14ac:dyDescent="0.25">
      <c r="A123" s="144">
        <f t="shared" si="8"/>
        <v>0</v>
      </c>
      <c r="B123" s="144"/>
      <c r="D123" s="19" t="s">
        <v>177</v>
      </c>
      <c r="E123" s="132">
        <v>0</v>
      </c>
      <c r="F123" s="132">
        <v>0</v>
      </c>
      <c r="G123" s="132">
        <v>0</v>
      </c>
      <c r="H123" s="215"/>
    </row>
    <row r="124" spans="1:8" ht="11.5" x14ac:dyDescent="0.25">
      <c r="A124" s="144">
        <f t="shared" si="8"/>
        <v>0</v>
      </c>
      <c r="B124" s="144"/>
      <c r="D124" s="19" t="s">
        <v>137</v>
      </c>
      <c r="E124" s="132">
        <v>0</v>
      </c>
      <c r="F124" s="132">
        <v>0</v>
      </c>
      <c r="G124" s="132">
        <v>0</v>
      </c>
      <c r="H124" s="215"/>
    </row>
    <row r="125" spans="1:8" ht="11.5" x14ac:dyDescent="0.25">
      <c r="A125" s="144">
        <f t="shared" si="8"/>
        <v>0</v>
      </c>
      <c r="B125" s="144"/>
      <c r="D125" s="19" t="s">
        <v>139</v>
      </c>
      <c r="E125" s="132">
        <v>0</v>
      </c>
      <c r="F125" s="132">
        <v>0</v>
      </c>
      <c r="G125" s="132">
        <v>0</v>
      </c>
      <c r="H125" s="215"/>
    </row>
    <row r="126" spans="1:8" ht="11.5" x14ac:dyDescent="0.25">
      <c r="A126" s="144">
        <f t="shared" si="8"/>
        <v>0</v>
      </c>
      <c r="B126" s="144"/>
      <c r="D126" s="19" t="s">
        <v>112</v>
      </c>
      <c r="E126" s="132">
        <v>0</v>
      </c>
      <c r="F126" s="132">
        <v>0</v>
      </c>
      <c r="G126" s="132">
        <v>0</v>
      </c>
    </row>
    <row r="127" spans="1:8" ht="11.5" x14ac:dyDescent="0.25">
      <c r="A127" s="144">
        <f t="shared" si="8"/>
        <v>0</v>
      </c>
      <c r="B127" s="144"/>
      <c r="D127" s="19" t="s">
        <v>338</v>
      </c>
      <c r="E127" s="132">
        <v>0</v>
      </c>
      <c r="F127" s="132">
        <v>0</v>
      </c>
      <c r="G127" s="132">
        <v>0</v>
      </c>
    </row>
    <row r="128" spans="1:8" ht="11.5" x14ac:dyDescent="0.25">
      <c r="A128" s="144">
        <f t="shared" si="8"/>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442</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9">SUM(F131:F133)</f>
        <v>0</v>
      </c>
      <c r="G134" s="49">
        <f t="shared" si="9"/>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0">F117+F116+F123+F115 +F118 +F126+  F101+F96+F97+F94+F102+F103 - F89-F88-F85-F87</f>
        <v>0</v>
      </c>
      <c r="G151" s="49">
        <f t="shared" si="10"/>
        <v>0</v>
      </c>
      <c r="H151" s="68"/>
    </row>
    <row r="152" spans="1:8" ht="13" x14ac:dyDescent="0.3">
      <c r="A152" s="144"/>
      <c r="B152" s="144"/>
      <c r="D152" s="67" t="s">
        <v>318</v>
      </c>
      <c r="E152" s="49">
        <f>'RAG Thresholds'!$D$27</f>
        <v>10000</v>
      </c>
      <c r="F152" s="49">
        <f>'RAG Thresholds'!$D$27</f>
        <v>10000</v>
      </c>
      <c r="G152" s="49">
        <f>'RAG Thresholds'!$D$27</f>
        <v>10000</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f>E26/E152</f>
        <v>0</v>
      </c>
      <c r="F156" s="150">
        <f>F26/F152</f>
        <v>0</v>
      </c>
      <c r="G156" s="150">
        <f>G26/G152</f>
        <v>0</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1">IF(((F117+F116+F123+F115 +F118 +F126+  F101+F96+F97+F94+F102+F103 - F89-F88-F85-F87)-(F70-F119))/(F34+IF(F36&lt;0,F36,0)-F52)&lt;0,0,((F117+F116+F123+F115 +F118 +F126+  F101+F96+F97+F94+F102+F103 - F89-F88-F85-F87)-(F70-F119))/(F34+IF(F36&lt;0,F36,0)-F52))</f>
        <v>#DIV/0!</v>
      </c>
      <c r="G160" s="150" t="e">
        <f t="shared" si="11"/>
        <v>#DIV/0!</v>
      </c>
    </row>
    <row r="161" spans="1:7" ht="11.5" x14ac:dyDescent="0.25">
      <c r="A161" s="144"/>
      <c r="B161" s="144"/>
      <c r="D161" s="91" t="s">
        <v>74</v>
      </c>
      <c r="E161" s="150" t="e">
        <f>(E34+ IF(E36&lt;0,E36,0) +E40)/-(E37+E38)</f>
        <v>#DIV/0!</v>
      </c>
      <c r="F161" s="150" t="e">
        <f t="shared" ref="F161:G161" si="12">(F34+ IF(F36&lt;0,F36,0) +F40)/-(F37+F38)</f>
        <v>#DIV/0!</v>
      </c>
      <c r="G161" s="150" t="e">
        <f t="shared" si="12"/>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str">
        <f>IF(E156&gt;'RAG Thresholds'!$G$15,"G",IF(E156&lt;'RAG Thresholds'!$E$15,"R","A"))</f>
        <v>R</v>
      </c>
      <c r="F168" s="152" t="str">
        <f>IF(F156&gt;'RAG Thresholds'!$G$15,"G",IF(F156&lt;'RAG Thresholds'!$E$15,"R","A"))</f>
        <v>R</v>
      </c>
      <c r="G168" s="152" t="str">
        <f>IF(G156&gt;'RAG Thresholds'!$G$15,"G",IF(G156&lt;'RAG Thresholds'!$E$15,"R","A"))</f>
        <v>R</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RM6279 Buying Better Food</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9" t="str">
        <f>HYPERLINK("#'Contents'!A1","Click for Contents")</f>
        <v>Click for Contents</v>
      </c>
      <c r="D6" s="249"/>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462</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3" t="s">
        <v>463</v>
      </c>
      <c r="H12" s="235" t="s">
        <v>477</v>
      </c>
      <c r="I12" s="196"/>
    </row>
    <row r="13" spans="1:10" ht="14.5" x14ac:dyDescent="0.35">
      <c r="A13" s="31"/>
      <c r="B13" s="31"/>
      <c r="C13" s="31" t="s">
        <v>46</v>
      </c>
      <c r="D13" s="105"/>
      <c r="E13" s="197"/>
      <c r="G13" s="243" t="s">
        <v>464</v>
      </c>
      <c r="H13" s="281" t="s">
        <v>478</v>
      </c>
      <c r="I13" s="282"/>
    </row>
    <row r="14" spans="1:10" ht="14.5" x14ac:dyDescent="0.35">
      <c r="A14" s="31"/>
      <c r="B14" s="31"/>
      <c r="C14" s="31" t="s">
        <v>47</v>
      </c>
      <c r="D14" s="95"/>
      <c r="E14" s="197"/>
      <c r="G14" s="197"/>
      <c r="H14" s="197"/>
      <c r="I14" s="197"/>
    </row>
    <row r="15" spans="1:10" ht="14.5" x14ac:dyDescent="0.35">
      <c r="A15" s="31"/>
      <c r="B15" s="31"/>
      <c r="C15" s="31" t="s">
        <v>53</v>
      </c>
      <c r="D15" s="95"/>
      <c r="E15" s="198"/>
      <c r="G15" s="244" t="s">
        <v>465</v>
      </c>
      <c r="H15" s="197" t="s">
        <v>466</v>
      </c>
      <c r="I15" s="197"/>
    </row>
    <row r="16" spans="1:10" ht="14.5" x14ac:dyDescent="0.35">
      <c r="A16" s="31"/>
      <c r="B16" s="31"/>
      <c r="C16" s="31" t="s">
        <v>45</v>
      </c>
      <c r="D16" s="132"/>
      <c r="E16" s="198"/>
      <c r="G16" s="245" t="s">
        <v>476</v>
      </c>
      <c r="H16" s="246" t="b">
        <v>1</v>
      </c>
      <c r="I16" s="197"/>
    </row>
    <row r="17" spans="1:9" ht="14.5" x14ac:dyDescent="0.35">
      <c r="A17" s="31"/>
      <c r="B17" s="31"/>
      <c r="C17" s="31" t="s">
        <v>54</v>
      </c>
      <c r="D17" s="96"/>
      <c r="E17" s="198"/>
      <c r="G17" s="31"/>
      <c r="H17" s="31"/>
      <c r="I17" s="197"/>
    </row>
    <row r="18" spans="1:9" ht="14.5" x14ac:dyDescent="0.35">
      <c r="A18" s="31"/>
      <c r="B18" s="31"/>
      <c r="C18" s="31" t="s">
        <v>90</v>
      </c>
      <c r="D18" s="31"/>
      <c r="E18" s="195"/>
      <c r="G18" s="213" t="s">
        <v>467</v>
      </c>
      <c r="H18" s="31"/>
      <c r="I18" s="197"/>
    </row>
    <row r="19" spans="1:9" ht="14.5" x14ac:dyDescent="0.35">
      <c r="A19" s="31"/>
      <c r="B19" s="31"/>
      <c r="C19" s="32">
        <v>1</v>
      </c>
      <c r="D19" s="95"/>
      <c r="E19" s="198"/>
      <c r="I19" s="197"/>
    </row>
    <row r="20" spans="1:9" ht="14.5" x14ac:dyDescent="0.35">
      <c r="A20" s="31"/>
      <c r="B20" s="31"/>
      <c r="C20" s="32">
        <v>2</v>
      </c>
      <c r="D20" s="95"/>
      <c r="E20" s="198"/>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ht="15.5" x14ac:dyDescent="0.35">
      <c r="A74" s="31"/>
      <c r="B74" s="31"/>
      <c r="C74" s="31" t="s">
        <v>56</v>
      </c>
      <c r="D74" s="31"/>
      <c r="E74" s="195"/>
      <c r="G74" s="117"/>
      <c r="H74" s="117"/>
    </row>
    <row r="75" spans="1:8" x14ac:dyDescent="0.25">
      <c r="A75" s="31"/>
      <c r="B75" s="31"/>
      <c r="C75" s="32">
        <v>1</v>
      </c>
      <c r="D75" s="95"/>
      <c r="E75" s="198"/>
    </row>
    <row r="76" spans="1:8" x14ac:dyDescent="0.25">
      <c r="A76" s="31"/>
      <c r="B76" s="31"/>
      <c r="C76" s="33">
        <v>2</v>
      </c>
      <c r="D76" s="95"/>
      <c r="E76" s="198"/>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H16"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0</xdr:rowOff>
                  </from>
                  <to>
                    <xdr:col>7</xdr:col>
                    <xdr:colOff>730250</xdr:colOff>
                    <xdr:row>17</xdr:row>
                    <xdr:rowOff>57150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16</xdr:row>
                    <xdr:rowOff>0</xdr:rowOff>
                  </from>
                  <to>
                    <xdr:col>7</xdr:col>
                    <xdr:colOff>730250</xdr:colOff>
                    <xdr:row>17</xdr:row>
                    <xdr:rowOff>57150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16</xdr:row>
                    <xdr:rowOff>0</xdr:rowOff>
                  </from>
                  <to>
                    <xdr:col>7</xdr:col>
                    <xdr:colOff>730250</xdr:colOff>
                    <xdr:row>17</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16</xdr:row>
                    <xdr:rowOff>0</xdr:rowOff>
                  </from>
                  <to>
                    <xdr:col>7</xdr:col>
                    <xdr:colOff>730250</xdr:colOff>
                    <xdr:row>17</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16</xdr:row>
                    <xdr:rowOff>0</xdr:rowOff>
                  </from>
                  <to>
                    <xdr:col>7</xdr:col>
                    <xdr:colOff>730250</xdr:colOff>
                    <xdr:row>17</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16</xdr:row>
                    <xdr:rowOff>0</xdr:rowOff>
                  </from>
                  <to>
                    <xdr:col>7</xdr:col>
                    <xdr:colOff>730250</xdr:colOff>
                    <xdr:row>17</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16</xdr:row>
                    <xdr:rowOff>0</xdr:rowOff>
                  </from>
                  <to>
                    <xdr:col>7</xdr:col>
                    <xdr:colOff>730250</xdr:colOff>
                    <xdr:row>17</xdr:row>
                    <xdr:rowOff>63500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16</xdr:row>
                    <xdr:rowOff>0</xdr:rowOff>
                  </from>
                  <to>
                    <xdr:col>7</xdr:col>
                    <xdr:colOff>730250</xdr:colOff>
                    <xdr:row>17</xdr:row>
                    <xdr:rowOff>50800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16</xdr:row>
                    <xdr:rowOff>0</xdr:rowOff>
                  </from>
                  <to>
                    <xdr:col>7</xdr:col>
                    <xdr:colOff>730250</xdr:colOff>
                    <xdr:row>17</xdr:row>
                    <xdr:rowOff>57150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16</xdr:row>
                    <xdr:rowOff>0</xdr:rowOff>
                  </from>
                  <to>
                    <xdr:col>7</xdr:col>
                    <xdr:colOff>730250</xdr:colOff>
                    <xdr:row>17</xdr:row>
                    <xdr:rowOff>57150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I21" sqref="I21"/>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RM6279 Buying Better Food</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6" t="s">
        <v>1</v>
      </c>
      <c r="D10" s="286"/>
      <c r="E10" s="286"/>
      <c r="F10" s="286"/>
      <c r="G10" s="287"/>
      <c r="H10" s="283" t="str">
        <f>CHOOSE('Bidder Instructions'!$E$39,'1.1b Lead Financial Input'!D$18,'1.1a Lead Financial Input'!D$18)</f>
        <v>Lead Bidder Name</v>
      </c>
      <c r="I10" s="284"/>
      <c r="J10" s="284"/>
      <c r="K10" s="284"/>
      <c r="L10" s="284"/>
      <c r="M10" s="284"/>
      <c r="N10" s="284"/>
      <c r="O10" s="284"/>
      <c r="P10" s="284"/>
      <c r="Q10" s="284"/>
      <c r="R10" s="285"/>
    </row>
    <row r="11" spans="1:19" ht="15.5" x14ac:dyDescent="0.35">
      <c r="A11" s="3"/>
      <c r="B11" s="3"/>
      <c r="C11" s="286" t="s">
        <v>0</v>
      </c>
      <c r="D11" s="286"/>
      <c r="E11" s="286"/>
      <c r="F11" s="286"/>
      <c r="G11" s="287"/>
      <c r="H11" s="283">
        <f>'2.1 Lead Ancillary Input '!D12</f>
        <v>0</v>
      </c>
      <c r="I11" s="284"/>
      <c r="J11" s="284"/>
      <c r="K11" s="284"/>
      <c r="L11" s="284"/>
      <c r="M11" s="284"/>
      <c r="N11" s="284"/>
      <c r="O11" s="284"/>
      <c r="P11" s="284"/>
      <c r="Q11" s="284"/>
      <c r="R11" s="285"/>
    </row>
    <row r="12" spans="1:19" ht="15.5" x14ac:dyDescent="0.35">
      <c r="A12" s="3"/>
      <c r="B12" s="3"/>
      <c r="C12" s="286" t="s">
        <v>46</v>
      </c>
      <c r="D12" s="286"/>
      <c r="E12" s="286"/>
      <c r="F12" s="286"/>
      <c r="G12" s="287"/>
      <c r="H12" s="283">
        <f>'2.1 Lead Ancillary Input '!D13</f>
        <v>0</v>
      </c>
      <c r="I12" s="284"/>
      <c r="J12" s="284"/>
      <c r="K12" s="284"/>
      <c r="L12" s="284"/>
      <c r="M12" s="284"/>
      <c r="N12" s="284"/>
      <c r="O12" s="284"/>
      <c r="P12" s="284"/>
      <c r="Q12" s="284"/>
      <c r="R12" s="285"/>
    </row>
    <row r="13" spans="1:19" ht="15.5" x14ac:dyDescent="0.35">
      <c r="A13" s="3"/>
      <c r="B13" s="3"/>
      <c r="C13" s="286" t="s">
        <v>47</v>
      </c>
      <c r="D13" s="286"/>
      <c r="E13" s="286"/>
      <c r="F13" s="286"/>
      <c r="G13" s="287"/>
      <c r="H13" s="283">
        <f>'2.1 Lead Ancillary Input '!D14</f>
        <v>0</v>
      </c>
      <c r="I13" s="284"/>
      <c r="J13" s="284"/>
      <c r="K13" s="284"/>
      <c r="L13" s="284"/>
      <c r="M13" s="284"/>
      <c r="N13" s="284"/>
      <c r="O13" s="284"/>
      <c r="P13" s="284"/>
      <c r="Q13" s="284"/>
      <c r="R13" s="285"/>
    </row>
    <row r="14" spans="1:19" ht="15.5" x14ac:dyDescent="0.35">
      <c r="A14" s="3"/>
      <c r="B14" s="3"/>
      <c r="C14" s="286" t="s">
        <v>64</v>
      </c>
      <c r="D14" s="286"/>
      <c r="E14" s="286"/>
      <c r="F14" s="286"/>
      <c r="G14" s="287"/>
      <c r="H14" s="298" t="str">
        <f>CHOOSE('Bidder Instructions'!$E$39,'1.1b Lead Financial Input'!M$21,'1.1a Lead Financial Input'!G$21)</f>
        <v>31/XX/20XX</v>
      </c>
      <c r="I14" s="299"/>
      <c r="J14" s="299"/>
      <c r="K14" s="299"/>
      <c r="L14" s="299"/>
      <c r="M14" s="299"/>
      <c r="N14" s="299"/>
      <c r="O14" s="299"/>
      <c r="P14" s="299"/>
      <c r="Q14" s="299"/>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8" t="s">
        <v>3</v>
      </c>
      <c r="D18" s="289"/>
      <c r="E18" s="7" t="s">
        <v>58</v>
      </c>
      <c r="F18" s="7"/>
      <c r="G18" s="7" t="s">
        <v>57</v>
      </c>
      <c r="H18" s="155" t="s">
        <v>59</v>
      </c>
      <c r="I18" s="155"/>
      <c r="J18" s="155" t="s">
        <v>60</v>
      </c>
      <c r="K18" s="155" t="s">
        <v>61</v>
      </c>
      <c r="L18" s="155"/>
      <c r="M18" s="155" t="s">
        <v>62</v>
      </c>
      <c r="N18" s="292" t="s">
        <v>399</v>
      </c>
      <c r="O18" s="293"/>
      <c r="P18" s="293"/>
      <c r="Q18" s="293"/>
      <c r="R18" s="294"/>
    </row>
    <row r="19" spans="1:18" ht="141" customHeight="1" x14ac:dyDescent="0.35">
      <c r="A19" s="3"/>
      <c r="B19" s="3"/>
      <c r="C19" s="165">
        <v>1</v>
      </c>
      <c r="D19" s="165" t="s">
        <v>163</v>
      </c>
      <c r="E19" s="166">
        <f>CHOOSE('Bidder Instructions'!$E$39,'1.1b Lead Financial Input'!G134,'1.1a Lead Financial Input'!E156)</f>
        <v>0</v>
      </c>
      <c r="F19" s="166">
        <f>CHOOSE('Bidder Instructions'!$E$39,'1.1b Lead Financial Input'!J134,'1.1a Lead Financial Input'!F156)</f>
        <v>0</v>
      </c>
      <c r="G19" s="166">
        <f>CHOOSE('Bidder Instructions'!$E$39,'1.1b Lead Financial Input'!M134,'1.1a Lead Financial Input'!G156)</f>
        <v>0</v>
      </c>
      <c r="H19" s="223" t="str">
        <f>CHOOSE('Bidder Instructions'!$E$39,'1.1b Lead Financial Input'!G146,'1.1a Lead Financial Input'!E168)</f>
        <v>R</v>
      </c>
      <c r="I19" s="223" t="str">
        <f>CHOOSE('Bidder Instructions'!$E$39,'1.1b Lead Financial Input'!J146,'1.1a Lead Financial Input'!F168)</f>
        <v>R</v>
      </c>
      <c r="J19" s="223" t="str">
        <f>CHOOSE('Bidder Instructions'!$E$39,'1.1b Lead Financial Input'!M146,'1.1a Lead Financial Input'!G168)</f>
        <v>R</v>
      </c>
      <c r="K19" s="9"/>
      <c r="L19" s="9"/>
      <c r="M19" s="9"/>
      <c r="N19" s="295"/>
      <c r="O19" s="296"/>
      <c r="P19" s="296"/>
      <c r="Q19" s="296"/>
      <c r="R19" s="297"/>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0"/>
      <c r="O20" s="291"/>
      <c r="P20" s="291"/>
      <c r="Q20" s="291"/>
      <c r="R20" s="282"/>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90"/>
      <c r="O21" s="291"/>
      <c r="P21" s="291"/>
      <c r="Q21" s="291"/>
      <c r="R21" s="282"/>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0"/>
      <c r="O22" s="291"/>
      <c r="P22" s="291"/>
      <c r="Q22" s="291"/>
      <c r="R22" s="282"/>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1"/>
      <c r="O23" s="302"/>
      <c r="P23" s="302"/>
      <c r="Q23" s="302"/>
      <c r="R23" s="303"/>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1"/>
      <c r="O24" s="302"/>
      <c r="P24" s="302"/>
      <c r="Q24" s="302"/>
      <c r="R24" s="303"/>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1"/>
      <c r="O25" s="302"/>
      <c r="P25" s="302"/>
      <c r="Q25" s="302"/>
      <c r="R25" s="303"/>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0"/>
      <c r="O26" s="291"/>
      <c r="P26" s="291"/>
      <c r="Q26" s="291"/>
      <c r="R26" s="282"/>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0"/>
      <c r="O27" s="291"/>
      <c r="P27" s="291"/>
      <c r="Q27" s="291"/>
      <c r="R27" s="28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RM6279 Buying Better Food</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6" t="s">
        <v>1</v>
      </c>
      <c r="D10" s="286"/>
      <c r="E10" s="286"/>
      <c r="F10" s="286"/>
      <c r="G10" s="287"/>
      <c r="H10" s="304" t="str">
        <f>CHOOSE('Bidder Instructions'!$E$39,'1.1b Lead Financial Input'!Z$18,'1.1a Lead Financial Input'!N$18)</f>
        <v>Immediate Parent Name</v>
      </c>
      <c r="I10" s="304"/>
      <c r="J10" s="304"/>
      <c r="K10" s="304"/>
      <c r="L10" s="304"/>
      <c r="M10" s="304"/>
      <c r="N10" s="304"/>
      <c r="O10" s="304"/>
      <c r="P10" s="304"/>
      <c r="Q10" s="304"/>
      <c r="R10" s="304"/>
    </row>
    <row r="11" spans="1:19" ht="15.5" x14ac:dyDescent="0.35">
      <c r="A11" s="3"/>
      <c r="B11" s="3"/>
      <c r="C11" s="286" t="s">
        <v>0</v>
      </c>
      <c r="D11" s="286"/>
      <c r="E11" s="286"/>
      <c r="F11" s="286"/>
      <c r="G11" s="287"/>
      <c r="H11" s="304">
        <f>'2.1 Lead Ancillary Input '!D36</f>
        <v>0</v>
      </c>
      <c r="I11" s="304"/>
      <c r="J11" s="304"/>
      <c r="K11" s="304"/>
      <c r="L11" s="304"/>
      <c r="M11" s="304"/>
      <c r="N11" s="304"/>
      <c r="O11" s="304"/>
      <c r="P11" s="304"/>
      <c r="Q11" s="304"/>
      <c r="R11" s="304"/>
    </row>
    <row r="12" spans="1:19" ht="15.5" x14ac:dyDescent="0.35">
      <c r="A12" s="3"/>
      <c r="B12" s="3"/>
      <c r="C12" s="286" t="s">
        <v>46</v>
      </c>
      <c r="D12" s="286"/>
      <c r="E12" s="286"/>
      <c r="F12" s="286"/>
      <c r="G12" s="287"/>
      <c r="H12" s="304">
        <f>'2.1 Lead Ancillary Input '!D37</f>
        <v>0</v>
      </c>
      <c r="I12" s="304"/>
      <c r="J12" s="304"/>
      <c r="K12" s="304"/>
      <c r="L12" s="304"/>
      <c r="M12" s="304"/>
      <c r="N12" s="304"/>
      <c r="O12" s="304"/>
      <c r="P12" s="304"/>
      <c r="Q12" s="304"/>
      <c r="R12" s="304"/>
    </row>
    <row r="13" spans="1:19" ht="15.5" x14ac:dyDescent="0.35">
      <c r="A13" s="3"/>
      <c r="B13" s="3"/>
      <c r="C13" s="286" t="s">
        <v>47</v>
      </c>
      <c r="D13" s="286"/>
      <c r="E13" s="286"/>
      <c r="F13" s="286"/>
      <c r="G13" s="287"/>
      <c r="H13" s="304">
        <f>'2.1 Lead Ancillary Input '!D38</f>
        <v>0</v>
      </c>
      <c r="I13" s="304"/>
      <c r="J13" s="304"/>
      <c r="K13" s="304"/>
      <c r="L13" s="304"/>
      <c r="M13" s="304"/>
      <c r="N13" s="304"/>
      <c r="O13" s="304"/>
      <c r="P13" s="304"/>
      <c r="Q13" s="304"/>
      <c r="R13" s="304"/>
    </row>
    <row r="14" spans="1:19" ht="15.5" x14ac:dyDescent="0.35">
      <c r="A14" s="3"/>
      <c r="B14" s="3"/>
      <c r="C14" s="286" t="s">
        <v>64</v>
      </c>
      <c r="D14" s="286"/>
      <c r="E14" s="286"/>
      <c r="F14" s="286"/>
      <c r="G14" s="287"/>
      <c r="H14" s="307" t="str">
        <f>CHOOSE('Bidder Instructions'!$E$39,'1.1b Lead Financial Input'!AC$21,'1.1a Lead Financial Input'!Q$21)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8" t="s">
        <v>3</v>
      </c>
      <c r="D18" s="289"/>
      <c r="E18" s="7" t="s">
        <v>58</v>
      </c>
      <c r="F18" s="7"/>
      <c r="G18" s="7" t="s">
        <v>57</v>
      </c>
      <c r="H18" s="155" t="s">
        <v>59</v>
      </c>
      <c r="I18" s="155"/>
      <c r="J18" s="155" t="s">
        <v>60</v>
      </c>
      <c r="K18" s="155" t="s">
        <v>61</v>
      </c>
      <c r="L18" s="155"/>
      <c r="M18" s="155" t="s">
        <v>62</v>
      </c>
      <c r="N18" s="305" t="s">
        <v>399</v>
      </c>
      <c r="O18" s="305"/>
      <c r="P18" s="305"/>
      <c r="Q18" s="305"/>
      <c r="R18" s="305"/>
    </row>
    <row r="19" spans="1:18" ht="141" customHeight="1" x14ac:dyDescent="0.35">
      <c r="A19" s="3"/>
      <c r="B19" s="3"/>
      <c r="C19" s="165">
        <v>1</v>
      </c>
      <c r="D19" s="165" t="s">
        <v>163</v>
      </c>
      <c r="E19" s="166">
        <f>CHOOSE('Bidder Instructions'!$E$39,'1.1b Lead Financial Input'!AA134,'1.1a Lead Financial Input'!O156)</f>
        <v>0</v>
      </c>
      <c r="F19" s="166">
        <f>CHOOSE('Bidder Instructions'!$E$39,'1.1b Lead Financial Input'!AB134,'1.1a Lead Financial Input'!P156)</f>
        <v>0</v>
      </c>
      <c r="G19" s="166">
        <f>CHOOSE('Bidder Instructions'!$E$39,'1.1b Lead Financial Input'!AC134,'1.1a Lead Financial Input'!Q156)</f>
        <v>0</v>
      </c>
      <c r="H19" s="223" t="str">
        <f>CHOOSE('Bidder Instructions'!$E$39,'1.1b Lead Financial Input'!AA146,'1.1a Lead Financial Input'!O168)</f>
        <v>R</v>
      </c>
      <c r="I19" s="223" t="str">
        <f>CHOOSE('Bidder Instructions'!$E$39,'1.1b Lead Financial Input'!AB146,'1.1a Lead Financial Input'!P168)</f>
        <v>R</v>
      </c>
      <c r="J19" s="223" t="str">
        <f>CHOOSE('Bidder Instructions'!$E$39,'1.1b Lead Financial Input'!AC146,'1.1a Lead Financial Input'!Q168)</f>
        <v>R</v>
      </c>
      <c r="K19" s="9"/>
      <c r="L19" s="9"/>
      <c r="M19" s="9"/>
      <c r="N19" s="306"/>
      <c r="O19" s="306"/>
      <c r="P19" s="306"/>
      <c r="Q19" s="306"/>
      <c r="R19" s="306"/>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6"/>
      <c r="O21" s="306"/>
      <c r="P21" s="306"/>
      <c r="Q21" s="306"/>
      <c r="R21" s="306"/>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RM6279 Buying Better Food</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6" t="s">
        <v>1</v>
      </c>
      <c r="D10" s="286"/>
      <c r="E10" s="286"/>
      <c r="F10" s="286"/>
      <c r="G10" s="287"/>
      <c r="H10" s="304" t="str">
        <f>CHOOSE('Bidder Instructions'!$E$39,'1.1b Lead Financial Input'!AP$18,'1.1a Lead Financial Input'!X$18)</f>
        <v>Ultimate Parent Name</v>
      </c>
      <c r="I10" s="304"/>
      <c r="J10" s="304"/>
      <c r="K10" s="304"/>
      <c r="L10" s="304"/>
      <c r="M10" s="304"/>
      <c r="N10" s="304"/>
      <c r="O10" s="304"/>
      <c r="P10" s="304"/>
      <c r="Q10" s="304"/>
      <c r="R10" s="304"/>
    </row>
    <row r="11" spans="1:19" ht="15.5" x14ac:dyDescent="0.35">
      <c r="A11" s="3"/>
      <c r="B11" s="3"/>
      <c r="C11" s="286" t="s">
        <v>0</v>
      </c>
      <c r="D11" s="286"/>
      <c r="E11" s="286"/>
      <c r="F11" s="286"/>
      <c r="G11" s="287"/>
      <c r="H11" s="304">
        <f>'2.1 Lead Ancillary Input '!D60</f>
        <v>0</v>
      </c>
      <c r="I11" s="304"/>
      <c r="J11" s="304"/>
      <c r="K11" s="304"/>
      <c r="L11" s="304"/>
      <c r="M11" s="304"/>
      <c r="N11" s="304"/>
      <c r="O11" s="304"/>
      <c r="P11" s="304"/>
      <c r="Q11" s="304"/>
      <c r="R11" s="304"/>
    </row>
    <row r="12" spans="1:19" ht="15.5" x14ac:dyDescent="0.35">
      <c r="A12" s="3"/>
      <c r="B12" s="3"/>
      <c r="C12" s="286" t="s">
        <v>46</v>
      </c>
      <c r="D12" s="286"/>
      <c r="E12" s="286"/>
      <c r="F12" s="286"/>
      <c r="G12" s="287"/>
      <c r="H12" s="304">
        <f>'2.1 Lead Ancillary Input '!D61</f>
        <v>0</v>
      </c>
      <c r="I12" s="304"/>
      <c r="J12" s="304"/>
      <c r="K12" s="304"/>
      <c r="L12" s="304"/>
      <c r="M12" s="304"/>
      <c r="N12" s="304"/>
      <c r="O12" s="304"/>
      <c r="P12" s="304"/>
      <c r="Q12" s="304"/>
      <c r="R12" s="304"/>
    </row>
    <row r="13" spans="1:19" ht="15.5" x14ac:dyDescent="0.35">
      <c r="A13" s="3"/>
      <c r="B13" s="3"/>
      <c r="C13" s="286" t="s">
        <v>47</v>
      </c>
      <c r="D13" s="286"/>
      <c r="E13" s="286"/>
      <c r="F13" s="286"/>
      <c r="G13" s="287"/>
      <c r="H13" s="304">
        <f>'2.1 Lead Ancillary Input '!D62</f>
        <v>0</v>
      </c>
      <c r="I13" s="304"/>
      <c r="J13" s="304"/>
      <c r="K13" s="304"/>
      <c r="L13" s="304"/>
      <c r="M13" s="304"/>
      <c r="N13" s="304"/>
      <c r="O13" s="304"/>
      <c r="P13" s="304"/>
      <c r="Q13" s="304"/>
      <c r="R13" s="304"/>
    </row>
    <row r="14" spans="1:19" ht="15.5" x14ac:dyDescent="0.35">
      <c r="A14" s="3"/>
      <c r="B14" s="3"/>
      <c r="C14" s="286" t="s">
        <v>64</v>
      </c>
      <c r="D14" s="286"/>
      <c r="E14" s="286"/>
      <c r="F14" s="286"/>
      <c r="G14" s="287"/>
      <c r="H14" s="307" t="str">
        <f>CHOOSE('Bidder Instructions'!$E$39,'1.1b Lead Financial Input'!AS$21,'1.1a Lead Financial Input'!AA$21)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5" t="s">
        <v>399</v>
      </c>
      <c r="O18" s="305"/>
      <c r="P18" s="305"/>
      <c r="Q18" s="305"/>
      <c r="R18" s="305"/>
    </row>
    <row r="19" spans="1:18" ht="141" customHeight="1" x14ac:dyDescent="0.35">
      <c r="A19" s="3"/>
      <c r="B19" s="3"/>
      <c r="C19" s="165">
        <v>1</v>
      </c>
      <c r="D19" s="165" t="s">
        <v>163</v>
      </c>
      <c r="E19" s="166">
        <f>CHOOSE('Bidder Instructions'!$E$39,'1.1b Lead Financial Input'!AQ134,'1.1a Lead Financial Input'!Y156)</f>
        <v>0</v>
      </c>
      <c r="F19" s="166">
        <f>CHOOSE('Bidder Instructions'!$E$39,'1.1b Lead Financial Input'!AR134,'1.1a Lead Financial Input'!Z156)</f>
        <v>0</v>
      </c>
      <c r="G19" s="166">
        <f>CHOOSE('Bidder Instructions'!$E$39,'1.1b Lead Financial Input'!AS134,'1.1a Lead Financial Input'!AA156)</f>
        <v>0</v>
      </c>
      <c r="H19" s="168" t="str">
        <f>CHOOSE('Bidder Instructions'!$E$39,'1.1b Lead Financial Input'!AQ146,'1.1a Lead Financial Input'!Y168)</f>
        <v>R</v>
      </c>
      <c r="I19" s="168" t="str">
        <f>CHOOSE('Bidder Instructions'!$E$39,'1.1b Lead Financial Input'!AR146,'1.1a Lead Financial Input'!Z168)</f>
        <v>R</v>
      </c>
      <c r="J19" s="168" t="str">
        <f>CHOOSE('Bidder Instructions'!$E$39,'1.1b Lead Financial Input'!AS146,'1.1a Lead Financial Input'!AA168)</f>
        <v>R</v>
      </c>
      <c r="K19" s="9"/>
      <c r="L19" s="9"/>
      <c r="M19" s="9"/>
      <c r="N19" s="306"/>
      <c r="O19" s="306"/>
      <c r="P19" s="306"/>
      <c r="Q19" s="306"/>
      <c r="R19" s="306"/>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6"/>
      <c r="O21" s="306"/>
      <c r="P21" s="306"/>
      <c r="Q21" s="306"/>
      <c r="R21" s="306"/>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21" activePane="bottomLeft" state="frozen"/>
      <selection activeCell="A9" sqref="A9"/>
      <selection pane="bottomLeft" activeCell="H23" sqref="H23"/>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RM6279 Buying Better Food</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8" t="s">
        <v>1</v>
      </c>
      <c r="D10" s="308"/>
      <c r="E10" s="308"/>
      <c r="F10" s="308"/>
      <c r="G10" s="308"/>
      <c r="H10" s="304"/>
      <c r="I10" s="304"/>
      <c r="J10" s="304"/>
      <c r="K10" s="304"/>
      <c r="L10" s="304"/>
      <c r="M10" s="304"/>
      <c r="N10" s="304"/>
      <c r="O10" s="304"/>
      <c r="P10" s="304"/>
      <c r="Q10" s="304"/>
      <c r="R10" s="304"/>
    </row>
    <row r="11" spans="1:19" ht="15.5" x14ac:dyDescent="0.35">
      <c r="A11" s="3"/>
      <c r="B11" s="3"/>
      <c r="C11" s="308" t="s">
        <v>46</v>
      </c>
      <c r="D11" s="308"/>
      <c r="E11" s="308"/>
      <c r="F11" s="308"/>
      <c r="G11" s="308"/>
      <c r="H11" s="304"/>
      <c r="I11" s="304"/>
      <c r="J11" s="304"/>
      <c r="K11" s="304"/>
      <c r="L11" s="304"/>
      <c r="M11" s="304"/>
      <c r="N11" s="304"/>
      <c r="O11" s="304"/>
      <c r="P11" s="304"/>
      <c r="Q11" s="304"/>
      <c r="R11" s="304"/>
    </row>
    <row r="12" spans="1:19" ht="15.5" x14ac:dyDescent="0.35">
      <c r="A12" s="3"/>
      <c r="B12" s="3"/>
      <c r="C12" s="308" t="s">
        <v>47</v>
      </c>
      <c r="D12" s="308"/>
      <c r="E12" s="308"/>
      <c r="F12" s="308"/>
      <c r="G12" s="308"/>
      <c r="H12" s="304"/>
      <c r="I12" s="304"/>
      <c r="J12" s="304"/>
      <c r="K12" s="304"/>
      <c r="L12" s="304"/>
      <c r="M12" s="304"/>
      <c r="N12" s="304"/>
      <c r="O12" s="304"/>
      <c r="P12" s="304"/>
      <c r="Q12" s="304"/>
      <c r="R12" s="304"/>
    </row>
    <row r="13" spans="1:19" ht="15.5" x14ac:dyDescent="0.35">
      <c r="A13" s="3"/>
      <c r="B13" s="3"/>
      <c r="C13" s="308" t="s">
        <v>64</v>
      </c>
      <c r="D13" s="308"/>
      <c r="E13" s="308"/>
      <c r="F13" s="308"/>
      <c r="G13" s="308"/>
      <c r="H13" s="307"/>
      <c r="I13" s="307"/>
      <c r="J13" s="307"/>
      <c r="K13" s="307"/>
      <c r="L13" s="307"/>
      <c r="M13" s="307"/>
      <c r="N13" s="307"/>
      <c r="O13" s="307"/>
      <c r="P13" s="307"/>
      <c r="Q13" s="307"/>
      <c r="R13" s="307"/>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09" t="s">
        <v>3</v>
      </c>
      <c r="D17" s="309"/>
      <c r="E17" s="7" t="s">
        <v>58</v>
      </c>
      <c r="F17" s="7"/>
      <c r="G17" s="7" t="s">
        <v>57</v>
      </c>
      <c r="H17" s="155" t="s">
        <v>59</v>
      </c>
      <c r="I17" s="155"/>
      <c r="J17" s="155" t="s">
        <v>60</v>
      </c>
      <c r="K17" s="155" t="s">
        <v>61</v>
      </c>
      <c r="L17" s="155"/>
      <c r="M17" s="155" t="s">
        <v>62</v>
      </c>
      <c r="N17" s="305" t="s">
        <v>399</v>
      </c>
      <c r="O17" s="305"/>
      <c r="P17" s="305"/>
      <c r="Q17" s="305"/>
      <c r="R17" s="305"/>
    </row>
    <row r="18" spans="1:18" ht="141" customHeight="1" x14ac:dyDescent="0.35">
      <c r="A18" s="3"/>
      <c r="B18" s="3"/>
      <c r="C18" s="165">
        <v>1</v>
      </c>
      <c r="D18" s="165" t="s">
        <v>163</v>
      </c>
      <c r="E18" s="166">
        <f>'1.2a Altenative Guarantor'!E156</f>
        <v>0</v>
      </c>
      <c r="F18" s="166">
        <f>'1.2a Altenative Guarantor'!F156</f>
        <v>0</v>
      </c>
      <c r="G18" s="166">
        <f>'1.2a Altenative Guarantor'!G156</f>
        <v>0</v>
      </c>
      <c r="H18" s="166" t="str">
        <f>'1.2a Altenative Guarantor'!E168</f>
        <v>R</v>
      </c>
      <c r="I18" s="166" t="str">
        <f>'1.2a Altenative Guarantor'!F168</f>
        <v>R</v>
      </c>
      <c r="J18" s="166" t="str">
        <f>'1.2a Altenative Guarantor'!G168</f>
        <v>R</v>
      </c>
      <c r="K18" s="9"/>
      <c r="L18" s="9"/>
      <c r="M18" s="9"/>
      <c r="N18" s="306"/>
      <c r="O18" s="306"/>
      <c r="P18" s="306"/>
      <c r="Q18" s="306"/>
      <c r="R18" s="306"/>
    </row>
    <row r="19" spans="1:18" ht="141" customHeight="1" x14ac:dyDescent="0.35">
      <c r="A19" s="3"/>
      <c r="B19" s="3"/>
      <c r="C19" s="165">
        <v>2</v>
      </c>
      <c r="D19" s="165" t="s">
        <v>67</v>
      </c>
      <c r="E19" s="166">
        <f>'1.2a Altenative Guarantor'!E157</f>
        <v>0</v>
      </c>
      <c r="F19" s="166">
        <f>'1.2a Altenative Guarantor'!F157</f>
        <v>0</v>
      </c>
      <c r="G19" s="166">
        <f>'1.2a Altenative Guarantor'!G157</f>
        <v>0</v>
      </c>
      <c r="H19" s="166" t="str">
        <f>'1.2a Altenative Guarantor'!E169</f>
        <v>R</v>
      </c>
      <c r="I19" s="166" t="str">
        <f>'1.2a Altenative Guarantor'!F169</f>
        <v>R</v>
      </c>
      <c r="J19" s="166" t="str">
        <f>'1.2a Altenative Guarantor'!G169</f>
        <v>R</v>
      </c>
      <c r="K19" s="9"/>
      <c r="L19" s="9"/>
      <c r="M19" s="9"/>
      <c r="N19" s="306"/>
      <c r="O19" s="306"/>
      <c r="P19" s="306"/>
      <c r="Q19" s="306"/>
      <c r="R19" s="306"/>
    </row>
    <row r="20" spans="1:18" ht="141" customHeight="1" x14ac:dyDescent="0.35">
      <c r="A20" s="3"/>
      <c r="B20" s="3"/>
      <c r="C20" s="165" t="s">
        <v>68</v>
      </c>
      <c r="D20" s="165" t="s">
        <v>249</v>
      </c>
      <c r="E20" s="166" t="str">
        <f>'1.2a Altenative Guarantor'!E158</f>
        <v>N/A</v>
      </c>
      <c r="F20" s="166" t="str">
        <f>'1.2a Altenative Guarantor'!F158</f>
        <v>N/A</v>
      </c>
      <c r="G20" s="166" t="str">
        <f>'1.2a Altenative Guarantor'!G158</f>
        <v>N/A</v>
      </c>
      <c r="H20" s="166" t="str">
        <f>'1.2a Altenative Guarantor'!E170</f>
        <v>N/A</v>
      </c>
      <c r="I20" s="166" t="str">
        <f>'1.2a Altenative Guarantor'!F170</f>
        <v>N/A</v>
      </c>
      <c r="J20" s="166" t="str">
        <f>'1.2a Altenative Guarantor'!G170</f>
        <v>N/A</v>
      </c>
      <c r="K20" s="9"/>
      <c r="L20" s="9"/>
      <c r="M20" s="9"/>
      <c r="N20" s="306"/>
      <c r="O20" s="306"/>
      <c r="P20" s="306"/>
      <c r="Q20" s="306"/>
      <c r="R20" s="306"/>
    </row>
    <row r="21" spans="1:18" ht="141" customHeight="1" x14ac:dyDescent="0.35">
      <c r="A21" s="3"/>
      <c r="B21" s="3"/>
      <c r="C21" s="165" t="s">
        <v>71</v>
      </c>
      <c r="D21" s="165" t="s">
        <v>72</v>
      </c>
      <c r="E21" s="166" t="e">
        <f>'1.2a Altenative Guarantor'!E159</f>
        <v>#DIV/0!</v>
      </c>
      <c r="F21" s="166" t="e">
        <f>'1.2a Altenative Guarantor'!F159</f>
        <v>#DIV/0!</v>
      </c>
      <c r="G21" s="166" t="e">
        <f>'1.2a Altenative Guarantor'!G159</f>
        <v>#DIV/0!</v>
      </c>
      <c r="H21" s="166" t="e">
        <f>'1.2a Altenative Guarantor'!E171</f>
        <v>#DIV/0!</v>
      </c>
      <c r="I21" s="166" t="e">
        <f>'1.2a Altenative Guarantor'!F171</f>
        <v>#DIV/0!</v>
      </c>
      <c r="J21" s="166" t="e">
        <f>'1.2a Altenative Guarantor'!G171</f>
        <v>#DIV/0!</v>
      </c>
      <c r="K21" s="9"/>
      <c r="L21" s="9"/>
      <c r="M21" s="9"/>
      <c r="N21" s="306"/>
      <c r="O21" s="306"/>
      <c r="P21" s="306"/>
      <c r="Q21" s="306"/>
      <c r="R21" s="306"/>
    </row>
    <row r="22" spans="1:18" ht="141" customHeight="1" x14ac:dyDescent="0.35">
      <c r="A22" s="3"/>
      <c r="B22" s="3"/>
      <c r="C22" s="165">
        <v>4</v>
      </c>
      <c r="D22" s="165" t="s">
        <v>80</v>
      </c>
      <c r="E22" s="166" t="e">
        <f>'1.2a Altenative Guarantor'!E160</f>
        <v>#DIV/0!</v>
      </c>
      <c r="F22" s="166" t="e">
        <f>'1.2a Altenative Guarantor'!F160</f>
        <v>#DIV/0!</v>
      </c>
      <c r="G22" s="166" t="e">
        <f>'1.2a Altenative Guarantor'!G160</f>
        <v>#DIV/0!</v>
      </c>
      <c r="H22" s="166" t="e">
        <f>'1.2a Altenative Guarantor'!E172</f>
        <v>#DIV/0!</v>
      </c>
      <c r="I22" s="166" t="e">
        <f>'1.2a Altenative Guarantor'!F172</f>
        <v>#DIV/0!</v>
      </c>
      <c r="J22" s="166" t="e">
        <f>'1.2a Altenative Guarantor'!G172</f>
        <v>#DIV/0!</v>
      </c>
      <c r="K22" s="169"/>
      <c r="L22" s="9"/>
      <c r="M22" s="171"/>
      <c r="N22" s="302"/>
      <c r="O22" s="302"/>
      <c r="P22" s="302"/>
      <c r="Q22" s="302"/>
      <c r="R22" s="303"/>
    </row>
    <row r="23" spans="1:18" ht="141" customHeight="1" x14ac:dyDescent="0.35">
      <c r="A23" s="3"/>
      <c r="B23" s="3"/>
      <c r="C23" s="165">
        <v>5</v>
      </c>
      <c r="D23" s="165" t="s">
        <v>74</v>
      </c>
      <c r="E23" s="166" t="e">
        <f>'1.2a Altenative Guarantor'!E161</f>
        <v>#DIV/0!</v>
      </c>
      <c r="F23" s="166" t="e">
        <f>'1.2a Altenative Guarantor'!F161</f>
        <v>#DIV/0!</v>
      </c>
      <c r="G23" s="166" t="e">
        <f>'1.2a Altenative Guarantor'!G161</f>
        <v>#DIV/0!</v>
      </c>
      <c r="H23" s="166" t="str">
        <f>'1.2a Altenative Guarantor'!E173</f>
        <v>G</v>
      </c>
      <c r="I23" s="166" t="str">
        <f>'1.2a Altenative Guarantor'!F173</f>
        <v>G</v>
      </c>
      <c r="J23" s="166" t="str">
        <f>'1.2a Altenative Guarantor'!G173</f>
        <v>G</v>
      </c>
      <c r="K23" s="169"/>
      <c r="L23" s="9"/>
      <c r="M23" s="171"/>
      <c r="N23" s="302"/>
      <c r="O23" s="302"/>
      <c r="P23" s="302"/>
      <c r="Q23" s="302"/>
      <c r="R23" s="303"/>
    </row>
    <row r="24" spans="1:18" ht="141" customHeight="1" x14ac:dyDescent="0.35">
      <c r="A24" s="3"/>
      <c r="B24" s="3"/>
      <c r="C24" s="165">
        <v>6</v>
      </c>
      <c r="D24" s="165" t="s">
        <v>77</v>
      </c>
      <c r="E24" s="166" t="e">
        <f>'1.2a Altenative Guarantor'!E162</f>
        <v>#DIV/0!</v>
      </c>
      <c r="F24" s="166" t="e">
        <f>'1.2a Altenative Guarantor'!F162</f>
        <v>#DIV/0!</v>
      </c>
      <c r="G24" s="166" t="e">
        <f>'1.2a Altenative Guarantor'!G162</f>
        <v>#DIV/0!</v>
      </c>
      <c r="H24" s="166" t="e">
        <f>'1.2a Altenative Guarantor'!E174</f>
        <v>#DIV/0!</v>
      </c>
      <c r="I24" s="166" t="e">
        <f>'1.2a Altenative Guarantor'!F174</f>
        <v>#DIV/0!</v>
      </c>
      <c r="J24" s="166" t="e">
        <f>'1.2a Altenative Guarantor'!G174</f>
        <v>#DIV/0!</v>
      </c>
      <c r="K24" s="169"/>
      <c r="L24" s="9"/>
      <c r="M24" s="171"/>
      <c r="N24" s="302"/>
      <c r="O24" s="302"/>
      <c r="P24" s="302"/>
      <c r="Q24" s="302"/>
      <c r="R24" s="303"/>
    </row>
    <row r="25" spans="1:18" ht="141" customHeight="1" x14ac:dyDescent="0.35">
      <c r="A25" s="3"/>
      <c r="B25" s="3"/>
      <c r="C25" s="165">
        <v>7</v>
      </c>
      <c r="D25" s="165" t="s">
        <v>78</v>
      </c>
      <c r="E25" s="166">
        <f>'1.2a Altenative Guarantor'!E163</f>
        <v>0</v>
      </c>
      <c r="F25" s="166">
        <f>'1.2a Altenative Guarantor'!F163</f>
        <v>0</v>
      </c>
      <c r="G25" s="166">
        <f>'1.2a Altenative Guarantor'!G163</f>
        <v>0</v>
      </c>
      <c r="H25" s="166" t="str">
        <f>'1.2a Altenative Guarantor'!E175</f>
        <v>R</v>
      </c>
      <c r="I25" s="166" t="str">
        <f>'1.2a Altenative Guarantor'!F175</f>
        <v>R</v>
      </c>
      <c r="J25" s="166" t="str">
        <f>'1.2a Altenative Guarantor'!G175</f>
        <v>R</v>
      </c>
      <c r="K25" s="9"/>
      <c r="L25" s="9"/>
      <c r="M25" s="9"/>
      <c r="N25" s="306"/>
      <c r="O25" s="306"/>
      <c r="P25" s="306"/>
      <c r="Q25" s="306"/>
      <c r="R25" s="306"/>
    </row>
    <row r="26" spans="1:18" ht="141" customHeight="1" x14ac:dyDescent="0.35">
      <c r="A26" s="3"/>
      <c r="B26" s="3"/>
      <c r="C26" s="165">
        <v>8</v>
      </c>
      <c r="D26" s="165" t="s">
        <v>79</v>
      </c>
      <c r="E26" s="166" t="e">
        <f>'1.2a Altenative Guarantor'!E164</f>
        <v>#DIV/0!</v>
      </c>
      <c r="F26" s="166" t="e">
        <f>'1.2a Altenative Guarantor'!F164</f>
        <v>#DIV/0!</v>
      </c>
      <c r="G26" s="166" t="e">
        <f>'1.2a Altenative Guarantor'!G164</f>
        <v>#DIV/0!</v>
      </c>
      <c r="H26" s="166" t="e">
        <f>'1.2a Altenative Guarantor'!E176</f>
        <v>#DIV/0!</v>
      </c>
      <c r="I26" s="166" t="e">
        <f>'1.2a Altenative Guarantor'!F176</f>
        <v>#DIV/0!</v>
      </c>
      <c r="J26" s="166" t="e">
        <f>'1.2a Altenative Guarantor'!G176</f>
        <v>#DIV/0!</v>
      </c>
      <c r="K26" s="10"/>
      <c r="L26" s="10"/>
      <c r="M26" s="10"/>
      <c r="N26" s="306"/>
      <c r="O26" s="306"/>
      <c r="P26" s="306"/>
      <c r="Q26" s="306"/>
      <c r="R26" s="306"/>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3" stopIfTrue="1">
      <formula>H18="R"</formula>
    </cfRule>
    <cfRule type="expression" dxfId="10" priority="2" stopIfTrue="1">
      <formula>H18="A"</formula>
    </cfRule>
    <cfRule type="expression" dxfId="9" priority="1"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RM6279 Buying Better Food</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0" t="s">
        <v>161</v>
      </c>
      <c r="I18" s="310"/>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RM6279 Buying Better Food</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11" t="s">
        <v>403</v>
      </c>
      <c r="E13" s="311"/>
      <c r="F13" s="311"/>
      <c r="G13" s="311"/>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479</v>
      </c>
      <c r="G17" s="97" t="s">
        <v>339</v>
      </c>
      <c r="H17"/>
    </row>
    <row r="18" spans="1:8" ht="12" x14ac:dyDescent="0.25">
      <c r="A18" s="80"/>
      <c r="B18" s="80"/>
      <c r="C18" s="80"/>
      <c r="D18" s="80"/>
      <c r="E18" s="93" t="s">
        <v>252</v>
      </c>
      <c r="F18" s="206" t="s">
        <v>456</v>
      </c>
      <c r="G18" s="97" t="s">
        <v>393</v>
      </c>
      <c r="H18"/>
    </row>
    <row r="19" spans="1:8" ht="12" x14ac:dyDescent="0.25">
      <c r="A19" s="80"/>
      <c r="B19" s="80"/>
      <c r="C19" s="80"/>
      <c r="D19" s="80"/>
      <c r="E19" s="93" t="s">
        <v>321</v>
      </c>
      <c r="F19" s="207" t="s">
        <v>457</v>
      </c>
      <c r="G19" s="125" t="s">
        <v>437</v>
      </c>
      <c r="H19"/>
    </row>
    <row r="20" spans="1:8" ht="12" x14ac:dyDescent="0.25">
      <c r="A20" s="80"/>
      <c r="B20" s="80"/>
      <c r="C20" s="80"/>
      <c r="D20" s="80"/>
      <c r="E20" s="93" t="s">
        <v>253</v>
      </c>
      <c r="F20" s="208"/>
      <c r="G20" s="125" t="s">
        <v>438</v>
      </c>
      <c r="H20"/>
    </row>
    <row r="21" spans="1:8" ht="12" x14ac:dyDescent="0.25">
      <c r="A21" s="80"/>
      <c r="B21" s="80"/>
      <c r="C21" s="80"/>
      <c r="D21" s="80"/>
      <c r="E21" s="91" t="s">
        <v>322</v>
      </c>
      <c r="F21" s="207"/>
      <c r="G21" s="125" t="s">
        <v>439</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RM6279 Buying Better Food</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2" t="s">
        <v>413</v>
      </c>
      <c r="E13" s="312"/>
      <c r="F13" s="312"/>
      <c r="G13" s="312"/>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440</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2023-07-04T12:55:46Z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