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mc:AlternateContent xmlns:mc="http://schemas.openxmlformats.org/markup-compatibility/2006">
    <mc:Choice Requires="x15">
      <x15ac:absPath xmlns:x15ac="http://schemas.microsoft.com/office/spreadsheetml/2010/11/ac" url="S:\Non Clinical\Estates &amp; Facilities (2023-)\Facilities\ENHT &amp; PAHT Linen &amp; Laundry\2025\Tender Docs\PAHT Spec\"/>
    </mc:Choice>
  </mc:AlternateContent>
  <xr:revisionPtr revIDLastSave="0" documentId="13_ncr:1_{5A1B4683-15E8-4B92-8131-97A8504FE79A}" xr6:coauthVersionLast="47" xr6:coauthVersionMax="47" xr10:uidLastSave="{00000000-0000-0000-0000-000000000000}"/>
  <bookViews>
    <workbookView xWindow="-110" yWindow="-110" windowWidth="19420" windowHeight="10420" tabRatio="810" activeTab="3" xr2:uid="{00000000-000D-0000-FFFF-FFFF00000000}"/>
  </bookViews>
  <sheets>
    <sheet name="Inputs" sheetId="1" r:id="rId1"/>
    <sheet name="KPI Distribution" sheetId="3" r:id="rId2"/>
    <sheet name="Summary" sheetId="2" r:id="rId3"/>
    <sheet name="Services " sheetId="4" r:id="rId4"/>
  </sheets>
  <definedNames>
    <definedName name="_xlnm._FilterDatabase" localSheetId="3" hidden="1">'Services '!$A$7:$P$7</definedName>
    <definedName name="_xlnm.Print_Area" localSheetId="0">Inputs!$B$2:$L$16</definedName>
    <definedName name="_xlnm.Print_Area" localSheetId="1">'KPI Distribution'!$B$2:$M$36</definedName>
    <definedName name="_xlnm.Print_Area" localSheetId="3">'Services '!$B$2:$K$32</definedName>
    <definedName name="_xlnm.Print_Area" localSheetId="2">Summary!$B$2:$K$9</definedName>
    <definedName name="_xlnm.Print_Titles" localSheetId="3">'Services '!$2:$7</definedName>
    <definedName name="Z_2D9B53BA_2F87_4D83_8721_E0B2CFAD82E6_.wvu.FilterData" localSheetId="3" hidden="1">'Services '!$B$7:$K$32</definedName>
    <definedName name="Z_2D9B53BA_2F87_4D83_8721_E0B2CFAD82E6_.wvu.PrintArea" localSheetId="0" hidden="1">Inputs!$B$2:$L$16</definedName>
    <definedName name="Z_2D9B53BA_2F87_4D83_8721_E0B2CFAD82E6_.wvu.PrintArea" localSheetId="1" hidden="1">'KPI Distribution'!$B$2:$M$36</definedName>
    <definedName name="Z_2D9B53BA_2F87_4D83_8721_E0B2CFAD82E6_.wvu.PrintArea" localSheetId="3" hidden="1">'Services '!$B$2:$K$32</definedName>
    <definedName name="Z_2D9B53BA_2F87_4D83_8721_E0B2CFAD82E6_.wvu.PrintArea" localSheetId="2" hidden="1">Summary!$B$2:$K$9</definedName>
    <definedName name="Z_2D9B53BA_2F87_4D83_8721_E0B2CFAD82E6_.wvu.PrintTitles" localSheetId="3" hidden="1">'Services '!$2:$7</definedName>
    <definedName name="Z_5C0C8C34_1C2E_4BE1_A032_CB72F63B5A86_.wvu.FilterData" localSheetId="3" hidden="1">'Services '!$B$7:$K$32</definedName>
    <definedName name="Z_5C0C8C34_1C2E_4BE1_A032_CB72F63B5A86_.wvu.PrintArea" localSheetId="0" hidden="1">Inputs!$B$2:$L$16</definedName>
    <definedName name="Z_5C0C8C34_1C2E_4BE1_A032_CB72F63B5A86_.wvu.PrintArea" localSheetId="1" hidden="1">'KPI Distribution'!$B$2:$M$36</definedName>
    <definedName name="Z_5C0C8C34_1C2E_4BE1_A032_CB72F63B5A86_.wvu.PrintArea" localSheetId="3" hidden="1">'Services '!$B$2:$K$32</definedName>
    <definedName name="Z_5C0C8C34_1C2E_4BE1_A032_CB72F63B5A86_.wvu.PrintArea" localSheetId="2" hidden="1">Summary!$B$2:$K$9</definedName>
    <definedName name="Z_5C0C8C34_1C2E_4BE1_A032_CB72F63B5A86_.wvu.PrintTitles" localSheetId="3" hidden="1">'Services '!$2:$7</definedName>
    <definedName name="Z_5C0C8C34_1C2E_4BE1_A032_CB72F63B5A86_.wvu.Rows" localSheetId="3" hidden="1">'Services '!#REF!,'Services '!#REF!</definedName>
    <definedName name="Z_BAE71926_6BC3_4C9D_B3DA_A6FB7F114FFD_.wvu.FilterData" localSheetId="3" hidden="1">'Services '!$B$7:$K$32</definedName>
    <definedName name="Z_BAE71926_6BC3_4C9D_B3DA_A6FB7F114FFD_.wvu.PrintArea" localSheetId="0" hidden="1">Inputs!$B$2:$L$16</definedName>
    <definedName name="Z_BAE71926_6BC3_4C9D_B3DA_A6FB7F114FFD_.wvu.PrintArea" localSheetId="1" hidden="1">'KPI Distribution'!$B$2:$M$36</definedName>
    <definedName name="Z_BAE71926_6BC3_4C9D_B3DA_A6FB7F114FFD_.wvu.PrintArea" localSheetId="3" hidden="1">'Services '!$B$2:$K$32</definedName>
    <definedName name="Z_BAE71926_6BC3_4C9D_B3DA_A6FB7F114FFD_.wvu.PrintArea" localSheetId="2" hidden="1">Summary!$B$2:$K$9</definedName>
    <definedName name="Z_BAE71926_6BC3_4C9D_B3DA_A6FB7F114FFD_.wvu.PrintTitles" localSheetId="3" hidden="1">'Services '!$2:$7</definedName>
    <definedName name="Z_D586D1B8_33A1_4CD4_AFDA_7D9F51B3F36B_.wvu.FilterData" localSheetId="3" hidden="1">'Services '!$B$7:$K$32</definedName>
    <definedName name="Z_D586D1B8_33A1_4CD4_AFDA_7D9F51B3F36B_.wvu.PrintArea" localSheetId="0" hidden="1">Inputs!$B$2:$L$16</definedName>
    <definedName name="Z_D586D1B8_33A1_4CD4_AFDA_7D9F51B3F36B_.wvu.PrintArea" localSheetId="1" hidden="1">'KPI Distribution'!$B$2:$M$36</definedName>
    <definedName name="Z_D586D1B8_33A1_4CD4_AFDA_7D9F51B3F36B_.wvu.PrintArea" localSheetId="3" hidden="1">'Services '!$B$2:$K$32</definedName>
    <definedName name="Z_D586D1B8_33A1_4CD4_AFDA_7D9F51B3F36B_.wvu.PrintArea" localSheetId="2" hidden="1">Summary!$B$2:$K$9</definedName>
    <definedName name="Z_D586D1B8_33A1_4CD4_AFDA_7D9F51B3F36B_.wvu.PrintTitles" localSheetId="3" hidden="1">'Services '!$2:$7</definedName>
    <definedName name="Z_E1460AD1_942C_4FBB_A1DD_29EC2E85BB27_.wvu.FilterData" localSheetId="3" hidden="1">'Services '!$B$7:$K$32</definedName>
    <definedName name="Z_E1460AD1_942C_4FBB_A1DD_29EC2E85BB27_.wvu.PrintArea" localSheetId="0" hidden="1">Inputs!$B$2:$L$16</definedName>
    <definedName name="Z_E1460AD1_942C_4FBB_A1DD_29EC2E85BB27_.wvu.PrintArea" localSheetId="1" hidden="1">'KPI Distribution'!$B$2:$M$36</definedName>
    <definedName name="Z_E1460AD1_942C_4FBB_A1DD_29EC2E85BB27_.wvu.PrintArea" localSheetId="3" hidden="1">'Services '!$B$2:$K$32</definedName>
    <definedName name="Z_E1460AD1_942C_4FBB_A1DD_29EC2E85BB27_.wvu.PrintArea" localSheetId="2" hidden="1">Summary!$B$2:$K$9</definedName>
    <definedName name="Z_E1460AD1_942C_4FBB_A1DD_29EC2E85BB27_.wvu.PrintTitles" localSheetId="3" hidden="1">'Services '!$2:$7</definedName>
  </definedNames>
  <calcPr calcId="191028"/>
  <customWorkbookViews>
    <customWorkbookView name="Joanne Nash - Personal View" guid="{E1460AD1-942C-4FBB-A1DD-29EC2E85BB27}" mergeInterval="0" personalView="1" maximized="1" windowWidth="1916" windowHeight="834" tabRatio="810" activeSheetId="4"/>
    <customWorkbookView name="Jo Nash - Personal View" guid="{BAE71926-6BC3-4C9D-B3DA-A6FB7F114FFD}" mergeInterval="0" personalView="1" maximized="1" windowWidth="1276" windowHeight="778" tabRatio="810" activeSheetId="4"/>
    <customWorkbookView name="Olusegun Omosilade - Personal View" guid="{5C0C8C34-1C2E-4BE1-A032-CB72F63B5A86}" mergeInterval="0" personalView="1" maximized="1" windowWidth="1276" windowHeight="778" tabRatio="810" activeSheetId="4"/>
    <customWorkbookView name="David Worswick - Personal View" guid="{2D9B53BA-2F87-4D83-8721-E0B2CFAD82E6}" mergeInterval="0" personalView="1" maximized="1" xWindow="-8" yWindow="-8" windowWidth="1382" windowHeight="744" tabRatio="810" activeSheetId="4"/>
    <customWorkbookView name="Caterina Ghin - Personal View" guid="{D586D1B8-33A1-4CD4-AFDA-7D9F51B3F36B}" mergeInterval="0" personalView="1" maximized="1" xWindow="1912" yWindow="-8" windowWidth="1296" windowHeight="1000" tabRatio="81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 i="4" l="1"/>
  <c r="K3" i="4"/>
  <c r="K2" i="4"/>
  <c r="I4" i="4"/>
  <c r="I2" i="4"/>
  <c r="I3" i="4"/>
  <c r="I6" i="4"/>
  <c r="H21" i="3"/>
  <c r="I21" i="3"/>
  <c r="G21" i="3"/>
  <c r="F21" i="3"/>
  <c r="E21" i="3"/>
  <c r="D21" i="3"/>
  <c r="C21" i="3"/>
  <c r="G17" i="3"/>
  <c r="D17" i="3"/>
  <c r="C17" i="3"/>
  <c r="E17" i="3"/>
  <c r="K42" i="4"/>
  <c r="J42" i="4"/>
  <c r="K28" i="4"/>
  <c r="J28" i="4"/>
  <c r="K27" i="4"/>
  <c r="J27" i="4"/>
  <c r="K26" i="4"/>
  <c r="J26" i="4"/>
  <c r="K25" i="4"/>
  <c r="J25" i="4"/>
  <c r="K24" i="4"/>
  <c r="J24" i="4"/>
  <c r="K23" i="4"/>
  <c r="J23" i="4"/>
  <c r="K22" i="4"/>
  <c r="J22" i="4"/>
  <c r="K21" i="4"/>
  <c r="J21" i="4"/>
  <c r="K20" i="4"/>
  <c r="J20" i="4"/>
  <c r="K19" i="4"/>
  <c r="J19" i="4"/>
  <c r="K39" i="4"/>
  <c r="J39" i="4"/>
  <c r="K38" i="4"/>
  <c r="J38" i="4"/>
  <c r="K37" i="4"/>
  <c r="J37" i="4"/>
  <c r="K50" i="4"/>
  <c r="J50" i="4"/>
  <c r="K48" i="4"/>
  <c r="J48" i="4"/>
  <c r="K47" i="4"/>
  <c r="J47" i="4"/>
  <c r="K46" i="4"/>
  <c r="J46" i="4"/>
  <c r="K44" i="4"/>
  <c r="J44" i="4"/>
  <c r="K17" i="4"/>
  <c r="J17" i="4"/>
  <c r="D4" i="1"/>
  <c r="J10" i="4"/>
  <c r="K10" i="4"/>
  <c r="J21" i="3" l="1"/>
  <c r="J16" i="4"/>
  <c r="K16" i="4"/>
  <c r="J14" i="4"/>
  <c r="K14" i="4"/>
  <c r="K41" i="4"/>
  <c r="J41" i="4"/>
  <c r="K36" i="4"/>
  <c r="J36" i="4"/>
  <c r="K35" i="4"/>
  <c r="J35" i="4"/>
  <c r="K34" i="4"/>
  <c r="J34" i="4"/>
  <c r="K32" i="4"/>
  <c r="J32" i="4"/>
  <c r="K31" i="4"/>
  <c r="J31" i="4"/>
  <c r="K30" i="4"/>
  <c r="J30" i="4"/>
  <c r="J12" i="4" l="1"/>
  <c r="K12" i="4"/>
  <c r="J13" i="4"/>
  <c r="K13" i="4"/>
  <c r="J4" i="4" l="1"/>
  <c r="J15" i="4"/>
  <c r="J11" i="4"/>
  <c r="J2" i="4" l="1"/>
  <c r="C4" i="2"/>
  <c r="I5" i="4" l="1"/>
  <c r="E4" i="3"/>
  <c r="K15" i="4" l="1"/>
  <c r="K11" i="4"/>
  <c r="K9" i="4"/>
  <c r="J9" i="4"/>
  <c r="C4" i="3"/>
  <c r="F4" i="2"/>
  <c r="F5" i="2" s="1"/>
  <c r="D4" i="3"/>
  <c r="H4" i="2"/>
  <c r="H5" i="2" s="1"/>
  <c r="J3" i="4" l="1"/>
  <c r="G4" i="2" s="1"/>
  <c r="G5" i="2" s="1"/>
  <c r="J6" i="4"/>
  <c r="K6" i="4"/>
  <c r="E5" i="4"/>
  <c r="F5" i="4" s="1"/>
  <c r="C5" i="2"/>
  <c r="D4" i="2" l="1"/>
  <c r="D5" i="2" s="1"/>
  <c r="J5" i="4"/>
  <c r="I4" i="2"/>
  <c r="I5" i="2" s="1"/>
  <c r="K5" i="4"/>
  <c r="K4" i="2" s="1"/>
  <c r="K5" i="2" s="1"/>
  <c r="M4" i="2" l="1"/>
  <c r="C5" i="3"/>
  <c r="C8" i="3" s="1"/>
  <c r="C5" i="1" l="1"/>
  <c r="D5" i="1" l="1"/>
  <c r="D7" i="1" s="1"/>
  <c r="D5" i="3" l="1"/>
  <c r="E5" i="3"/>
  <c r="C9" i="2" l="1"/>
  <c r="D8" i="3"/>
  <c r="F4" i="3"/>
  <c r="G4" i="3" l="1"/>
  <c r="D9" i="2"/>
  <c r="E4" i="2" s="1"/>
  <c r="F5" i="3"/>
  <c r="E5" i="2" l="1"/>
  <c r="J4" i="2"/>
  <c r="J5" i="2" s="1"/>
  <c r="L5" i="4"/>
  <c r="L4" i="2"/>
  <c r="H17" i="3"/>
  <c r="I17" i="3" s="1"/>
  <c r="K21" i="3" l="1"/>
</calcChain>
</file>

<file path=xl/sharedStrings.xml><?xml version="1.0" encoding="utf-8"?>
<sst xmlns="http://schemas.openxmlformats.org/spreadsheetml/2006/main" count="348" uniqueCount="164">
  <si>
    <t>Annual Service Payments</t>
  </si>
  <si>
    <t>2025/2026</t>
  </si>
  <si>
    <t>Failure Event Deductions &amp; Service Failure Points</t>
  </si>
  <si>
    <t>E&amp;F Service</t>
  </si>
  <si>
    <t>Annual</t>
  </si>
  <si>
    <t>Monthly</t>
  </si>
  <si>
    <t>FE Category</t>
  </si>
  <si>
    <t>FE Deduction</t>
  </si>
  <si>
    <t>SFP's</t>
  </si>
  <si>
    <t>Contract value and monthly cost TBC</t>
  </si>
  <si>
    <t>Linen &amp; Laundry</t>
  </si>
  <si>
    <t>Major</t>
  </si>
  <si>
    <t>Total Service Payment</t>
  </si>
  <si>
    <t>Medium</t>
  </si>
  <si>
    <t>`</t>
  </si>
  <si>
    <t>Minor</t>
  </si>
  <si>
    <t>Monthly Maximum  penalty threshold</t>
  </si>
  <si>
    <t>Tolerance Factor for Minor Failure Events</t>
  </si>
  <si>
    <t>No Failure Event Deduction may be made by the Trust to the Service Payment for the relevant Contract Month in respect of any Minor Failure Event if:
a) in respect of the service in which the relevant Minor Failure Event has occurred, the number of Minor Failure Events do not exceed 5% of the total Minor Failure Events which the Trust would have been entitled to make in the Contract Month in respect of that service.</t>
  </si>
  <si>
    <t>Failure Event Category Distribution</t>
  </si>
  <si>
    <t>Total</t>
  </si>
  <si>
    <t>Distribution Check:</t>
  </si>
  <si>
    <t>No. of Minor KPI's</t>
  </si>
  <si>
    <t>Minor FE's to Breach Tolerance</t>
  </si>
  <si>
    <r>
      <t xml:space="preserve">Failure Event </t>
    </r>
    <r>
      <rPr>
        <b/>
        <sz val="11"/>
        <color theme="4"/>
        <rFont val="Arial"/>
        <family val="2"/>
        <scheme val="minor"/>
      </rPr>
      <t>Monitoring Period</t>
    </r>
    <r>
      <rPr>
        <b/>
        <sz val="11"/>
        <color theme="1"/>
        <rFont val="Arial"/>
        <family val="2"/>
        <scheme val="minor"/>
      </rPr>
      <t xml:space="preserve"> Distribution</t>
    </r>
  </si>
  <si>
    <t>Daily</t>
  </si>
  <si>
    <t>Per Event</t>
  </si>
  <si>
    <t>Check:</t>
  </si>
  <si>
    <r>
      <t xml:space="preserve">Failure Event </t>
    </r>
    <r>
      <rPr>
        <b/>
        <sz val="11"/>
        <color theme="9"/>
        <rFont val="Arial"/>
        <family val="2"/>
        <scheme val="minor"/>
      </rPr>
      <t>Remedial Period</t>
    </r>
    <r>
      <rPr>
        <b/>
        <sz val="11"/>
        <color theme="1"/>
        <rFont val="Arial"/>
        <family val="2"/>
        <scheme val="minor"/>
      </rPr>
      <t xml:space="preserve"> Distribution</t>
    </r>
  </si>
  <si>
    <t>1 week</t>
  </si>
  <si>
    <t>1 day</t>
  </si>
  <si>
    <t>4 hours</t>
  </si>
  <si>
    <t>1 hour</t>
  </si>
  <si>
    <t>15 Minutes</t>
  </si>
  <si>
    <t>Failure Event Deductions</t>
  </si>
  <si>
    <t>No. of Minor FE's</t>
  </si>
  <si>
    <t>Minor FE Deduction</t>
  </si>
  <si>
    <t>Minor FE Deduction
(Applied)</t>
  </si>
  <si>
    <t>No. of Medium FE's</t>
  </si>
  <si>
    <t>Medium FE Deduction</t>
  </si>
  <si>
    <t>No. of Major FE's</t>
  </si>
  <si>
    <t>Major FE Deduction</t>
  </si>
  <si>
    <t>Total FE Deduction</t>
  </si>
  <si>
    <t>Service Failure Points</t>
  </si>
  <si>
    <t>Deduction Check:</t>
  </si>
  <si>
    <t>SFP Check:</t>
  </si>
  <si>
    <t>Tolerance Thresholds</t>
  </si>
  <si>
    <t>Failure Events</t>
  </si>
  <si>
    <t>Ref</t>
  </si>
  <si>
    <t>Performance Parameters</t>
  </si>
  <si>
    <t>Monitoring Period</t>
  </si>
  <si>
    <t>Remedial Period</t>
  </si>
  <si>
    <t>Evidence</t>
  </si>
  <si>
    <t>Status</t>
  </si>
  <si>
    <t>No. of FE's</t>
  </si>
  <si>
    <t>Total FE Deductions</t>
  </si>
  <si>
    <t>Total SFP's</t>
  </si>
  <si>
    <t>Provision and storage of Clean Linen to central storage areas:</t>
  </si>
  <si>
    <t>LL01</t>
  </si>
  <si>
    <t>Agreed/ Pending</t>
  </si>
  <si>
    <t>LL02</t>
  </si>
  <si>
    <t>LL03</t>
  </si>
  <si>
    <t>LL04</t>
  </si>
  <si>
    <t>LL05</t>
  </si>
  <si>
    <t>LL06</t>
  </si>
  <si>
    <t>LL07</t>
  </si>
  <si>
    <t>LL08</t>
  </si>
  <si>
    <t xml:space="preserve"> Segregation and collection of used linen from central storage areas: </t>
  </si>
  <si>
    <t>LL09</t>
  </si>
  <si>
    <t>LL10</t>
  </si>
  <si>
    <t>LL11</t>
  </si>
  <si>
    <t>LL12</t>
  </si>
  <si>
    <t>LL13</t>
  </si>
  <si>
    <t>LL14</t>
  </si>
  <si>
    <t>LL15</t>
  </si>
  <si>
    <t>LL16</t>
  </si>
  <si>
    <t>LL17</t>
  </si>
  <si>
    <t>LL18</t>
  </si>
  <si>
    <t>LL19</t>
  </si>
  <si>
    <t>LL20</t>
  </si>
  <si>
    <t>LL21</t>
  </si>
  <si>
    <t>The Contractor shall review minimum stock levels (which shall be agreed by the Authority Representative) on a ward by ward / department by department basis.</t>
  </si>
  <si>
    <t xml:space="preserve">The Contractor shall ensure deliveries are made in accordance with a delivery schedule agreed with the Authority’s Representative. This shall include deliveries of Linen for Residential Accommodation, Relatives Rooms and On Call Rooms, prior to occupation by a new user. </t>
  </si>
  <si>
    <t>The Contractor shall ensure all Clean Linen shall be clean and serviceable in accordance with the Service Standards in Appendix B.</t>
  </si>
  <si>
    <t>The Contractor shall provide an ad-hoc top-up service to the Site on an Emergency, Urgent and Routine Ad- Hoc Services Request basis to meet abnormal demand in accordance with the Completion Times set out within Appendix G.</t>
  </si>
  <si>
    <t>Emergency Ad-Hoc Service Requests are Completed within the specified Completion Time.</t>
  </si>
  <si>
    <t>Urgent Ad-Hoc Service Requests are Completed within the specified Completion Times.</t>
  </si>
  <si>
    <t>Routine Ad-Hoc Service Requests are Completed within the specified Completion Times.</t>
  </si>
  <si>
    <t xml:space="preserve">The Contractor shall provide Emergency Supplies (including sufficient blankets, canvasses and draw sheets) in such an amount to be agreed with the Authority’s Representative. This emergency stock is to be rotated to accord with a programme agreed with the Authority. </t>
  </si>
  <si>
    <t>The Contractor shall store Linen in accordance with the Authority’s Control of Infection Policy.</t>
  </si>
  <si>
    <t xml:space="preserve">Medium </t>
  </si>
  <si>
    <t xml:space="preserve">Major </t>
  </si>
  <si>
    <t xml:space="preserve">Minor </t>
  </si>
  <si>
    <t>24 hours</t>
  </si>
  <si>
    <t>15 minutes</t>
  </si>
  <si>
    <t>6 hours</t>
  </si>
  <si>
    <t xml:space="preserve">Monthly review of stock levels undertaken by the Contractor. </t>
  </si>
  <si>
    <t xml:space="preserve">Determined by default. </t>
  </si>
  <si>
    <t xml:space="preserve">Monthly review of records undertaken by Contractor. </t>
  </si>
  <si>
    <t xml:space="preserve">Monthly review of procedures by Contractor. 
Determined by default. </t>
  </si>
  <si>
    <t>THE PRINCESS ALEXANDRA HOSPITAL NHS TRUST - Linen &amp; Laundry</t>
  </si>
  <si>
    <t xml:space="preserve">The Contractor shall ensure that throughout the collection and distribution functions Used Linen is segregated from Clean Linen. </t>
  </si>
  <si>
    <t>The Contractor shall train relevant Authority Staff in the segregation of Linen.</t>
  </si>
  <si>
    <t>The Contractor shall display procedures for the segregation of Linen at each Used Linen segregation and collection point.</t>
  </si>
  <si>
    <r>
      <t xml:space="preserve">The Contractor shall ensure an </t>
    </r>
    <r>
      <rPr>
        <sz val="12"/>
        <color rgb="FF000000"/>
        <rFont val="Arial"/>
        <family val="2"/>
      </rPr>
      <t>adequate supply of the suitable and clean receptacles for the segregation, storage and or collection of Used Linen in accordance with the Authority’s control of infection policy.</t>
    </r>
  </si>
  <si>
    <t>Weekly</t>
  </si>
  <si>
    <t xml:space="preserve">Relevant Authority staff trained by Contractor within one week of employment commencing. </t>
  </si>
  <si>
    <t>Weekly check by Contractor to confirm procedures displayed. Determined by default.</t>
  </si>
  <si>
    <t xml:space="preserve">The Contractor shall operate procedures to ensure that failure to correctly segregate Used Linen by Authority Staff is traceable to the ward / department.  </t>
  </si>
  <si>
    <t xml:space="preserve">Procedures in place and tested by Contractor on a monthly basis. </t>
  </si>
  <si>
    <t>The Contractor shall agree a collection schedule for Used Linen with the Authority’s Representative at such frequency appropriate to the size of the local storage areas to minimise the risk of cross-contamination. All receptacles used are emptied at least daily.</t>
  </si>
  <si>
    <t xml:space="preserve">Monthly review of collection schedules undertaken by Contractor. </t>
  </si>
  <si>
    <t xml:space="preserve">The Contractor shall collect Used Linen in accordance with the collection schedule.  </t>
  </si>
  <si>
    <t xml:space="preserve">The Contractor shall ensure that there is no cross-contamination between Clean Linen, Soiled Linen, Fouled Linen or Infected Linen at any stage during the Linen ‘cycle’. </t>
  </si>
  <si>
    <t>Monthly audit of procedures by Contractor.</t>
  </si>
  <si>
    <t xml:space="preserve">The Contractor shall dispose of Fouled and Infected Linen that cannot be laundered, which shall be treated as Clinical Waste. The classification of such items shall be agreed with the Authority’s Representative. </t>
  </si>
  <si>
    <t>Daily check of receptacles by Contractor. Determined by default.</t>
  </si>
  <si>
    <t>The Contractor shall undertake, additional collections to those Scheduled, within 2 hours if
a)	designated storage receptacles reach more than 75% capacity;
b)	build up impinges on Authority operations;
c)	Linen collection areas are either unsightly or malodorous;</t>
  </si>
  <si>
    <t xml:space="preserve">Contractor interrogation of Helpdesk records. 
Determined by default. </t>
  </si>
  <si>
    <t xml:space="preserve">Monthly inspection of records by Contractor. Determined by default. </t>
  </si>
  <si>
    <t>LL22</t>
  </si>
  <si>
    <t xml:space="preserve">The Contractor shall launder all Used Linen in accordance with the detailed requirements of HSG(95)18 and the Authority’s control of infection policy. </t>
  </si>
  <si>
    <t>The Contractor shall provide monthly management information to the Authority, including stock level, usage and costs for each department/area.</t>
  </si>
  <si>
    <t>Monthly inspection of records by Contractor.</t>
  </si>
  <si>
    <t xml:space="preserve">Weekly audit of procedures by Contractor. Determined by default. </t>
  </si>
  <si>
    <t>The Contractor shall provide a return to sender laundering service on an Ad-Hoc Services basis to deliver a 3 day  turnaround time including but not limited to:
a)	Oven Cloths
b)	Curtains</t>
  </si>
  <si>
    <t xml:space="preserve">Interrogation of Helpdesk records by Contractor. Determined by default. </t>
  </si>
  <si>
    <t>Linen Processing:</t>
  </si>
  <si>
    <t xml:space="preserve">Linen Maintenance </t>
  </si>
  <si>
    <t>LL23</t>
  </si>
  <si>
    <t>LL24</t>
  </si>
  <si>
    <t>LL25</t>
  </si>
  <si>
    <t>The Contractor shall implement and operate an integrated stock control system. As a minimum  the system shall:
a)	provide traceability to each piece of Linen stock (where customised or Authority owned); and
b)	monitor and record stock levels including stock losses.</t>
  </si>
  <si>
    <t>Monthly test of system undertaken by Contractor.</t>
  </si>
  <si>
    <t>Contractor shall provide a monthly  report to the Authority providing the following information : 
a)	Linen usage for each ward and department; and
b)	Authority to complete</t>
  </si>
  <si>
    <t xml:space="preserve">Contractor report issued to Authority by due date. </t>
  </si>
  <si>
    <t>Contractor shall on a weekly basis inspect all Authority owned items of Linen for faults and categorise items into one of the following categories:
a)	Linen in good order;
b)	Linen for repair or alteration; and
c)	Condemned Linen
For the avoidance of doubt Linen shall be classed as Condemned Linen when in the opinion of the Authority’s Representative faults cannot be satisfactorily repaired to meet the Service Standards detailed in Appendix B.</t>
  </si>
  <si>
    <t>Weekly inspection undertaken by Contractor.</t>
  </si>
  <si>
    <t>LL26</t>
  </si>
  <si>
    <t>LL27</t>
  </si>
  <si>
    <t>LL28</t>
  </si>
  <si>
    <t xml:space="preserve">Contractor shall respond to Ad-Hoc Service Requests to repair and alter within 3 days any Linen identified in the weekly inspection, or as required by the Authority. </t>
  </si>
  <si>
    <t>Contractor shall dispose of Condemned Linen in accordance with Authority Policies and the provisions of the Waste Management Service Specification.</t>
  </si>
  <si>
    <t>Authority Staff Uniform Service</t>
  </si>
  <si>
    <t>LL29</t>
  </si>
  <si>
    <t xml:space="preserve">Laundering of curtains </t>
  </si>
  <si>
    <t xml:space="preserve">Contractor shall undertake the periodic cleaning of all window and cubicle curtains and blinds on a 6/12 monthly basis and with a turnaround time of 3 days. </t>
  </si>
  <si>
    <t>LL30</t>
  </si>
  <si>
    <t>LL31</t>
  </si>
  <si>
    <t>LL32</t>
  </si>
  <si>
    <t>LL33</t>
  </si>
  <si>
    <t>LL34</t>
  </si>
  <si>
    <t>Contractor shall ensure all Linen service Staff who regularly work with Fouled and or Infected Linen shall receive health screening at least annually and are offered immunisation.</t>
  </si>
  <si>
    <t>Monthly inspection of records. Determined by default.</t>
  </si>
  <si>
    <t>The Contractor shall ensure a record of all screenings and immunisations is kept and be available for inspection by the Authority’s Representative upon request.</t>
  </si>
  <si>
    <t>The Contractor shall register with the Disclosure and Barring Service (DBS) and will ensure that all staff involved in delivery of the service and hold valid standard and enhanced disclosures from the Criminal Records Bureau prior to commencing work at the Authority site(s).</t>
  </si>
  <si>
    <t xml:space="preserve">Linen Staff </t>
  </si>
  <si>
    <t xml:space="preserve">Disposal Curtains </t>
  </si>
  <si>
    <t>Contractor shall provide disposal curtains and any new sundries (i.e hooks) to the Trust</t>
  </si>
  <si>
    <t>Contractor shall ensure that a clean uniform of the correct size and type is available for each member of Authority Staff at the commencement of their shift.
The service shall conform to the Authority’s Staff Uniform Policy and as a minimum include the following tasks:
a)	receipt of uniform requests from Authority Staff;
b)	Authority Staff measurement service to confirm sizing;
c)	ordering uniforms from the Authority’s nominated supplier to pre-agreed stock levels;
d)	mark up uniforms with staff and Authority details;
e)	issue of uniforms;
f)	provide a returns service for staff leaving the Authority employ.
g)	Ad hoc delivery of uniform to staff upon request</t>
  </si>
  <si>
    <t>The Contractors need to ensure that there is staff presence in the uniform office for a minimum of Monday to Friday 8am until 12pm</t>
  </si>
  <si>
    <t xml:space="preserve">Daily </t>
  </si>
  <si>
    <t>Determined by default.</t>
  </si>
  <si>
    <t>LL35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</si>
</sst>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0.0"/>
    <numFmt numFmtId="166" formatCode="&quot;£&quot;#,##0"/>
  </numFmts>
  <fonts count="18" x14ac:knownFonts="1">
    <font>
      <sz val="11"/>
      <color theme="1"/>
      <name val="Arial"/>
      <family val="2"/>
      <scheme val="minor"/>
    </font>
    <font>
      <b/>
      <sz val="11"/>
      <color theme="1"/>
      <name val="Arial"/>
      <family val="2"/>
      <scheme val="minor"/>
    </font>
    <font>
      <b/>
      <sz val="16"/>
      <color theme="1"/>
      <name val="Arial"/>
      <family val="2"/>
      <scheme val="minor"/>
    </font>
    <font>
      <i/>
      <sz val="8"/>
      <color rgb="FFFF0000"/>
      <name val="Arial"/>
      <family val="2"/>
      <scheme val="minor"/>
    </font>
    <font>
      <b/>
      <sz val="11"/>
      <color theme="0"/>
      <name val="Arial"/>
      <family val="2"/>
      <scheme val="minor"/>
    </font>
    <font>
      <i/>
      <sz val="11"/>
      <color theme="1"/>
      <name val="Arial"/>
      <family val="2"/>
      <scheme val="minor"/>
    </font>
    <font>
      <b/>
      <i/>
      <sz val="8"/>
      <color rgb="FFFF0000"/>
      <name val="Arial"/>
      <family val="2"/>
      <scheme val="minor"/>
    </font>
    <font>
      <sz val="11"/>
      <name val="Arial"/>
      <family val="2"/>
      <scheme val="minor"/>
    </font>
    <font>
      <b/>
      <sz val="16"/>
      <color theme="0"/>
      <name val="Arial"/>
      <family val="2"/>
      <scheme val="minor"/>
    </font>
    <font>
      <i/>
      <sz val="8"/>
      <color theme="0" tint="-0.34998626667073579"/>
      <name val="Arial"/>
      <family val="2"/>
      <scheme val="minor"/>
    </font>
    <font>
      <b/>
      <sz val="11"/>
      <color rgb="FFFF0000"/>
      <name val="Arial"/>
      <family val="2"/>
      <scheme val="minor"/>
    </font>
    <font>
      <sz val="8"/>
      <name val="Arial"/>
      <family val="2"/>
      <scheme val="minor"/>
    </font>
    <font>
      <b/>
      <sz val="16"/>
      <color theme="3" tint="0.79998168889431442"/>
      <name val="Arial"/>
      <family val="2"/>
      <scheme val="minor"/>
    </font>
    <font>
      <sz val="11"/>
      <color rgb="FFFF0000"/>
      <name val="Arial"/>
      <family val="2"/>
      <scheme val="minor"/>
    </font>
    <font>
      <b/>
      <sz val="11"/>
      <name val="Arial"/>
      <family val="2"/>
      <scheme val="minor"/>
    </font>
    <font>
      <b/>
      <sz val="11"/>
      <color theme="4"/>
      <name val="Arial"/>
      <family val="2"/>
      <scheme val="minor"/>
    </font>
    <font>
      <b/>
      <sz val="11"/>
      <color theme="9"/>
      <name val="Arial"/>
      <family val="2"/>
      <scheme val="minor"/>
    </font>
    <font>
      <sz val="12"/>
      <color rgb="FF000000"/>
      <name val="Arial"/>
      <family val="2"/>
    </font>
  </fonts>
  <fills count="13">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3"/>
        <bgColor indexed="64"/>
      </patternFill>
    </fill>
    <fill>
      <patternFill patternType="solid">
        <fgColor theme="0" tint="-4.9989318521683403E-2"/>
        <bgColor indexed="64"/>
      </patternFill>
    </fill>
    <fill>
      <patternFill patternType="solid">
        <fgColor theme="2"/>
        <bgColor indexed="64"/>
      </patternFill>
    </fill>
    <fill>
      <patternFill patternType="solid">
        <fgColor rgb="FF002060"/>
        <bgColor indexed="64"/>
      </patternFill>
    </fill>
    <fill>
      <patternFill patternType="solid">
        <fgColor theme="6" tint="0.79998168889431442"/>
        <bgColor indexed="64"/>
      </patternFill>
    </fill>
    <fill>
      <patternFill patternType="solid">
        <fgColor rgb="FFA5A5A5"/>
      </patternFill>
    </fill>
    <fill>
      <patternFill patternType="solid">
        <fgColor theme="0" tint="-0.14999847407452621"/>
        <bgColor indexed="64"/>
      </patternFill>
    </fill>
    <fill>
      <patternFill patternType="solid">
        <fgColor theme="6" tint="0.59999389629810485"/>
        <bgColor indexed="64"/>
      </patternFill>
    </fill>
    <fill>
      <patternFill patternType="solid">
        <fgColor rgb="FFFFFF00"/>
        <bgColor indexed="64"/>
      </patternFill>
    </fill>
  </fills>
  <borders count="17">
    <border>
      <left/>
      <right/>
      <top/>
      <bottom/>
      <diagonal/>
    </border>
    <border>
      <left style="thick">
        <color theme="0"/>
      </left>
      <right style="thick">
        <color theme="0"/>
      </right>
      <top style="thick">
        <color theme="0"/>
      </top>
      <bottom style="thick">
        <color theme="0"/>
      </bottom>
      <diagonal/>
    </border>
    <border>
      <left/>
      <right style="thick">
        <color theme="0"/>
      </right>
      <top/>
      <bottom/>
      <diagonal/>
    </border>
    <border>
      <left style="thick">
        <color theme="0"/>
      </left>
      <right style="thick">
        <color theme="0"/>
      </right>
      <top style="thick">
        <color theme="0"/>
      </top>
      <bottom/>
      <diagonal/>
    </border>
    <border>
      <left style="thick">
        <color theme="0"/>
      </left>
      <right style="thick">
        <color theme="0"/>
      </right>
      <top/>
      <bottom/>
      <diagonal/>
    </border>
    <border>
      <left/>
      <right/>
      <top style="thick">
        <color theme="0"/>
      </top>
      <bottom/>
      <diagonal/>
    </border>
    <border>
      <left/>
      <right/>
      <top style="thick">
        <color theme="0"/>
      </top>
      <bottom style="thick">
        <color theme="0"/>
      </bottom>
      <diagonal/>
    </border>
    <border>
      <left style="thick">
        <color theme="0"/>
      </left>
      <right/>
      <top style="thick">
        <color theme="0"/>
      </top>
      <bottom/>
      <diagonal/>
    </border>
    <border>
      <left/>
      <right style="thick">
        <color theme="0"/>
      </right>
      <top style="thick">
        <color theme="0"/>
      </top>
      <bottom/>
      <diagonal/>
    </border>
    <border>
      <left style="thick">
        <color theme="0"/>
      </left>
      <right/>
      <top/>
      <bottom style="thick">
        <color theme="0"/>
      </bottom>
      <diagonal/>
    </border>
    <border>
      <left/>
      <right style="thick">
        <color theme="0"/>
      </right>
      <top/>
      <bottom style="thick">
        <color theme="0"/>
      </bottom>
      <diagonal/>
    </border>
    <border>
      <left style="thick">
        <color theme="0"/>
      </left>
      <right/>
      <top/>
      <bottom/>
      <diagonal/>
    </border>
    <border>
      <left style="double">
        <color rgb="FF3F3F3F"/>
      </left>
      <right style="double">
        <color rgb="FF3F3F3F"/>
      </right>
      <top style="double">
        <color rgb="FF3F3F3F"/>
      </top>
      <bottom style="double">
        <color rgb="FF3F3F3F"/>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bottom style="thick">
        <color theme="0"/>
      </bottom>
      <diagonal/>
    </border>
    <border>
      <left/>
      <right/>
      <top/>
      <bottom style="thick">
        <color theme="0"/>
      </bottom>
      <diagonal/>
    </border>
  </borders>
  <cellStyleXfs count="2">
    <xf numFmtId="0" fontId="0" fillId="0" borderId="0"/>
    <xf numFmtId="0" fontId="4" fillId="9" borderId="12" applyNumberFormat="0" applyAlignment="0" applyProtection="0"/>
  </cellStyleXfs>
  <cellXfs count="105">
    <xf numFmtId="0" fontId="0" fillId="0" borderId="0" xfId="0"/>
    <xf numFmtId="0" fontId="0" fillId="2" borderId="0" xfId="0" applyFill="1" applyAlignment="1">
      <alignment vertical="center"/>
    </xf>
    <xf numFmtId="0" fontId="1" fillId="2" borderId="0" xfId="0" applyFont="1" applyFill="1" applyAlignment="1">
      <alignment vertical="center" wrapText="1"/>
    </xf>
    <xf numFmtId="0" fontId="0" fillId="2" borderId="0" xfId="0" applyFill="1" applyAlignment="1">
      <alignment horizontal="center" vertical="center" wrapText="1"/>
    </xf>
    <xf numFmtId="0" fontId="0" fillId="2" borderId="0" xfId="0" applyFill="1" applyAlignment="1">
      <alignment vertical="center" wrapText="1"/>
    </xf>
    <xf numFmtId="0" fontId="2" fillId="2" borderId="0" xfId="0" applyFont="1" applyFill="1" applyAlignment="1">
      <alignment horizontal="left" vertical="center"/>
    </xf>
    <xf numFmtId="0" fontId="1" fillId="2" borderId="0" xfId="0" applyFont="1" applyFill="1" applyAlignment="1">
      <alignment vertical="center"/>
    </xf>
    <xf numFmtId="0" fontId="0" fillId="2" borderId="0" xfId="0" applyFill="1" applyAlignment="1">
      <alignment horizontal="center" vertical="center"/>
    </xf>
    <xf numFmtId="164" fontId="0" fillId="2" borderId="0" xfId="0" applyNumberFormat="1" applyFill="1" applyAlignment="1">
      <alignment horizontal="center" vertical="center" wrapText="1"/>
    </xf>
    <xf numFmtId="3" fontId="0" fillId="2" borderId="0" xfId="0" applyNumberFormat="1" applyFill="1" applyAlignment="1">
      <alignment horizontal="center" vertical="center" wrapText="1"/>
    </xf>
    <xf numFmtId="0" fontId="1" fillId="2" borderId="0" xfId="0" applyFont="1" applyFill="1" applyAlignment="1">
      <alignment horizontal="center" vertical="center"/>
    </xf>
    <xf numFmtId="164" fontId="1" fillId="2" borderId="0" xfId="0" applyNumberFormat="1" applyFont="1" applyFill="1" applyAlignment="1">
      <alignment horizontal="center" vertical="center"/>
    </xf>
    <xf numFmtId="0" fontId="3" fillId="2" borderId="0" xfId="0" applyFont="1" applyFill="1" applyAlignment="1">
      <alignment horizontal="center" vertical="center"/>
    </xf>
    <xf numFmtId="3" fontId="3" fillId="2" borderId="0" xfId="0" applyNumberFormat="1" applyFont="1" applyFill="1" applyAlignment="1">
      <alignment horizontal="center" vertical="center"/>
    </xf>
    <xf numFmtId="165" fontId="3" fillId="2" borderId="0" xfId="0" applyNumberFormat="1" applyFont="1" applyFill="1" applyAlignment="1">
      <alignment horizontal="center" vertical="center"/>
    </xf>
    <xf numFmtId="0" fontId="3" fillId="2" borderId="0" xfId="0" applyFont="1" applyFill="1" applyAlignment="1">
      <alignment horizontal="center" vertical="center" wrapText="1"/>
    </xf>
    <xf numFmtId="17" fontId="0" fillId="2" borderId="0" xfId="0" applyNumberFormat="1" applyFill="1" applyAlignment="1">
      <alignment horizontal="center" vertical="center"/>
    </xf>
    <xf numFmtId="165" fontId="0" fillId="2" borderId="0" xfId="0" applyNumberFormat="1" applyFill="1" applyAlignment="1">
      <alignment horizontal="center" vertical="center"/>
    </xf>
    <xf numFmtId="0" fontId="6" fillId="2" borderId="0" xfId="0" applyFont="1" applyFill="1" applyAlignment="1">
      <alignment horizontal="center" vertical="center"/>
    </xf>
    <xf numFmtId="0" fontId="6" fillId="2" borderId="0" xfId="0" applyFont="1" applyFill="1" applyAlignment="1">
      <alignment horizontal="right" vertical="center"/>
    </xf>
    <xf numFmtId="0" fontId="6" fillId="2" borderId="0" xfId="0" applyFont="1" applyFill="1" applyAlignment="1">
      <alignment vertical="center"/>
    </xf>
    <xf numFmtId="3" fontId="1" fillId="2" borderId="0" xfId="0" applyNumberFormat="1" applyFont="1" applyFill="1" applyAlignment="1">
      <alignment horizontal="center" vertical="center" wrapText="1"/>
    </xf>
    <xf numFmtId="164" fontId="1" fillId="2" borderId="0" xfId="0" applyNumberFormat="1" applyFont="1" applyFill="1" applyAlignment="1">
      <alignment horizontal="center" vertical="center" wrapText="1"/>
    </xf>
    <xf numFmtId="0" fontId="1" fillId="2" borderId="0" xfId="0" applyFont="1" applyFill="1" applyAlignment="1">
      <alignment horizontal="center" vertical="center" wrapText="1"/>
    </xf>
    <xf numFmtId="164" fontId="0" fillId="2" borderId="0" xfId="0" applyNumberFormat="1" applyFill="1" applyAlignment="1">
      <alignment vertical="center"/>
    </xf>
    <xf numFmtId="0" fontId="3" fillId="2" borderId="0" xfId="0" applyFont="1" applyFill="1" applyAlignment="1">
      <alignment horizontal="center" vertical="top"/>
    </xf>
    <xf numFmtId="0" fontId="0" fillId="2" borderId="2" xfId="0" applyFill="1" applyBorder="1" applyAlignment="1">
      <alignment horizontal="center" vertical="center" wrapText="1"/>
    </xf>
    <xf numFmtId="0" fontId="9" fillId="2" borderId="2" xfId="0" applyFont="1" applyFill="1" applyBorder="1" applyAlignment="1">
      <alignment horizontal="center" wrapText="1"/>
    </xf>
    <xf numFmtId="0" fontId="9" fillId="2" borderId="0" xfId="0" applyFont="1" applyFill="1" applyAlignment="1">
      <alignment horizontal="center" wrapText="1"/>
    </xf>
    <xf numFmtId="166" fontId="0" fillId="2" borderId="0" xfId="0" applyNumberFormat="1" applyFill="1" applyAlignment="1">
      <alignment vertical="center"/>
    </xf>
    <xf numFmtId="0" fontId="1" fillId="3"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3" fontId="4" fillId="4" borderId="1" xfId="0" applyNumberFormat="1" applyFont="1" applyFill="1" applyBorder="1" applyAlignment="1">
      <alignment horizontal="center" vertical="center" wrapText="1"/>
    </xf>
    <xf numFmtId="164" fontId="4" fillId="4" borderId="1" xfId="0" applyNumberFormat="1" applyFont="1" applyFill="1" applyBorder="1" applyAlignment="1">
      <alignment horizontal="center" vertical="center" wrapText="1"/>
    </xf>
    <xf numFmtId="0" fontId="1" fillId="3" borderId="3" xfId="0" applyFont="1" applyFill="1" applyBorder="1" applyAlignment="1">
      <alignment horizontal="center" vertical="center" wrapText="1"/>
    </xf>
    <xf numFmtId="0" fontId="0" fillId="3" borderId="1" xfId="0" applyFill="1" applyBorder="1" applyAlignment="1">
      <alignment horizontal="center" vertical="center" wrapText="1"/>
    </xf>
    <xf numFmtId="164" fontId="1" fillId="6" borderId="1" xfId="0" applyNumberFormat="1" applyFont="1" applyFill="1" applyBorder="1" applyAlignment="1">
      <alignment horizontal="center" vertical="center" wrapText="1"/>
    </xf>
    <xf numFmtId="3" fontId="1" fillId="6" borderId="1" xfId="0" applyNumberFormat="1" applyFont="1" applyFill="1" applyBorder="1" applyAlignment="1">
      <alignment horizontal="center" vertical="center" wrapText="1"/>
    </xf>
    <xf numFmtId="164" fontId="1" fillId="6" borderId="3" xfId="0" applyNumberFormat="1" applyFont="1" applyFill="1" applyBorder="1" applyAlignment="1">
      <alignment horizontal="center" vertical="center" wrapText="1"/>
    </xf>
    <xf numFmtId="3" fontId="1" fillId="6" borderId="3" xfId="0" applyNumberFormat="1" applyFont="1" applyFill="1" applyBorder="1" applyAlignment="1">
      <alignment horizontal="center" vertical="center" wrapText="1"/>
    </xf>
    <xf numFmtId="0" fontId="7" fillId="5" borderId="1" xfId="0" applyFont="1" applyFill="1" applyBorder="1" applyAlignment="1">
      <alignment vertical="center" wrapText="1"/>
    </xf>
    <xf numFmtId="0" fontId="0" fillId="5" borderId="1" xfId="0" applyFill="1" applyBorder="1" applyAlignment="1">
      <alignment horizontal="center" vertical="center" wrapText="1"/>
    </xf>
    <xf numFmtId="0" fontId="7" fillId="5" borderId="6" xfId="0" applyFont="1" applyFill="1" applyBorder="1" applyAlignment="1">
      <alignment vertical="center" wrapText="1"/>
    </xf>
    <xf numFmtId="0" fontId="0" fillId="5" borderId="1" xfId="0" applyFill="1" applyBorder="1" applyAlignment="1">
      <alignment vertical="center" wrapText="1"/>
    </xf>
    <xf numFmtId="0" fontId="4" fillId="7" borderId="1" xfId="0" applyFont="1" applyFill="1" applyBorder="1" applyAlignment="1">
      <alignment horizontal="center" vertical="center" wrapText="1"/>
    </xf>
    <xf numFmtId="3" fontId="4" fillId="7" borderId="1" xfId="0" applyNumberFormat="1" applyFont="1" applyFill="1" applyBorder="1" applyAlignment="1">
      <alignment horizontal="center" vertical="center" wrapText="1"/>
    </xf>
    <xf numFmtId="164" fontId="4" fillId="7" borderId="1" xfId="0" applyNumberFormat="1" applyFont="1" applyFill="1" applyBorder="1" applyAlignment="1">
      <alignment horizontal="center" vertical="center" wrapText="1"/>
    </xf>
    <xf numFmtId="0" fontId="4" fillId="4" borderId="1" xfId="0" applyFont="1" applyFill="1" applyBorder="1" applyAlignment="1">
      <alignment vertical="center"/>
    </xf>
    <xf numFmtId="0" fontId="4" fillId="4" borderId="1" xfId="0" applyFont="1" applyFill="1" applyBorder="1" applyAlignment="1">
      <alignment horizontal="center" vertical="center"/>
    </xf>
    <xf numFmtId="0" fontId="1" fillId="3" borderId="1" xfId="0" applyFont="1" applyFill="1" applyBorder="1" applyAlignment="1">
      <alignment vertical="center" wrapText="1"/>
    </xf>
    <xf numFmtId="3" fontId="0" fillId="5" borderId="1" xfId="0" applyNumberFormat="1" applyFill="1" applyBorder="1" applyAlignment="1">
      <alignment horizontal="center" vertical="center"/>
    </xf>
    <xf numFmtId="0" fontId="4" fillId="7" borderId="1" xfId="0" applyFont="1" applyFill="1" applyBorder="1" applyAlignment="1">
      <alignment vertical="center"/>
    </xf>
    <xf numFmtId="3" fontId="4" fillId="7" borderId="1" xfId="0" applyNumberFormat="1" applyFont="1" applyFill="1" applyBorder="1" applyAlignment="1">
      <alignment horizontal="center" vertical="center"/>
    </xf>
    <xf numFmtId="3" fontId="10" fillId="5" borderId="1" xfId="0" applyNumberFormat="1" applyFont="1" applyFill="1" applyBorder="1" applyAlignment="1">
      <alignment horizontal="center" vertical="center"/>
    </xf>
    <xf numFmtId="164" fontId="0" fillId="5" borderId="1" xfId="0" applyNumberFormat="1" applyFill="1" applyBorder="1" applyAlignment="1">
      <alignment horizontal="center" vertical="center"/>
    </xf>
    <xf numFmtId="164" fontId="4" fillId="7" borderId="1" xfId="0" applyNumberFormat="1" applyFont="1" applyFill="1" applyBorder="1" applyAlignment="1">
      <alignment horizontal="center" vertical="center"/>
    </xf>
    <xf numFmtId="0" fontId="1" fillId="3" borderId="1" xfId="0" applyFont="1" applyFill="1" applyBorder="1" applyAlignment="1">
      <alignment horizontal="center" vertical="center"/>
    </xf>
    <xf numFmtId="3" fontId="1" fillId="8" borderId="1" xfId="0" applyNumberFormat="1" applyFont="1" applyFill="1" applyBorder="1" applyAlignment="1">
      <alignment horizontal="center" vertical="center" wrapText="1"/>
    </xf>
    <xf numFmtId="3" fontId="1" fillId="8" borderId="3" xfId="0" applyNumberFormat="1" applyFont="1" applyFill="1" applyBorder="1" applyAlignment="1">
      <alignment horizontal="center" vertical="center" wrapText="1"/>
    </xf>
    <xf numFmtId="3" fontId="1" fillId="8" borderId="1" xfId="0" applyNumberFormat="1" applyFont="1" applyFill="1" applyBorder="1" applyAlignment="1">
      <alignment horizontal="center" vertical="center"/>
    </xf>
    <xf numFmtId="165" fontId="1" fillId="8" borderId="1" xfId="0" applyNumberFormat="1" applyFont="1" applyFill="1" applyBorder="1" applyAlignment="1">
      <alignment horizontal="center" vertical="center"/>
    </xf>
    <xf numFmtId="164" fontId="1" fillId="8" borderId="1" xfId="0" applyNumberFormat="1" applyFont="1" applyFill="1" applyBorder="1" applyAlignment="1">
      <alignment horizontal="center" vertical="center"/>
    </xf>
    <xf numFmtId="9" fontId="0" fillId="0" borderId="0" xfId="0" applyNumberFormat="1" applyAlignment="1">
      <alignment vertical="center"/>
    </xf>
    <xf numFmtId="0" fontId="1" fillId="6" borderId="13" xfId="0" applyFont="1" applyFill="1" applyBorder="1" applyAlignment="1">
      <alignment horizontal="center" vertical="center" wrapText="1"/>
    </xf>
    <xf numFmtId="0" fontId="14" fillId="6" borderId="6" xfId="0" applyFont="1" applyFill="1" applyBorder="1" applyAlignment="1">
      <alignment vertical="center" wrapText="1"/>
    </xf>
    <xf numFmtId="0" fontId="7" fillId="6" borderId="6" xfId="0" applyFont="1" applyFill="1" applyBorder="1" applyAlignment="1">
      <alignment horizontal="center" vertical="center" wrapText="1"/>
    </xf>
    <xf numFmtId="0" fontId="0" fillId="6" borderId="6" xfId="0" applyFill="1" applyBorder="1" applyAlignment="1">
      <alignment horizontal="center" vertical="center" wrapText="1"/>
    </xf>
    <xf numFmtId="3" fontId="1" fillId="6" borderId="6" xfId="0" applyNumberFormat="1" applyFont="1" applyFill="1" applyBorder="1" applyAlignment="1">
      <alignment horizontal="center" vertical="center" wrapText="1"/>
    </xf>
    <xf numFmtId="164" fontId="1" fillId="6" borderId="6" xfId="0" applyNumberFormat="1" applyFont="1" applyFill="1" applyBorder="1" applyAlignment="1">
      <alignment horizontal="center" vertical="center" wrapText="1"/>
    </xf>
    <xf numFmtId="3" fontId="1" fillId="6" borderId="14" xfId="0" applyNumberFormat="1" applyFont="1" applyFill="1" applyBorder="1" applyAlignment="1">
      <alignment horizontal="center" vertical="center" wrapText="1"/>
    </xf>
    <xf numFmtId="164" fontId="13" fillId="5" borderId="1" xfId="0" applyNumberFormat="1" applyFont="1" applyFill="1" applyBorder="1" applyAlignment="1">
      <alignment horizontal="center" vertical="center"/>
    </xf>
    <xf numFmtId="0" fontId="0" fillId="2" borderId="0" xfId="0" applyFill="1"/>
    <xf numFmtId="0" fontId="7" fillId="5" borderId="1"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10" fillId="10" borderId="12" xfId="1" applyFont="1" applyFill="1" applyAlignment="1">
      <alignment vertical="center" wrapText="1"/>
    </xf>
    <xf numFmtId="10" fontId="10" fillId="3" borderId="1" xfId="0" applyNumberFormat="1" applyFont="1" applyFill="1" applyBorder="1" applyAlignment="1">
      <alignment horizontal="center" vertical="center"/>
    </xf>
    <xf numFmtId="0" fontId="0" fillId="5" borderId="7" xfId="0" applyFill="1" applyBorder="1" applyAlignment="1">
      <alignment vertical="center"/>
    </xf>
    <xf numFmtId="0" fontId="0" fillId="5" borderId="5" xfId="0" applyFill="1" applyBorder="1" applyAlignment="1">
      <alignment vertical="center"/>
    </xf>
    <xf numFmtId="0" fontId="0" fillId="5" borderId="5" xfId="0" applyFill="1" applyBorder="1" applyAlignment="1">
      <alignment vertical="center" wrapText="1"/>
    </xf>
    <xf numFmtId="0" fontId="0" fillId="5" borderId="8" xfId="0" applyFill="1" applyBorder="1" applyAlignment="1">
      <alignment horizontal="center" vertical="center"/>
    </xf>
    <xf numFmtId="0" fontId="0" fillId="5" borderId="11" xfId="0" applyFill="1" applyBorder="1" applyAlignment="1">
      <alignment vertical="center"/>
    </xf>
    <xf numFmtId="0" fontId="0" fillId="5" borderId="0" xfId="0" applyFill="1" applyAlignment="1">
      <alignment horizontal="center" vertical="center"/>
    </xf>
    <xf numFmtId="0" fontId="0" fillId="5" borderId="2" xfId="0" applyFill="1" applyBorder="1" applyAlignment="1">
      <alignment horizontal="center" vertical="center"/>
    </xf>
    <xf numFmtId="0" fontId="0" fillId="5" borderId="9" xfId="0" applyFill="1" applyBorder="1" applyAlignment="1">
      <alignment vertical="center"/>
    </xf>
    <xf numFmtId="0" fontId="0" fillId="5" borderId="16" xfId="0" applyFill="1" applyBorder="1" applyAlignment="1">
      <alignment horizontal="center" vertical="center"/>
    </xf>
    <xf numFmtId="0" fontId="0" fillId="5" borderId="10" xfId="0" applyFill="1" applyBorder="1" applyAlignment="1">
      <alignment horizontal="center" vertical="center"/>
    </xf>
    <xf numFmtId="0" fontId="0" fillId="12" borderId="0" xfId="0" applyFill="1" applyAlignment="1">
      <alignment vertical="center" wrapText="1"/>
    </xf>
    <xf numFmtId="0" fontId="7" fillId="5" borderId="1" xfId="0" applyFont="1" applyFill="1" applyBorder="1" applyAlignment="1">
      <alignment horizontal="left" vertical="center" wrapText="1"/>
    </xf>
    <xf numFmtId="0" fontId="1" fillId="6" borderId="13" xfId="0" applyFont="1" applyFill="1" applyBorder="1" applyAlignment="1">
      <alignment horizontal="left" vertical="center" wrapText="1"/>
    </xf>
    <xf numFmtId="3" fontId="14" fillId="5" borderId="1" xfId="0" applyNumberFormat="1" applyFont="1" applyFill="1" applyBorder="1" applyAlignment="1">
      <alignment horizontal="center" vertical="center" wrapText="1"/>
    </xf>
    <xf numFmtId="0" fontId="7" fillId="2" borderId="0" xfId="0" applyFont="1" applyFill="1" applyAlignment="1">
      <alignment horizontal="center" vertical="center" wrapText="1"/>
    </xf>
    <xf numFmtId="3" fontId="14" fillId="7" borderId="1" xfId="0" applyNumberFormat="1" applyFont="1" applyFill="1" applyBorder="1" applyAlignment="1">
      <alignment horizontal="center" vertical="center" wrapText="1"/>
    </xf>
    <xf numFmtId="0" fontId="14" fillId="4" borderId="1" xfId="0" applyFont="1" applyFill="1" applyBorder="1" applyAlignment="1">
      <alignment horizontal="center" vertical="center" wrapText="1"/>
    </xf>
    <xf numFmtId="0" fontId="5" fillId="2" borderId="0" xfId="0" applyFont="1" applyFill="1" applyAlignment="1">
      <alignment horizontal="left" vertical="center" wrapText="1"/>
    </xf>
    <xf numFmtId="0" fontId="8" fillId="4" borderId="7" xfId="0" applyFont="1" applyFill="1" applyBorder="1" applyAlignment="1">
      <alignment horizontal="left" wrapText="1"/>
    </xf>
    <xf numFmtId="0" fontId="8" fillId="4" borderId="8" xfId="0" applyFont="1" applyFill="1" applyBorder="1" applyAlignment="1">
      <alignment horizontal="left" wrapText="1"/>
    </xf>
    <xf numFmtId="0" fontId="8" fillId="4" borderId="11" xfId="0" applyFont="1" applyFill="1" applyBorder="1" applyAlignment="1">
      <alignment horizontal="left" wrapText="1"/>
    </xf>
    <xf numFmtId="0" fontId="8" fillId="4" borderId="2" xfId="0" applyFont="1" applyFill="1" applyBorder="1" applyAlignment="1">
      <alignment horizontal="left" wrapText="1"/>
    </xf>
    <xf numFmtId="17" fontId="12" fillId="4" borderId="11" xfId="0" applyNumberFormat="1" applyFont="1" applyFill="1" applyBorder="1" applyAlignment="1">
      <alignment horizontal="left" vertical="top" wrapText="1"/>
    </xf>
    <xf numFmtId="0" fontId="12" fillId="4" borderId="2" xfId="0" applyFont="1" applyFill="1" applyBorder="1" applyAlignment="1">
      <alignment horizontal="left" vertical="top" wrapText="1"/>
    </xf>
    <xf numFmtId="0" fontId="12" fillId="4" borderId="9" xfId="0" applyFont="1" applyFill="1" applyBorder="1" applyAlignment="1">
      <alignment horizontal="left" vertical="top" wrapText="1"/>
    </xf>
    <xf numFmtId="0" fontId="12" fillId="4" borderId="10" xfId="0" applyFont="1" applyFill="1" applyBorder="1" applyAlignment="1">
      <alignment horizontal="left" vertical="top" wrapText="1"/>
    </xf>
    <xf numFmtId="0" fontId="1" fillId="11" borderId="3" xfId="0" applyFont="1" applyFill="1" applyBorder="1" applyAlignment="1">
      <alignment horizontal="center" vertical="center" wrapText="1"/>
    </xf>
    <xf numFmtId="0" fontId="1" fillId="11" borderId="4" xfId="0" applyFont="1" applyFill="1" applyBorder="1" applyAlignment="1">
      <alignment horizontal="center" vertical="center" wrapText="1"/>
    </xf>
    <xf numFmtId="0" fontId="1" fillId="11" borderId="15" xfId="0" applyFont="1" applyFill="1" applyBorder="1" applyAlignment="1">
      <alignment horizontal="center" vertical="center" wrapText="1"/>
    </xf>
  </cellXfs>
  <cellStyles count="2">
    <cellStyle name="Check Cell" xfId="1" builtinId="23"/>
    <cellStyle name="Normal" xfId="0" builtinId="0"/>
  </cellStyles>
  <dxfs count="12">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s>
  <tableStyles count="0" defaultTableStyle="TableStyleMedium2" defaultPivotStyle="PivotStyleLight16"/>
  <colors>
    <mruColors>
      <color rgb="FFFF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tx1"/>
                </a:solidFill>
                <a:latin typeface="+mn-lt"/>
                <a:ea typeface="+mn-ea"/>
                <a:cs typeface="+mn-cs"/>
              </a:defRPr>
            </a:pPr>
            <a:r>
              <a:rPr lang="en-GB" sz="1400"/>
              <a:t>KPI</a:t>
            </a:r>
            <a:r>
              <a:rPr lang="en-GB" sz="1400" baseline="0"/>
              <a:t> Failure Event Category Distribution</a:t>
            </a:r>
            <a:endParaRPr lang="en-GB" sz="1400"/>
          </a:p>
        </c:rich>
      </c:tx>
      <c:layout>
        <c:manualLayout>
          <c:xMode val="edge"/>
          <c:yMode val="edge"/>
          <c:x val="0.12903947351408662"/>
          <c:y val="2.4767801857585141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en-GB"/>
        </a:p>
      </c:txPr>
    </c:title>
    <c:autoTitleDeleted val="0"/>
    <c:view3D>
      <c:rotX val="30"/>
      <c:rotY val="0"/>
      <c:rAngAx val="0"/>
      <c:perspective val="20"/>
    </c:view3D>
    <c:floor>
      <c:thickness val="0"/>
      <c:spPr>
        <a:noFill/>
        <a:ln w="6350" cap="flat" cmpd="sng" algn="ctr">
          <a:solidFill>
            <a:schemeClr val="tx1">
              <a:tint val="75000"/>
            </a:schemeClr>
          </a:solidFill>
          <a:prstDash val="solid"/>
          <a:round/>
        </a:ln>
        <a:effectLst/>
        <a:sp3d contourW="6350">
          <a:contourClr>
            <a:schemeClr val="tx1">
              <a:tint val="75000"/>
            </a:schemeClr>
          </a:contourClr>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'KPI Distribution'!$B$4</c:f>
              <c:strCache>
                <c:ptCount val="1"/>
                <c:pt idx="0">
                  <c:v>Linen &amp; Laundry</c:v>
                </c:pt>
              </c:strCache>
            </c:strRef>
          </c:tx>
          <c:explosion val="19"/>
          <c:dPt>
            <c:idx val="0"/>
            <c:bubble3D val="0"/>
            <c:spPr>
              <a:solidFill>
                <a:srgbClr val="00B050"/>
              </a:solidFill>
              <a:ln>
                <a:noFill/>
              </a:ln>
              <a:effectLst/>
              <a:sp3d/>
            </c:spPr>
            <c:extLst>
              <c:ext xmlns:c16="http://schemas.microsoft.com/office/drawing/2014/chart" uri="{C3380CC4-5D6E-409C-BE32-E72D297353CC}">
                <c16:uniqueId val="{00000001-67F8-4215-81B0-F762BBF8C1EC}"/>
              </c:ext>
            </c:extLst>
          </c:dPt>
          <c:dPt>
            <c:idx val="1"/>
            <c:bubble3D val="0"/>
            <c:spPr>
              <a:solidFill>
                <a:srgbClr val="FFC000"/>
              </a:solidFill>
              <a:ln>
                <a:noFill/>
              </a:ln>
              <a:effectLst/>
              <a:sp3d/>
            </c:spPr>
            <c:extLst>
              <c:ext xmlns:c16="http://schemas.microsoft.com/office/drawing/2014/chart" uri="{C3380CC4-5D6E-409C-BE32-E72D297353CC}">
                <c16:uniqueId val="{00000003-67F8-4215-81B0-F762BBF8C1EC}"/>
              </c:ext>
            </c:extLst>
          </c:dPt>
          <c:dPt>
            <c:idx val="2"/>
            <c:bubble3D val="0"/>
            <c:spPr>
              <a:solidFill>
                <a:srgbClr val="C00000"/>
              </a:solidFill>
              <a:ln>
                <a:noFill/>
              </a:ln>
              <a:effectLst/>
              <a:sp3d/>
            </c:spPr>
            <c:extLst>
              <c:ext xmlns:c16="http://schemas.microsoft.com/office/drawing/2014/chart" uri="{C3380CC4-5D6E-409C-BE32-E72D297353CC}">
                <c16:uniqueId val="{00000005-67F8-4215-81B0-F762BBF8C1EC}"/>
              </c:ext>
            </c:extLst>
          </c:dPt>
          <c:dLbls>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n-US"/>
              </a:p>
            </c:txPr>
            <c:dLblPos val="outEnd"/>
            <c:showLegendKey val="0"/>
            <c:showVal val="0"/>
            <c:showCatName val="0"/>
            <c:showSerName val="0"/>
            <c:showPercent val="1"/>
            <c:showBubbleSize val="0"/>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cat>
            <c:strRef>
              <c:f>'KPI Distribution'!$C$3:$E$3</c:f>
              <c:strCache>
                <c:ptCount val="3"/>
                <c:pt idx="0">
                  <c:v>Minor</c:v>
                </c:pt>
                <c:pt idx="1">
                  <c:v>Medium</c:v>
                </c:pt>
                <c:pt idx="2">
                  <c:v>Major</c:v>
                </c:pt>
              </c:strCache>
            </c:strRef>
          </c:cat>
          <c:val>
            <c:numRef>
              <c:f>'KPI Distribution'!$C$4:$E$4</c:f>
              <c:numCache>
                <c:formatCode>#,##0</c:formatCode>
                <c:ptCount val="3"/>
                <c:pt idx="0">
                  <c:v>13</c:v>
                </c:pt>
                <c:pt idx="1">
                  <c:v>14</c:v>
                </c:pt>
                <c:pt idx="2">
                  <c:v>8</c:v>
                </c:pt>
              </c:numCache>
            </c:numRef>
          </c:val>
          <c:extLst>
            <c:ext xmlns:c16="http://schemas.microsoft.com/office/drawing/2014/chart" uri="{C3380CC4-5D6E-409C-BE32-E72D297353CC}">
              <c16:uniqueId val="{00000006-67F8-4215-81B0-F762BBF8C1EC}"/>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0.26611044309116533"/>
          <c:y val="0.86674235488005857"/>
          <c:w val="0.46777911381766935"/>
          <c:h val="8.0101498940539403E-2"/>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6350" cap="flat" cmpd="sng" algn="ctr">
      <a:noFill/>
      <a:prstDash val="solid"/>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'KPI Distribution'!$B$17</c:f>
              <c:strCache>
                <c:ptCount val="1"/>
                <c:pt idx="0">
                  <c:v>Linen &amp; Laundry</c:v>
                </c:pt>
              </c:strCache>
            </c:strRef>
          </c:tx>
          <c:invertIfNegative val="0"/>
          <c:cat>
            <c:strRef>
              <c:f>'KPI Distribution'!$C$16:$G$16</c:f>
              <c:strCache>
                <c:ptCount val="5"/>
                <c:pt idx="0">
                  <c:v>Annual</c:v>
                </c:pt>
                <c:pt idx="1">
                  <c:v>Weekly</c:v>
                </c:pt>
                <c:pt idx="2">
                  <c:v>Monthly</c:v>
                </c:pt>
                <c:pt idx="3">
                  <c:v>Daily</c:v>
                </c:pt>
                <c:pt idx="4">
                  <c:v>Per Event</c:v>
                </c:pt>
              </c:strCache>
            </c:strRef>
          </c:cat>
          <c:val>
            <c:numRef>
              <c:f>'KPI Distribution'!$C$17:$G$17</c:f>
              <c:numCache>
                <c:formatCode>#,##0</c:formatCode>
                <c:ptCount val="5"/>
                <c:pt idx="0">
                  <c:v>0</c:v>
                </c:pt>
                <c:pt idx="1">
                  <c:v>3</c:v>
                </c:pt>
                <c:pt idx="2">
                  <c:v>15</c:v>
                </c:pt>
                <c:pt idx="3">
                  <c:v>7</c:v>
                </c:pt>
                <c:pt idx="4">
                  <c:v>10</c:v>
                </c:pt>
              </c:numCache>
            </c:numRef>
          </c:val>
          <c:extLst>
            <c:ext xmlns:c16="http://schemas.microsoft.com/office/drawing/2014/chart" uri="{C3380CC4-5D6E-409C-BE32-E72D297353CC}">
              <c16:uniqueId val="{00000000-01F8-4667-9BF4-AC64D34C4C43}"/>
            </c:ext>
          </c:extLst>
        </c:ser>
        <c:dLbls>
          <c:showLegendKey val="0"/>
          <c:showVal val="0"/>
          <c:showCatName val="0"/>
          <c:showSerName val="0"/>
          <c:showPercent val="0"/>
          <c:showBubbleSize val="0"/>
        </c:dLbls>
        <c:gapWidth val="150"/>
        <c:axId val="160208384"/>
        <c:axId val="182731136"/>
      </c:barChart>
      <c:catAx>
        <c:axId val="160208384"/>
        <c:scaling>
          <c:orientation val="minMax"/>
        </c:scaling>
        <c:delete val="0"/>
        <c:axPos val="l"/>
        <c:numFmt formatCode="General" sourceLinked="0"/>
        <c:majorTickMark val="out"/>
        <c:minorTickMark val="none"/>
        <c:tickLblPos val="nextTo"/>
        <c:crossAx val="182731136"/>
        <c:crosses val="autoZero"/>
        <c:auto val="1"/>
        <c:lblAlgn val="ctr"/>
        <c:lblOffset val="100"/>
        <c:noMultiLvlLbl val="0"/>
      </c:catAx>
      <c:valAx>
        <c:axId val="182731136"/>
        <c:scaling>
          <c:orientation val="minMax"/>
        </c:scaling>
        <c:delete val="0"/>
        <c:axPos val="b"/>
        <c:majorGridlines/>
        <c:numFmt formatCode="#,##0" sourceLinked="1"/>
        <c:majorTickMark val="out"/>
        <c:minorTickMark val="none"/>
        <c:tickLblPos val="nextTo"/>
        <c:crossAx val="160208384"/>
        <c:crosses val="autoZero"/>
        <c:crossBetween val="between"/>
      </c:valAx>
    </c:plotArea>
    <c:plotVisOnly val="1"/>
    <c:dispBlanksAs val="gap"/>
    <c:showDLblsOverMax val="0"/>
  </c:chart>
  <c:spPr>
    <a:noFill/>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barChart>
        <c:barDir val="bar"/>
        <c:grouping val="clustered"/>
        <c:varyColors val="0"/>
        <c:ser>
          <c:idx val="0"/>
          <c:order val="0"/>
          <c:tx>
            <c:strRef>
              <c:f>'KPI Distribution'!$B$21</c:f>
              <c:strCache>
                <c:ptCount val="1"/>
                <c:pt idx="0">
                  <c:v>Linen &amp; Laundry</c:v>
                </c:pt>
              </c:strCache>
            </c:strRef>
          </c:tx>
          <c:invertIfNegative val="0"/>
          <c:cat>
            <c:strRef>
              <c:f>'KPI Distribution'!$C$20:$I$20</c:f>
              <c:strCache>
                <c:ptCount val="7"/>
                <c:pt idx="0">
                  <c:v>1 week</c:v>
                </c:pt>
                <c:pt idx="1">
                  <c:v>1 day</c:v>
                </c:pt>
                <c:pt idx="2">
                  <c:v>4 hours</c:v>
                </c:pt>
                <c:pt idx="3">
                  <c:v>1 hour</c:v>
                </c:pt>
                <c:pt idx="4">
                  <c:v>15 Minutes</c:v>
                </c:pt>
                <c:pt idx="5">
                  <c:v>24 hours</c:v>
                </c:pt>
                <c:pt idx="6">
                  <c:v>6 hours</c:v>
                </c:pt>
              </c:strCache>
            </c:strRef>
          </c:cat>
          <c:val>
            <c:numRef>
              <c:f>'KPI Distribution'!$C$21:$I$21</c:f>
              <c:numCache>
                <c:formatCode>#,##0</c:formatCode>
                <c:ptCount val="7"/>
                <c:pt idx="0">
                  <c:v>1</c:v>
                </c:pt>
                <c:pt idx="1">
                  <c:v>0</c:v>
                </c:pt>
                <c:pt idx="2">
                  <c:v>7</c:v>
                </c:pt>
                <c:pt idx="3">
                  <c:v>6</c:v>
                </c:pt>
                <c:pt idx="4">
                  <c:v>5</c:v>
                </c:pt>
                <c:pt idx="5">
                  <c:v>14</c:v>
                </c:pt>
                <c:pt idx="6">
                  <c:v>2</c:v>
                </c:pt>
              </c:numCache>
            </c:numRef>
          </c:val>
          <c:extLst>
            <c:ext xmlns:c16="http://schemas.microsoft.com/office/drawing/2014/chart" uri="{C3380CC4-5D6E-409C-BE32-E72D297353CC}">
              <c16:uniqueId val="{00000000-FFE4-4AAE-8A80-80F8A773A48E}"/>
            </c:ext>
          </c:extLst>
        </c:ser>
        <c:dLbls>
          <c:showLegendKey val="0"/>
          <c:showVal val="0"/>
          <c:showCatName val="0"/>
          <c:showSerName val="0"/>
          <c:showPercent val="0"/>
          <c:showBubbleSize val="0"/>
        </c:dLbls>
        <c:gapWidth val="150"/>
        <c:axId val="256505344"/>
        <c:axId val="182697984"/>
      </c:barChart>
      <c:catAx>
        <c:axId val="256505344"/>
        <c:scaling>
          <c:orientation val="minMax"/>
        </c:scaling>
        <c:delete val="0"/>
        <c:axPos val="l"/>
        <c:numFmt formatCode="General" sourceLinked="0"/>
        <c:majorTickMark val="out"/>
        <c:minorTickMark val="none"/>
        <c:tickLblPos val="nextTo"/>
        <c:crossAx val="182697984"/>
        <c:crosses val="autoZero"/>
        <c:auto val="1"/>
        <c:lblAlgn val="ctr"/>
        <c:lblOffset val="100"/>
        <c:noMultiLvlLbl val="0"/>
      </c:catAx>
      <c:valAx>
        <c:axId val="182697984"/>
        <c:scaling>
          <c:orientation val="minMax"/>
        </c:scaling>
        <c:delete val="0"/>
        <c:axPos val="b"/>
        <c:majorGridlines/>
        <c:numFmt formatCode="#,##0" sourceLinked="1"/>
        <c:majorTickMark val="out"/>
        <c:minorTickMark val="none"/>
        <c:tickLblPos val="nextTo"/>
        <c:crossAx val="256505344"/>
        <c:crosses val="autoZero"/>
        <c:crossBetween val="between"/>
      </c:valAx>
      <c:spPr>
        <a:solidFill>
          <a:schemeClr val="bg1"/>
        </a:solidFill>
      </c:spPr>
    </c:plotArea>
    <c:plotVisOnly val="1"/>
    <c:dispBlanksAs val="gap"/>
    <c:showDLblsOverMax val="0"/>
  </c:chart>
  <c:spPr>
    <a:noFill/>
    <a:ln>
      <a:noFill/>
    </a:ln>
  </c:sp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1</xdr:colOff>
      <xdr:row>1</xdr:row>
      <xdr:rowOff>171450</xdr:rowOff>
    </xdr:from>
    <xdr:to>
      <xdr:col>11</xdr:col>
      <xdr:colOff>1</xdr:colOff>
      <xdr:row>14</xdr:row>
      <xdr:rowOff>0</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180974</xdr:colOff>
      <xdr:row>22</xdr:row>
      <xdr:rowOff>1</xdr:rowOff>
    </xdr:from>
    <xdr:to>
      <xdr:col>3</xdr:col>
      <xdr:colOff>885824</xdr:colOff>
      <xdr:row>34</xdr:row>
      <xdr:rowOff>1</xdr:rowOff>
    </xdr:to>
    <xdr:graphicFrame macro="">
      <xdr:nvGraphicFramePr>
        <xdr:cNvPr id="3" name="Chart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0</xdr:colOff>
      <xdr:row>22</xdr:row>
      <xdr:rowOff>0</xdr:rowOff>
    </xdr:from>
    <xdr:to>
      <xdr:col>10</xdr:col>
      <xdr:colOff>0</xdr:colOff>
      <xdr:row>34</xdr:row>
      <xdr:rowOff>0</xdr:rowOff>
    </xdr:to>
    <xdr:graphicFrame macro="">
      <xdr:nvGraphicFramePr>
        <xdr:cNvPr id="5" name="Chart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NHS_Rebrand_2022 - Theme">
  <a:themeElements>
    <a:clrScheme name="NHS_Rebrand_2022">
      <a:dk1>
        <a:sysClr val="windowText" lastClr="000000"/>
      </a:dk1>
      <a:lt1>
        <a:sysClr val="window" lastClr="FFFFFF"/>
      </a:lt1>
      <a:dk2>
        <a:srgbClr val="005EB8"/>
      </a:dk2>
      <a:lt2>
        <a:srgbClr val="EBF5FF"/>
      </a:lt2>
      <a:accent1>
        <a:srgbClr val="00A9CE"/>
      </a:accent1>
      <a:accent2>
        <a:srgbClr val="330072"/>
      </a:accent2>
      <a:accent3>
        <a:srgbClr val="ED8B00"/>
      </a:accent3>
      <a:accent4>
        <a:srgbClr val="FFC000"/>
      </a:accent4>
      <a:accent5>
        <a:srgbClr val="006747"/>
      </a:accent5>
      <a:accent6>
        <a:srgbClr val="AE2573"/>
      </a:accent6>
      <a:hlink>
        <a:srgbClr val="005EB8"/>
      </a:hlink>
      <a:folHlink>
        <a:srgbClr val="330072"/>
      </a:folHlink>
    </a:clrScheme>
    <a:fontScheme name="NHS_Rebrand_2022">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7" Type="http://schemas.openxmlformats.org/officeDocument/2006/relationships/drawing" Target="../drawings/drawing1.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printerSettings" Target="../printerSettings/printerSettings18.bin"/><Relationship Id="rId5" Type="http://schemas.openxmlformats.org/officeDocument/2006/relationships/printerSettings" Target="../printerSettings/printerSettings17.bin"/><Relationship Id="rId4" Type="http://schemas.openxmlformats.org/officeDocument/2006/relationships/printerSettings" Target="../printerSettings/printerSettings16.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3" tint="0.59999389629810485"/>
    <pageSetUpPr fitToPage="1"/>
  </sheetPr>
  <dimension ref="B2:S24"/>
  <sheetViews>
    <sheetView zoomScaleNormal="100" zoomScaleSheetLayoutView="100" workbookViewId="0">
      <selection activeCell="D4" sqref="D4"/>
    </sheetView>
  </sheetViews>
  <sheetFormatPr defaultColWidth="9" defaultRowHeight="14" x14ac:dyDescent="0.3"/>
  <cols>
    <col min="1" max="1" width="2.33203125" style="1" customWidth="1"/>
    <col min="2" max="2" width="40.58203125" style="1" customWidth="1"/>
    <col min="3" max="4" width="15.58203125" style="1" customWidth="1"/>
    <col min="5" max="5" width="5.58203125" style="1" customWidth="1"/>
    <col min="6" max="8" width="10.58203125" style="1" customWidth="1"/>
    <col min="9" max="13" width="9" style="1"/>
    <col min="14" max="14" width="40.58203125" style="1" customWidth="1"/>
    <col min="15" max="15" width="40.58203125" style="7" customWidth="1"/>
    <col min="16" max="16" width="13.6640625" style="7" customWidth="1"/>
    <col min="17" max="17" width="2.58203125" style="1" customWidth="1"/>
    <col min="18" max="18" width="40.58203125" style="1" customWidth="1"/>
    <col min="19" max="19" width="13.6640625" style="7" customWidth="1"/>
    <col min="20" max="16384" width="9" style="1"/>
  </cols>
  <sheetData>
    <row r="2" spans="2:19" ht="14.5" thickBot="1" x14ac:dyDescent="0.35">
      <c r="B2" s="6" t="s">
        <v>0</v>
      </c>
      <c r="C2" s="10" t="s">
        <v>1</v>
      </c>
      <c r="D2" s="10" t="s">
        <v>1</v>
      </c>
      <c r="F2" s="6" t="s">
        <v>2</v>
      </c>
      <c r="O2" s="1"/>
      <c r="P2" s="1"/>
      <c r="S2" s="1"/>
    </row>
    <row r="3" spans="2:19" ht="34.5" customHeight="1" x14ac:dyDescent="0.3">
      <c r="B3" s="47" t="s">
        <v>3</v>
      </c>
      <c r="C3" s="48" t="s">
        <v>4</v>
      </c>
      <c r="D3" s="48" t="s">
        <v>5</v>
      </c>
      <c r="F3" s="31" t="s">
        <v>6</v>
      </c>
      <c r="G3" s="31" t="s">
        <v>7</v>
      </c>
      <c r="H3" s="48" t="s">
        <v>8</v>
      </c>
      <c r="N3" s="74" t="s">
        <v>9</v>
      </c>
      <c r="O3" s="1"/>
      <c r="P3" s="1"/>
      <c r="S3" s="1"/>
    </row>
    <row r="4" spans="2:19" ht="15" thickTop="1" thickBot="1" x14ac:dyDescent="0.35">
      <c r="B4" s="49" t="s">
        <v>10</v>
      </c>
      <c r="C4" s="70">
        <v>0</v>
      </c>
      <c r="D4" s="70">
        <f>C4/12</f>
        <v>0</v>
      </c>
      <c r="E4" s="20"/>
      <c r="F4" s="56" t="s">
        <v>11</v>
      </c>
      <c r="G4" s="54">
        <v>100</v>
      </c>
      <c r="H4" s="50">
        <v>100</v>
      </c>
      <c r="O4" s="1"/>
      <c r="P4" s="1"/>
      <c r="S4" s="1"/>
    </row>
    <row r="5" spans="2:19" ht="15" thickTop="1" thickBot="1" x14ac:dyDescent="0.35">
      <c r="B5" s="51" t="s">
        <v>12</v>
      </c>
      <c r="C5" s="55">
        <f>SUM(C4:C4)</f>
        <v>0</v>
      </c>
      <c r="D5" s="55">
        <f>SUM(D4:D4)</f>
        <v>0</v>
      </c>
      <c r="E5" s="20"/>
      <c r="F5" s="56" t="s">
        <v>13</v>
      </c>
      <c r="G5" s="54">
        <v>50</v>
      </c>
      <c r="H5" s="50">
        <v>50</v>
      </c>
      <c r="K5" s="1" t="s">
        <v>14</v>
      </c>
      <c r="O5" s="1"/>
      <c r="P5" s="1"/>
      <c r="S5" s="1"/>
    </row>
    <row r="6" spans="2:19" ht="15" thickTop="1" thickBot="1" x14ac:dyDescent="0.35">
      <c r="C6" s="18"/>
      <c r="E6" s="20"/>
      <c r="F6" s="56" t="s">
        <v>15</v>
      </c>
      <c r="G6" s="54">
        <v>25</v>
      </c>
      <c r="H6" s="50">
        <v>25</v>
      </c>
      <c r="O6" s="1"/>
      <c r="P6" s="1"/>
      <c r="S6" s="1"/>
    </row>
    <row r="7" spans="2:19" ht="14.5" thickTop="1" x14ac:dyDescent="0.3">
      <c r="B7" s="19" t="s">
        <v>16</v>
      </c>
      <c r="C7" s="62">
        <v>0.05</v>
      </c>
      <c r="D7" s="29">
        <f>D5*C7</f>
        <v>0</v>
      </c>
      <c r="E7" s="20"/>
      <c r="O7" s="1"/>
      <c r="P7" s="1"/>
      <c r="S7" s="1"/>
    </row>
    <row r="8" spans="2:19" ht="14.5" thickBot="1" x14ac:dyDescent="0.35">
      <c r="E8" s="20"/>
      <c r="F8" s="6" t="s">
        <v>17</v>
      </c>
      <c r="O8" s="1"/>
      <c r="P8" s="1"/>
      <c r="S8" s="1"/>
    </row>
    <row r="9" spans="2:19" ht="18" customHeight="1" x14ac:dyDescent="0.3">
      <c r="B9" s="24"/>
      <c r="E9" s="20"/>
      <c r="F9" s="75">
        <v>0.05</v>
      </c>
      <c r="G9" s="16"/>
      <c r="H9" s="17"/>
      <c r="O9" s="1"/>
      <c r="P9" s="1"/>
      <c r="S9" s="1"/>
    </row>
    <row r="10" spans="2:19" ht="16.5" customHeight="1" thickTop="1" x14ac:dyDescent="0.3">
      <c r="E10" s="20"/>
      <c r="G10" s="4"/>
      <c r="H10" s="4"/>
      <c r="I10" s="4"/>
      <c r="J10" s="4"/>
      <c r="K10" s="4"/>
      <c r="O10" s="1"/>
      <c r="P10" s="1"/>
      <c r="S10" s="1"/>
    </row>
    <row r="11" spans="2:19" ht="16.5" customHeight="1" x14ac:dyDescent="0.3">
      <c r="E11" s="20"/>
      <c r="F11" s="93" t="s">
        <v>18</v>
      </c>
      <c r="G11" s="93"/>
      <c r="H11" s="93"/>
      <c r="I11" s="93"/>
      <c r="J11" s="93"/>
      <c r="K11" s="93"/>
      <c r="L11" s="93"/>
      <c r="O11" s="1"/>
      <c r="P11" s="1"/>
      <c r="S11" s="1"/>
    </row>
    <row r="12" spans="2:19" ht="15" customHeight="1" x14ac:dyDescent="0.3">
      <c r="E12" s="20"/>
      <c r="F12" s="93"/>
      <c r="G12" s="93"/>
      <c r="H12" s="93"/>
      <c r="I12" s="93"/>
      <c r="J12" s="93"/>
      <c r="K12" s="93"/>
      <c r="L12" s="93"/>
      <c r="O12" s="1"/>
      <c r="P12" s="1"/>
      <c r="S12" s="1"/>
    </row>
    <row r="13" spans="2:19" ht="15" customHeight="1" x14ac:dyDescent="0.3">
      <c r="E13" s="20"/>
      <c r="F13" s="93"/>
      <c r="G13" s="93"/>
      <c r="H13" s="93"/>
      <c r="I13" s="93"/>
      <c r="J13" s="93"/>
      <c r="K13" s="93"/>
      <c r="L13" s="93"/>
      <c r="O13" s="1"/>
      <c r="P13" s="1"/>
      <c r="S13" s="1"/>
    </row>
    <row r="14" spans="2:19" x14ac:dyDescent="0.3">
      <c r="E14" s="20"/>
      <c r="F14" s="93"/>
      <c r="G14" s="93"/>
      <c r="H14" s="93"/>
      <c r="I14" s="93"/>
      <c r="J14" s="93"/>
      <c r="K14" s="93"/>
      <c r="L14" s="93"/>
      <c r="O14" s="1"/>
      <c r="P14" s="1"/>
      <c r="S14" s="1"/>
    </row>
    <row r="15" spans="2:19" x14ac:dyDescent="0.3">
      <c r="E15" s="20"/>
      <c r="F15" s="93"/>
      <c r="G15" s="93"/>
      <c r="H15" s="93"/>
      <c r="I15" s="93"/>
      <c r="J15" s="93"/>
      <c r="K15" s="93"/>
      <c r="L15" s="93"/>
      <c r="O15" s="1"/>
      <c r="P15" s="1"/>
      <c r="S15" s="1"/>
    </row>
    <row r="16" spans="2:19" ht="25.5" customHeight="1" x14ac:dyDescent="0.3">
      <c r="E16" s="20"/>
      <c r="F16" s="93"/>
      <c r="G16" s="93"/>
      <c r="H16" s="93"/>
      <c r="I16" s="93"/>
      <c r="J16" s="93"/>
      <c r="K16" s="93"/>
      <c r="L16" s="93"/>
      <c r="O16" s="1"/>
      <c r="P16" s="1"/>
      <c r="S16" s="1"/>
    </row>
    <row r="17" spans="6:19" x14ac:dyDescent="0.3">
      <c r="F17" s="4"/>
      <c r="G17" s="4"/>
      <c r="H17" s="4"/>
      <c r="I17" s="4"/>
      <c r="J17" s="4"/>
      <c r="K17" s="4"/>
      <c r="O17" s="1"/>
      <c r="P17" s="1"/>
      <c r="S17" s="1"/>
    </row>
    <row r="18" spans="6:19" x14ac:dyDescent="0.3">
      <c r="O18" s="1"/>
      <c r="P18" s="1"/>
      <c r="S18" s="1"/>
    </row>
    <row r="19" spans="6:19" x14ac:dyDescent="0.3">
      <c r="O19" s="1"/>
      <c r="P19" s="1"/>
      <c r="S19" s="1"/>
    </row>
    <row r="20" spans="6:19" x14ac:dyDescent="0.3">
      <c r="O20" s="1"/>
      <c r="P20" s="1"/>
      <c r="S20" s="1"/>
    </row>
    <row r="21" spans="6:19" x14ac:dyDescent="0.3">
      <c r="O21" s="1"/>
      <c r="P21" s="1"/>
      <c r="S21" s="1"/>
    </row>
    <row r="22" spans="6:19" x14ac:dyDescent="0.3">
      <c r="O22" s="1"/>
      <c r="P22" s="1"/>
      <c r="S22" s="1"/>
    </row>
    <row r="23" spans="6:19" x14ac:dyDescent="0.3">
      <c r="O23" s="1"/>
      <c r="P23" s="1"/>
      <c r="S23" s="1"/>
    </row>
    <row r="24" spans="6:19" x14ac:dyDescent="0.3">
      <c r="O24" s="1"/>
      <c r="P24" s="1"/>
      <c r="S24" s="1"/>
    </row>
  </sheetData>
  <customSheetViews>
    <customSheetView guid="{E1460AD1-942C-4FBB-A1DD-29EC2E85BB27}" fitToPage="1">
      <selection activeCell="B22" sqref="B22"/>
      <pageMargins left="0" right="0" top="0" bottom="0" header="0" footer="0"/>
      <pageSetup paperSize="9" scale="97" orientation="landscape" r:id="rId1"/>
    </customSheetView>
    <customSheetView guid="{BAE71926-6BC3-4C9D-B3DA-A6FB7F114FFD}" fitToPage="1">
      <selection activeCell="B10" sqref="B10"/>
      <pageMargins left="0" right="0" top="0" bottom="0" header="0" footer="0"/>
      <pageSetup paperSize="9" scale="97" orientation="landscape" r:id="rId2"/>
    </customSheetView>
    <customSheetView guid="{5C0C8C34-1C2E-4BE1-A032-CB72F63B5A86}" showPageBreaks="1" fitToPage="1" printArea="1">
      <selection activeCell="B10" sqref="B10"/>
      <pageMargins left="0" right="0" top="0" bottom="0" header="0" footer="0"/>
      <pageSetup paperSize="9" scale="97" orientation="landscape" r:id="rId3"/>
    </customSheetView>
    <customSheetView guid="{2D9B53BA-2F87-4D83-8721-E0B2CFAD82E6}" showPageBreaks="1" fitToPage="1" printArea="1">
      <selection activeCell="D10" sqref="D10"/>
      <pageMargins left="0" right="0" top="0" bottom="0" header="0" footer="0"/>
      <pageSetup paperSize="9" scale="97" orientation="landscape" r:id="rId4"/>
    </customSheetView>
    <customSheetView guid="{D586D1B8-33A1-4CD4-AFDA-7D9F51B3F36B}" showPageBreaks="1" fitToPage="1" printArea="1">
      <selection activeCell="D10" sqref="D10"/>
      <pageMargins left="0" right="0" top="0" bottom="0" header="0" footer="0"/>
      <pageSetup paperSize="9" scale="97" orientation="landscape" r:id="rId5"/>
    </customSheetView>
  </customSheetViews>
  <mergeCells count="1">
    <mergeCell ref="F11:L16"/>
  </mergeCells>
  <pageMargins left="0.23622047244094488" right="0.23622047244094488" top="0.23622047244094488" bottom="0.55118110236220474" header="0.31496062992125984" footer="0.31496062992125984"/>
  <pageSetup paperSize="9" scale="97"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5">
    <tabColor theme="3" tint="-0.249977111117893"/>
    <pageSetUpPr fitToPage="1"/>
  </sheetPr>
  <dimension ref="B2:L35"/>
  <sheetViews>
    <sheetView zoomScaleNormal="80" zoomScaleSheetLayoutView="100" workbookViewId="0">
      <selection activeCell="J22" sqref="J22"/>
    </sheetView>
  </sheetViews>
  <sheetFormatPr defaultColWidth="9" defaultRowHeight="14" x14ac:dyDescent="0.3"/>
  <cols>
    <col min="1" max="1" width="2.33203125" style="1" customWidth="1"/>
    <col min="2" max="2" width="40.58203125" style="1" customWidth="1"/>
    <col min="3" max="12" width="11.58203125" style="7" customWidth="1"/>
    <col min="13" max="13" width="11.58203125" style="1" customWidth="1"/>
    <col min="14" max="16384" width="9" style="1"/>
  </cols>
  <sheetData>
    <row r="2" spans="2:12" ht="14.5" thickBot="1" x14ac:dyDescent="0.35">
      <c r="B2" s="6" t="s">
        <v>19</v>
      </c>
      <c r="E2" s="10"/>
    </row>
    <row r="3" spans="2:12" ht="25.5" customHeight="1" thickTop="1" thickBot="1" x14ac:dyDescent="0.25">
      <c r="B3" s="47" t="s">
        <v>3</v>
      </c>
      <c r="C3" s="48" t="s">
        <v>15</v>
      </c>
      <c r="D3" s="48" t="s">
        <v>13</v>
      </c>
      <c r="E3" s="48" t="s">
        <v>11</v>
      </c>
      <c r="F3" s="48" t="s">
        <v>20</v>
      </c>
      <c r="G3" s="28" t="s">
        <v>21</v>
      </c>
      <c r="H3" s="12"/>
    </row>
    <row r="4" spans="2:12" ht="15" thickTop="1" thickBot="1" x14ac:dyDescent="0.35">
      <c r="B4" s="49" t="s">
        <v>10</v>
      </c>
      <c r="C4" s="50">
        <f>'Services '!E4</f>
        <v>13</v>
      </c>
      <c r="D4" s="50">
        <f>'Services '!E3</f>
        <v>14</v>
      </c>
      <c r="E4" s="50">
        <f>'Services '!E2</f>
        <v>8</v>
      </c>
      <c r="F4" s="59">
        <f>SUM(C4:E4)</f>
        <v>35</v>
      </c>
      <c r="G4" s="25" t="str">
        <f>IF(F4='Services '!E5,"Ok","Error")</f>
        <v>Ok</v>
      </c>
      <c r="H4" s="12"/>
    </row>
    <row r="5" spans="2:12" ht="15" thickTop="1" thickBot="1" x14ac:dyDescent="0.35">
      <c r="B5" s="51" t="s">
        <v>20</v>
      </c>
      <c r="C5" s="52">
        <f>SUM(C4)</f>
        <v>13</v>
      </c>
      <c r="D5" s="52">
        <f t="shared" ref="D5:F5" si="0">SUM(D4)</f>
        <v>14</v>
      </c>
      <c r="E5" s="52">
        <f t="shared" si="0"/>
        <v>8</v>
      </c>
      <c r="F5" s="52">
        <f t="shared" si="0"/>
        <v>35</v>
      </c>
      <c r="G5" s="13"/>
      <c r="H5" s="13"/>
    </row>
    <row r="6" spans="2:12" ht="15" thickTop="1" thickBot="1" x14ac:dyDescent="0.35">
      <c r="B6" s="12"/>
      <c r="C6" s="12"/>
      <c r="D6" s="12"/>
      <c r="E6" s="12"/>
      <c r="F6" s="12"/>
      <c r="G6" s="12"/>
      <c r="H6" s="13"/>
    </row>
    <row r="7" spans="2:12" ht="43" thickTop="1" thickBot="1" x14ac:dyDescent="0.35">
      <c r="B7" s="47" t="s">
        <v>3</v>
      </c>
      <c r="C7" s="31" t="s">
        <v>22</v>
      </c>
      <c r="D7" s="31" t="s">
        <v>23</v>
      </c>
      <c r="E7" s="12"/>
      <c r="F7" s="12"/>
      <c r="G7" s="12"/>
      <c r="H7" s="12"/>
    </row>
    <row r="8" spans="2:12" ht="15" thickTop="1" thickBot="1" x14ac:dyDescent="0.35">
      <c r="B8" s="49" t="s">
        <v>10</v>
      </c>
      <c r="C8" s="59">
        <f>C5</f>
        <v>13</v>
      </c>
      <c r="D8" s="60">
        <f>ROUNDUP(Inputs!F9*C8,0)</f>
        <v>1</v>
      </c>
      <c r="E8" s="12"/>
      <c r="F8" s="12"/>
      <c r="G8" s="12"/>
      <c r="H8" s="12"/>
    </row>
    <row r="9" spans="2:12" ht="14.5" thickTop="1" x14ac:dyDescent="0.3">
      <c r="B9" s="12"/>
      <c r="C9" s="12"/>
      <c r="D9" s="12"/>
      <c r="E9" s="12"/>
      <c r="F9" s="12"/>
      <c r="G9" s="12"/>
      <c r="H9" s="12"/>
    </row>
    <row r="10" spans="2:12" x14ac:dyDescent="0.3">
      <c r="B10" s="12"/>
      <c r="C10" s="12"/>
      <c r="D10" s="12"/>
      <c r="E10" s="12"/>
      <c r="F10" s="12"/>
      <c r="G10" s="12"/>
      <c r="H10" s="12"/>
    </row>
    <row r="11" spans="2:12" x14ac:dyDescent="0.3">
      <c r="B11" s="12"/>
      <c r="C11" s="12"/>
      <c r="D11" s="12"/>
      <c r="E11" s="12"/>
      <c r="F11" s="12"/>
      <c r="G11" s="12"/>
      <c r="H11" s="14"/>
    </row>
    <row r="12" spans="2:12" x14ac:dyDescent="0.3">
      <c r="B12" s="12"/>
      <c r="C12" s="12"/>
      <c r="D12" s="12"/>
      <c r="E12" s="12"/>
      <c r="F12" s="12"/>
      <c r="G12" s="12"/>
      <c r="H12" s="14"/>
    </row>
    <row r="13" spans="2:12" x14ac:dyDescent="0.3">
      <c r="B13" s="12"/>
      <c r="C13" s="12"/>
      <c r="D13" s="12"/>
      <c r="E13" s="12"/>
      <c r="F13" s="12"/>
      <c r="G13" s="12"/>
      <c r="H13" s="12"/>
    </row>
    <row r="14" spans="2:12" x14ac:dyDescent="0.3">
      <c r="B14" s="12"/>
      <c r="C14" s="12"/>
      <c r="D14" s="12"/>
      <c r="E14" s="12"/>
      <c r="F14" s="12"/>
      <c r="G14" s="12"/>
      <c r="H14" s="12"/>
    </row>
    <row r="15" spans="2:12" ht="14.5" thickBot="1" x14ac:dyDescent="0.35">
      <c r="B15" s="6" t="s">
        <v>24</v>
      </c>
      <c r="C15" s="11"/>
    </row>
    <row r="16" spans="2:12" ht="33" customHeight="1" thickTop="1" thickBot="1" x14ac:dyDescent="0.25">
      <c r="B16" s="47" t="s">
        <v>3</v>
      </c>
      <c r="C16" s="31" t="s">
        <v>4</v>
      </c>
      <c r="D16" s="31" t="s">
        <v>105</v>
      </c>
      <c r="E16" s="31" t="s">
        <v>5</v>
      </c>
      <c r="F16" s="31" t="s">
        <v>25</v>
      </c>
      <c r="G16" s="31" t="s">
        <v>26</v>
      </c>
      <c r="H16" s="31" t="s">
        <v>20</v>
      </c>
      <c r="I16" s="28" t="s">
        <v>27</v>
      </c>
      <c r="J16" s="15"/>
      <c r="K16" s="1"/>
      <c r="L16" s="1"/>
    </row>
    <row r="17" spans="2:12" ht="15" thickTop="1" thickBot="1" x14ac:dyDescent="0.35">
      <c r="B17" s="49" t="s">
        <v>10</v>
      </c>
      <c r="C17" s="50">
        <f>COUNTIF('Services '!C9:C50,"annual")</f>
        <v>0</v>
      </c>
      <c r="D17" s="50">
        <f>COUNTIF('Services '!E9:E50,"weekly")</f>
        <v>3</v>
      </c>
      <c r="E17" s="50">
        <f>COUNTIF('Services '!E9:E50,"monthly")</f>
        <v>15</v>
      </c>
      <c r="F17" s="50">
        <v>7</v>
      </c>
      <c r="G17" s="50">
        <f>COUNTIF('Services '!E9:E51,"per event")</f>
        <v>10</v>
      </c>
      <c r="H17" s="59">
        <f>SUM(C17:G17)</f>
        <v>35</v>
      </c>
      <c r="I17" s="25" t="str">
        <f>IF(H17=F4,"Ok","Error")</f>
        <v>Ok</v>
      </c>
      <c r="J17" s="12"/>
      <c r="K17" s="1"/>
      <c r="L17" s="1"/>
    </row>
    <row r="18" spans="2:12" ht="14.5" thickTop="1" x14ac:dyDescent="0.3"/>
    <row r="19" spans="2:12" ht="14.5" thickBot="1" x14ac:dyDescent="0.35">
      <c r="B19" s="6" t="s">
        <v>28</v>
      </c>
      <c r="C19" s="11"/>
    </row>
    <row r="20" spans="2:12" ht="15" thickTop="1" thickBot="1" x14ac:dyDescent="0.25">
      <c r="B20" s="47" t="s">
        <v>3</v>
      </c>
      <c r="C20" s="31" t="s">
        <v>29</v>
      </c>
      <c r="D20" s="31" t="s">
        <v>30</v>
      </c>
      <c r="E20" s="31" t="s">
        <v>31</v>
      </c>
      <c r="F20" s="31" t="s">
        <v>32</v>
      </c>
      <c r="G20" s="31" t="s">
        <v>33</v>
      </c>
      <c r="H20" s="31" t="s">
        <v>93</v>
      </c>
      <c r="I20" s="31" t="s">
        <v>95</v>
      </c>
      <c r="J20" s="31" t="s">
        <v>20</v>
      </c>
      <c r="K20" s="28" t="s">
        <v>27</v>
      </c>
    </row>
    <row r="21" spans="2:12" ht="15" thickTop="1" thickBot="1" x14ac:dyDescent="0.35">
      <c r="B21" s="49" t="s">
        <v>10</v>
      </c>
      <c r="C21" s="50">
        <f>COUNTIF('Services '!F9:F51,"1 week")</f>
        <v>1</v>
      </c>
      <c r="D21" s="50">
        <f>COUNTIF('Services '!F9:F51, "1 day")</f>
        <v>0</v>
      </c>
      <c r="E21" s="50">
        <f>COUNTIF('Services '!F9:F51,"4 hours")</f>
        <v>7</v>
      </c>
      <c r="F21" s="50">
        <f>COUNTIF('Services '!F9:F51,"1 hour")</f>
        <v>6</v>
      </c>
      <c r="G21" s="50">
        <f>COUNTIF('Services '!F9:F51,"15 minutes")</f>
        <v>5</v>
      </c>
      <c r="H21" s="50">
        <f>COUNTIF('Services '!F9:F50,"24 hours")</f>
        <v>14</v>
      </c>
      <c r="I21" s="50">
        <f>COUNTIF('Services '!F9:F51,"6 hours")</f>
        <v>2</v>
      </c>
      <c r="J21" s="59">
        <f>SUM(C21:I21)</f>
        <v>35</v>
      </c>
      <c r="K21" s="25" t="str">
        <f>IF(H17=F4,"Ok","Error")</f>
        <v>Ok</v>
      </c>
    </row>
    <row r="22" spans="2:12" ht="15" thickTop="1" thickBot="1" x14ac:dyDescent="0.35"/>
    <row r="23" spans="2:12" ht="14.5" thickTop="1" x14ac:dyDescent="0.3">
      <c r="B23" s="76"/>
      <c r="C23" s="77"/>
      <c r="D23" s="77"/>
      <c r="E23" s="77"/>
      <c r="F23" s="77"/>
      <c r="G23" s="77"/>
      <c r="H23" s="77"/>
      <c r="I23" s="78"/>
      <c r="J23" s="79"/>
    </row>
    <row r="24" spans="2:12" x14ac:dyDescent="0.3">
      <c r="B24" s="80"/>
      <c r="C24" s="81"/>
      <c r="D24" s="81"/>
      <c r="E24" s="81"/>
      <c r="F24" s="81"/>
      <c r="G24" s="81"/>
      <c r="H24" s="81"/>
      <c r="I24" s="81"/>
      <c r="J24" s="82"/>
    </row>
    <row r="25" spans="2:12" x14ac:dyDescent="0.3">
      <c r="B25" s="80"/>
      <c r="C25" s="81"/>
      <c r="D25" s="81"/>
      <c r="E25" s="81"/>
      <c r="F25" s="81"/>
      <c r="G25" s="81"/>
      <c r="H25" s="81"/>
      <c r="I25" s="81"/>
      <c r="J25" s="82"/>
    </row>
    <row r="26" spans="2:12" x14ac:dyDescent="0.3">
      <c r="B26" s="80"/>
      <c r="C26" s="81"/>
      <c r="D26" s="81"/>
      <c r="E26" s="81"/>
      <c r="F26" s="81"/>
      <c r="G26" s="81"/>
      <c r="H26" s="81"/>
      <c r="I26" s="81"/>
      <c r="J26" s="82"/>
    </row>
    <row r="27" spans="2:12" x14ac:dyDescent="0.3">
      <c r="B27" s="80"/>
      <c r="C27" s="81"/>
      <c r="D27" s="81"/>
      <c r="E27" s="81"/>
      <c r="F27" s="81"/>
      <c r="G27" s="81"/>
      <c r="H27" s="81"/>
      <c r="I27" s="81"/>
      <c r="J27" s="82"/>
    </row>
    <row r="28" spans="2:12" x14ac:dyDescent="0.3">
      <c r="B28" s="80"/>
      <c r="C28" s="81"/>
      <c r="D28" s="81"/>
      <c r="E28" s="81"/>
      <c r="F28" s="81"/>
      <c r="G28" s="81"/>
      <c r="H28" s="81"/>
      <c r="I28" s="81"/>
      <c r="J28" s="82"/>
    </row>
    <row r="29" spans="2:12" x14ac:dyDescent="0.3">
      <c r="B29" s="80"/>
      <c r="C29" s="81"/>
      <c r="D29" s="81"/>
      <c r="E29" s="81"/>
      <c r="F29" s="81"/>
      <c r="G29" s="81"/>
      <c r="H29" s="81"/>
      <c r="I29" s="81"/>
      <c r="J29" s="82"/>
    </row>
    <row r="30" spans="2:12" x14ac:dyDescent="0.3">
      <c r="B30" s="80"/>
      <c r="C30" s="81"/>
      <c r="D30" s="81"/>
      <c r="E30" s="81"/>
      <c r="F30" s="81"/>
      <c r="G30" s="81"/>
      <c r="H30" s="81"/>
      <c r="I30" s="81"/>
      <c r="J30" s="82"/>
    </row>
    <row r="31" spans="2:12" x14ac:dyDescent="0.3">
      <c r="B31" s="80"/>
      <c r="C31" s="81"/>
      <c r="D31" s="81"/>
      <c r="E31" s="81"/>
      <c r="F31" s="81"/>
      <c r="G31" s="81"/>
      <c r="H31" s="81"/>
      <c r="I31" s="81"/>
      <c r="J31" s="82"/>
    </row>
    <row r="32" spans="2:12" x14ac:dyDescent="0.3">
      <c r="B32" s="80"/>
      <c r="C32" s="81"/>
      <c r="D32" s="81"/>
      <c r="E32" s="81"/>
      <c r="F32" s="81"/>
      <c r="G32" s="81"/>
      <c r="H32" s="81"/>
      <c r="I32" s="81"/>
      <c r="J32" s="82"/>
    </row>
    <row r="33" spans="2:10" x14ac:dyDescent="0.3">
      <c r="B33" s="80"/>
      <c r="C33" s="81"/>
      <c r="D33" s="81"/>
      <c r="E33" s="81"/>
      <c r="F33" s="81"/>
      <c r="G33" s="81"/>
      <c r="H33" s="81"/>
      <c r="I33" s="81"/>
      <c r="J33" s="82"/>
    </row>
    <row r="34" spans="2:10" ht="14.5" thickBot="1" x14ac:dyDescent="0.35">
      <c r="B34" s="83"/>
      <c r="C34" s="84"/>
      <c r="D34" s="84"/>
      <c r="E34" s="84"/>
      <c r="F34" s="84"/>
      <c r="G34" s="84"/>
      <c r="H34" s="84"/>
      <c r="I34" s="84"/>
      <c r="J34" s="85"/>
    </row>
    <row r="35" spans="2:10" ht="14.5" thickTop="1" x14ac:dyDescent="0.3"/>
  </sheetData>
  <customSheetViews>
    <customSheetView guid="{E1460AD1-942C-4FBB-A1DD-29EC2E85BB27}" fitToPage="1">
      <selection activeCell="B10" sqref="B10"/>
      <pageMargins left="0" right="0" top="0" bottom="0" header="0" footer="0"/>
      <pageSetup paperSize="9" scale="84" orientation="landscape" r:id="rId1"/>
    </customSheetView>
    <customSheetView guid="{BAE71926-6BC3-4C9D-B3DA-A6FB7F114FFD}" fitToPage="1">
      <selection activeCell="B10" sqref="B10"/>
      <pageMargins left="0" right="0" top="0" bottom="0" header="0" footer="0"/>
      <pageSetup paperSize="9" scale="84" orientation="landscape" r:id="rId2"/>
    </customSheetView>
    <customSheetView guid="{5C0C8C34-1C2E-4BE1-A032-CB72F63B5A86}" showPageBreaks="1" fitToPage="1" printArea="1">
      <selection activeCell="B10" sqref="B10"/>
      <pageMargins left="0" right="0" top="0" bottom="0" header="0" footer="0"/>
      <pageSetup paperSize="9" scale="84" orientation="landscape" r:id="rId3"/>
    </customSheetView>
    <customSheetView guid="{2D9B53BA-2F87-4D83-8721-E0B2CFAD82E6}" scale="80" showPageBreaks="1" fitToPage="1" printArea="1" topLeftCell="A16">
      <selection activeCell="B10" sqref="B10"/>
      <pageMargins left="0" right="0" top="0" bottom="0" header="0" footer="0"/>
      <pageSetup paperSize="9" scale="84" orientation="landscape" r:id="rId4"/>
    </customSheetView>
    <customSheetView guid="{D586D1B8-33A1-4CD4-AFDA-7D9F51B3F36B}" showPageBreaks="1" fitToPage="1" printArea="1">
      <selection activeCell="B10" sqref="B10"/>
      <pageMargins left="0" right="0" top="0" bottom="0" header="0" footer="0"/>
      <pageSetup paperSize="9" scale="84" orientation="landscape" r:id="rId5"/>
    </customSheetView>
  </customSheetViews>
  <conditionalFormatting sqref="G4">
    <cfRule type="containsText" dxfId="11" priority="5" operator="containsText" text="Ok">
      <formula>NOT(ISERROR(SEARCH("Ok",G4)))</formula>
    </cfRule>
    <cfRule type="containsText" dxfId="10" priority="6" operator="containsText" text="Error">
      <formula>NOT(ISERROR(SEARCH("Error",G4)))</formula>
    </cfRule>
  </conditionalFormatting>
  <conditionalFormatting sqref="I17">
    <cfRule type="containsText" dxfId="9" priority="3" operator="containsText" text="Ok">
      <formula>NOT(ISERROR(SEARCH("Ok",I17)))</formula>
    </cfRule>
    <cfRule type="containsText" dxfId="8" priority="4" operator="containsText" text="Error">
      <formula>NOT(ISERROR(SEARCH("Error",I17)))</formula>
    </cfRule>
  </conditionalFormatting>
  <conditionalFormatting sqref="K21">
    <cfRule type="containsText" dxfId="7" priority="1" operator="containsText" text="Ok">
      <formula>NOT(ISERROR(SEARCH("Ok",K21)))</formula>
    </cfRule>
    <cfRule type="containsText" dxfId="6" priority="2" operator="containsText" text="Error">
      <formula>NOT(ISERROR(SEARCH("Error",K21)))</formula>
    </cfRule>
  </conditionalFormatting>
  <dataValidations count="1">
    <dataValidation allowBlank="1" showInputMessage="1" showErrorMessage="1" prompt="Do not make any changes to these formulas, this summary will autofill from the Services tab." sqref="C4:F4 C8:D8 C21:J21 C17:H17" xr:uid="{00000000-0002-0000-0100-000000000000}"/>
  </dataValidations>
  <pageMargins left="0.23622047244094488" right="0.23622047244094488" top="0.23622047244094488" bottom="0.55118110236220474" header="0.31496062992125984" footer="0.31496062992125984"/>
  <pageSetup paperSize="9" scale="84" orientation="landscape" r:id="rId6"/>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1"/>
    <pageSetUpPr fitToPage="1"/>
  </sheetPr>
  <dimension ref="B2:M10"/>
  <sheetViews>
    <sheetView zoomScaleNormal="100" zoomScaleSheetLayoutView="100" workbookViewId="0">
      <selection activeCell="C4" sqref="C4"/>
    </sheetView>
  </sheetViews>
  <sheetFormatPr defaultColWidth="9" defaultRowHeight="14" x14ac:dyDescent="0.3"/>
  <cols>
    <col min="1" max="1" width="2.33203125" style="1" customWidth="1"/>
    <col min="2" max="2" width="41.5" style="1" customWidth="1"/>
    <col min="3" max="11" width="11.58203125" style="7" customWidth="1"/>
    <col min="12" max="13" width="8.58203125" style="1" customWidth="1"/>
    <col min="14" max="16384" width="9" style="1"/>
  </cols>
  <sheetData>
    <row r="2" spans="2:13" ht="14.5" thickBot="1" x14ac:dyDescent="0.35">
      <c r="B2" s="6" t="s">
        <v>34</v>
      </c>
      <c r="C2" s="11"/>
    </row>
    <row r="3" spans="2:13" ht="43" thickTop="1" thickBot="1" x14ac:dyDescent="0.25">
      <c r="B3" s="47" t="s">
        <v>3</v>
      </c>
      <c r="C3" s="31" t="s">
        <v>35</v>
      </c>
      <c r="D3" s="31" t="s">
        <v>36</v>
      </c>
      <c r="E3" s="31" t="s">
        <v>37</v>
      </c>
      <c r="F3" s="31" t="s">
        <v>38</v>
      </c>
      <c r="G3" s="31" t="s">
        <v>39</v>
      </c>
      <c r="H3" s="31" t="s">
        <v>40</v>
      </c>
      <c r="I3" s="31" t="s">
        <v>41</v>
      </c>
      <c r="J3" s="31" t="s">
        <v>42</v>
      </c>
      <c r="K3" s="31" t="s">
        <v>43</v>
      </c>
      <c r="L3" s="28" t="s">
        <v>44</v>
      </c>
      <c r="M3" s="28" t="s">
        <v>45</v>
      </c>
    </row>
    <row r="4" spans="2:13" ht="15" thickTop="1" thickBot="1" x14ac:dyDescent="0.35">
      <c r="B4" s="49" t="s">
        <v>10</v>
      </c>
      <c r="C4" s="53">
        <f>'Services '!I4</f>
        <v>0</v>
      </c>
      <c r="D4" s="54">
        <f>'Services '!J4</f>
        <v>0</v>
      </c>
      <c r="E4" s="54">
        <f>IF(C4&lt;=ROUNDUP(D9,0),0,D4)</f>
        <v>0</v>
      </c>
      <c r="F4" s="53">
        <f>'Services '!I3</f>
        <v>0</v>
      </c>
      <c r="G4" s="54">
        <f>'Services '!J3</f>
        <v>0</v>
      </c>
      <c r="H4" s="53">
        <f>'Services '!I2</f>
        <v>0</v>
      </c>
      <c r="I4" s="54">
        <f>'Services '!J2</f>
        <v>0</v>
      </c>
      <c r="J4" s="61">
        <f t="shared" ref="J4" si="0">SUM(E4,G4,I4)</f>
        <v>0</v>
      </c>
      <c r="K4" s="59">
        <f>'Services '!K5</f>
        <v>0</v>
      </c>
      <c r="L4" s="25" t="str">
        <f>IF(SUM(D4,G4,I4)='Services '!J5,"Ok","Error")</f>
        <v>Ok</v>
      </c>
      <c r="M4" s="25" t="str">
        <f>IF(K4='Services '!K5,"Ok","Error")</f>
        <v>Ok</v>
      </c>
    </row>
    <row r="5" spans="2:13" ht="15" thickTop="1" thickBot="1" x14ac:dyDescent="0.35">
      <c r="B5" s="51" t="s">
        <v>20</v>
      </c>
      <c r="C5" s="52">
        <f t="shared" ref="C5:K5" si="1">SUM(C4:C4)</f>
        <v>0</v>
      </c>
      <c r="D5" s="55">
        <f t="shared" si="1"/>
        <v>0</v>
      </c>
      <c r="E5" s="55">
        <f t="shared" si="1"/>
        <v>0</v>
      </c>
      <c r="F5" s="52">
        <f t="shared" si="1"/>
        <v>0</v>
      </c>
      <c r="G5" s="55">
        <f t="shared" si="1"/>
        <v>0</v>
      </c>
      <c r="H5" s="52">
        <f t="shared" si="1"/>
        <v>0</v>
      </c>
      <c r="I5" s="55">
        <f t="shared" si="1"/>
        <v>0</v>
      </c>
      <c r="J5" s="55">
        <f>SUM(J4:J4)</f>
        <v>0</v>
      </c>
      <c r="K5" s="52">
        <f t="shared" si="1"/>
        <v>0</v>
      </c>
    </row>
    <row r="6" spans="2:13" ht="14.5" thickTop="1" x14ac:dyDescent="0.3"/>
    <row r="7" spans="2:13" ht="14.5" thickBot="1" x14ac:dyDescent="0.35">
      <c r="B7" s="6" t="s">
        <v>46</v>
      </c>
    </row>
    <row r="8" spans="2:13" ht="48" customHeight="1" thickTop="1" thickBot="1" x14ac:dyDescent="0.35">
      <c r="B8" s="47" t="s">
        <v>3</v>
      </c>
      <c r="C8" s="31" t="s">
        <v>22</v>
      </c>
      <c r="D8" s="31" t="s">
        <v>23</v>
      </c>
      <c r="J8" s="1"/>
      <c r="K8" s="1"/>
    </row>
    <row r="9" spans="2:13" ht="15" thickTop="1" thickBot="1" x14ac:dyDescent="0.35">
      <c r="B9" s="49" t="s">
        <v>10</v>
      </c>
      <c r="C9" s="59">
        <f>'KPI Distribution'!C4</f>
        <v>13</v>
      </c>
      <c r="D9" s="60">
        <f>ROUNDUP(Inputs!F9*C9,0)</f>
        <v>1</v>
      </c>
      <c r="J9" s="1"/>
      <c r="K9" s="1"/>
    </row>
    <row r="10" spans="2:13" ht="14.5" thickTop="1" x14ac:dyDescent="0.3"/>
  </sheetData>
  <customSheetViews>
    <customSheetView guid="{E1460AD1-942C-4FBB-A1DD-29EC2E85BB27}" fitToPage="1">
      <selection activeCell="B11" sqref="B11"/>
      <pageMargins left="0" right="0" top="0" bottom="0" header="0" footer="0"/>
      <pageSetup paperSize="9" scale="97" orientation="landscape" r:id="rId1"/>
    </customSheetView>
    <customSheetView guid="{BAE71926-6BC3-4C9D-B3DA-A6FB7F114FFD}" fitToPage="1">
      <selection activeCell="B11" sqref="B11"/>
      <pageMargins left="0" right="0" top="0" bottom="0" header="0" footer="0"/>
      <pageSetup paperSize="9" scale="97" orientation="landscape" r:id="rId2"/>
    </customSheetView>
    <customSheetView guid="{5C0C8C34-1C2E-4BE1-A032-CB72F63B5A86}" showPageBreaks="1" fitToPage="1" printArea="1">
      <selection activeCell="B11" sqref="B11"/>
      <pageMargins left="0" right="0" top="0" bottom="0" header="0" footer="0"/>
      <pageSetup paperSize="9" scale="97" orientation="landscape" r:id="rId3"/>
    </customSheetView>
    <customSheetView guid="{2D9B53BA-2F87-4D83-8721-E0B2CFAD82E6}" showPageBreaks="1" fitToPage="1" printArea="1" topLeftCell="A4">
      <selection activeCell="D18" sqref="D18:D20"/>
      <pageMargins left="0" right="0" top="0" bottom="0" header="0" footer="0"/>
      <pageSetup paperSize="9" scale="97" orientation="landscape" r:id="rId4"/>
    </customSheetView>
    <customSheetView guid="{D586D1B8-33A1-4CD4-AFDA-7D9F51B3F36B}" showPageBreaks="1" fitToPage="1" printArea="1">
      <selection activeCell="B11" sqref="B11"/>
      <pageMargins left="0" right="0" top="0" bottom="0" header="0" footer="0"/>
      <pageSetup paperSize="9" scale="97" orientation="landscape" r:id="rId5"/>
    </customSheetView>
  </customSheetViews>
  <conditionalFormatting sqref="L4:M4">
    <cfRule type="containsText" dxfId="5" priority="1" operator="containsText" text="Ok">
      <formula>NOT(ISERROR(SEARCH("Ok",L4)))</formula>
    </cfRule>
    <cfRule type="containsText" dxfId="4" priority="2" operator="containsText" text="Error">
      <formula>NOT(ISERROR(SEARCH("Error",L4)))</formula>
    </cfRule>
  </conditionalFormatting>
  <dataValidations count="3">
    <dataValidation allowBlank="1" showInputMessage="1" showErrorMessage="1" prompt="Do not make any changes to these formulas, this summary will autofill from the Services tab." sqref="C4:K4" xr:uid="{00000000-0002-0000-0200-000000000000}"/>
    <dataValidation allowBlank="1" showInputMessage="1" showErrorMessage="1" prompt="Do not make any changes to this formula, this summary will autofill from the KPI Distribution tab." sqref="C9" xr:uid="{00000000-0002-0000-0200-000001000000}"/>
    <dataValidation allowBlank="1" showInputMessage="1" showErrorMessage="1" prompt="Do not make any changes to this formula, this summary will autofill from the Inputs and Summary tabs." sqref="D9" xr:uid="{00000000-0002-0000-0200-000002000000}"/>
  </dataValidations>
  <pageMargins left="0.23622047244094488" right="0.23622047244094488" top="0.23622047244094488" bottom="0.55118110236220474" header="0.31496062992125984" footer="0.31496062992125984"/>
  <pageSetup paperSize="9" scale="97" orientation="landscape"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pageSetUpPr fitToPage="1"/>
  </sheetPr>
  <dimension ref="A1:P58"/>
  <sheetViews>
    <sheetView tabSelected="1" zoomScale="85" zoomScaleNormal="70" zoomScaleSheetLayoutView="85" workbookViewId="0">
      <selection activeCell="O12" sqref="O12"/>
    </sheetView>
  </sheetViews>
  <sheetFormatPr defaultColWidth="9" defaultRowHeight="14" x14ac:dyDescent="0.3"/>
  <cols>
    <col min="1" max="1" width="3" style="4" customWidth="1"/>
    <col min="2" max="2" width="9" style="3" customWidth="1"/>
    <col min="3" max="3" width="95.58203125" style="4" customWidth="1"/>
    <col min="4" max="4" width="9.58203125" style="3" customWidth="1"/>
    <col min="5" max="5" width="13.58203125" style="90" customWidth="1"/>
    <col min="6" max="6" width="11.6640625" style="3" customWidth="1"/>
    <col min="7" max="7" width="24.33203125" style="3" customWidth="1"/>
    <col min="8" max="8" width="11.6640625" style="3" customWidth="1"/>
    <col min="9" max="9" width="8.58203125" style="9" customWidth="1"/>
    <col min="10" max="10" width="8.203125E-2" style="8" customWidth="1"/>
    <col min="11" max="11" width="8.58203125" style="9" customWidth="1"/>
    <col min="12" max="12" width="9" style="4"/>
    <col min="13" max="13" width="8.83203125" style="4" customWidth="1"/>
    <col min="14" max="16384" width="9" style="4"/>
  </cols>
  <sheetData>
    <row r="1" spans="1:16" ht="14.5" thickBot="1" x14ac:dyDescent="0.35">
      <c r="A1" s="2"/>
    </row>
    <row r="2" spans="1:16" ht="16.5" customHeight="1" thickTop="1" thickBot="1" x14ac:dyDescent="0.35">
      <c r="B2" s="94" t="s">
        <v>100</v>
      </c>
      <c r="C2" s="95"/>
      <c r="D2" s="30" t="s">
        <v>11</v>
      </c>
      <c r="E2" s="89">
        <v>8</v>
      </c>
      <c r="F2" s="26"/>
      <c r="G2" s="26"/>
      <c r="H2" s="102" t="s">
        <v>47</v>
      </c>
      <c r="I2" s="37">
        <f>I13+I16+I19+I23+I30+I46+I50</f>
        <v>0</v>
      </c>
      <c r="J2" s="36">
        <f>SUMIF($D$9:$D$41,"Major",$J$9:$J$41)</f>
        <v>0</v>
      </c>
      <c r="K2" s="37">
        <f>K13+K16+K19+K23+K30+K46+K50</f>
        <v>0</v>
      </c>
    </row>
    <row r="3" spans="1:16" ht="16.5" customHeight="1" thickTop="1" thickBot="1" x14ac:dyDescent="0.35">
      <c r="B3" s="96"/>
      <c r="C3" s="97"/>
      <c r="D3" s="30" t="s">
        <v>13</v>
      </c>
      <c r="E3" s="89">
        <v>14</v>
      </c>
      <c r="F3" s="26"/>
      <c r="G3" s="26"/>
      <c r="H3" s="103"/>
      <c r="I3" s="37">
        <f>I9+I10+I11+I12+I14+I17+I20+I25+I26+I27+I32+I34+I35</f>
        <v>0</v>
      </c>
      <c r="J3" s="36">
        <f>SUMIF($D$9:$D$41,"Medium",$J$9:$J$41)</f>
        <v>0</v>
      </c>
      <c r="K3" s="37">
        <f>K9+K10+K11+K12+K14+K17+K20+K25+K26+K27+K32+K34+K35</f>
        <v>0</v>
      </c>
    </row>
    <row r="4" spans="1:16" ht="16.5" customHeight="1" thickTop="1" thickBot="1" x14ac:dyDescent="0.25">
      <c r="B4" s="98">
        <v>46023</v>
      </c>
      <c r="C4" s="99"/>
      <c r="D4" s="30" t="s">
        <v>15</v>
      </c>
      <c r="E4" s="89">
        <v>13</v>
      </c>
      <c r="F4" s="27" t="s">
        <v>27</v>
      </c>
      <c r="G4" s="27"/>
      <c r="H4" s="104"/>
      <c r="I4" s="37">
        <f>I15+I21+I22+I24+I31+I36+I37+I38+I39+I41+I44+I47+I48</f>
        <v>0</v>
      </c>
      <c r="J4" s="36">
        <f>SUMIF($D$9:$D$41,"Minor",$J$9:$J$41)</f>
        <v>0</v>
      </c>
      <c r="K4" s="37">
        <f>K15+K21+K22+K24+K31+K36+K37+K38+K39+K41+K44+K47+K48</f>
        <v>0</v>
      </c>
      <c r="L4" s="28" t="s">
        <v>27</v>
      </c>
    </row>
    <row r="5" spans="1:16" ht="16.5" customHeight="1" thickTop="1" thickBot="1" x14ac:dyDescent="0.35">
      <c r="B5" s="100"/>
      <c r="C5" s="101"/>
      <c r="D5" s="44" t="s">
        <v>20</v>
      </c>
      <c r="E5" s="91">
        <f>SUM(E2:E4)</f>
        <v>35</v>
      </c>
      <c r="F5" s="25" t="str">
        <f>IF(E5=COUNTA(B8:B41),"Ok","Error")</f>
        <v>Error</v>
      </c>
      <c r="G5" s="25"/>
      <c r="H5" s="44" t="s">
        <v>20</v>
      </c>
      <c r="I5" s="45">
        <f>SUM(I2:I4)</f>
        <v>0</v>
      </c>
      <c r="J5" s="46">
        <f>SUM(J2:J4)</f>
        <v>0</v>
      </c>
      <c r="K5" s="45">
        <f>SUM(K2:K4)</f>
        <v>0</v>
      </c>
      <c r="L5" s="25" t="str">
        <f>IF(AND(I5=I6,J5=J6,K5=K6),"Ok","Error")</f>
        <v>Ok</v>
      </c>
    </row>
    <row r="6" spans="1:16" ht="21" thickTop="1" thickBot="1" x14ac:dyDescent="0.35">
      <c r="B6" s="5"/>
      <c r="F6" s="23" t="s">
        <v>20</v>
      </c>
      <c r="G6" s="23"/>
      <c r="H6" s="23"/>
      <c r="I6" s="21">
        <f>SUM(I9:I53)</f>
        <v>0</v>
      </c>
      <c r="J6" s="22">
        <f>SUM(J9:J41)</f>
        <v>0</v>
      </c>
      <c r="K6" s="21">
        <f>SUM(K9:K41)</f>
        <v>0</v>
      </c>
      <c r="M6" s="71"/>
      <c r="N6" s="71"/>
      <c r="O6" s="71"/>
      <c r="P6" s="71"/>
    </row>
    <row r="7" spans="1:16" ht="41.5" customHeight="1" thickTop="1" thickBot="1" x14ac:dyDescent="0.35">
      <c r="B7" s="31" t="s">
        <v>48</v>
      </c>
      <c r="C7" s="31" t="s">
        <v>49</v>
      </c>
      <c r="D7" s="31" t="s">
        <v>6</v>
      </c>
      <c r="E7" s="92" t="s">
        <v>50</v>
      </c>
      <c r="F7" s="31" t="s">
        <v>51</v>
      </c>
      <c r="G7" s="31" t="s">
        <v>52</v>
      </c>
      <c r="H7" s="31" t="s">
        <v>53</v>
      </c>
      <c r="I7" s="32" t="s">
        <v>54</v>
      </c>
      <c r="J7" s="33" t="s">
        <v>55</v>
      </c>
      <c r="K7" s="32" t="s">
        <v>56</v>
      </c>
      <c r="M7" s="71"/>
      <c r="N7" s="71"/>
      <c r="O7" s="71"/>
      <c r="P7" s="71"/>
    </row>
    <row r="8" spans="1:16" ht="15" thickTop="1" thickBot="1" x14ac:dyDescent="0.35">
      <c r="B8" s="63"/>
      <c r="C8" s="64" t="s">
        <v>57</v>
      </c>
      <c r="D8" s="65"/>
      <c r="E8" s="65"/>
      <c r="F8" s="65"/>
      <c r="G8" s="66"/>
      <c r="H8" s="66"/>
      <c r="I8" s="67"/>
      <c r="J8" s="68"/>
      <c r="K8" s="69"/>
      <c r="M8" s="71"/>
      <c r="N8" s="71"/>
      <c r="O8" s="71"/>
      <c r="P8" s="71"/>
    </row>
    <row r="9" spans="1:16" ht="43" thickTop="1" thickBot="1" x14ac:dyDescent="0.35">
      <c r="A9" s="4">
        <v>1</v>
      </c>
      <c r="B9" s="34" t="s">
        <v>58</v>
      </c>
      <c r="C9" s="42" t="s">
        <v>81</v>
      </c>
      <c r="D9" s="72" t="s">
        <v>90</v>
      </c>
      <c r="E9" s="72" t="s">
        <v>5</v>
      </c>
      <c r="F9" s="72" t="s">
        <v>93</v>
      </c>
      <c r="G9" s="87" t="s">
        <v>96</v>
      </c>
      <c r="H9" s="35" t="s">
        <v>59</v>
      </c>
      <c r="I9" s="57">
        <v>0</v>
      </c>
      <c r="J9" s="36">
        <f>VLOOKUP(D9,Inputs!$F$4:$G$6,2)*I9</f>
        <v>0</v>
      </c>
      <c r="K9" s="37">
        <f>VLOOKUP(D9,Inputs!$F$4:$H$6,3)*I9</f>
        <v>0</v>
      </c>
    </row>
    <row r="10" spans="1:16" ht="43" thickTop="1" thickBot="1" x14ac:dyDescent="0.35">
      <c r="A10" s="4">
        <v>2</v>
      </c>
      <c r="B10" s="34" t="s">
        <v>60</v>
      </c>
      <c r="C10" s="42" t="s">
        <v>82</v>
      </c>
      <c r="D10" s="72" t="s">
        <v>90</v>
      </c>
      <c r="E10" s="72" t="s">
        <v>25</v>
      </c>
      <c r="F10" s="72" t="s">
        <v>94</v>
      </c>
      <c r="G10" s="87" t="s">
        <v>97</v>
      </c>
      <c r="H10" s="35" t="s">
        <v>59</v>
      </c>
      <c r="I10" s="57">
        <v>0</v>
      </c>
      <c r="J10" s="36">
        <f>VLOOKUP(D10,Inputs!$F$4:$G$6,2)*I10</f>
        <v>0</v>
      </c>
      <c r="K10" s="37">
        <f>VLOOKUP(D10,Inputs!$F$4:$H$6,3)*I10</f>
        <v>0</v>
      </c>
    </row>
    <row r="11" spans="1:16" ht="29" thickTop="1" thickBot="1" x14ac:dyDescent="0.35">
      <c r="A11" s="4">
        <v>3</v>
      </c>
      <c r="B11" s="34" t="s">
        <v>61</v>
      </c>
      <c r="C11" s="42" t="s">
        <v>83</v>
      </c>
      <c r="D11" s="72" t="s">
        <v>90</v>
      </c>
      <c r="E11" s="72" t="s">
        <v>25</v>
      </c>
      <c r="F11" s="72" t="s">
        <v>94</v>
      </c>
      <c r="G11" s="87" t="s">
        <v>97</v>
      </c>
      <c r="H11" s="35" t="s">
        <v>59</v>
      </c>
      <c r="I11" s="58">
        <v>0</v>
      </c>
      <c r="J11" s="38">
        <f>VLOOKUP(D11,Inputs!$F$4:$G$6,2)*I11</f>
        <v>0</v>
      </c>
      <c r="K11" s="39">
        <f>VLOOKUP(D11,Inputs!$F$4:$H$6,3)*I11</f>
        <v>0</v>
      </c>
    </row>
    <row r="12" spans="1:16" ht="43" customHeight="1" thickTop="1" thickBot="1" x14ac:dyDescent="0.35">
      <c r="A12" s="4">
        <v>4</v>
      </c>
      <c r="B12" s="34" t="s">
        <v>62</v>
      </c>
      <c r="C12" s="42" t="s">
        <v>84</v>
      </c>
      <c r="D12" s="72" t="s">
        <v>90</v>
      </c>
      <c r="E12" s="72" t="s">
        <v>26</v>
      </c>
      <c r="F12" s="72" t="s">
        <v>93</v>
      </c>
      <c r="G12" s="87" t="s">
        <v>97</v>
      </c>
      <c r="H12" s="35" t="s">
        <v>59</v>
      </c>
      <c r="I12" s="58">
        <v>0</v>
      </c>
      <c r="J12" s="38">
        <f>VLOOKUP(D12,Inputs!$F$4:$G$6,2)*I12</f>
        <v>0</v>
      </c>
      <c r="K12" s="39">
        <f>VLOOKUP(D12,Inputs!$F$4:$H$6,3)*I12</f>
        <v>0</v>
      </c>
    </row>
    <row r="13" spans="1:16" ht="29" thickTop="1" thickBot="1" x14ac:dyDescent="0.35">
      <c r="A13" s="4">
        <v>5</v>
      </c>
      <c r="B13" s="34" t="s">
        <v>63</v>
      </c>
      <c r="C13" s="42" t="s">
        <v>85</v>
      </c>
      <c r="D13" s="72" t="s">
        <v>91</v>
      </c>
      <c r="E13" s="72" t="s">
        <v>26</v>
      </c>
      <c r="F13" s="72" t="s">
        <v>31</v>
      </c>
      <c r="G13" s="87" t="s">
        <v>97</v>
      </c>
      <c r="H13" s="35" t="s">
        <v>59</v>
      </c>
      <c r="I13" s="57">
        <v>0</v>
      </c>
      <c r="J13" s="36">
        <f>VLOOKUP(D13,Inputs!$F$4:$G$6,2)*I13</f>
        <v>0</v>
      </c>
      <c r="K13" s="37">
        <f>VLOOKUP(D13,Inputs!$F$4:$H$6,3)*I13</f>
        <v>0</v>
      </c>
    </row>
    <row r="14" spans="1:16" ht="29" thickTop="1" thickBot="1" x14ac:dyDescent="0.35">
      <c r="A14" s="4">
        <v>6</v>
      </c>
      <c r="B14" s="34" t="s">
        <v>64</v>
      </c>
      <c r="C14" s="42" t="s">
        <v>86</v>
      </c>
      <c r="D14" s="72" t="s">
        <v>90</v>
      </c>
      <c r="E14" s="72" t="s">
        <v>26</v>
      </c>
      <c r="F14" s="72" t="s">
        <v>95</v>
      </c>
      <c r="G14" s="87" t="s">
        <v>97</v>
      </c>
      <c r="H14" s="35" t="s">
        <v>59</v>
      </c>
      <c r="I14" s="57">
        <v>0</v>
      </c>
      <c r="J14" s="36">
        <f>VLOOKUP(D14,Inputs!$F$4:$G$6,2)*I14</f>
        <v>0</v>
      </c>
      <c r="K14" s="37">
        <f>VLOOKUP(D14,Inputs!$F$4:$H$6,3)*I14</f>
        <v>0</v>
      </c>
    </row>
    <row r="15" spans="1:16" ht="29" thickTop="1" thickBot="1" x14ac:dyDescent="0.35">
      <c r="A15" s="4">
        <v>7</v>
      </c>
      <c r="B15" s="34" t="s">
        <v>65</v>
      </c>
      <c r="C15" s="42" t="s">
        <v>87</v>
      </c>
      <c r="D15" s="72" t="s">
        <v>92</v>
      </c>
      <c r="E15" s="72" t="s">
        <v>26</v>
      </c>
      <c r="F15" s="72" t="s">
        <v>95</v>
      </c>
      <c r="G15" s="87" t="s">
        <v>97</v>
      </c>
      <c r="H15" s="35" t="s">
        <v>59</v>
      </c>
      <c r="I15" s="57">
        <v>0</v>
      </c>
      <c r="J15" s="36">
        <f>VLOOKUP(D15,Inputs!$F$4:$G$6,2)*I15</f>
        <v>0</v>
      </c>
      <c r="K15" s="37">
        <f>VLOOKUP(D15,Inputs!$F$4:$H$6,3)*I15</f>
        <v>0</v>
      </c>
    </row>
    <row r="16" spans="1:16" ht="43" thickTop="1" thickBot="1" x14ac:dyDescent="0.35">
      <c r="A16" s="4">
        <v>8</v>
      </c>
      <c r="B16" s="34" t="s">
        <v>66</v>
      </c>
      <c r="C16" s="42" t="s">
        <v>88</v>
      </c>
      <c r="D16" s="72" t="s">
        <v>11</v>
      </c>
      <c r="E16" s="72" t="s">
        <v>5</v>
      </c>
      <c r="F16" s="72" t="s">
        <v>32</v>
      </c>
      <c r="G16" s="87" t="s">
        <v>98</v>
      </c>
      <c r="H16" s="35" t="s">
        <v>59</v>
      </c>
      <c r="I16" s="57">
        <v>0</v>
      </c>
      <c r="J16" s="36">
        <f>VLOOKUP(D16,Inputs!$F$4:$G$6,2)*I16</f>
        <v>0</v>
      </c>
      <c r="K16" s="37">
        <f>VLOOKUP(D16,Inputs!$F$4:$H$6,3)*I16</f>
        <v>0</v>
      </c>
    </row>
    <row r="17" spans="1:11" ht="39" customHeight="1" thickTop="1" thickBot="1" x14ac:dyDescent="0.35">
      <c r="A17" s="4">
        <v>9</v>
      </c>
      <c r="B17" s="30" t="s">
        <v>68</v>
      </c>
      <c r="C17" s="42" t="s">
        <v>89</v>
      </c>
      <c r="D17" s="72" t="s">
        <v>90</v>
      </c>
      <c r="E17" s="72" t="s">
        <v>5</v>
      </c>
      <c r="F17" s="72" t="s">
        <v>32</v>
      </c>
      <c r="G17" s="87" t="s">
        <v>99</v>
      </c>
      <c r="H17" s="35" t="s">
        <v>59</v>
      </c>
      <c r="I17" s="57">
        <v>0</v>
      </c>
      <c r="J17" s="36">
        <f>VLOOKUP(D17,Inputs!$F$4:$G$6,2)*I17</f>
        <v>0</v>
      </c>
      <c r="K17" s="37">
        <f>VLOOKUP(D17,Inputs!$F$4:$H$6,3)*I17</f>
        <v>0</v>
      </c>
    </row>
    <row r="18" spans="1:11" ht="15" customHeight="1" thickTop="1" thickBot="1" x14ac:dyDescent="0.35">
      <c r="B18" s="64"/>
      <c r="C18" s="64" t="s">
        <v>67</v>
      </c>
      <c r="D18" s="64"/>
      <c r="E18" s="64"/>
      <c r="F18" s="64"/>
      <c r="G18" s="64"/>
      <c r="H18" s="64"/>
      <c r="I18" s="64"/>
      <c r="J18" s="64"/>
      <c r="K18" s="64"/>
    </row>
    <row r="19" spans="1:11" ht="34.5" customHeight="1" thickTop="1" thickBot="1" x14ac:dyDescent="0.35">
      <c r="A19" s="4">
        <v>10</v>
      </c>
      <c r="B19" s="30" t="s">
        <v>69</v>
      </c>
      <c r="C19" s="42" t="s">
        <v>101</v>
      </c>
      <c r="D19" s="72" t="s">
        <v>11</v>
      </c>
      <c r="E19" s="72" t="s">
        <v>25</v>
      </c>
      <c r="F19" s="72" t="s">
        <v>94</v>
      </c>
      <c r="G19" s="87" t="s">
        <v>97</v>
      </c>
      <c r="H19" s="35" t="s">
        <v>59</v>
      </c>
      <c r="I19" s="57">
        <v>0</v>
      </c>
      <c r="J19" s="36">
        <f>VLOOKUP(D19,Inputs!$F$4:$G$6,2)*I19</f>
        <v>0</v>
      </c>
      <c r="K19" s="37">
        <f>VLOOKUP(D19,Inputs!$F$4:$H$6,3)*I19</f>
        <v>0</v>
      </c>
    </row>
    <row r="20" spans="1:11" ht="57" thickTop="1" thickBot="1" x14ac:dyDescent="0.35">
      <c r="A20" s="4">
        <v>11</v>
      </c>
      <c r="B20" s="30" t="s">
        <v>70</v>
      </c>
      <c r="C20" s="42" t="s">
        <v>102</v>
      </c>
      <c r="D20" s="72" t="s">
        <v>13</v>
      </c>
      <c r="E20" s="72" t="s">
        <v>26</v>
      </c>
      <c r="F20" s="72" t="s">
        <v>93</v>
      </c>
      <c r="G20" s="87" t="s">
        <v>106</v>
      </c>
      <c r="H20" s="35" t="s">
        <v>59</v>
      </c>
      <c r="I20" s="57">
        <v>0</v>
      </c>
      <c r="J20" s="36">
        <f>VLOOKUP(D20,Inputs!$F$4:$G$6,2)*I20</f>
        <v>0</v>
      </c>
      <c r="K20" s="37">
        <f>VLOOKUP(D20,Inputs!$F$4:$H$6,3)*I20</f>
        <v>0</v>
      </c>
    </row>
    <row r="21" spans="1:11" ht="61.5" customHeight="1" thickTop="1" thickBot="1" x14ac:dyDescent="0.35">
      <c r="A21" s="4">
        <v>12</v>
      </c>
      <c r="B21" s="30" t="s">
        <v>71</v>
      </c>
      <c r="C21" s="42" t="s">
        <v>103</v>
      </c>
      <c r="D21" s="72" t="s">
        <v>15</v>
      </c>
      <c r="E21" s="72" t="s">
        <v>105</v>
      </c>
      <c r="F21" s="72" t="s">
        <v>31</v>
      </c>
      <c r="G21" s="87" t="s">
        <v>107</v>
      </c>
      <c r="H21" s="35" t="s">
        <v>59</v>
      </c>
      <c r="I21" s="57">
        <v>0</v>
      </c>
      <c r="J21" s="36">
        <f>VLOOKUP(D21,Inputs!$F$4:$G$6,2)*I21</f>
        <v>0</v>
      </c>
      <c r="K21" s="37">
        <f>VLOOKUP(D21,Inputs!$F$4:$H$6,3)*I21</f>
        <v>0</v>
      </c>
    </row>
    <row r="22" spans="1:11" ht="94" customHeight="1" thickTop="1" thickBot="1" x14ac:dyDescent="0.35">
      <c r="A22" s="4">
        <v>13</v>
      </c>
      <c r="B22" s="30" t="s">
        <v>72</v>
      </c>
      <c r="C22" s="42" t="s">
        <v>104</v>
      </c>
      <c r="D22" s="72" t="s">
        <v>92</v>
      </c>
      <c r="E22" s="72" t="s">
        <v>25</v>
      </c>
      <c r="F22" s="72" t="s">
        <v>94</v>
      </c>
      <c r="G22" s="87" t="s">
        <v>116</v>
      </c>
      <c r="H22" s="35" t="s">
        <v>59</v>
      </c>
      <c r="I22" s="57">
        <v>0</v>
      </c>
      <c r="J22" s="36">
        <f>VLOOKUP(D22,Inputs!$F$4:$G$6,2)*I22</f>
        <v>0</v>
      </c>
      <c r="K22" s="37">
        <f>VLOOKUP(D22,Inputs!$F$4:$H$6,3)*I22</f>
        <v>0</v>
      </c>
    </row>
    <row r="23" spans="1:11" ht="43" thickTop="1" thickBot="1" x14ac:dyDescent="0.35">
      <c r="A23" s="4">
        <v>14</v>
      </c>
      <c r="B23" s="30" t="s">
        <v>73</v>
      </c>
      <c r="C23" s="42" t="s">
        <v>108</v>
      </c>
      <c r="D23" s="72" t="s">
        <v>11</v>
      </c>
      <c r="E23" s="72" t="s">
        <v>5</v>
      </c>
      <c r="F23" s="72" t="s">
        <v>93</v>
      </c>
      <c r="G23" s="87" t="s">
        <v>109</v>
      </c>
      <c r="H23" s="35" t="s">
        <v>59</v>
      </c>
      <c r="I23" s="57">
        <v>0</v>
      </c>
      <c r="J23" s="36">
        <f>VLOOKUP(D23,Inputs!$F$4:$G$6,2)*I23</f>
        <v>0</v>
      </c>
      <c r="K23" s="37">
        <f>VLOOKUP(D23,Inputs!$F$4:$H$6,3)*I23</f>
        <v>0</v>
      </c>
    </row>
    <row r="24" spans="1:11" ht="78.5" customHeight="1" thickTop="1" thickBot="1" x14ac:dyDescent="0.35">
      <c r="A24" s="4">
        <v>15</v>
      </c>
      <c r="B24" s="30" t="s">
        <v>74</v>
      </c>
      <c r="C24" s="42" t="s">
        <v>110</v>
      </c>
      <c r="D24" s="72" t="s">
        <v>92</v>
      </c>
      <c r="E24" s="72" t="s">
        <v>5</v>
      </c>
      <c r="F24" s="72" t="s">
        <v>93</v>
      </c>
      <c r="G24" s="87" t="s">
        <v>111</v>
      </c>
      <c r="H24" s="35" t="s">
        <v>59</v>
      </c>
      <c r="I24" s="57">
        <v>0</v>
      </c>
      <c r="J24" s="36">
        <f>VLOOKUP(D24,Inputs!$F$4:$G$6,2)*I24</f>
        <v>0</v>
      </c>
      <c r="K24" s="37">
        <f>VLOOKUP(D24,Inputs!$F$4:$H$6,3)*I24</f>
        <v>0</v>
      </c>
    </row>
    <row r="25" spans="1:11" ht="29" thickTop="1" thickBot="1" x14ac:dyDescent="0.35">
      <c r="A25" s="4">
        <v>16</v>
      </c>
      <c r="B25" s="30" t="s">
        <v>75</v>
      </c>
      <c r="C25" s="42" t="s">
        <v>112</v>
      </c>
      <c r="D25" s="72" t="s">
        <v>90</v>
      </c>
      <c r="E25" s="72" t="s">
        <v>25</v>
      </c>
      <c r="F25" s="72" t="s">
        <v>94</v>
      </c>
      <c r="G25" s="87" t="s">
        <v>97</v>
      </c>
      <c r="H25" s="35" t="s">
        <v>59</v>
      </c>
      <c r="I25" s="57">
        <v>0</v>
      </c>
      <c r="J25" s="36">
        <f>VLOOKUP(D25,Inputs!$F$4:$G$6,2)*I25</f>
        <v>0</v>
      </c>
      <c r="K25" s="37">
        <f>VLOOKUP(D25,Inputs!$F$4:$H$6,3)*I25</f>
        <v>0</v>
      </c>
    </row>
    <row r="26" spans="1:11" ht="32" customHeight="1" thickTop="1" thickBot="1" x14ac:dyDescent="0.35">
      <c r="A26" s="4">
        <v>17</v>
      </c>
      <c r="B26" s="30" t="s">
        <v>76</v>
      </c>
      <c r="C26" s="42" t="s">
        <v>117</v>
      </c>
      <c r="D26" s="72" t="s">
        <v>13</v>
      </c>
      <c r="E26" s="72" t="s">
        <v>26</v>
      </c>
      <c r="F26" s="72" t="s">
        <v>32</v>
      </c>
      <c r="G26" s="41" t="s">
        <v>118</v>
      </c>
      <c r="H26" s="35" t="s">
        <v>59</v>
      </c>
      <c r="I26" s="57">
        <v>0</v>
      </c>
      <c r="J26" s="36">
        <f>VLOOKUP(D26,Inputs!$F$4:$G$6,2)*I26</f>
        <v>0</v>
      </c>
      <c r="K26" s="37">
        <f>VLOOKUP(D26,Inputs!$F$4:$H$6,3)*I26</f>
        <v>0</v>
      </c>
    </row>
    <row r="27" spans="1:11" ht="29" customHeight="1" thickTop="1" thickBot="1" x14ac:dyDescent="0.35">
      <c r="A27" s="4">
        <v>18</v>
      </c>
      <c r="B27" s="30" t="s">
        <v>77</v>
      </c>
      <c r="C27" s="42" t="s">
        <v>113</v>
      </c>
      <c r="D27" s="72" t="s">
        <v>13</v>
      </c>
      <c r="E27" s="72" t="s">
        <v>5</v>
      </c>
      <c r="F27" s="72" t="s">
        <v>31</v>
      </c>
      <c r="G27" s="41" t="s">
        <v>114</v>
      </c>
      <c r="H27" s="35" t="s">
        <v>59</v>
      </c>
      <c r="I27" s="57">
        <v>0</v>
      </c>
      <c r="J27" s="36">
        <f>VLOOKUP(D27,Inputs!$F$4:$G$6,2)*I27</f>
        <v>0</v>
      </c>
      <c r="K27" s="37">
        <f>VLOOKUP(D27,Inputs!$F$4:$H$6,3)*I27</f>
        <v>0</v>
      </c>
    </row>
    <row r="28" spans="1:11" ht="32" customHeight="1" thickTop="1" thickBot="1" x14ac:dyDescent="0.35">
      <c r="A28" s="4">
        <v>19</v>
      </c>
      <c r="B28" s="30" t="s">
        <v>78</v>
      </c>
      <c r="C28" s="42" t="s">
        <v>115</v>
      </c>
      <c r="D28" s="72" t="s">
        <v>11</v>
      </c>
      <c r="E28" s="72" t="s">
        <v>5</v>
      </c>
      <c r="F28" s="72" t="s">
        <v>31</v>
      </c>
      <c r="G28" s="41" t="s">
        <v>119</v>
      </c>
      <c r="H28" s="35" t="s">
        <v>59</v>
      </c>
      <c r="I28" s="57">
        <v>0</v>
      </c>
      <c r="J28" s="36">
        <f>VLOOKUP(D28,Inputs!$F$4:$G$6,2)*I28</f>
        <v>0</v>
      </c>
      <c r="K28" s="37">
        <f>VLOOKUP(D28,Inputs!$F$4:$H$6,3)*I28</f>
        <v>0</v>
      </c>
    </row>
    <row r="29" spans="1:11" ht="15" customHeight="1" thickTop="1" thickBot="1" x14ac:dyDescent="0.35">
      <c r="B29" s="63"/>
      <c r="C29" s="64" t="s">
        <v>127</v>
      </c>
      <c r="D29" s="65"/>
      <c r="E29" s="65"/>
      <c r="F29" s="65"/>
      <c r="G29" s="66"/>
      <c r="H29" s="66"/>
      <c r="I29" s="67"/>
      <c r="J29" s="68"/>
      <c r="K29" s="69"/>
    </row>
    <row r="30" spans="1:11" ht="43" thickTop="1" thickBot="1" x14ac:dyDescent="0.35">
      <c r="A30" s="4">
        <v>20</v>
      </c>
      <c r="B30" s="30" t="s">
        <v>79</v>
      </c>
      <c r="C30" s="43" t="s">
        <v>121</v>
      </c>
      <c r="D30" s="73" t="s">
        <v>11</v>
      </c>
      <c r="E30" s="73" t="s">
        <v>105</v>
      </c>
      <c r="F30" s="72" t="s">
        <v>32</v>
      </c>
      <c r="G30" s="41" t="s">
        <v>124</v>
      </c>
      <c r="H30" s="35" t="s">
        <v>59</v>
      </c>
      <c r="I30" s="57">
        <v>0</v>
      </c>
      <c r="J30" s="36">
        <f>VLOOKUP(D30,Inputs!$F$4:$G$6,2)*I30</f>
        <v>0</v>
      </c>
      <c r="K30" s="37">
        <f>VLOOKUP(D30,Inputs!$F$4:$H$6,3)*I30</f>
        <v>0</v>
      </c>
    </row>
    <row r="31" spans="1:11" ht="57" thickTop="1" thickBot="1" x14ac:dyDescent="0.35">
      <c r="A31" s="4">
        <v>21</v>
      </c>
      <c r="B31" s="30" t="s">
        <v>80</v>
      </c>
      <c r="C31" s="43" t="s">
        <v>125</v>
      </c>
      <c r="D31" s="73" t="s">
        <v>15</v>
      </c>
      <c r="E31" s="73" t="s">
        <v>26</v>
      </c>
      <c r="F31" s="72" t="s">
        <v>93</v>
      </c>
      <c r="G31" s="41" t="s">
        <v>126</v>
      </c>
      <c r="H31" s="35" t="s">
        <v>59</v>
      </c>
      <c r="I31" s="57">
        <v>0</v>
      </c>
      <c r="J31" s="36">
        <f>VLOOKUP(D31,Inputs!$F$4:$G$6,2)*I31</f>
        <v>0</v>
      </c>
      <c r="K31" s="37">
        <f>VLOOKUP(D31,Inputs!$F$4:$H$6,3)*I31</f>
        <v>0</v>
      </c>
    </row>
    <row r="32" spans="1:11" ht="29" customHeight="1" thickTop="1" thickBot="1" x14ac:dyDescent="0.35">
      <c r="A32" s="4">
        <v>22</v>
      </c>
      <c r="B32" s="30" t="s">
        <v>120</v>
      </c>
      <c r="C32" s="43" t="s">
        <v>122</v>
      </c>
      <c r="D32" s="73" t="s">
        <v>13</v>
      </c>
      <c r="E32" s="73" t="s">
        <v>5</v>
      </c>
      <c r="F32" s="72" t="s">
        <v>29</v>
      </c>
      <c r="G32" s="41" t="s">
        <v>123</v>
      </c>
      <c r="H32" s="35" t="s">
        <v>59</v>
      </c>
      <c r="I32" s="57">
        <v>0</v>
      </c>
      <c r="J32" s="36">
        <f>VLOOKUP(D32,Inputs!$F$4:$G$6,2)*I32</f>
        <v>0</v>
      </c>
      <c r="K32" s="37">
        <f>VLOOKUP(D32,Inputs!$F$4:$H$6,3)*I32</f>
        <v>0</v>
      </c>
    </row>
    <row r="33" spans="1:11" s="86" customFormat="1" ht="15" thickTop="1" thickBot="1" x14ac:dyDescent="0.35">
      <c r="A33" s="4"/>
      <c r="B33" s="63"/>
      <c r="C33" s="64" t="s">
        <v>128</v>
      </c>
      <c r="D33" s="65"/>
      <c r="E33" s="65"/>
      <c r="F33" s="65"/>
      <c r="G33" s="66"/>
      <c r="H33" s="66"/>
      <c r="I33" s="67"/>
      <c r="J33" s="68"/>
      <c r="K33" s="69"/>
    </row>
    <row r="34" spans="1:11" ht="43" thickTop="1" thickBot="1" x14ac:dyDescent="0.35">
      <c r="A34" s="4">
        <v>23</v>
      </c>
      <c r="B34" s="30" t="s">
        <v>129</v>
      </c>
      <c r="C34" s="40" t="s">
        <v>132</v>
      </c>
      <c r="D34" s="73" t="s">
        <v>90</v>
      </c>
      <c r="E34" s="73" t="s">
        <v>5</v>
      </c>
      <c r="F34" s="72" t="s">
        <v>93</v>
      </c>
      <c r="G34" s="41" t="s">
        <v>133</v>
      </c>
      <c r="H34" s="35" t="s">
        <v>59</v>
      </c>
      <c r="I34" s="57">
        <v>0</v>
      </c>
      <c r="J34" s="36">
        <f>VLOOKUP(D34,Inputs!$F$4:$G$6,2)*I34</f>
        <v>0</v>
      </c>
      <c r="K34" s="37">
        <f>VLOOKUP(D34,Inputs!$F$4:$H$6,3)*I34</f>
        <v>0</v>
      </c>
    </row>
    <row r="35" spans="1:11" ht="43" thickTop="1" thickBot="1" x14ac:dyDescent="0.35">
      <c r="A35" s="4">
        <v>24</v>
      </c>
      <c r="B35" s="30" t="s">
        <v>130</v>
      </c>
      <c r="C35" s="43" t="s">
        <v>134</v>
      </c>
      <c r="D35" s="73" t="s">
        <v>90</v>
      </c>
      <c r="E35" s="73" t="s">
        <v>5</v>
      </c>
      <c r="F35" s="72" t="s">
        <v>93</v>
      </c>
      <c r="G35" s="41" t="s">
        <v>135</v>
      </c>
      <c r="H35" s="35" t="s">
        <v>59</v>
      </c>
      <c r="I35" s="57">
        <v>0</v>
      </c>
      <c r="J35" s="36">
        <f>VLOOKUP(D35,Inputs!$F$4:$G$6,2)*I35</f>
        <v>0</v>
      </c>
      <c r="K35" s="37">
        <f>VLOOKUP(D35,Inputs!$F$4:$H$6,3)*I35</f>
        <v>0</v>
      </c>
    </row>
    <row r="36" spans="1:11" ht="99" thickTop="1" thickBot="1" x14ac:dyDescent="0.35">
      <c r="A36" s="4">
        <v>25</v>
      </c>
      <c r="B36" s="30" t="s">
        <v>131</v>
      </c>
      <c r="C36" s="43" t="s">
        <v>136</v>
      </c>
      <c r="D36" s="73" t="s">
        <v>15</v>
      </c>
      <c r="E36" s="73" t="s">
        <v>105</v>
      </c>
      <c r="F36" s="72" t="s">
        <v>93</v>
      </c>
      <c r="G36" s="41" t="s">
        <v>137</v>
      </c>
      <c r="H36" s="35" t="s">
        <v>59</v>
      </c>
      <c r="I36" s="57">
        <v>0</v>
      </c>
      <c r="J36" s="36">
        <f>VLOOKUP(D36,Inputs!$F$4:$G$6,2)*I36</f>
        <v>0</v>
      </c>
      <c r="K36" s="37">
        <f>VLOOKUP(D36,Inputs!$F$4:$H$6,3)*I36</f>
        <v>0</v>
      </c>
    </row>
    <row r="37" spans="1:11" ht="43" thickTop="1" thickBot="1" x14ac:dyDescent="0.35">
      <c r="A37" s="4">
        <v>26</v>
      </c>
      <c r="B37" s="30" t="s">
        <v>138</v>
      </c>
      <c r="C37" s="43" t="s">
        <v>141</v>
      </c>
      <c r="D37" s="73" t="s">
        <v>92</v>
      </c>
      <c r="E37" s="73" t="s">
        <v>26</v>
      </c>
      <c r="F37" s="72" t="s">
        <v>31</v>
      </c>
      <c r="G37" s="41" t="s">
        <v>126</v>
      </c>
      <c r="H37" s="35" t="s">
        <v>59</v>
      </c>
      <c r="I37" s="57">
        <v>0</v>
      </c>
      <c r="J37" s="36">
        <f>VLOOKUP(D37,Inputs!$F$4:$G$6,2)*I37</f>
        <v>0</v>
      </c>
      <c r="K37" s="37">
        <f>VLOOKUP(D37,Inputs!$F$4:$H$6,3)*I37</f>
        <v>0</v>
      </c>
    </row>
    <row r="38" spans="1:11" ht="43" thickTop="1" thickBot="1" x14ac:dyDescent="0.35">
      <c r="A38" s="4">
        <v>27</v>
      </c>
      <c r="B38" s="30" t="s">
        <v>139</v>
      </c>
      <c r="C38" s="43" t="s">
        <v>141</v>
      </c>
      <c r="D38" s="73" t="s">
        <v>92</v>
      </c>
      <c r="E38" s="73" t="s">
        <v>26</v>
      </c>
      <c r="F38" s="72" t="s">
        <v>31</v>
      </c>
      <c r="G38" s="41" t="s">
        <v>126</v>
      </c>
      <c r="H38" s="35" t="s">
        <v>59</v>
      </c>
      <c r="I38" s="57">
        <v>0</v>
      </c>
      <c r="J38" s="36">
        <f>VLOOKUP(D38,Inputs!$F$4:$G$6,2)*I38</f>
        <v>0</v>
      </c>
      <c r="K38" s="37">
        <f>VLOOKUP(D38,Inputs!$F$4:$H$6,3)*I38</f>
        <v>0</v>
      </c>
    </row>
    <row r="39" spans="1:11" ht="30.5" customHeight="1" thickTop="1" thickBot="1" x14ac:dyDescent="0.35">
      <c r="A39" s="4">
        <v>28</v>
      </c>
      <c r="B39" s="30" t="s">
        <v>140</v>
      </c>
      <c r="C39" s="43" t="s">
        <v>142</v>
      </c>
      <c r="D39" s="73" t="s">
        <v>15</v>
      </c>
      <c r="E39" s="73" t="s">
        <v>5</v>
      </c>
      <c r="F39" s="72" t="s">
        <v>31</v>
      </c>
      <c r="G39" s="41" t="s">
        <v>119</v>
      </c>
      <c r="H39" s="35" t="s">
        <v>59</v>
      </c>
      <c r="I39" s="57">
        <v>0</v>
      </c>
      <c r="J39" s="36">
        <f>VLOOKUP(D39,Inputs!$F$4:$G$6,2)*I39</f>
        <v>0</v>
      </c>
      <c r="K39" s="37">
        <f>VLOOKUP(D39,Inputs!$F$4:$H$6,3)*I39</f>
        <v>0</v>
      </c>
    </row>
    <row r="40" spans="1:11" ht="15" customHeight="1" thickTop="1" thickBot="1" x14ac:dyDescent="0.35">
      <c r="B40" s="63"/>
      <c r="C40" s="88" t="s">
        <v>143</v>
      </c>
      <c r="D40" s="65"/>
      <c r="E40" s="65"/>
      <c r="F40" s="65"/>
      <c r="G40" s="66"/>
      <c r="H40" s="66"/>
      <c r="I40" s="67"/>
      <c r="J40" s="68"/>
      <c r="K40" s="69"/>
    </row>
    <row r="41" spans="1:11" ht="141" thickTop="1" thickBot="1" x14ac:dyDescent="0.35">
      <c r="A41" s="4">
        <v>29</v>
      </c>
      <c r="B41" s="30" t="s">
        <v>144</v>
      </c>
      <c r="C41" s="40" t="s">
        <v>159</v>
      </c>
      <c r="D41" s="73" t="s">
        <v>92</v>
      </c>
      <c r="E41" s="73" t="s">
        <v>25</v>
      </c>
      <c r="F41" s="72" t="s">
        <v>32</v>
      </c>
      <c r="G41" s="41" t="s">
        <v>97</v>
      </c>
      <c r="H41" s="35" t="s">
        <v>59</v>
      </c>
      <c r="I41" s="57">
        <v>0</v>
      </c>
      <c r="J41" s="36">
        <f>VLOOKUP(D41,Inputs!$F$4:$G$6,2)*I41</f>
        <v>0</v>
      </c>
      <c r="K41" s="37">
        <f>VLOOKUP(D41,Inputs!$F$4:$H$6,3)*I41</f>
        <v>0</v>
      </c>
    </row>
    <row r="42" spans="1:11" ht="29" thickTop="1" thickBot="1" x14ac:dyDescent="0.35">
      <c r="B42" s="30" t="s">
        <v>147</v>
      </c>
      <c r="C42" s="40" t="s">
        <v>160</v>
      </c>
      <c r="D42" s="73" t="s">
        <v>90</v>
      </c>
      <c r="E42" s="73" t="s">
        <v>161</v>
      </c>
      <c r="F42" s="72" t="s">
        <v>32</v>
      </c>
      <c r="G42" s="41" t="s">
        <v>162</v>
      </c>
      <c r="H42" s="35" t="s">
        <v>59</v>
      </c>
      <c r="I42" s="57">
        <v>0</v>
      </c>
      <c r="J42" s="36">
        <f>VLOOKUP(D42,Inputs!$F$4:$G$6,2)*I42</f>
        <v>0</v>
      </c>
      <c r="K42" s="37">
        <f>VLOOKUP(D42,Inputs!$F$4:$H$6,3)*I42</f>
        <v>0</v>
      </c>
    </row>
    <row r="43" spans="1:11" ht="15" thickTop="1" thickBot="1" x14ac:dyDescent="0.35">
      <c r="B43" s="63"/>
      <c r="C43" s="88" t="s">
        <v>145</v>
      </c>
      <c r="D43" s="65"/>
      <c r="E43" s="65"/>
      <c r="F43" s="65"/>
      <c r="G43" s="66"/>
      <c r="H43" s="66"/>
      <c r="I43" s="67"/>
      <c r="J43" s="68"/>
      <c r="K43" s="69"/>
    </row>
    <row r="44" spans="1:11" ht="29" thickTop="1" thickBot="1" x14ac:dyDescent="0.35">
      <c r="A44" s="4">
        <v>30</v>
      </c>
      <c r="B44" s="30" t="s">
        <v>148</v>
      </c>
      <c r="C44" s="40" t="s">
        <v>146</v>
      </c>
      <c r="D44" s="73" t="s">
        <v>15</v>
      </c>
      <c r="E44" s="73" t="s">
        <v>26</v>
      </c>
      <c r="F44" s="72" t="s">
        <v>93</v>
      </c>
      <c r="G44" s="41" t="s">
        <v>97</v>
      </c>
      <c r="H44" s="35" t="s">
        <v>59</v>
      </c>
      <c r="I44" s="57">
        <v>0</v>
      </c>
      <c r="J44" s="36">
        <f>VLOOKUP(D44,Inputs!$F$4:$G$6,2)*I44</f>
        <v>0</v>
      </c>
      <c r="K44" s="37">
        <f>VLOOKUP(D44,Inputs!$F$4:$H$6,3)*I44</f>
        <v>0</v>
      </c>
    </row>
    <row r="45" spans="1:11" ht="15" thickTop="1" thickBot="1" x14ac:dyDescent="0.35">
      <c r="B45" s="63"/>
      <c r="C45" s="88" t="s">
        <v>156</v>
      </c>
      <c r="D45" s="65"/>
      <c r="E45" s="65"/>
      <c r="F45" s="65"/>
      <c r="G45" s="66"/>
      <c r="H45" s="66"/>
      <c r="I45" s="67"/>
      <c r="J45" s="68"/>
      <c r="K45" s="69"/>
    </row>
    <row r="46" spans="1:11" ht="79.5" customHeight="1" thickTop="1" thickBot="1" x14ac:dyDescent="0.35">
      <c r="A46" s="4">
        <v>31</v>
      </c>
      <c r="B46" s="30" t="s">
        <v>149</v>
      </c>
      <c r="C46" s="40" t="s">
        <v>152</v>
      </c>
      <c r="D46" s="73" t="s">
        <v>91</v>
      </c>
      <c r="E46" s="73" t="s">
        <v>5</v>
      </c>
      <c r="F46" s="72" t="s">
        <v>93</v>
      </c>
      <c r="G46" s="41" t="s">
        <v>153</v>
      </c>
      <c r="H46" s="35" t="s">
        <v>59</v>
      </c>
      <c r="I46" s="57">
        <v>0</v>
      </c>
      <c r="J46" s="36">
        <f>VLOOKUP(D46,Inputs!$F$4:$G$6,2)*I46</f>
        <v>0</v>
      </c>
      <c r="K46" s="37">
        <f>VLOOKUP(D46,Inputs!$F$4:$H$6,3)*I46</f>
        <v>0</v>
      </c>
    </row>
    <row r="47" spans="1:11" ht="43" thickTop="1" thickBot="1" x14ac:dyDescent="0.35">
      <c r="A47" s="4">
        <v>32</v>
      </c>
      <c r="B47" s="30" t="s">
        <v>150</v>
      </c>
      <c r="C47" s="40" t="s">
        <v>154</v>
      </c>
      <c r="D47" s="73" t="s">
        <v>15</v>
      </c>
      <c r="E47" s="73" t="s">
        <v>5</v>
      </c>
      <c r="F47" s="72" t="s">
        <v>93</v>
      </c>
      <c r="G47" s="41" t="s">
        <v>153</v>
      </c>
      <c r="H47" s="35" t="s">
        <v>59</v>
      </c>
      <c r="I47" s="57">
        <v>0</v>
      </c>
      <c r="J47" s="36">
        <f>VLOOKUP(D47,Inputs!$F$4:$G$6,2)*I47</f>
        <v>0</v>
      </c>
      <c r="K47" s="37">
        <f>VLOOKUP(D47,Inputs!$F$4:$H$6,3)*I47</f>
        <v>0</v>
      </c>
    </row>
    <row r="48" spans="1:11" ht="43" thickTop="1" thickBot="1" x14ac:dyDescent="0.35">
      <c r="A48" s="4">
        <v>33</v>
      </c>
      <c r="B48" s="30" t="s">
        <v>151</v>
      </c>
      <c r="C48" s="40" t="s">
        <v>155</v>
      </c>
      <c r="D48" s="73" t="s">
        <v>15</v>
      </c>
      <c r="E48" s="73" t="s">
        <v>5</v>
      </c>
      <c r="F48" s="72" t="s">
        <v>93</v>
      </c>
      <c r="G48" s="41" t="s">
        <v>153</v>
      </c>
      <c r="H48" s="35" t="s">
        <v>59</v>
      </c>
      <c r="I48" s="57">
        <v>0</v>
      </c>
      <c r="J48" s="36">
        <f>VLOOKUP(D48,Inputs!$F$4:$G$6,2)*I48</f>
        <v>0</v>
      </c>
      <c r="K48" s="37">
        <f>VLOOKUP(D48,Inputs!$F$4:$H$6,3)*I48</f>
        <v>0</v>
      </c>
    </row>
    <row r="49" spans="1:11" ht="15" thickTop="1" thickBot="1" x14ac:dyDescent="0.35">
      <c r="B49" s="63"/>
      <c r="C49" s="88" t="s">
        <v>157</v>
      </c>
      <c r="D49" s="65"/>
      <c r="E49" s="65"/>
      <c r="F49" s="65"/>
      <c r="G49" s="66"/>
      <c r="H49" s="66"/>
      <c r="I49" s="67"/>
      <c r="J49" s="68"/>
      <c r="K49" s="69"/>
    </row>
    <row r="50" spans="1:11" ht="43" thickTop="1" thickBot="1" x14ac:dyDescent="0.35">
      <c r="A50" s="4">
        <v>34</v>
      </c>
      <c r="B50" s="30" t="s">
        <v>163</v>
      </c>
      <c r="C50" s="40" t="s">
        <v>158</v>
      </c>
      <c r="D50" s="73" t="s">
        <v>11</v>
      </c>
      <c r="E50" s="73" t="s">
        <v>5</v>
      </c>
      <c r="F50" s="72" t="s">
        <v>93</v>
      </c>
      <c r="G50" s="41" t="s">
        <v>153</v>
      </c>
      <c r="H50" s="35" t="s">
        <v>59</v>
      </c>
      <c r="I50" s="57">
        <v>0</v>
      </c>
      <c r="J50" s="36">
        <f>VLOOKUP(D50,Inputs!$F$4:$G$6,2)*I50</f>
        <v>0</v>
      </c>
      <c r="K50" s="37">
        <f>VLOOKUP(D50,Inputs!$F$4:$H$6,3)*I50</f>
        <v>0</v>
      </c>
    </row>
    <row r="51" spans="1:11" ht="15" thickTop="1" thickBot="1" x14ac:dyDescent="0.35">
      <c r="B51" s="30"/>
      <c r="C51" s="40"/>
      <c r="D51" s="73"/>
      <c r="E51" s="73"/>
      <c r="F51" s="72"/>
      <c r="G51" s="41"/>
      <c r="H51" s="35"/>
      <c r="I51" s="57"/>
      <c r="J51" s="36"/>
      <c r="K51" s="37"/>
    </row>
    <row r="52" spans="1:11" ht="15" thickTop="1" thickBot="1" x14ac:dyDescent="0.35">
      <c r="B52" s="30"/>
      <c r="C52" s="40"/>
      <c r="D52" s="73"/>
      <c r="E52" s="73"/>
      <c r="F52" s="72"/>
      <c r="G52" s="41"/>
      <c r="H52" s="35"/>
      <c r="I52" s="57"/>
      <c r="J52" s="36"/>
      <c r="K52" s="37"/>
    </row>
    <row r="53" spans="1:11" ht="15" thickTop="1" thickBot="1" x14ac:dyDescent="0.35">
      <c r="B53" s="30"/>
      <c r="C53" s="40"/>
      <c r="D53" s="73"/>
      <c r="E53" s="73"/>
      <c r="F53" s="72"/>
      <c r="G53" s="41"/>
      <c r="H53" s="35"/>
      <c r="I53" s="57"/>
      <c r="J53" s="36"/>
      <c r="K53" s="37"/>
    </row>
    <row r="54" spans="1:11" ht="15" thickTop="1" thickBot="1" x14ac:dyDescent="0.35">
      <c r="B54" s="30"/>
      <c r="C54" s="40"/>
      <c r="D54" s="73"/>
      <c r="E54" s="73"/>
      <c r="F54" s="72"/>
      <c r="G54" s="41"/>
      <c r="H54" s="35"/>
      <c r="I54" s="57"/>
      <c r="J54" s="36"/>
      <c r="K54" s="37"/>
    </row>
    <row r="55" spans="1:11" ht="15" thickTop="1" thickBot="1" x14ac:dyDescent="0.35">
      <c r="B55" s="30"/>
      <c r="C55" s="40"/>
      <c r="D55" s="73"/>
      <c r="E55" s="73"/>
      <c r="F55" s="72"/>
      <c r="G55" s="41"/>
      <c r="H55" s="35"/>
      <c r="I55" s="57"/>
      <c r="J55" s="36"/>
      <c r="K55" s="37"/>
    </row>
    <row r="56" spans="1:11" ht="15" thickTop="1" thickBot="1" x14ac:dyDescent="0.35">
      <c r="B56" s="30"/>
      <c r="C56" s="40"/>
      <c r="D56" s="73"/>
      <c r="E56" s="73"/>
      <c r="F56" s="72"/>
      <c r="G56" s="41"/>
      <c r="H56" s="35"/>
      <c r="I56" s="57"/>
      <c r="J56" s="36"/>
      <c r="K56" s="37"/>
    </row>
    <row r="57" spans="1:11" ht="15" thickTop="1" thickBot="1" x14ac:dyDescent="0.35">
      <c r="B57" s="30"/>
      <c r="C57" s="40"/>
      <c r="D57" s="73"/>
      <c r="E57" s="73"/>
      <c r="F57" s="72"/>
      <c r="G57" s="41"/>
      <c r="H57" s="35"/>
      <c r="I57" s="57"/>
      <c r="J57" s="36"/>
      <c r="K57" s="37"/>
    </row>
    <row r="58" spans="1:11" ht="14.5" thickTop="1" x14ac:dyDescent="0.3"/>
  </sheetData>
  <autoFilter ref="A7:P7" xr:uid="{00000000-0001-0000-0300-000000000000}"/>
  <customSheetViews>
    <customSheetView guid="{E1460AD1-942C-4FBB-A1DD-29EC2E85BB27}" scale="85" fitToPage="1" showAutoFilter="1">
      <selection activeCell="M2" sqref="M2"/>
      <pageMargins left="0" right="0" top="0" bottom="0" header="0" footer="0"/>
      <pageSetup paperSize="9" scale="64" fitToHeight="0" orientation="landscape" r:id="rId1"/>
      <headerFooter>
        <oddFooter>&amp;L&amp;F&amp;C&amp;P of &amp;N&amp;R&amp;D</oddFooter>
      </headerFooter>
      <autoFilter ref="B7:K70" xr:uid="{082CA2A9-8918-4710-B229-320CE7E17C99}"/>
    </customSheetView>
    <customSheetView guid="{BAE71926-6BC3-4C9D-B3DA-A6FB7F114FFD}" scale="85" fitToPage="1" showAutoFilter="1">
      <selection activeCell="B6" sqref="B6"/>
      <pageMargins left="0" right="0" top="0" bottom="0" header="0" footer="0"/>
      <pageSetup paperSize="9" scale="73" fitToHeight="0" orientation="landscape" r:id="rId2"/>
      <headerFooter>
        <oddFooter>&amp;L&amp;F&amp;C&amp;P of &amp;N&amp;R&amp;D</oddFooter>
      </headerFooter>
      <autoFilter ref="B7:I71" xr:uid="{0A7FA905-EC48-46A8-997F-B6EF1AFC78FF}"/>
    </customSheetView>
    <customSheetView guid="{5C0C8C34-1C2E-4BE1-A032-CB72F63B5A86}" scale="70" showPageBreaks="1" fitToPage="1" printArea="1" showAutoFilter="1" hiddenRows="1" topLeftCell="A66">
      <selection activeCell="C59" sqref="C59"/>
      <pageMargins left="0" right="0" top="0" bottom="0" header="0" footer="0"/>
      <pageSetup paperSize="9" scale="60" fitToHeight="0" orientation="landscape" r:id="rId3"/>
      <headerFooter>
        <oddFooter>&amp;L&amp;F&amp;C&amp;P of &amp;N&amp;R&amp;D</oddFooter>
      </headerFooter>
      <autoFilter ref="B7:L73" xr:uid="{9D8ADE1F-E684-428D-8BF8-CB06EC32BA87}"/>
    </customSheetView>
    <customSheetView guid="{2D9B53BA-2F87-4D83-8721-E0B2CFAD82E6}" scale="85" showPageBreaks="1" fitToPage="1" printArea="1" showAutoFilter="1">
      <selection activeCell="I21" sqref="I21"/>
      <pageMargins left="0" right="0" top="0" bottom="0" header="0" footer="0"/>
      <pageSetup paperSize="9" scale="64" fitToHeight="0" orientation="landscape" r:id="rId4"/>
      <headerFooter>
        <oddFooter>&amp;L&amp;F&amp;C&amp;P of &amp;N&amp;R&amp;D</oddFooter>
      </headerFooter>
      <autoFilter ref="B7:K70" xr:uid="{FBDE8121-8B37-448F-BC5A-D110336B3BAB}"/>
    </customSheetView>
    <customSheetView guid="{D586D1B8-33A1-4CD4-AFDA-7D9F51B3F36B}" scale="85" showPageBreaks="1" fitToPage="1" printArea="1" showAutoFilter="1" topLeftCell="D1">
      <selection activeCell="K4" sqref="K4"/>
      <pageMargins left="0" right="0" top="0" bottom="0" header="0" footer="0"/>
      <pageSetup paperSize="9" scale="64" fitToHeight="0" orientation="landscape" r:id="rId5"/>
      <headerFooter>
        <oddFooter>&amp;L&amp;F&amp;C&amp;P of &amp;N&amp;R&amp;D</oddFooter>
      </headerFooter>
      <autoFilter ref="B7:K70" xr:uid="{07768B93-10DF-4884-8037-6CC6EFD820BF}"/>
    </customSheetView>
  </customSheetViews>
  <mergeCells count="3">
    <mergeCell ref="B2:C3"/>
    <mergeCell ref="B4:C5"/>
    <mergeCell ref="H2:H4"/>
  </mergeCells>
  <phoneticPr fontId="11" type="noConversion"/>
  <conditionalFormatting sqref="F5:G5">
    <cfRule type="containsText" dxfId="3" priority="3" operator="containsText" text="Ok">
      <formula>NOT(ISERROR(SEARCH("Ok",F5)))</formula>
    </cfRule>
    <cfRule type="containsText" dxfId="2" priority="4" operator="containsText" text="Error">
      <formula>NOT(ISERROR(SEARCH("Error",F5)))</formula>
    </cfRule>
  </conditionalFormatting>
  <conditionalFormatting sqref="L5">
    <cfRule type="containsText" dxfId="1" priority="1" operator="containsText" text="Ok">
      <formula>NOT(ISERROR(SEARCH("Ok",L5)))</formula>
    </cfRule>
    <cfRule type="containsText" dxfId="0" priority="2" operator="containsText" text="Error">
      <formula>NOT(ISERROR(SEARCH("Error",L5)))</formula>
    </cfRule>
  </conditionalFormatting>
  <pageMargins left="0.23622047244094491" right="0.23622047244094491" top="0.23622047244094491" bottom="0.55118110236220474" header="0.31496062992125984" footer="0.31496062992125984"/>
  <pageSetup paperSize="9" scale="64" fitToHeight="0" orientation="landscape" r:id="rId6"/>
  <headerFooter>
    <oddFooter>&amp;L&amp;F&amp;C&amp;P of &amp;N&amp;R&amp;D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E04F4D31D1DD7459826A56FBCF0B2A6" ma:contentTypeVersion="17" ma:contentTypeDescription="Create a new document." ma:contentTypeScope="" ma:versionID="c83c657662fd068ed8ba18ba5c39461f">
  <xsd:schema xmlns:xsd="http://www.w3.org/2001/XMLSchema" xmlns:xs="http://www.w3.org/2001/XMLSchema" xmlns:p="http://schemas.microsoft.com/office/2006/metadata/properties" xmlns:ns1="http://schemas.microsoft.com/sharepoint/v3" xmlns:ns2="5d51f2a1-df1b-4c68-bc66-5a87d057fe01" xmlns:ns3="33905c23-1906-4c9e-bfef-75f978e5dda6" targetNamespace="http://schemas.microsoft.com/office/2006/metadata/properties" ma:root="true" ma:fieldsID="e8be02efc6b529a90f7020fbe71cbede" ns1:_="" ns2:_="" ns3:_="">
    <xsd:import namespace="http://schemas.microsoft.com/sharepoint/v3"/>
    <xsd:import namespace="5d51f2a1-df1b-4c68-bc66-5a87d057fe01"/>
    <xsd:import namespace="33905c23-1906-4c9e-bfef-75f978e5dda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1:_ip_UnifiedCompliancePolicyProperties" minOccurs="0"/>
                <xsd:element ref="ns1:_ip_UnifiedCompliancePolicyUIAction" minOccurs="0"/>
                <xsd:element ref="ns3:SharedWithUsers" minOccurs="0"/>
                <xsd:element ref="ns3:SharedWithDetail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d51f2a1-df1b-4c68-bc66-5a87d057fe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905c23-1906-4c9e-bfef-75f978e5dda6"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16761c15-bfc8-4928-9040-c4dd5716d232}" ma:internalName="TaxCatchAll" ma:showField="CatchAllData" ma:web="33905c23-1906-4c9e-bfef-75f978e5dda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5d51f2a1-df1b-4c68-bc66-5a87d057fe01">
      <Terms xmlns="http://schemas.microsoft.com/office/infopath/2007/PartnerControls"/>
    </lcf76f155ced4ddcb4097134ff3c332f>
    <TaxCatchAll xmlns="33905c23-1906-4c9e-bfef-75f978e5dda6" xsi:nil="true"/>
  </documentManagement>
</p:properties>
</file>

<file path=customXml/itemProps1.xml><?xml version="1.0" encoding="utf-8"?>
<ds:datastoreItem xmlns:ds="http://schemas.openxmlformats.org/officeDocument/2006/customXml" ds:itemID="{9F53DE8E-EA94-45E3-9C30-5BD1194A3040}">
  <ds:schemaRefs>
    <ds:schemaRef ds:uri="http://schemas.microsoft.com/sharepoint/v3/contenttype/forms"/>
  </ds:schemaRefs>
</ds:datastoreItem>
</file>

<file path=customXml/itemProps2.xml><?xml version="1.0" encoding="utf-8"?>
<ds:datastoreItem xmlns:ds="http://schemas.openxmlformats.org/officeDocument/2006/customXml" ds:itemID="{CDA2C40D-D7E7-4A22-A115-78AD35652E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d51f2a1-df1b-4c68-bc66-5a87d057fe01"/>
    <ds:schemaRef ds:uri="33905c23-1906-4c9e-bfef-75f978e5dd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D823856-2E67-4C75-ACE9-978B4E2AEE08}">
  <ds:schemaRefs>
    <ds:schemaRef ds:uri="http://schemas.microsoft.com/office/2006/metadata/properties"/>
    <ds:schemaRef ds:uri="http://schemas.microsoft.com/office/infopath/2007/PartnerControls"/>
    <ds:schemaRef ds:uri="http://schemas.microsoft.com/sharepoint/v3"/>
    <ds:schemaRef ds:uri="5d51f2a1-df1b-4c68-bc66-5a87d057fe01"/>
    <ds:schemaRef ds:uri="33905c23-1906-4c9e-bfef-75f978e5dda6"/>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Inputs</vt:lpstr>
      <vt:lpstr>KPI Distribution</vt:lpstr>
      <vt:lpstr>Summary</vt:lpstr>
      <vt:lpstr>Services </vt:lpstr>
      <vt:lpstr>Inputs!Print_Area</vt:lpstr>
      <vt:lpstr>'KPI Distribution'!Print_Area</vt:lpstr>
      <vt:lpstr>'Services '!Print_Area</vt:lpstr>
      <vt:lpstr>Summary!Print_Area</vt:lpstr>
      <vt:lpstr>'Services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 Herts Domestic Payment Mechanism TEMPLATE</dc:title>
  <dc:subject/>
  <dc:creator>Joanne Nash</dc:creator>
  <cp:keywords>Template</cp:keywords>
  <dc:description/>
  <cp:lastModifiedBy>RICHARDSON, Amy (WEST HERTFORDSHIRE HOSPITALS NHS TRUS</cp:lastModifiedBy>
  <cp:revision/>
  <dcterms:created xsi:type="dcterms:W3CDTF">2020-07-24T13:48:18Z</dcterms:created>
  <dcterms:modified xsi:type="dcterms:W3CDTF">2025-03-13T17:42:00Z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0x010100DE04F4D31D1DD7459826A56FBCF0B2A6</vt:lpwstr>
  </property>
  <property fmtid="{D5CDD505-2E9C-101B-9397-08002B2CF9AE}" pid="3" name="MediaServiceImageTags">
    <vt:lpwstr/>
  </property>
</Properties>
</file>