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Maintenance and Pitch/Contract April 2024 - March 2028/"/>
    </mc:Choice>
  </mc:AlternateContent>
  <xr:revisionPtr revIDLastSave="154" documentId="8_{57B17534-17B7-4408-B662-BB04BE9A8C34}" xr6:coauthVersionLast="47" xr6:coauthVersionMax="47" xr10:uidLastSave="{7306D2A5-E380-4C14-87D1-B400566A36B7}"/>
  <bookViews>
    <workbookView xWindow="-110" yWindow="-110" windowWidth="19420" windowHeight="10420" tabRatio="393" firstSheet="4" activeTab="4" xr2:uid="{00000000-000D-0000-FFFF-FFFF00000000}"/>
  </bookViews>
  <sheets>
    <sheet name="Hartletts" sheetId="1" state="hidden" r:id="rId1"/>
    <sheet name="Other" sheetId="3" state="hidden" r:id="rId2"/>
    <sheet name="Pitches" sheetId="4" state="hidden" r:id="rId3"/>
    <sheet name="KGV" sheetId="5" state="hidden" r:id="rId4"/>
    <sheet name="New version" sheetId="2" r:id="rId5"/>
    <sheet name="Summary for invoicing" sheetId="6" r:id="rId6"/>
    <sheet name="Standing order 22-23" sheetId="7" state="hidden" r:id="rId7"/>
  </sheets>
  <definedNames>
    <definedName name="_xlnm.Print_Area" localSheetId="0">#N/A</definedName>
    <definedName name="_xlnm.Print_Area" localSheetId="4">'New version'!$A$1:$H$175</definedName>
    <definedName name="_xlnm.Print_Area" localSheetId="5">'Summary for invoicing'!$A$2:$D$12</definedName>
    <definedName name="_xlnm.Print_Titles" localSheetId="4">'New version'!$1:$1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G54" i="2"/>
  <c r="F54" i="2" s="1"/>
  <c r="C2" i="7" s="1"/>
  <c r="B20" i="7"/>
  <c r="B18" i="7"/>
  <c r="L12" i="6" l="1"/>
  <c r="L13" i="6"/>
  <c r="L11" i="6"/>
  <c r="L10" i="6"/>
  <c r="L14" i="6" s="1"/>
  <c r="K14" i="6"/>
  <c r="C9" i="6"/>
  <c r="C8" i="6"/>
  <c r="C7" i="6"/>
  <c r="C6" i="6"/>
  <c r="C5" i="6"/>
  <c r="C4" i="6"/>
  <c r="C3" i="6"/>
  <c r="F16" i="2"/>
  <c r="F15" i="2"/>
  <c r="F14" i="2"/>
  <c r="F13" i="2"/>
  <c r="F12" i="2"/>
  <c r="F11" i="2"/>
  <c r="F9" i="2"/>
  <c r="F5" i="2"/>
  <c r="F4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5" i="2"/>
  <c r="F165" i="2"/>
  <c r="G164" i="2"/>
  <c r="F164" i="2"/>
  <c r="G163" i="2"/>
  <c r="F163" i="2"/>
  <c r="G162" i="2"/>
  <c r="F162" i="2"/>
  <c r="G161" i="2"/>
  <c r="F161" i="2"/>
  <c r="G158" i="2"/>
  <c r="F158" i="2"/>
  <c r="G157" i="2"/>
  <c r="F157" i="2"/>
  <c r="G156" i="2"/>
  <c r="F156" i="2"/>
  <c r="G155" i="2"/>
  <c r="F155" i="2"/>
  <c r="G151" i="2"/>
  <c r="F151" i="2"/>
  <c r="G150" i="2"/>
  <c r="F150" i="2"/>
  <c r="G149" i="2"/>
  <c r="F149" i="2"/>
  <c r="G148" i="2"/>
  <c r="F148" i="2"/>
  <c r="G147" i="2"/>
  <c r="F147" i="2"/>
  <c r="G146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14" i="2"/>
  <c r="F114" i="2"/>
  <c r="G113" i="2"/>
  <c r="F113" i="2"/>
  <c r="G110" i="2"/>
  <c r="F110" i="2"/>
  <c r="G109" i="2"/>
  <c r="F109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G91" i="2"/>
  <c r="F91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0" i="2"/>
  <c r="G80" i="2"/>
  <c r="G75" i="2"/>
  <c r="F75" i="2"/>
  <c r="G74" i="2"/>
  <c r="F74" i="2"/>
  <c r="G73" i="2"/>
  <c r="F73" i="2"/>
  <c r="G72" i="2"/>
  <c r="F72" i="2"/>
  <c r="G71" i="2"/>
  <c r="F71" i="2"/>
  <c r="G70" i="2"/>
  <c r="F70" i="2"/>
  <c r="G67" i="2"/>
  <c r="F67" i="2"/>
  <c r="G66" i="2"/>
  <c r="F66" i="2"/>
  <c r="G63" i="2"/>
  <c r="F63" i="2"/>
  <c r="G62" i="2"/>
  <c r="F62" i="2"/>
  <c r="G59" i="2"/>
  <c r="G58" i="2"/>
  <c r="F59" i="2"/>
  <c r="F58" i="2"/>
  <c r="C3" i="7" s="1"/>
  <c r="G31" i="2"/>
  <c r="G30" i="2"/>
  <c r="G29" i="2"/>
  <c r="G28" i="2"/>
  <c r="G27" i="2"/>
  <c r="G26" i="2"/>
  <c r="G25" i="2"/>
  <c r="G24" i="2"/>
  <c r="G23" i="2"/>
  <c r="G22" i="2"/>
  <c r="G21" i="2"/>
  <c r="G20" i="2"/>
  <c r="G44" i="2"/>
  <c r="G43" i="2"/>
  <c r="G42" i="2"/>
  <c r="G41" i="2"/>
  <c r="G40" i="2"/>
  <c r="G39" i="2"/>
  <c r="G38" i="2"/>
  <c r="G37" i="2"/>
  <c r="G36" i="2"/>
  <c r="G35" i="2"/>
  <c r="G49" i="2"/>
  <c r="G48" i="2"/>
  <c r="G47" i="2"/>
  <c r="G50" i="2"/>
  <c r="G55" i="2"/>
  <c r="F55" i="2"/>
  <c r="F50" i="2"/>
  <c r="F49" i="2"/>
  <c r="F48" i="2"/>
  <c r="F47" i="2"/>
  <c r="F44" i="2"/>
  <c r="F43" i="2"/>
  <c r="F42" i="2"/>
  <c r="F41" i="2"/>
  <c r="F40" i="2"/>
  <c r="F39" i="2"/>
  <c r="F38" i="2"/>
  <c r="F37" i="2"/>
  <c r="F36" i="2"/>
  <c r="F35" i="2"/>
  <c r="E40" i="5"/>
  <c r="F28" i="5"/>
  <c r="F39" i="5"/>
  <c r="F26" i="5"/>
  <c r="F24" i="5"/>
  <c r="F22" i="5"/>
  <c r="F20" i="5"/>
  <c r="F17" i="5"/>
  <c r="F15" i="5"/>
  <c r="F13" i="5"/>
  <c r="F11" i="5"/>
  <c r="F9" i="5"/>
  <c r="G5" i="2"/>
  <c r="G4" i="2"/>
  <c r="F21" i="2"/>
  <c r="F22" i="2"/>
  <c r="F23" i="2"/>
  <c r="F24" i="2"/>
  <c r="F25" i="2"/>
  <c r="F26" i="2"/>
  <c r="F27" i="2"/>
  <c r="F28" i="2"/>
  <c r="F29" i="2"/>
  <c r="F30" i="2"/>
  <c r="F31" i="2"/>
  <c r="F20" i="2"/>
  <c r="G16" i="2"/>
  <c r="G15" i="2"/>
  <c r="G12" i="2"/>
  <c r="G13" i="2"/>
  <c r="G14" i="2"/>
  <c r="G11" i="2"/>
  <c r="G9" i="2"/>
  <c r="E41" i="5"/>
  <c r="F36" i="4"/>
  <c r="F34" i="4"/>
  <c r="F32" i="4"/>
  <c r="F30" i="4"/>
  <c r="F28" i="4"/>
  <c r="F26" i="4"/>
  <c r="F24" i="4"/>
  <c r="F21" i="4"/>
  <c r="F19" i="4"/>
  <c r="F17" i="4"/>
  <c r="F15" i="4"/>
  <c r="F13" i="4"/>
  <c r="F44" i="4"/>
  <c r="F105" i="3"/>
  <c r="H105" i="3"/>
  <c r="F104" i="3"/>
  <c r="H104" i="3"/>
  <c r="F103" i="3"/>
  <c r="H103" i="3"/>
  <c r="H106" i="3"/>
  <c r="K106" i="3"/>
  <c r="F98" i="3"/>
  <c r="H98" i="3"/>
  <c r="F97" i="3"/>
  <c r="H97" i="3"/>
  <c r="F96" i="3"/>
  <c r="H96" i="3"/>
  <c r="F95" i="3"/>
  <c r="H95" i="3"/>
  <c r="H94" i="3"/>
  <c r="H93" i="3"/>
  <c r="F93" i="3"/>
  <c r="F92" i="3"/>
  <c r="H92" i="3"/>
  <c r="H91" i="3"/>
  <c r="F91" i="3"/>
  <c r="F90" i="3"/>
  <c r="H90" i="3"/>
  <c r="H89" i="3"/>
  <c r="F89" i="3"/>
  <c r="F88" i="3"/>
  <c r="H88" i="3"/>
  <c r="H87" i="3"/>
  <c r="F87" i="3"/>
  <c r="F86" i="3"/>
  <c r="H86" i="3"/>
  <c r="H99" i="3"/>
  <c r="F82" i="3"/>
  <c r="H82" i="3"/>
  <c r="H81" i="3"/>
  <c r="F81" i="3"/>
  <c r="F80" i="3"/>
  <c r="H80" i="3"/>
  <c r="H79" i="3"/>
  <c r="F79" i="3"/>
  <c r="F78" i="3"/>
  <c r="H78" i="3"/>
  <c r="F74" i="3"/>
  <c r="H74" i="3"/>
  <c r="H73" i="3"/>
  <c r="F73" i="3"/>
  <c r="F72" i="3"/>
  <c r="H72" i="3"/>
  <c r="H71" i="3"/>
  <c r="F71" i="3"/>
  <c r="F70" i="3"/>
  <c r="H70" i="3"/>
  <c r="H69" i="3"/>
  <c r="F69" i="3"/>
  <c r="F68" i="3"/>
  <c r="H68" i="3"/>
  <c r="F59" i="3"/>
  <c r="I59" i="3"/>
  <c r="I58" i="3"/>
  <c r="I60" i="3"/>
  <c r="F58" i="3"/>
  <c r="F52" i="3"/>
  <c r="H52" i="3"/>
  <c r="F51" i="3"/>
  <c r="H51" i="3"/>
  <c r="F50" i="3"/>
  <c r="H50" i="3"/>
  <c r="F49" i="3"/>
  <c r="H49" i="3"/>
  <c r="F48" i="3"/>
  <c r="H48" i="3"/>
  <c r="F44" i="3"/>
  <c r="H44" i="3"/>
  <c r="H43" i="3"/>
  <c r="F43" i="3"/>
  <c r="F42" i="3"/>
  <c r="H42" i="3"/>
  <c r="H41" i="3"/>
  <c r="F41" i="3"/>
  <c r="F40" i="3"/>
  <c r="H40" i="3"/>
  <c r="H39" i="3"/>
  <c r="F39" i="3"/>
  <c r="H35" i="3"/>
  <c r="F35" i="3"/>
  <c r="F34" i="3"/>
  <c r="H34" i="3"/>
  <c r="H33" i="3"/>
  <c r="F33" i="3"/>
  <c r="F32" i="3"/>
  <c r="H32" i="3"/>
  <c r="H36" i="3"/>
  <c r="K36" i="3"/>
  <c r="F27" i="3"/>
  <c r="H27" i="3"/>
  <c r="H26" i="3"/>
  <c r="F26" i="3"/>
  <c r="H22" i="3"/>
  <c r="F22" i="3"/>
  <c r="F21" i="3"/>
  <c r="H21" i="3"/>
  <c r="H23" i="3"/>
  <c r="K23" i="3"/>
  <c r="F17" i="3"/>
  <c r="H17" i="3"/>
  <c r="H16" i="3"/>
  <c r="H18" i="3"/>
  <c r="K18" i="3"/>
  <c r="F16" i="3"/>
  <c r="H12" i="3"/>
  <c r="H13" i="3"/>
  <c r="K13" i="3"/>
  <c r="F12" i="3"/>
  <c r="H28" i="3"/>
  <c r="K28" i="3"/>
  <c r="L45" i="3"/>
  <c r="K99" i="3"/>
  <c r="K109" i="3"/>
  <c r="I109" i="3"/>
  <c r="K60" i="3"/>
  <c r="H83" i="3"/>
  <c r="K83" i="3"/>
  <c r="H45" i="3"/>
  <c r="K45" i="3"/>
  <c r="H53" i="3"/>
  <c r="K53" i="3"/>
  <c r="L54" i="3"/>
  <c r="H75" i="3"/>
  <c r="K75" i="3"/>
  <c r="H109" i="3"/>
  <c r="F29" i="1"/>
  <c r="H29" i="1"/>
  <c r="F76" i="1"/>
  <c r="H76" i="1"/>
  <c r="F75" i="1"/>
  <c r="H75" i="1"/>
  <c r="F73" i="1"/>
  <c r="H73" i="1"/>
  <c r="F74" i="1"/>
  <c r="H74" i="1"/>
  <c r="F72" i="1"/>
  <c r="H72" i="1"/>
  <c r="F71" i="1"/>
  <c r="H71" i="1"/>
  <c r="F70" i="1"/>
  <c r="H70" i="1"/>
  <c r="F69" i="1"/>
  <c r="H69" i="1"/>
  <c r="F66" i="1"/>
  <c r="H66" i="1"/>
  <c r="F65" i="1"/>
  <c r="H65" i="1"/>
  <c r="F64" i="1"/>
  <c r="H64" i="1"/>
  <c r="F60" i="1"/>
  <c r="H60" i="1"/>
  <c r="F59" i="1"/>
  <c r="H59" i="1"/>
  <c r="F54" i="1"/>
  <c r="H54" i="1"/>
  <c r="F53" i="1"/>
  <c r="H53" i="1"/>
  <c r="F52" i="1"/>
  <c r="H52" i="1"/>
  <c r="I79" i="1"/>
  <c r="F47" i="1"/>
  <c r="H47" i="1"/>
  <c r="F46" i="1"/>
  <c r="H46" i="1"/>
  <c r="F45" i="1"/>
  <c r="H45" i="1"/>
  <c r="F44" i="1"/>
  <c r="H44" i="1"/>
  <c r="F43" i="1"/>
  <c r="F48" i="1"/>
  <c r="H48" i="1"/>
  <c r="F33" i="1"/>
  <c r="H33" i="1"/>
  <c r="F40" i="1"/>
  <c r="H40" i="1"/>
  <c r="F39" i="1"/>
  <c r="H39" i="1"/>
  <c r="F38" i="1"/>
  <c r="H38" i="1"/>
  <c r="F37" i="1"/>
  <c r="H37" i="1"/>
  <c r="F36" i="1"/>
  <c r="H36" i="1"/>
  <c r="F35" i="1"/>
  <c r="H35" i="1"/>
  <c r="F34" i="1"/>
  <c r="H34" i="1"/>
  <c r="F28" i="1"/>
  <c r="H28" i="1"/>
  <c r="F25" i="1"/>
  <c r="H25" i="1"/>
  <c r="F24" i="1"/>
  <c r="H24" i="1"/>
  <c r="F22" i="1"/>
  <c r="H22" i="1"/>
  <c r="F27" i="1"/>
  <c r="H27" i="1"/>
  <c r="F26" i="1"/>
  <c r="H26" i="1"/>
  <c r="F23" i="1"/>
  <c r="H23" i="1"/>
  <c r="F21" i="1"/>
  <c r="H21" i="1"/>
  <c r="F15" i="1"/>
  <c r="H15" i="1"/>
  <c r="F14" i="1"/>
  <c r="H14" i="1"/>
  <c r="F13" i="1"/>
  <c r="H13" i="1"/>
  <c r="F12" i="1"/>
  <c r="H12" i="1"/>
  <c r="F11" i="1"/>
  <c r="H11" i="1"/>
  <c r="H43" i="1"/>
  <c r="H67" i="1"/>
  <c r="K67" i="1"/>
  <c r="L79" i="1"/>
  <c r="M80" i="1"/>
  <c r="H61" i="1"/>
  <c r="K61" i="1"/>
  <c r="H55" i="1"/>
  <c r="K55" i="1"/>
  <c r="H77" i="1"/>
  <c r="K77" i="1"/>
  <c r="H49" i="1"/>
  <c r="K49" i="1"/>
  <c r="H41" i="1"/>
  <c r="K41" i="1"/>
  <c r="H30" i="1"/>
  <c r="K30" i="1"/>
  <c r="H16" i="1"/>
  <c r="K16" i="1"/>
  <c r="H79" i="1"/>
  <c r="K79" i="1"/>
  <c r="K84" i="1"/>
  <c r="C4" i="7" l="1"/>
  <c r="C5" i="7"/>
  <c r="C7" i="7"/>
  <c r="C17" i="7"/>
  <c r="C14" i="7"/>
  <c r="C10" i="7"/>
  <c r="C9" i="7"/>
  <c r="C11" i="7"/>
  <c r="D5" i="6" s="1"/>
  <c r="C15" i="7"/>
  <c r="G175" i="2"/>
  <c r="C13" i="7"/>
  <c r="D4" i="6" s="1"/>
  <c r="C6" i="7"/>
  <c r="C8" i="7"/>
  <c r="C12" i="7"/>
  <c r="D3" i="6" s="1"/>
  <c r="F152" i="2"/>
  <c r="F175" i="2"/>
  <c r="G76" i="2"/>
  <c r="G152" i="2"/>
  <c r="F76" i="2"/>
  <c r="F33" i="2"/>
  <c r="F6" i="2"/>
  <c r="F45" i="2"/>
  <c r="G17" i="2"/>
  <c r="F17" i="2"/>
  <c r="G6" i="2"/>
  <c r="G33" i="2"/>
  <c r="G45" i="2"/>
  <c r="D7" i="6" l="1"/>
  <c r="D8" i="6"/>
  <c r="D9" i="6"/>
  <c r="C18" i="7"/>
  <c r="D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Hedge along footpath to be cut fortnightly if reuired to keep path wide enough for school traffic</t>
        </r>
      </text>
    </comment>
    <comment ref="B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Numbering changed, Cutting back trees away from residential buildings</t>
        </r>
      </text>
    </comment>
    <comment ref="B3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Moved from 6.1</t>
        </r>
      </text>
    </comment>
    <comment ref="B86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Marian Bright: London Road
Opposite Hook House Hotel, Outside Geoffry's House, Rectory Road, Corner of Sheldon's Lane, 2 on Green by Memorial Green, Cross roads of Newnham Road and Old School Road.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4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enhanced through Hook In Bloom. Area not owned by Hook PC</t>
        </r>
      </text>
    </comment>
    <comment ref="B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not owned by Hook Parish, but enhanced under Hook In Bloom.</t>
        </r>
      </text>
    </comment>
    <comment ref="B5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6 -wellworth
2 - JM
2- Hartletts
3 -EH
2 - Varndell
2- AP
2 -DD</t>
        </r>
      </text>
    </comment>
    <comment ref="B114" authorId="0" shapeId="0" xr:uid="{00000000-0006-0000-0100-000004000000}">
      <text>
        <r>
          <rPr>
            <b/>
            <sz val="10"/>
            <color indexed="81"/>
            <rFont val="Tahoma"/>
            <family val="2"/>
          </rPr>
          <t>Marian Bright: London Road
Opposite Hook House Hotel, Outside Geoffry's House, Rectory Road, Corner of Sheldon's Lane, 2 on Green by Memorial Green, Cross roads of Newnham Road and Old School Road.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Bright</author>
  </authors>
  <commentList>
    <comment ref="B7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enhanced through Hook In Bloom. Area not owned by Hook PC</t>
        </r>
      </text>
    </comment>
    <comment ref="B7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Area not owned by Hook Parish, but enhanced under Hook In Bloom.</t>
        </r>
      </text>
    </comment>
    <comment ref="B8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Numbering changed, Cutting back trees away from residential buildings</t>
        </r>
      </text>
    </comment>
    <comment ref="B9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Marian Bright:</t>
        </r>
        <r>
          <rPr>
            <sz val="9"/>
            <color indexed="81"/>
            <rFont val="Tahoma"/>
            <family val="2"/>
          </rPr>
          <t xml:space="preserve">
Moved from 6.1</t>
        </r>
      </text>
    </comment>
  </commentList>
</comments>
</file>

<file path=xl/sharedStrings.xml><?xml version="1.0" encoding="utf-8"?>
<sst xmlns="http://schemas.openxmlformats.org/spreadsheetml/2006/main" count="710" uniqueCount="416">
  <si>
    <t xml:space="preserve">Estimated frequency </t>
  </si>
  <si>
    <t xml:space="preserve">GROUNDS </t>
  </si>
  <si>
    <t>9 times per annum</t>
  </si>
  <si>
    <t>Annually</t>
  </si>
  <si>
    <t>Remove grafitti - as required</t>
  </si>
  <si>
    <t>Cost  £</t>
  </si>
  <si>
    <t>Cost PA £</t>
  </si>
  <si>
    <t>TOTAL</t>
  </si>
  <si>
    <t>PLAY</t>
  </si>
  <si>
    <t>AREAS</t>
  </si>
  <si>
    <t>MAINT</t>
  </si>
  <si>
    <t>*  Mar - Nov assumes 9 times</t>
  </si>
  <si>
    <t>TOTALS</t>
  </si>
  <si>
    <t>2 times monthly (Mar - Nov)</t>
  </si>
  <si>
    <t>Monthly (Mar - Nov)</t>
  </si>
  <si>
    <t>3. CEMETERY AND GARDEN (Incl School/Vicars Path)</t>
  </si>
  <si>
    <t>6. HARTLETTS PARK</t>
  </si>
  <si>
    <t>ADHOC WORK</t>
  </si>
  <si>
    <t>Put up/take down 3 tennis court nets</t>
  </si>
  <si>
    <t>6.2 Sports Court /Community Areas</t>
  </si>
  <si>
    <t xml:space="preserve">6.4 Skateboard Area  </t>
  </si>
  <si>
    <t>9. ST JOHNS CHURCH</t>
  </si>
  <si>
    <t>As required</t>
  </si>
  <si>
    <t>Paint Bus Stops at The Raven and The Hogget</t>
  </si>
  <si>
    <t>Paint the Plough. Paint to be specified</t>
  </si>
  <si>
    <t>Every other year</t>
  </si>
  <si>
    <t xml:space="preserve"> Up to 2 times per annum</t>
  </si>
  <si>
    <t>Every 2 months</t>
  </si>
  <si>
    <t xml:space="preserve">6.5 Outdoor Gym Area  </t>
  </si>
  <si>
    <t>6.3d Hedge round playarea (Ravenscroft)</t>
  </si>
  <si>
    <t>6.3h Leaf blowing clear tidy &amp; remove rubbish</t>
  </si>
  <si>
    <t>6.4b Leaf blowing labour and remove rubbish</t>
  </si>
  <si>
    <t>6.5c Mow and strim round safer surface</t>
  </si>
  <si>
    <t>9a Grass C&amp;S in graveyard</t>
  </si>
  <si>
    <t>Glass Clearing, including weekends</t>
  </si>
  <si>
    <t>6.4e Grass - Cut, strim &amp; tidy area between skatepark and school</t>
  </si>
  <si>
    <t>6.3a Erect and remove Bonfire signs/ lock/unlock gates. (Weekend)</t>
  </si>
  <si>
    <t>4 times in the autumn</t>
  </si>
  <si>
    <t>6.4c Hedge cutting leaf blowing and remove rubbish</t>
  </si>
  <si>
    <t>3b Tree maintenance</t>
  </si>
  <si>
    <t>6.3f Grass cut round bollards, mound and around teenshelter</t>
  </si>
  <si>
    <t>Crosscheck</t>
  </si>
  <si>
    <t>Weekly during the autumn</t>
  </si>
  <si>
    <t>9c Clear leaves</t>
  </si>
  <si>
    <t>4 times in Autumn</t>
  </si>
  <si>
    <t>Monthly (Mar -Nov)</t>
  </si>
  <si>
    <t xml:space="preserve">Weekly (Mar-Nov - 36 Visits) </t>
  </si>
  <si>
    <t>Fortnightly (Mar- Nov)</t>
  </si>
  <si>
    <t xml:space="preserve">5x Per annum </t>
  </si>
  <si>
    <t xml:space="preserve">6.3g  Boundary - grass cut, strim &amp; tidy (March, May, July, End August, November) </t>
  </si>
  <si>
    <t>Weekly  (Mar-Nov)</t>
  </si>
  <si>
    <t>3x PA</t>
  </si>
  <si>
    <t xml:space="preserve">9b Hedge at back of graveyard backing onto the road (May, July, September) </t>
  </si>
  <si>
    <t>Monthly (9x PA)</t>
  </si>
  <si>
    <t>Paint metal and wooden seats around village</t>
  </si>
  <si>
    <t>Nine times a year (Mar - Nov)</t>
  </si>
  <si>
    <t xml:space="preserve">Three times a year </t>
  </si>
  <si>
    <t>Six times a year</t>
  </si>
  <si>
    <t>13. MITCHELLS FIELD</t>
  </si>
  <si>
    <t>3d Paint seven seats and shed</t>
  </si>
  <si>
    <t xml:space="preserve">Fortnightly </t>
  </si>
  <si>
    <t>6.5b Weedkill</t>
  </si>
  <si>
    <t xml:space="preserve">12 times per annum during autumn </t>
  </si>
  <si>
    <t xml:space="preserve">6.2b Clear ditch between tennis courts and CC and remove rubbish/leaves  </t>
  </si>
  <si>
    <t>4 times per annum</t>
  </si>
  <si>
    <t>6.2f  Weed kill round edge of car park</t>
  </si>
  <si>
    <t>6.2c Leaf blow whole of the car park , clear edges/gutters of debris and remove rubbish</t>
  </si>
  <si>
    <t xml:space="preserve">6.1e CC rear and paths - clear leaves &amp; drain, blow round whole area &amp; weedkill . </t>
  </si>
  <si>
    <t xml:space="preserve">Prune &amp; clearing of fallen trees &amp; brambles </t>
  </si>
  <si>
    <t>13d Cut hedge along path from Mitchells Field through to Quince Tree Way</t>
  </si>
  <si>
    <t>3a Grass cutting, &amp; leaves blowing</t>
  </si>
  <si>
    <t>6.1b Leaf blowing clear leaves and remove at front and side of community centre</t>
  </si>
  <si>
    <t xml:space="preserve">6.1c Squash Ent/Ravenscroft (mound) weedkill, hedge creeper &amp; bushes cut </t>
  </si>
  <si>
    <t>6.1d Leaf removal by squash door</t>
  </si>
  <si>
    <t xml:space="preserve">6.1f Back of Community Centre rough cutting and strimming </t>
  </si>
  <si>
    <t>6.1g Cut hedge behind the CC down the path from Ravenscroft to Griffin Way South</t>
  </si>
  <si>
    <t>Twice yearly</t>
  </si>
  <si>
    <t>6.1a Maintain  bushes at the front of the Community Centre, weeding border</t>
  </si>
  <si>
    <t xml:space="preserve"> 6.1 Community Building</t>
  </si>
  <si>
    <t>6.1h Maintain trees at the back and side (between the two fences on the bund) of the Community Centre</t>
  </si>
  <si>
    <t>6.2g Leaf blowing clear tidy &amp; remove rubbish from car park</t>
  </si>
  <si>
    <t>6.2h Sweep round edge of car park</t>
  </si>
  <si>
    <t>4 times a year</t>
  </si>
  <si>
    <t>6.2i Weed kill round Tennis Court</t>
  </si>
  <si>
    <t>3e Maintenance of Rose Bed</t>
  </si>
  <si>
    <t>3c Hedge maintenance + School Hedge/Pathway Hedge = (Fortnightly).  Keep hedge off ashes plots</t>
  </si>
  <si>
    <t>6.2a Tennis Courts rough cutting and strimming round tennis courts and strip along path</t>
  </si>
  <si>
    <t xml:space="preserve">6.3e Cut Boundary hedges (Park) &amp; shrubs along side of paths (March, May, July, End August, November) </t>
  </si>
  <si>
    <t>5 x per annum</t>
  </si>
  <si>
    <t>6.2j Strim nettles around gate leading into Mitchells Field and cut shrubs next to path( Mar, May, July, Aug, Nov)</t>
  </si>
  <si>
    <t>13b Cut back hedges along cycle way and path. Bottom part leading to Wheelers Hill to be done when required to keep off path.</t>
  </si>
  <si>
    <t>13c  Clear out ditch, especially at the bottom by entrance into Wheelers Hill</t>
  </si>
  <si>
    <t>13a To rough mow &amp; strim all grassed area's at Mitchells Field, Hook</t>
  </si>
  <si>
    <t>Monthly</t>
  </si>
  <si>
    <r>
      <t>6.3 Park and Play Areas</t>
    </r>
    <r>
      <rPr>
        <b/>
        <sz val="20"/>
        <color indexed="10"/>
        <rFont val="Arial"/>
        <family val="2"/>
      </rPr>
      <t xml:space="preserve"> </t>
    </r>
  </si>
  <si>
    <t>13e  Cut back bushes on RHS as you enter from Wheelers Hill</t>
  </si>
  <si>
    <t>13f  Cut grass either side of the footpath from Mitchells Field through to Quince Tree Way</t>
  </si>
  <si>
    <t>Reduce height of trees/shrubs at the back and side (between the two fences on the bund) of the CC</t>
  </si>
  <si>
    <t>Clear out ditch backing onto Wheelers Hill and bottom of Quince Tree</t>
  </si>
  <si>
    <t>Maintain hedge (height and depth) at top of Mitchells Field backing onto gardens at Quince Tree Way</t>
  </si>
  <si>
    <t>April 2022 - March 2023 GROUNDS MAINTENANCE SCOPE AND SCHEDULE FOR CEMETERIES, HARTLETTS PARK AND MITCHELL'S FIELD</t>
  </si>
  <si>
    <t>Removal of excess mud by Cemetary shed</t>
  </si>
  <si>
    <t xml:space="preserve"> </t>
  </si>
  <si>
    <t>Parks</t>
  </si>
  <si>
    <t>Bassetts Mead</t>
  </si>
  <si>
    <t>Outdoor Spaces</t>
  </si>
  <si>
    <t>Cemetery</t>
  </si>
  <si>
    <t>Play Areas</t>
  </si>
  <si>
    <t>Holt Park</t>
  </si>
  <si>
    <t>KGV</t>
  </si>
  <si>
    <t>Sheldon's Reach</t>
  </si>
  <si>
    <t>April 2023 - March 2024 GROUNDS MAINTENANCE SCOPE AND SCHEDULE 'OTHER AREAS'</t>
  </si>
  <si>
    <t>1. AMENITIES GENERAL</t>
  </si>
  <si>
    <t>1.1 Bus Stops - Raven and The Hogget</t>
  </si>
  <si>
    <t xml:space="preserve">1.1a Grass cut, mow and tidy leaves and litter </t>
  </si>
  <si>
    <t>fortnightly Raven, 6 times annually A30</t>
  </si>
  <si>
    <t>1.2 Pond</t>
  </si>
  <si>
    <t>1.2a Grass- cut, strim &amp; tidy around the verges avoiding the wild flowers and bulbs</t>
  </si>
  <si>
    <t>Monthly (Mar-Nov)</t>
  </si>
  <si>
    <t>1.2b Strim and tidy central area once wild flowers have finished and if required before the growing season</t>
  </si>
  <si>
    <t>Twice Yearly</t>
  </si>
  <si>
    <t>1.3 War Memorial</t>
  </si>
  <si>
    <t>1.3a Strim rake up and cut grass</t>
  </si>
  <si>
    <t>18 times annually</t>
  </si>
  <si>
    <t xml:space="preserve">1.3b Remembrance Sunday - cut strim and tidy (Friday Before) </t>
  </si>
  <si>
    <t>2. BELL MEADOW</t>
  </si>
  <si>
    <t xml:space="preserve">  2a Grass Rough Cut &amp; Strim</t>
  </si>
  <si>
    <t>Monthly (Mar- Nov)</t>
  </si>
  <si>
    <t xml:space="preserve">  2b Hedges, bushes and trees</t>
  </si>
  <si>
    <t>4. ELIZABETH HALL</t>
  </si>
  <si>
    <t>4.1 Play Area</t>
  </si>
  <si>
    <t>4.1c Grass cut</t>
  </si>
  <si>
    <t>4.1d Cut hedge round playarea</t>
  </si>
  <si>
    <t>4.1e Leaf blowing clear tidy &amp; remove rubbish when leaves are falling</t>
  </si>
  <si>
    <t>4.1h Weed Kill, removing nettles</t>
  </si>
  <si>
    <t>5. GRAND PARADE/BUS STOP AREA/STATION ROAD</t>
  </si>
  <si>
    <t>5a Shrub bed maintenance (inc pruning and weeding)</t>
  </si>
  <si>
    <t>5b Leaf clearing</t>
  </si>
  <si>
    <t xml:space="preserve">Fortnightly (Sept-Dec) </t>
  </si>
  <si>
    <t>5c Top up wood chippings</t>
  </si>
  <si>
    <t>5d Cut Grass Area</t>
  </si>
  <si>
    <t>Weekly (Mar-Nov 36 Visits)</t>
  </si>
  <si>
    <t>5e Border maintenance - grass cut, weeding, strimming wild flowers when finished, rose maintenance</t>
  </si>
  <si>
    <t>5f Maintain wildflower area on lhs as approach station road roundabout from motorway, same as 14c</t>
  </si>
  <si>
    <t>7. JOHN MORGAN CLOSE</t>
  </si>
  <si>
    <t xml:space="preserve">7.1 Play Area and open space  </t>
  </si>
  <si>
    <t>7.1b Grass- cut,strim. Tidy inside play area</t>
  </si>
  <si>
    <t>Twice monthly (Mar-Nov)</t>
  </si>
  <si>
    <t>7.1c Bark top up to play area</t>
  </si>
  <si>
    <t>7.1d Tidy Hedge and shrubs</t>
  </si>
  <si>
    <t>Twice annually</t>
  </si>
  <si>
    <t>7.1f Leaf blowing clear tidy &amp; remove rubbish inside playarea</t>
  </si>
  <si>
    <t>7.1g Weed kill play area</t>
  </si>
  <si>
    <t>8. OPEN SPACES</t>
  </si>
  <si>
    <t xml:space="preserve">8.1 Play areas </t>
  </si>
  <si>
    <t>8.1b Paint play equip with gripper paint where required and treat wood **</t>
  </si>
  <si>
    <t>3 times annually</t>
  </si>
  <si>
    <t>8.1c Paint seats, 19 in playareas</t>
  </si>
  <si>
    <t xml:space="preserve">Annual </t>
  </si>
  <si>
    <t>10. VARNDELL PARK</t>
  </si>
  <si>
    <t>10c Grass - Cut, strim and tidy mound and round playareas</t>
  </si>
  <si>
    <t>10d Weed &amp; weedkill borders</t>
  </si>
  <si>
    <t>10e Rough Cut Kickabout area and around the side of car park</t>
  </si>
  <si>
    <t>Fortnightly (Mar - Nov)</t>
  </si>
  <si>
    <t>10f Balancing Pond clear out</t>
  </si>
  <si>
    <t>10g Hedge Trim along path</t>
  </si>
  <si>
    <t xml:space="preserve">Twice annually </t>
  </si>
  <si>
    <t>10h Rough Cut and strim round balancing pond and along path</t>
  </si>
  <si>
    <t>4 x PA</t>
  </si>
  <si>
    <t>Trim hedge around Bowling Club - both sides</t>
  </si>
  <si>
    <t>11. WELLWORTH PARK</t>
  </si>
  <si>
    <t>11b Grass cut - Play area</t>
  </si>
  <si>
    <t>11c Grass - rough cut and strim, leaf blowing paths if required afterwards, map provided of area</t>
  </si>
  <si>
    <t>Fortnightly (Mar-Nov)</t>
  </si>
  <si>
    <t>11d Leaf blowing clear tidy &amp; remove rubbish from playarea</t>
  </si>
  <si>
    <t>11e Roadside hedge and hedges around park</t>
  </si>
  <si>
    <t xml:space="preserve">4x PA </t>
  </si>
  <si>
    <t>11g Weedkill</t>
  </si>
  <si>
    <t xml:space="preserve">Monthly </t>
  </si>
  <si>
    <t>12. HOLT PARK</t>
  </si>
  <si>
    <t>12a Rake bark in Dave Deadman and blow area</t>
  </si>
  <si>
    <t>Weekly</t>
  </si>
  <si>
    <t>12c Cut &amp; Strim,  tidy around playareas, Cresswell, Pexalls Close and roundabout</t>
  </si>
  <si>
    <t>12d Borders weedkill, trim and tidy</t>
  </si>
  <si>
    <t>12e Grass - rough C&amp;S  Felders Mede, the bank, and area around two Pylons (Felders Mede = Fortnightly)</t>
  </si>
  <si>
    <t xml:space="preserve">12e(i) Holt Park Bund Slope Cut (4x PA - March, June, Aug &amp; Nov) </t>
  </si>
  <si>
    <t>4x PA</t>
  </si>
  <si>
    <t>12f Bark top up in Dave Deadman playarea</t>
  </si>
  <si>
    <t>12g Weed Kill Felders Mede Open Space</t>
  </si>
  <si>
    <t xml:space="preserve">Autumn (Annual) </t>
  </si>
  <si>
    <t>12h Maintain shrubs along fence line near to Anne Pitcher playarea and trees around play area</t>
  </si>
  <si>
    <t>12i Cut hedges around substation next to Anne Pitcher playarea (every other year)</t>
  </si>
  <si>
    <t>Not needed this year</t>
  </si>
  <si>
    <t>12j Maintain trees on Cresswell - path through to Holt Lane</t>
  </si>
  <si>
    <t>12k Cut hedge around Pexalls Close middle grass area</t>
  </si>
  <si>
    <t>12l Maintain wildflower area by Anne Pitcher play area - same as 14c</t>
  </si>
  <si>
    <t>12m  Cresswell - mow,strim, borders</t>
  </si>
  <si>
    <t>14 BASSETTS MEAD</t>
  </si>
  <si>
    <t>14a  Cut &amp; Strim Car Park area opposite the Crooked Billet</t>
  </si>
  <si>
    <t>14b Clear out ditch next to bridge ( March, May, July, September, November)</t>
  </si>
  <si>
    <t>4 xPA</t>
  </si>
  <si>
    <t>14c Wildflowers slope - cut tall flowers in June, cut down wildflowers at end of season &amp; remove debris</t>
  </si>
  <si>
    <t xml:space="preserve">Hartletts Park  Playing Field Schedule </t>
  </si>
  <si>
    <t>PITCH MAINTENANCE SCHEDULE 2023 - 24</t>
  </si>
  <si>
    <t xml:space="preserve">AREA :         HARTLETTS PARK </t>
  </si>
  <si>
    <t>DESCRIPTION</t>
  </si>
  <si>
    <t>Frequency</t>
  </si>
  <si>
    <t>Season</t>
  </si>
  <si>
    <t>£ per Visit</t>
  </si>
  <si>
    <t xml:space="preserve"> Cost £</t>
  </si>
  <si>
    <t>Pre-season Marking Out (HUFC)</t>
  </si>
  <si>
    <t>Annual</t>
  </si>
  <si>
    <t>August</t>
  </si>
  <si>
    <t>Re-marking (HUFC)</t>
  </si>
  <si>
    <t>Sept - April</t>
  </si>
  <si>
    <t>Verti-draining</t>
  </si>
  <si>
    <t>May</t>
  </si>
  <si>
    <t xml:space="preserve">Drill seeding - 6 bags per  full sized pitch </t>
  </si>
  <si>
    <t xml:space="preserve">Top dressing - 60 tonnes per full sized pitch 70/30 sand/soil mix </t>
  </si>
  <si>
    <t xml:space="preserve">Goal-mouth renovation </t>
  </si>
  <si>
    <t>Cut and strim Hartletts Park Pitch area</t>
  </si>
  <si>
    <t>Fortnightly</t>
  </si>
  <si>
    <t>Mar - Oct</t>
  </si>
  <si>
    <t xml:space="preserve">                (18 occasions)</t>
  </si>
  <si>
    <t>Slitting    (3 occasions)</t>
  </si>
  <si>
    <t>Oct - Mar</t>
  </si>
  <si>
    <t>Harrowing   (3 occasions)</t>
  </si>
  <si>
    <t>Oct - April</t>
  </si>
  <si>
    <t>Weedkilling</t>
  </si>
  <si>
    <t>Jun - Sept</t>
  </si>
  <si>
    <t>Fertiliser</t>
  </si>
  <si>
    <t>Apr - Aug</t>
  </si>
  <si>
    <t>Fracture tyne goal mouths &amp; wet areas (3 occasions)</t>
  </si>
  <si>
    <t>Winter</t>
  </si>
  <si>
    <t>Erection of football posts &amp; rails at Hartletts Park</t>
  </si>
  <si>
    <t>Once</t>
  </si>
  <si>
    <t>Removal of football posts and rails to behind Community Centre</t>
  </si>
  <si>
    <t>Rolling</t>
  </si>
  <si>
    <t>Ad hoc</t>
  </si>
  <si>
    <t>Hollow tining</t>
  </si>
  <si>
    <t>Sep - May</t>
  </si>
  <si>
    <t>Watering goalmouths (2 per pitch)</t>
  </si>
  <si>
    <t>Summer</t>
  </si>
  <si>
    <t>Tree maintenance</t>
  </si>
  <si>
    <t>Hedge maintenance + School Hedge/Pathway Hedge = (Fortnightly).  Keep hedge off ashes plots</t>
  </si>
  <si>
    <t>Paint seven seats and shed</t>
  </si>
  <si>
    <t>Cost per visit £</t>
  </si>
  <si>
    <t>Cost per Month £</t>
  </si>
  <si>
    <t>No of visits per year</t>
  </si>
  <si>
    <t xml:space="preserve">Hedge at back of graveyard backing onto the road (May, July, September) </t>
  </si>
  <si>
    <t>Clear leaves</t>
  </si>
  <si>
    <t>Rake bark in Dave Deadman and blow area</t>
  </si>
  <si>
    <t>Cut &amp; Strim,  tidy around playareas, Cresswell, Pexalls Close and roundabout</t>
  </si>
  <si>
    <t>Borders weedkill, trim and tidy</t>
  </si>
  <si>
    <t>Grass - rough C&amp;S  Felders Mede, the bank, and area around two Pylons (Felders Mede = Fortnightly)</t>
  </si>
  <si>
    <t xml:space="preserve">Holt Park Bund Slope Cut (4x PA - March, June, Aug &amp; Nov) </t>
  </si>
  <si>
    <t>Bark top up in Dave Deadman playarea</t>
  </si>
  <si>
    <t>Weed Kill Felders Mede Open Space</t>
  </si>
  <si>
    <t>Maintain shrubs along fence line near to Anne Pitcher playarea and trees around play area</t>
  </si>
  <si>
    <t>Cut hedges around substation next to Anne Pitcher playarea (every other year)</t>
  </si>
  <si>
    <t>Maintain trees on Cresswell - path through to Holt Lane</t>
  </si>
  <si>
    <t>Cut hedge around Pexalls Close middle grass area</t>
  </si>
  <si>
    <t>Creswell - mow,strim, borders</t>
  </si>
  <si>
    <t>fortnightly</t>
  </si>
  <si>
    <t>Cut &amp; Strim Car Park area opposite the Crooked Billet</t>
  </si>
  <si>
    <t>Clear out ditch next to bridge ( March, May, July, September, November)</t>
  </si>
  <si>
    <t>Grounds Maintenance Contract Scheme of Work 2023-24</t>
  </si>
  <si>
    <t xml:space="preserve">King George V Playing Field Schedule </t>
  </si>
  <si>
    <t>PITCH MAINTENANCE SCHEDULE 2023-24</t>
  </si>
  <si>
    <t>AREA :      KGV FOOTBALL PITCHES</t>
  </si>
  <si>
    <t>Goal-mouth renovation for adult pitch (3 tonnes) &amp; turf</t>
  </si>
  <si>
    <t>Cut and strim adult pitch at KGV</t>
  </si>
  <si>
    <t xml:space="preserve">Gang Mow King George V Playing Fields for cricket </t>
  </si>
  <si>
    <t>Weekly*</t>
  </si>
  <si>
    <t>Mar - Nov</t>
  </si>
  <si>
    <t xml:space="preserve">Rolling </t>
  </si>
  <si>
    <t>Ad Hoc</t>
  </si>
  <si>
    <t>Watering Goal  Mouths ( 2 per pitch)</t>
  </si>
  <si>
    <t xml:space="preserve">* Weekly in summer &amp; as directed </t>
  </si>
  <si>
    <t>Hollow Tining</t>
  </si>
  <si>
    <t>Sept- May</t>
  </si>
  <si>
    <t>TOTAL excluding Gang Mow, Rolling, Hollow Tining &amp; Watering</t>
  </si>
  <si>
    <t>Gang Mow  total    (35 weeks x £85)</t>
  </si>
  <si>
    <t>Total including Gang Mow</t>
  </si>
  <si>
    <t>Mar - Oct (18 occasions)</t>
  </si>
  <si>
    <t>Oct - Mar (3 occasions)</t>
  </si>
  <si>
    <t>Watering Goal  Mouths ( 2 per pitch, weekly in summer and as directed)</t>
  </si>
  <si>
    <t>Mar - Nov as directed (invoiced separately)</t>
  </si>
  <si>
    <t>as directed (invoiced separately)</t>
  </si>
  <si>
    <t>Summer as directed (invoiced separately)</t>
  </si>
  <si>
    <t>Sept- May as directed (invoiced separately)</t>
  </si>
  <si>
    <t xml:space="preserve">Raven Grass cut, mow and tidy leaves and litter </t>
  </si>
  <si>
    <t xml:space="preserve">A30 Grass cut, mow and tidy leaves and litter </t>
  </si>
  <si>
    <t>alternate months</t>
  </si>
  <si>
    <t>Bus Stops - Raven and The Hogget</t>
  </si>
  <si>
    <t>Grass- cut, strim &amp; tidy around the verges avoiding the wild flowers and bulbs</t>
  </si>
  <si>
    <t>Strim and tidy central area once wild flowers have finished and if required before the growing season</t>
  </si>
  <si>
    <t>Pond area at Coal House Corner</t>
  </si>
  <si>
    <t>War Memorial</t>
  </si>
  <si>
    <t>Strim rake up and cut grass</t>
  </si>
  <si>
    <t xml:space="preserve">Remembrance Sunday - cut strim and tidy (Friday Before) </t>
  </si>
  <si>
    <t>Grass Rough Cut &amp; Strim</t>
  </si>
  <si>
    <t>Hedges, bushes and trees</t>
  </si>
  <si>
    <t>Bell Meadow</t>
  </si>
  <si>
    <t>Shrub bed maintenance (inc pruning and weeding)</t>
  </si>
  <si>
    <t>Leaf clearing</t>
  </si>
  <si>
    <t>Top up wood chippings</t>
  </si>
  <si>
    <t>Cut Grass Area</t>
  </si>
  <si>
    <t>Border maintenance - grass cut, weeding, strimming wild flowers when finished, rose maintenance</t>
  </si>
  <si>
    <t>Maintain wildflower area on lhs as approach station road roundabout from motorway, same as 14c</t>
  </si>
  <si>
    <t>Grand Parade/Station Road/Bus stop</t>
  </si>
  <si>
    <t>Maintain  bushes at the front of the Community Centre, weeding border</t>
  </si>
  <si>
    <t>Leaf blowing clear leaves and remove at front and side of community centre</t>
  </si>
  <si>
    <t xml:space="preserve">Squash Ent/Ravenscroft (mound) weedkill, hedge creeper &amp; bushes cut </t>
  </si>
  <si>
    <t>Leaf removal by squash door</t>
  </si>
  <si>
    <t xml:space="preserve">CC rear and paths - clear leaves &amp; drain, blow round whole area &amp; weedkill . </t>
  </si>
  <si>
    <t xml:space="preserve">Back of Community Centre rough cutting and strimming </t>
  </si>
  <si>
    <t>Cut hedge behind the CC down the path from Ravenscroft to Griffin Way South</t>
  </si>
  <si>
    <t>Maintain trees at the back and side (between the two fences on the bund) of the Community Centre</t>
  </si>
  <si>
    <t>Sports Court /Community Areas</t>
  </si>
  <si>
    <t>Tennis Courts rough cutting and strimming round tennis courts and strip along path</t>
  </si>
  <si>
    <t xml:space="preserve">Clear ditch between tennis courts and CC and remove rubbish/leaves  </t>
  </si>
  <si>
    <t>Leaf blow whole of the car park , clear edges/gutters of debris and remove rubbish</t>
  </si>
  <si>
    <t xml:space="preserve"> Weed kill round edge of car park</t>
  </si>
  <si>
    <t>Leaf blowing clear tidy &amp; remove rubbish from car park</t>
  </si>
  <si>
    <t>Sweep round edge of car park</t>
  </si>
  <si>
    <t>Weed kill round Tennis Court</t>
  </si>
  <si>
    <t>Strim nettles around gate leading into Mitchells Field and cut shrubs next to path( Mar, May, July, Aug, Nov)</t>
  </si>
  <si>
    <t>Every 2 months spring to autumn</t>
  </si>
  <si>
    <t>Erect and remove Bonfire signs/ lock/unlock gates. (Weekend)</t>
  </si>
  <si>
    <t>Hedge round playarea (Ravenscroft)</t>
  </si>
  <si>
    <t xml:space="preserve">Cut Boundary hedges (Park) &amp; shrubs along side of paths (March, May, July, End August, November) </t>
  </si>
  <si>
    <t>Grass cut round bollards, mound and around teenshelter</t>
  </si>
  <si>
    <t xml:space="preserve">Boundary - grass cut, strim &amp; tidy (March, May, July, End August, November) </t>
  </si>
  <si>
    <t>Leaf blowing clear tidy &amp; remove rubbish</t>
  </si>
  <si>
    <t xml:space="preserve">Skateboard Area  </t>
  </si>
  <si>
    <t>Leaf blowing labour and remove rubbish</t>
  </si>
  <si>
    <t>Grass - Cut, strim &amp; tidy area between skatepark and school</t>
  </si>
  <si>
    <t xml:space="preserve">Outdoor Gym Area  </t>
  </si>
  <si>
    <t>Weedkill</t>
  </si>
  <si>
    <t>Mow and strim round safer surface</t>
  </si>
  <si>
    <t>To rough mow &amp; strim all grassed area's at Mitchells Field, Hook</t>
  </si>
  <si>
    <t>Clear out ditch, especially at the bottom by entrance into Wheelers Hill</t>
  </si>
  <si>
    <t>Cut hedge along path from Mitchells Field through to Quince Tree Way</t>
  </si>
  <si>
    <t>Cut back bushes on RHS as you enter from Wheelers Hill</t>
  </si>
  <si>
    <t>Cut grass either side of the footpath from Mitchells Field through to Quince Tree Way</t>
  </si>
  <si>
    <t>Grass cut - Play area</t>
  </si>
  <si>
    <t>Grass - rough cut and strim, leaf blowing paths if required afterwards, map provided of area</t>
  </si>
  <si>
    <t>Leaf blowing clear tidy &amp; remove rubbish from playarea</t>
  </si>
  <si>
    <t>Roadside hedge and hedges around park</t>
  </si>
  <si>
    <t>Grass cut</t>
  </si>
  <si>
    <t>Leaf blowing clear tidy &amp; remove rubbish when leaves are falling</t>
  </si>
  <si>
    <t>Weed Kill, removing nettles</t>
  </si>
  <si>
    <t>Grass- cut,strim. Tidy inside play area</t>
  </si>
  <si>
    <t>Bark top up to play area</t>
  </si>
  <si>
    <t>Tidy Hedge and shrubs</t>
  </si>
  <si>
    <t>Leaf blowing clear tidy &amp; remove rubbish inside playarea</t>
  </si>
  <si>
    <t>Weed kill play area</t>
  </si>
  <si>
    <t>Grass - Cut, strim and tidy mound and round playareas</t>
  </si>
  <si>
    <t>Weed &amp; weedkill borders</t>
  </si>
  <si>
    <t>Rough Cut Kickabout area and around the side of car park</t>
  </si>
  <si>
    <t>Balancing Pond clear out</t>
  </si>
  <si>
    <t>Hedge Trim along path</t>
  </si>
  <si>
    <t>Rough Cut and strim round balancing pond and along path</t>
  </si>
  <si>
    <t>Hartletts Pitches</t>
  </si>
  <si>
    <t>Fortnightly (18 occasions)</t>
  </si>
  <si>
    <t>Slitting</t>
  </si>
  <si>
    <t xml:space="preserve">Harrowing   </t>
  </si>
  <si>
    <t>TOTAL PARKS</t>
  </si>
  <si>
    <t>TOTAL OUTDOOR SPACES</t>
  </si>
  <si>
    <t>TOTAL KGV</t>
  </si>
  <si>
    <t>TOTAL HOLT PARK</t>
  </si>
  <si>
    <t>TOTAL CEMETERY</t>
  </si>
  <si>
    <t>TOTAL BASSETTS MEAD</t>
  </si>
  <si>
    <t>TOTAL PLAY AREAS</t>
  </si>
  <si>
    <t>Cut back hedges along cycle way and path. Bottom part leading to Wheelers Hill as required</t>
  </si>
  <si>
    <t>Community Buildings</t>
  </si>
  <si>
    <t>Mitchells Field</t>
  </si>
  <si>
    <t>Wellworth Park</t>
  </si>
  <si>
    <t xml:space="preserve">John Morgan Close </t>
  </si>
  <si>
    <t>Elizabeth Hall</t>
  </si>
  <si>
    <t>Varndell</t>
  </si>
  <si>
    <t xml:space="preserve">Park and Play Areas </t>
  </si>
  <si>
    <t>3 occasions</t>
  </si>
  <si>
    <t>Nominal Code</t>
  </si>
  <si>
    <t>Cost Centre</t>
  </si>
  <si>
    <t>Name</t>
  </si>
  <si>
    <t>Monthly invoice total</t>
  </si>
  <si>
    <t>Total</t>
  </si>
  <si>
    <t>Hartletts</t>
  </si>
  <si>
    <t>Cemetery/Hartletts/Mitchells</t>
  </si>
  <si>
    <t>Other</t>
  </si>
  <si>
    <t>Pitch maintenance</t>
  </si>
  <si>
    <t>Monthly invoice value</t>
  </si>
  <si>
    <t>Annual Contract Cost</t>
  </si>
  <si>
    <t>Coal House Corner</t>
  </si>
  <si>
    <t>Bus stop</t>
  </si>
  <si>
    <t>War memorial</t>
  </si>
  <si>
    <t>EH</t>
  </si>
  <si>
    <t>Grand Parade</t>
  </si>
  <si>
    <t>JMC</t>
  </si>
  <si>
    <t>Wellworth</t>
  </si>
  <si>
    <t>CC</t>
  </si>
  <si>
    <t>St Johns</t>
  </si>
  <si>
    <t>Mitchells</t>
  </si>
  <si>
    <t>VAT</t>
  </si>
  <si>
    <t>22-23</t>
  </si>
  <si>
    <t>23-24</t>
  </si>
  <si>
    <t>Cemetery, Garden (Incl School/Vicars Path) and St Johns</t>
  </si>
  <si>
    <t>King George V Playing Field</t>
  </si>
  <si>
    <t>Maintenance of Rose Beds</t>
  </si>
  <si>
    <t xml:space="preserve">Grass cutting, &amp; leaves blowing - Cemetery garden </t>
  </si>
  <si>
    <t xml:space="preserve">Weekly (Apr, No Mow May, June onwards </t>
  </si>
  <si>
    <t>Pending 2024 / 2025</t>
  </si>
  <si>
    <t xml:space="preserve">Grass cutting (C&amp;S) St Johns Cemetery (June onwards all areas except marked off areas. </t>
  </si>
  <si>
    <t>Cut hedge round playarea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</si>
</sst>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7" x14ac:knownFonts="1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2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20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6" fillId="0" borderId="0" xfId="0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8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2" fontId="7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7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2" fontId="7" fillId="7" borderId="3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/>
    <xf numFmtId="2" fontId="13" fillId="4" borderId="0" xfId="0" applyNumberFormat="1" applyFont="1" applyFill="1" applyAlignment="1">
      <alignment horizontal="center"/>
    </xf>
    <xf numFmtId="2" fontId="22" fillId="4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7" fillId="0" borderId="0" xfId="0" applyFont="1"/>
    <xf numFmtId="2" fontId="13" fillId="5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3" fillId="0" borderId="0" xfId="0" applyNumberFormat="1" applyFont="1"/>
    <xf numFmtId="0" fontId="13" fillId="0" borderId="2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8" borderId="0" xfId="0" applyNumberFormat="1" applyFont="1" applyFill="1" applyAlignment="1">
      <alignment horizontal="center"/>
    </xf>
    <xf numFmtId="0" fontId="13" fillId="2" borderId="0" xfId="0" applyFont="1" applyFill="1"/>
    <xf numFmtId="0" fontId="18" fillId="0" borderId="0" xfId="0" applyFont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3" fillId="6" borderId="0" xfId="0" applyFont="1" applyFill="1"/>
    <xf numFmtId="0" fontId="13" fillId="6" borderId="0" xfId="0" applyFont="1" applyFill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13" fillId="4" borderId="0" xfId="0" applyNumberFormat="1" applyFont="1" applyFill="1" applyAlignment="1">
      <alignment horizontal="right"/>
    </xf>
    <xf numFmtId="2" fontId="13" fillId="4" borderId="0" xfId="0" applyNumberFormat="1" applyFont="1" applyFill="1"/>
    <xf numFmtId="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0" xfId="0" applyNumberFormat="1" applyFont="1"/>
    <xf numFmtId="0" fontId="12" fillId="2" borderId="0" xfId="0" applyFont="1" applyFill="1" applyAlignment="1">
      <alignment horizontal="right"/>
    </xf>
    <xf numFmtId="4" fontId="13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/>
    <xf numFmtId="0" fontId="20" fillId="0" borderId="0" xfId="0" applyFont="1"/>
    <xf numFmtId="0" fontId="3" fillId="0" borderId="0" xfId="0" applyFont="1"/>
    <xf numFmtId="0" fontId="3" fillId="6" borderId="0" xfId="0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3" fillId="4" borderId="0" xfId="0" applyNumberFormat="1" applyFont="1" applyFill="1" applyAlignment="1">
      <alignment horizontal="right"/>
    </xf>
    <xf numFmtId="2" fontId="3" fillId="4" borderId="0" xfId="0" applyNumberFormat="1" applyFont="1" applyFill="1"/>
    <xf numFmtId="2" fontId="20" fillId="0" borderId="0" xfId="0" applyNumberFormat="1" applyFont="1"/>
    <xf numFmtId="2" fontId="17" fillId="4" borderId="0" xfId="0" applyNumberFormat="1" applyFont="1" applyFill="1" applyAlignment="1">
      <alignment horizontal="right"/>
    </xf>
    <xf numFmtId="2" fontId="17" fillId="0" borderId="0" xfId="0" applyNumberFormat="1" applyFont="1" applyAlignment="1">
      <alignment horizontal="right"/>
    </xf>
    <xf numFmtId="2" fontId="13" fillId="7" borderId="0" xfId="0" applyNumberFormat="1" applyFont="1" applyFill="1"/>
    <xf numFmtId="6" fontId="1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164" fontId="23" fillId="9" borderId="0" xfId="0" applyNumberFormat="1" applyFont="1" applyFill="1" applyAlignment="1">
      <alignment horizontal="center" wrapText="1"/>
    </xf>
    <xf numFmtId="164" fontId="13" fillId="0" borderId="0" xfId="0" applyNumberFormat="1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1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5" xfId="0" applyBorder="1"/>
    <xf numFmtId="0" fontId="20" fillId="0" borderId="5" xfId="0" applyFont="1" applyBorder="1"/>
    <xf numFmtId="0" fontId="3" fillId="0" borderId="5" xfId="0" applyFont="1" applyBorder="1"/>
    <xf numFmtId="164" fontId="3" fillId="0" borderId="5" xfId="0" applyNumberFormat="1" applyFont="1" applyBorder="1"/>
    <xf numFmtId="164" fontId="0" fillId="0" borderId="5" xfId="0" applyNumberFormat="1" applyBorder="1"/>
    <xf numFmtId="164" fontId="20" fillId="0" borderId="5" xfId="0" applyNumberFormat="1" applyFont="1" applyBorder="1"/>
    <xf numFmtId="164" fontId="13" fillId="7" borderId="0" xfId="0" applyNumberFormat="1" applyFont="1" applyFill="1" applyAlignment="1">
      <alignment horizontal="right"/>
    </xf>
    <xf numFmtId="164" fontId="13" fillId="7" borderId="0" xfId="0" applyNumberFormat="1" applyFont="1" applyFill="1" applyAlignment="1">
      <alignment horizontal="right" vertical="center"/>
    </xf>
    <xf numFmtId="0" fontId="7" fillId="0" borderId="0" xfId="0" applyFo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3" fillId="0" borderId="0" xfId="0" applyFont="1"/>
    <xf numFmtId="164" fontId="23" fillId="7" borderId="0" xfId="0" applyNumberFormat="1" applyFont="1" applyFill="1" applyAlignment="1">
      <alignment horizontal="center" wrapText="1"/>
    </xf>
    <xf numFmtId="164" fontId="3" fillId="7" borderId="0" xfId="0" applyNumberFormat="1" applyFont="1" applyFill="1" applyAlignment="1">
      <alignment horizontal="right"/>
    </xf>
    <xf numFmtId="164" fontId="12" fillId="7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opLeftCell="A15" zoomScale="50" zoomScaleNormal="50" zoomScaleSheetLayoutView="100" zoomScalePageLayoutView="60" workbookViewId="0">
      <selection activeCell="D92" sqref="D92"/>
    </sheetView>
  </sheetViews>
  <sheetFormatPr defaultColWidth="38" defaultRowHeight="25" x14ac:dyDescent="0.5"/>
  <cols>
    <col min="1" max="1" width="14.453125" style="4" customWidth="1"/>
    <col min="2" max="2" width="38" style="2" customWidth="1"/>
    <col min="3" max="3" width="131.453125" style="4" customWidth="1"/>
    <col min="4" max="4" width="55.453125" style="2" customWidth="1"/>
    <col min="5" max="6" width="38" style="3" customWidth="1"/>
    <col min="7" max="7" width="38" style="4" customWidth="1"/>
    <col min="8" max="8" width="38" style="3" customWidth="1"/>
    <col min="9" max="9" width="38" style="5" customWidth="1"/>
    <col min="10" max="10" width="0.453125" style="5" customWidth="1"/>
    <col min="11" max="11" width="38" style="5" customWidth="1"/>
    <col min="12" max="15" width="38" style="4" customWidth="1"/>
    <col min="16" max="16384" width="38" style="4"/>
  </cols>
  <sheetData>
    <row r="1" spans="1:15" x14ac:dyDescent="0.5">
      <c r="A1" s="1"/>
      <c r="C1" s="1"/>
    </row>
    <row r="2" spans="1:15" x14ac:dyDescent="0.5">
      <c r="C2" s="1"/>
    </row>
    <row r="3" spans="1:15" x14ac:dyDescent="0.5">
      <c r="A3" s="121" t="s">
        <v>100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5" x14ac:dyDescent="0.5">
      <c r="C4" s="1"/>
      <c r="H4" s="120"/>
      <c r="I4" s="120"/>
      <c r="J4" s="120"/>
      <c r="K4" s="120"/>
      <c r="L4" s="121" t="s">
        <v>41</v>
      </c>
      <c r="M4" s="121"/>
    </row>
    <row r="5" spans="1:15" x14ac:dyDescent="0.5">
      <c r="A5" s="1"/>
      <c r="C5" s="1"/>
      <c r="H5" s="6"/>
      <c r="I5" s="6"/>
      <c r="J5" s="6"/>
      <c r="K5" s="6"/>
    </row>
    <row r="6" spans="1:15" x14ac:dyDescent="0.5">
      <c r="H6" s="5" t="s">
        <v>1</v>
      </c>
      <c r="I6" s="5" t="s">
        <v>8</v>
      </c>
      <c r="K6" s="5" t="s">
        <v>7</v>
      </c>
      <c r="O6" s="5"/>
    </row>
    <row r="7" spans="1:15" ht="25.5" thickBot="1" x14ac:dyDescent="0.55000000000000004">
      <c r="B7" s="2" t="s">
        <v>11</v>
      </c>
      <c r="C7" s="7"/>
      <c r="D7" s="8" t="s">
        <v>0</v>
      </c>
      <c r="E7" s="9" t="s">
        <v>5</v>
      </c>
      <c r="F7" s="9" t="s">
        <v>6</v>
      </c>
      <c r="H7" s="9" t="s">
        <v>10</v>
      </c>
      <c r="I7" s="9" t="s">
        <v>9</v>
      </c>
      <c r="K7" s="9"/>
    </row>
    <row r="9" spans="1:15" x14ac:dyDescent="0.5">
      <c r="B9" s="10"/>
    </row>
    <row r="10" spans="1:15" x14ac:dyDescent="0.5">
      <c r="A10" s="11" t="s">
        <v>15</v>
      </c>
      <c r="B10" s="10"/>
    </row>
    <row r="11" spans="1:15" x14ac:dyDescent="0.5">
      <c r="B11" s="4" t="s">
        <v>70</v>
      </c>
      <c r="C11" s="1"/>
      <c r="D11" s="4" t="s">
        <v>46</v>
      </c>
      <c r="E11" s="12">
        <v>68</v>
      </c>
      <c r="F11" s="12">
        <f>SUM(E11*36)</f>
        <v>2448</v>
      </c>
      <c r="H11" s="13">
        <f>F11</f>
        <v>2448</v>
      </c>
    </row>
    <row r="12" spans="1:15" x14ac:dyDescent="0.5">
      <c r="B12" s="4" t="s">
        <v>39</v>
      </c>
      <c r="C12" s="1"/>
      <c r="D12" s="4" t="s">
        <v>3</v>
      </c>
      <c r="E12" s="12">
        <v>137</v>
      </c>
      <c r="F12" s="12">
        <f>SUM(E12*1)</f>
        <v>137</v>
      </c>
      <c r="H12" s="13">
        <f>F12</f>
        <v>137</v>
      </c>
      <c r="K12" s="14"/>
    </row>
    <row r="13" spans="1:15" x14ac:dyDescent="0.5">
      <c r="B13" s="4" t="s">
        <v>85</v>
      </c>
      <c r="C13" s="1"/>
      <c r="D13" s="4" t="s">
        <v>14</v>
      </c>
      <c r="E13" s="12">
        <v>103</v>
      </c>
      <c r="F13" s="12">
        <f>SUM(E13*9)</f>
        <v>927</v>
      </c>
      <c r="H13" s="13">
        <f>F13</f>
        <v>927</v>
      </c>
      <c r="K13" s="14"/>
    </row>
    <row r="14" spans="1:15" x14ac:dyDescent="0.5">
      <c r="B14" s="4" t="s">
        <v>59</v>
      </c>
      <c r="C14" s="1"/>
      <c r="D14" s="4" t="s">
        <v>3</v>
      </c>
      <c r="E14" s="12">
        <v>198</v>
      </c>
      <c r="F14" s="12">
        <f>SUM(E14*1)</f>
        <v>198</v>
      </c>
      <c r="H14" s="13">
        <f>F14</f>
        <v>198</v>
      </c>
    </row>
    <row r="15" spans="1:15" x14ac:dyDescent="0.5">
      <c r="B15" s="4" t="s">
        <v>84</v>
      </c>
      <c r="C15" s="1"/>
      <c r="D15" s="4" t="s">
        <v>14</v>
      </c>
      <c r="E15" s="12">
        <v>35</v>
      </c>
      <c r="F15" s="12">
        <f>SUM(E15*9)</f>
        <v>315</v>
      </c>
      <c r="H15" s="13">
        <f>F15</f>
        <v>315</v>
      </c>
    </row>
    <row r="16" spans="1:15" x14ac:dyDescent="0.5">
      <c r="C16" s="1"/>
      <c r="F16" s="5"/>
      <c r="H16" s="15">
        <f>SUM(H11:H15)</f>
        <v>4025</v>
      </c>
      <c r="I16" s="16"/>
      <c r="K16" s="17">
        <f>SUM(H16:I16)</f>
        <v>4025</v>
      </c>
    </row>
    <row r="17" spans="1:14" x14ac:dyDescent="0.5">
      <c r="B17" s="18"/>
      <c r="C17" s="7"/>
      <c r="D17" s="19"/>
      <c r="E17" s="5"/>
      <c r="F17" s="5"/>
      <c r="H17" s="5"/>
    </row>
    <row r="18" spans="1:14" x14ac:dyDescent="0.5">
      <c r="A18" s="11" t="s">
        <v>16</v>
      </c>
      <c r="H18" s="5"/>
    </row>
    <row r="19" spans="1:14" x14ac:dyDescent="0.5">
      <c r="A19" s="11"/>
      <c r="H19" s="5"/>
    </row>
    <row r="20" spans="1:14" s="1" customFormat="1" x14ac:dyDescent="0.5">
      <c r="A20" s="1" t="s">
        <v>78</v>
      </c>
      <c r="B20" s="20"/>
      <c r="D20" s="20"/>
      <c r="E20" s="5"/>
      <c r="F20" s="5"/>
      <c r="H20" s="5"/>
      <c r="I20" s="5"/>
      <c r="J20" s="5"/>
      <c r="K20" s="5"/>
      <c r="N20" s="4"/>
    </row>
    <row r="21" spans="1:14" s="7" customFormat="1" x14ac:dyDescent="0.5">
      <c r="B21" s="2" t="s">
        <v>77</v>
      </c>
      <c r="C21" s="4"/>
      <c r="D21" s="2" t="s">
        <v>45</v>
      </c>
      <c r="E21" s="12">
        <v>40</v>
      </c>
      <c r="F21" s="12">
        <f>SUM(E21*9)</f>
        <v>360</v>
      </c>
      <c r="H21" s="13">
        <f>F21</f>
        <v>360</v>
      </c>
      <c r="I21" s="21"/>
      <c r="J21" s="21"/>
      <c r="K21" s="5"/>
      <c r="N21" s="4"/>
    </row>
    <row r="22" spans="1:14" x14ac:dyDescent="0.5">
      <c r="B22" s="2" t="s">
        <v>71</v>
      </c>
      <c r="D22" s="2" t="s">
        <v>37</v>
      </c>
      <c r="E22" s="12">
        <v>47</v>
      </c>
      <c r="F22" s="12">
        <f>SUM(E22*4)</f>
        <v>188</v>
      </c>
      <c r="H22" s="13">
        <f t="shared" ref="H22:H29" si="0">F22</f>
        <v>188</v>
      </c>
    </row>
    <row r="23" spans="1:14" x14ac:dyDescent="0.5">
      <c r="B23" s="2" t="s">
        <v>72</v>
      </c>
      <c r="C23" s="2"/>
      <c r="D23" s="2" t="s">
        <v>45</v>
      </c>
      <c r="E23" s="12">
        <v>45</v>
      </c>
      <c r="F23" s="12">
        <f>SUM(E23*9)</f>
        <v>405</v>
      </c>
      <c r="H23" s="13">
        <f t="shared" si="0"/>
        <v>405</v>
      </c>
    </row>
    <row r="24" spans="1:14" x14ac:dyDescent="0.5">
      <c r="B24" s="2" t="s">
        <v>73</v>
      </c>
      <c r="C24" s="2"/>
      <c r="D24" s="2" t="s">
        <v>42</v>
      </c>
      <c r="E24" s="12">
        <v>28</v>
      </c>
      <c r="F24" s="12">
        <f>SUM(E24*12)</f>
        <v>336</v>
      </c>
      <c r="H24" s="13">
        <f t="shared" si="0"/>
        <v>336</v>
      </c>
      <c r="I24" s="3"/>
      <c r="J24" s="3"/>
    </row>
    <row r="25" spans="1:14" x14ac:dyDescent="0.5">
      <c r="B25" s="4" t="s">
        <v>67</v>
      </c>
      <c r="C25" s="2"/>
      <c r="D25" s="2" t="s">
        <v>42</v>
      </c>
      <c r="E25" s="12">
        <v>50</v>
      </c>
      <c r="F25" s="12">
        <f>SUM(E25*12)</f>
        <v>600</v>
      </c>
      <c r="H25" s="13">
        <f t="shared" si="0"/>
        <v>600</v>
      </c>
      <c r="I25" s="3"/>
      <c r="J25" s="3"/>
    </row>
    <row r="26" spans="1:14" x14ac:dyDescent="0.5">
      <c r="B26" s="4" t="s">
        <v>74</v>
      </c>
      <c r="D26" s="4" t="s">
        <v>2</v>
      </c>
      <c r="E26" s="12">
        <v>35</v>
      </c>
      <c r="F26" s="12">
        <f>SUM(E26*9)</f>
        <v>315</v>
      </c>
      <c r="H26" s="13">
        <f t="shared" si="0"/>
        <v>315</v>
      </c>
      <c r="I26" s="3"/>
      <c r="J26" s="3"/>
    </row>
    <row r="27" spans="1:14" x14ac:dyDescent="0.5">
      <c r="B27" s="27" t="s">
        <v>75</v>
      </c>
      <c r="D27" s="4" t="s">
        <v>53</v>
      </c>
      <c r="E27" s="12">
        <v>35</v>
      </c>
      <c r="F27" s="12">
        <f>SUM(E27*9)</f>
        <v>315</v>
      </c>
      <c r="H27" s="13">
        <f t="shared" si="0"/>
        <v>315</v>
      </c>
      <c r="I27" s="3"/>
      <c r="J27" s="3"/>
    </row>
    <row r="28" spans="1:14" x14ac:dyDescent="0.5">
      <c r="B28" s="27" t="s">
        <v>79</v>
      </c>
      <c r="D28" s="4" t="s">
        <v>76</v>
      </c>
      <c r="E28" s="12">
        <v>318</v>
      </c>
      <c r="F28" s="12">
        <f>SUM(E28*2)</f>
        <v>636</v>
      </c>
      <c r="H28" s="13">
        <f t="shared" si="0"/>
        <v>636</v>
      </c>
      <c r="I28" s="3"/>
      <c r="J28" s="3"/>
    </row>
    <row r="29" spans="1:14" x14ac:dyDescent="0.5">
      <c r="B29" s="122" t="s">
        <v>97</v>
      </c>
      <c r="C29" s="122"/>
      <c r="D29" s="4" t="s">
        <v>3</v>
      </c>
      <c r="E29" s="36">
        <v>649</v>
      </c>
      <c r="F29" s="12">
        <f>SUM(E29)</f>
        <v>649</v>
      </c>
      <c r="H29" s="13">
        <f t="shared" si="0"/>
        <v>649</v>
      </c>
    </row>
    <row r="30" spans="1:14" x14ac:dyDescent="0.5">
      <c r="B30" s="4"/>
      <c r="D30" s="4"/>
      <c r="H30" s="15">
        <f>SUM(H21:H29)</f>
        <v>3804</v>
      </c>
      <c r="I30" s="3"/>
      <c r="J30" s="3"/>
      <c r="K30" s="14">
        <f>SUM(H30:J30)</f>
        <v>3804</v>
      </c>
    </row>
    <row r="31" spans="1:14" x14ac:dyDescent="0.5">
      <c r="B31" s="4"/>
      <c r="D31" s="4"/>
    </row>
    <row r="32" spans="1:14" s="25" customFormat="1" x14ac:dyDescent="0.5">
      <c r="A32" s="1" t="s">
        <v>19</v>
      </c>
      <c r="C32" s="1"/>
      <c r="E32" s="26"/>
      <c r="F32" s="26"/>
      <c r="H32" s="26"/>
      <c r="I32" s="26"/>
      <c r="J32" s="26"/>
      <c r="K32" s="26"/>
      <c r="N32" s="4"/>
    </row>
    <row r="33" spans="1:14" x14ac:dyDescent="0.5">
      <c r="B33" s="4" t="s">
        <v>86</v>
      </c>
      <c r="D33" s="4" t="s">
        <v>47</v>
      </c>
      <c r="E33" s="12">
        <v>50</v>
      </c>
      <c r="F33" s="12">
        <f>SUM(E33*18)</f>
        <v>900</v>
      </c>
      <c r="H33" s="13">
        <f t="shared" ref="H33:H39" si="1">F33</f>
        <v>900</v>
      </c>
      <c r="I33" s="3"/>
      <c r="J33" s="3"/>
    </row>
    <row r="34" spans="1:14" x14ac:dyDescent="0.5">
      <c r="B34" s="4" t="s">
        <v>63</v>
      </c>
      <c r="D34" s="4" t="s">
        <v>62</v>
      </c>
      <c r="E34" s="12">
        <v>35</v>
      </c>
      <c r="F34" s="12">
        <f>SUM(E34*12)</f>
        <v>420</v>
      </c>
      <c r="H34" s="13">
        <f t="shared" si="1"/>
        <v>420</v>
      </c>
      <c r="I34" s="3"/>
      <c r="L34" s="5"/>
    </row>
    <row r="35" spans="1:14" x14ac:dyDescent="0.5">
      <c r="B35" s="4" t="s">
        <v>66</v>
      </c>
      <c r="D35" s="4" t="s">
        <v>37</v>
      </c>
      <c r="E35" s="12">
        <v>68</v>
      </c>
      <c r="F35" s="12">
        <f t="shared" ref="F35:F40" si="2">SUM(E35*4)</f>
        <v>272</v>
      </c>
      <c r="H35" s="13">
        <f t="shared" si="1"/>
        <v>272</v>
      </c>
      <c r="I35" s="3"/>
      <c r="L35" s="5"/>
    </row>
    <row r="36" spans="1:14" x14ac:dyDescent="0.5">
      <c r="B36" s="27" t="s">
        <v>65</v>
      </c>
      <c r="C36" s="23"/>
      <c r="D36" s="4" t="s">
        <v>64</v>
      </c>
      <c r="E36" s="12">
        <v>40</v>
      </c>
      <c r="F36" s="12">
        <f t="shared" si="2"/>
        <v>160</v>
      </c>
      <c r="H36" s="13">
        <f t="shared" si="1"/>
        <v>160</v>
      </c>
      <c r="I36" s="3"/>
      <c r="J36" s="3"/>
      <c r="K36" s="4"/>
    </row>
    <row r="37" spans="1:14" x14ac:dyDescent="0.5">
      <c r="B37" s="4" t="s">
        <v>80</v>
      </c>
      <c r="D37" s="4" t="s">
        <v>37</v>
      </c>
      <c r="E37" s="12">
        <v>35</v>
      </c>
      <c r="F37" s="12">
        <f t="shared" si="2"/>
        <v>140</v>
      </c>
      <c r="H37" s="13">
        <f t="shared" si="1"/>
        <v>140</v>
      </c>
      <c r="I37" s="3"/>
      <c r="J37" s="3"/>
      <c r="K37" s="4"/>
    </row>
    <row r="38" spans="1:14" x14ac:dyDescent="0.5">
      <c r="B38" s="4" t="s">
        <v>81</v>
      </c>
      <c r="D38" s="4" t="s">
        <v>82</v>
      </c>
      <c r="E38" s="12">
        <v>35</v>
      </c>
      <c r="F38" s="12">
        <f t="shared" si="2"/>
        <v>140</v>
      </c>
      <c r="H38" s="13">
        <f t="shared" si="1"/>
        <v>140</v>
      </c>
      <c r="I38" s="3"/>
      <c r="J38" s="3"/>
      <c r="K38" s="4"/>
    </row>
    <row r="39" spans="1:14" x14ac:dyDescent="0.5">
      <c r="B39" s="4" t="s">
        <v>83</v>
      </c>
      <c r="D39" s="4" t="s">
        <v>27</v>
      </c>
      <c r="E39" s="12">
        <v>23</v>
      </c>
      <c r="F39" s="12">
        <f t="shared" si="2"/>
        <v>92</v>
      </c>
      <c r="H39" s="13">
        <f t="shared" si="1"/>
        <v>92</v>
      </c>
      <c r="I39" s="3"/>
      <c r="J39" s="3"/>
      <c r="K39" s="4"/>
    </row>
    <row r="40" spans="1:14" x14ac:dyDescent="0.5">
      <c r="B40" s="4" t="s">
        <v>89</v>
      </c>
      <c r="D40" s="4" t="s">
        <v>88</v>
      </c>
      <c r="E40" s="12">
        <v>68</v>
      </c>
      <c r="F40" s="12">
        <f t="shared" si="2"/>
        <v>272</v>
      </c>
      <c r="H40" s="13">
        <f>F40</f>
        <v>272</v>
      </c>
      <c r="I40" s="3"/>
      <c r="J40" s="3"/>
      <c r="K40" s="4"/>
    </row>
    <row r="41" spans="1:14" x14ac:dyDescent="0.5">
      <c r="B41" s="4"/>
      <c r="D41" s="4"/>
      <c r="H41" s="15">
        <f>SUM(H33:H40)</f>
        <v>2396</v>
      </c>
      <c r="I41" s="16"/>
      <c r="K41" s="17">
        <f>H41</f>
        <v>2396</v>
      </c>
    </row>
    <row r="42" spans="1:14" s="1" customFormat="1" x14ac:dyDescent="0.5">
      <c r="A42" s="1" t="s">
        <v>94</v>
      </c>
      <c r="B42" s="25"/>
      <c r="E42" s="5"/>
      <c r="F42" s="5"/>
      <c r="H42" s="5"/>
      <c r="I42" s="5"/>
      <c r="J42" s="5"/>
      <c r="K42" s="5"/>
      <c r="N42" s="4"/>
    </row>
    <row r="43" spans="1:14" x14ac:dyDescent="0.5">
      <c r="B43" s="4" t="s">
        <v>36</v>
      </c>
      <c r="D43" s="4" t="s">
        <v>3</v>
      </c>
      <c r="E43" s="12">
        <v>74</v>
      </c>
      <c r="F43" s="12">
        <f>SUM(E43*1)</f>
        <v>74</v>
      </c>
      <c r="H43" s="13">
        <f t="shared" ref="H43:H48" si="3">F43</f>
        <v>74</v>
      </c>
    </row>
    <row r="44" spans="1:14" x14ac:dyDescent="0.5">
      <c r="B44" s="4" t="s">
        <v>29</v>
      </c>
      <c r="D44" s="4" t="s">
        <v>53</v>
      </c>
      <c r="E44" s="12">
        <v>45</v>
      </c>
      <c r="F44" s="12">
        <f>SUM(E44*9)</f>
        <v>405</v>
      </c>
      <c r="H44" s="13">
        <f t="shared" si="3"/>
        <v>405</v>
      </c>
    </row>
    <row r="45" spans="1:14" x14ac:dyDescent="0.5">
      <c r="B45" s="4" t="s">
        <v>87</v>
      </c>
      <c r="D45" s="4" t="s">
        <v>48</v>
      </c>
      <c r="E45" s="12">
        <v>90</v>
      </c>
      <c r="F45" s="12">
        <f>SUM(E45*5)</f>
        <v>450</v>
      </c>
      <c r="H45" s="13">
        <f t="shared" si="3"/>
        <v>450</v>
      </c>
    </row>
    <row r="46" spans="1:14" x14ac:dyDescent="0.5">
      <c r="B46" s="4" t="s">
        <v>40</v>
      </c>
      <c r="D46" s="4" t="s">
        <v>13</v>
      </c>
      <c r="E46" s="12">
        <v>45</v>
      </c>
      <c r="F46" s="12">
        <f>SUM(E46*18)</f>
        <v>810</v>
      </c>
      <c r="H46" s="13">
        <f t="shared" si="3"/>
        <v>810</v>
      </c>
    </row>
    <row r="47" spans="1:14" x14ac:dyDescent="0.5">
      <c r="B47" s="4" t="s">
        <v>49</v>
      </c>
      <c r="D47" s="4" t="s">
        <v>48</v>
      </c>
      <c r="E47" s="12">
        <v>35</v>
      </c>
      <c r="F47" s="12">
        <f>SUM(E47*5)</f>
        <v>175</v>
      </c>
      <c r="H47" s="13">
        <f t="shared" si="3"/>
        <v>175</v>
      </c>
      <c r="K47" s="14"/>
    </row>
    <row r="48" spans="1:14" x14ac:dyDescent="0.5">
      <c r="B48" s="4" t="s">
        <v>30</v>
      </c>
      <c r="D48" s="4" t="s">
        <v>37</v>
      </c>
      <c r="E48" s="12">
        <v>28</v>
      </c>
      <c r="F48" s="12">
        <f>SUM(E48*4)</f>
        <v>112</v>
      </c>
      <c r="H48" s="13">
        <f t="shared" si="3"/>
        <v>112</v>
      </c>
    </row>
    <row r="49" spans="1:14" x14ac:dyDescent="0.5">
      <c r="B49" s="23"/>
      <c r="C49" s="1"/>
      <c r="D49" s="4"/>
      <c r="H49" s="15">
        <f>SUM(H43,H44,H45,H46,H47,H48)</f>
        <v>2026</v>
      </c>
      <c r="I49" s="38" t="s">
        <v>102</v>
      </c>
      <c r="J49" s="3"/>
      <c r="K49" s="17">
        <f>SUM(H49:J49)</f>
        <v>2026</v>
      </c>
    </row>
    <row r="50" spans="1:14" x14ac:dyDescent="0.5">
      <c r="B50" s="23"/>
      <c r="C50" s="1"/>
      <c r="D50" s="4"/>
      <c r="I50" s="28"/>
      <c r="J50" s="3"/>
    </row>
    <row r="51" spans="1:14" s="1" customFormat="1" x14ac:dyDescent="0.5">
      <c r="A51" s="1" t="s">
        <v>20</v>
      </c>
      <c r="E51" s="5"/>
      <c r="F51" s="5"/>
      <c r="H51" s="5"/>
      <c r="I51" s="5"/>
      <c r="J51" s="5"/>
      <c r="K51" s="5"/>
      <c r="N51" s="4"/>
    </row>
    <row r="52" spans="1:14" x14ac:dyDescent="0.5">
      <c r="B52" s="4" t="s">
        <v>31</v>
      </c>
      <c r="D52" s="4" t="s">
        <v>37</v>
      </c>
      <c r="E52" s="12">
        <v>28.5</v>
      </c>
      <c r="F52" s="12">
        <f>SUM(E52*4)</f>
        <v>114</v>
      </c>
      <c r="H52" s="13">
        <f>F52</f>
        <v>114</v>
      </c>
    </row>
    <row r="53" spans="1:14" x14ac:dyDescent="0.5">
      <c r="B53" s="4" t="s">
        <v>38</v>
      </c>
      <c r="D53" s="4" t="s">
        <v>14</v>
      </c>
      <c r="E53" s="12">
        <v>45</v>
      </c>
      <c r="F53" s="12">
        <f>SUM(E53*9)</f>
        <v>405</v>
      </c>
      <c r="H53" s="13">
        <f>F53</f>
        <v>405</v>
      </c>
    </row>
    <row r="54" spans="1:14" x14ac:dyDescent="0.5">
      <c r="B54" s="4" t="s">
        <v>35</v>
      </c>
      <c r="D54" s="4" t="s">
        <v>14</v>
      </c>
      <c r="E54" s="12">
        <v>28.5</v>
      </c>
      <c r="F54" s="12">
        <f>SUM(E54*9)</f>
        <v>256.5</v>
      </c>
      <c r="H54" s="13">
        <f>F54</f>
        <v>256.5</v>
      </c>
      <c r="I54" s="22"/>
      <c r="K54" s="22"/>
    </row>
    <row r="55" spans="1:14" x14ac:dyDescent="0.5">
      <c r="B55" s="23"/>
      <c r="D55" s="4"/>
      <c r="H55" s="15">
        <f>SUM(H52:H54)</f>
        <v>775.5</v>
      </c>
      <c r="I55" s="28"/>
      <c r="J55" s="3"/>
      <c r="K55" s="14">
        <f>SUM(H55)</f>
        <v>775.5</v>
      </c>
    </row>
    <row r="56" spans="1:14" x14ac:dyDescent="0.5">
      <c r="B56" s="23"/>
      <c r="D56" s="4"/>
      <c r="I56" s="3"/>
      <c r="J56" s="3"/>
    </row>
    <row r="57" spans="1:14" x14ac:dyDescent="0.5">
      <c r="B57" s="23"/>
      <c r="D57" s="4"/>
      <c r="I57" s="3"/>
      <c r="J57" s="3"/>
    </row>
    <row r="58" spans="1:14" s="1" customFormat="1" x14ac:dyDescent="0.5">
      <c r="A58" s="1" t="s">
        <v>28</v>
      </c>
      <c r="E58" s="5"/>
      <c r="F58" s="5"/>
      <c r="H58" s="5"/>
      <c r="I58" s="5"/>
      <c r="J58" s="5"/>
      <c r="K58" s="5"/>
      <c r="N58" s="4"/>
    </row>
    <row r="59" spans="1:14" x14ac:dyDescent="0.5">
      <c r="B59" s="4" t="s">
        <v>61</v>
      </c>
      <c r="D59" s="4" t="s">
        <v>60</v>
      </c>
      <c r="E59" s="12">
        <v>7.5</v>
      </c>
      <c r="F59" s="12">
        <f>SUM(E59*26)</f>
        <v>195</v>
      </c>
      <c r="H59" s="13">
        <f>F59</f>
        <v>195</v>
      </c>
      <c r="I59" s="3"/>
      <c r="L59" s="5"/>
    </row>
    <row r="60" spans="1:14" x14ac:dyDescent="0.5">
      <c r="B60" s="2" t="s">
        <v>32</v>
      </c>
      <c r="D60" s="2" t="s">
        <v>13</v>
      </c>
      <c r="E60" s="12">
        <v>23</v>
      </c>
      <c r="F60" s="12">
        <f>SUM(E60*18)</f>
        <v>414</v>
      </c>
      <c r="H60" s="13">
        <f>F60</f>
        <v>414</v>
      </c>
      <c r="I60" s="22"/>
      <c r="K60" s="22"/>
    </row>
    <row r="61" spans="1:14" x14ac:dyDescent="0.5">
      <c r="B61" s="10"/>
      <c r="H61" s="15">
        <f>SUM(H59:H60)</f>
        <v>609</v>
      </c>
      <c r="I61" s="28"/>
      <c r="J61" s="3"/>
      <c r="K61" s="14">
        <f>SUM(H61)</f>
        <v>609</v>
      </c>
    </row>
    <row r="62" spans="1:14" x14ac:dyDescent="0.5">
      <c r="B62" s="10"/>
      <c r="C62" s="23"/>
    </row>
    <row r="63" spans="1:14" x14ac:dyDescent="0.5">
      <c r="A63" s="11" t="s">
        <v>21</v>
      </c>
      <c r="C63" s="1"/>
      <c r="D63" s="20"/>
      <c r="E63" s="5"/>
      <c r="F63" s="5"/>
      <c r="G63" s="1"/>
      <c r="H63" s="5"/>
    </row>
    <row r="64" spans="1:14" x14ac:dyDescent="0.5">
      <c r="B64" s="4" t="s">
        <v>33</v>
      </c>
      <c r="D64" s="4" t="s">
        <v>50</v>
      </c>
      <c r="E64" s="12">
        <v>45</v>
      </c>
      <c r="F64" s="12">
        <f>SUM(E64*36)</f>
        <v>1620</v>
      </c>
      <c r="H64" s="13">
        <f>F64</f>
        <v>1620</v>
      </c>
    </row>
    <row r="65" spans="1:15" x14ac:dyDescent="0.5">
      <c r="B65" s="4" t="s">
        <v>52</v>
      </c>
      <c r="D65" s="4" t="s">
        <v>51</v>
      </c>
      <c r="E65" s="12">
        <v>50</v>
      </c>
      <c r="F65" s="12">
        <f>SUM(E65*3)</f>
        <v>150</v>
      </c>
      <c r="H65" s="13">
        <f>F65</f>
        <v>150</v>
      </c>
      <c r="I65" s="3"/>
    </row>
    <row r="66" spans="1:15" x14ac:dyDescent="0.5">
      <c r="B66" s="2" t="s">
        <v>43</v>
      </c>
      <c r="D66" s="2" t="s">
        <v>44</v>
      </c>
      <c r="E66" s="12">
        <v>45</v>
      </c>
      <c r="F66" s="12">
        <f>SUM(E66*4)</f>
        <v>180</v>
      </c>
      <c r="H66" s="13">
        <f>F66</f>
        <v>180</v>
      </c>
      <c r="I66" s="29"/>
      <c r="K66" s="22"/>
    </row>
    <row r="67" spans="1:15" x14ac:dyDescent="0.5">
      <c r="B67" s="10"/>
      <c r="H67" s="15">
        <f>SUM(H64:H66)</f>
        <v>1950</v>
      </c>
      <c r="I67" s="30"/>
      <c r="K67" s="14">
        <f>SUM(H67:I67)</f>
        <v>1950</v>
      </c>
    </row>
    <row r="68" spans="1:15" x14ac:dyDescent="0.5">
      <c r="A68" s="11" t="s">
        <v>58</v>
      </c>
    </row>
    <row r="69" spans="1:15" x14ac:dyDescent="0.5">
      <c r="B69" s="4" t="s">
        <v>92</v>
      </c>
      <c r="D69" s="4" t="s">
        <v>55</v>
      </c>
      <c r="E69" s="12">
        <v>171</v>
      </c>
      <c r="F69" s="12">
        <f>SUM(E69*9)</f>
        <v>1539</v>
      </c>
      <c r="H69" s="13">
        <f t="shared" ref="H69:H76" si="4">F69</f>
        <v>1539</v>
      </c>
      <c r="I69" s="4"/>
      <c r="J69" s="3"/>
      <c r="K69" s="3"/>
      <c r="L69" s="5"/>
    </row>
    <row r="70" spans="1:15" x14ac:dyDescent="0.5">
      <c r="B70" s="4" t="s">
        <v>90</v>
      </c>
      <c r="D70" s="4" t="s">
        <v>56</v>
      </c>
      <c r="E70" s="12">
        <v>103</v>
      </c>
      <c r="F70" s="12">
        <f>SUM(E70*3)</f>
        <v>309</v>
      </c>
      <c r="H70" s="13">
        <f t="shared" si="4"/>
        <v>309</v>
      </c>
      <c r="I70" s="4"/>
      <c r="J70" s="3"/>
      <c r="K70" s="3"/>
      <c r="L70" s="5"/>
    </row>
    <row r="71" spans="1:15" s="7" customFormat="1" x14ac:dyDescent="0.5">
      <c r="B71" s="4" t="s">
        <v>91</v>
      </c>
      <c r="C71" s="4"/>
      <c r="D71" s="4" t="s">
        <v>57</v>
      </c>
      <c r="E71" s="12">
        <v>148</v>
      </c>
      <c r="F71" s="12">
        <f>SUM(E71*6)</f>
        <v>888</v>
      </c>
      <c r="G71" s="1"/>
      <c r="H71" s="13">
        <f t="shared" si="4"/>
        <v>888</v>
      </c>
      <c r="J71" s="5"/>
      <c r="K71" s="5"/>
      <c r="L71" s="5"/>
      <c r="O71" s="4"/>
    </row>
    <row r="72" spans="1:15" s="1" customFormat="1" x14ac:dyDescent="0.5">
      <c r="B72" s="4" t="s">
        <v>69</v>
      </c>
      <c r="D72" s="4" t="s">
        <v>56</v>
      </c>
      <c r="E72" s="12">
        <v>29</v>
      </c>
      <c r="F72" s="12">
        <f>SUM(E72*3)</f>
        <v>87</v>
      </c>
      <c r="H72" s="13">
        <f t="shared" si="4"/>
        <v>87</v>
      </c>
      <c r="J72" s="5"/>
      <c r="K72" s="5"/>
      <c r="L72" s="5"/>
      <c r="O72" s="4"/>
    </row>
    <row r="73" spans="1:15" s="1" customFormat="1" x14ac:dyDescent="0.5">
      <c r="B73" s="4" t="s">
        <v>95</v>
      </c>
      <c r="D73" s="4" t="s">
        <v>56</v>
      </c>
      <c r="E73" s="12">
        <v>45</v>
      </c>
      <c r="F73" s="12">
        <f>SUM(E73*3)</f>
        <v>135</v>
      </c>
      <c r="H73" s="13">
        <f t="shared" si="4"/>
        <v>135</v>
      </c>
      <c r="J73" s="5"/>
      <c r="K73" s="5"/>
      <c r="L73" s="5"/>
      <c r="O73" s="4"/>
    </row>
    <row r="74" spans="1:15" s="1" customFormat="1" x14ac:dyDescent="0.5">
      <c r="B74" s="4" t="s">
        <v>96</v>
      </c>
      <c r="D74" s="4" t="s">
        <v>55</v>
      </c>
      <c r="E74" s="12">
        <v>18</v>
      </c>
      <c r="F74" s="12">
        <f>SUM(E74*9)</f>
        <v>162</v>
      </c>
      <c r="H74" s="13">
        <f t="shared" si="4"/>
        <v>162</v>
      </c>
      <c r="J74" s="5"/>
      <c r="K74" s="5"/>
      <c r="L74" s="5"/>
      <c r="O74" s="4"/>
    </row>
    <row r="75" spans="1:15" s="1" customFormat="1" x14ac:dyDescent="0.5">
      <c r="B75" s="119" t="s">
        <v>98</v>
      </c>
      <c r="C75" s="119"/>
      <c r="D75" s="4" t="s">
        <v>3</v>
      </c>
      <c r="E75" s="12">
        <v>70</v>
      </c>
      <c r="F75" s="12">
        <f>SUM(E75*1)</f>
        <v>70</v>
      </c>
      <c r="H75" s="13">
        <f t="shared" si="4"/>
        <v>70</v>
      </c>
      <c r="J75" s="5"/>
      <c r="K75" s="5"/>
      <c r="L75" s="5"/>
      <c r="O75" s="4"/>
    </row>
    <row r="76" spans="1:15" s="1" customFormat="1" x14ac:dyDescent="0.5">
      <c r="B76" s="119" t="s">
        <v>99</v>
      </c>
      <c r="C76" s="119"/>
      <c r="D76" s="4" t="s">
        <v>3</v>
      </c>
      <c r="E76" s="12">
        <v>151</v>
      </c>
      <c r="F76" s="12">
        <f>SUM(E76*1)</f>
        <v>151</v>
      </c>
      <c r="H76" s="13">
        <f t="shared" si="4"/>
        <v>151</v>
      </c>
      <c r="J76" s="5"/>
      <c r="K76" s="5"/>
      <c r="L76" s="5"/>
      <c r="O76" s="4"/>
    </row>
    <row r="77" spans="1:15" s="1" customFormat="1" x14ac:dyDescent="0.5">
      <c r="B77" s="4"/>
      <c r="D77" s="4"/>
      <c r="E77" s="28"/>
      <c r="F77" s="28"/>
      <c r="H77" s="15">
        <f>SUM(H69:H76)</f>
        <v>3341</v>
      </c>
      <c r="I77" s="24"/>
      <c r="J77" s="3"/>
      <c r="K77" s="17">
        <f>H77</f>
        <v>3341</v>
      </c>
      <c r="L77" s="5"/>
      <c r="O77" s="4"/>
    </row>
    <row r="79" spans="1:15" ht="25.5" thickBot="1" x14ac:dyDescent="0.55000000000000004">
      <c r="B79" s="10" t="s">
        <v>12</v>
      </c>
      <c r="H79" s="31">
        <f>H77+H67+H61+H55+H49+H41+H30+H16</f>
        <v>18926.5</v>
      </c>
      <c r="I79" s="31" t="str">
        <f>I49</f>
        <v xml:space="preserve"> </v>
      </c>
      <c r="J79" s="3"/>
      <c r="K79" s="32">
        <f>SUM(H79:I79)</f>
        <v>18926.5</v>
      </c>
      <c r="L79" s="33">
        <f>SUM(K62:K67)</f>
        <v>1950</v>
      </c>
    </row>
    <row r="80" spans="1:15" ht="25.5" thickTop="1" x14ac:dyDescent="0.5">
      <c r="M80" s="33">
        <f>SUM(L4:L79)</f>
        <v>1950</v>
      </c>
    </row>
    <row r="81" spans="1:11" x14ac:dyDescent="0.5">
      <c r="A81" s="11" t="s">
        <v>17</v>
      </c>
      <c r="K81" s="14"/>
    </row>
    <row r="82" spans="1:11" x14ac:dyDescent="0.5">
      <c r="B82" s="2" t="s">
        <v>18</v>
      </c>
      <c r="D82" s="2" t="s">
        <v>26</v>
      </c>
      <c r="E82" s="12">
        <v>58</v>
      </c>
      <c r="F82" s="28"/>
      <c r="H82" s="28"/>
      <c r="I82" s="3"/>
      <c r="J82" s="3"/>
      <c r="K82" s="14"/>
    </row>
    <row r="83" spans="1:11" x14ac:dyDescent="0.5">
      <c r="B83" s="2" t="s">
        <v>4</v>
      </c>
      <c r="D83" s="2" t="s">
        <v>22</v>
      </c>
      <c r="E83" s="12">
        <v>25</v>
      </c>
      <c r="K83" s="34" t="s">
        <v>93</v>
      </c>
    </row>
    <row r="84" spans="1:11" x14ac:dyDescent="0.5">
      <c r="B84" s="2" t="s">
        <v>23</v>
      </c>
      <c r="D84" s="2" t="s">
        <v>22</v>
      </c>
      <c r="E84" s="12">
        <v>267</v>
      </c>
      <c r="F84" s="28"/>
      <c r="H84" s="28"/>
      <c r="K84" s="35">
        <f>SUM(K79)/12</f>
        <v>1577.2083333333333</v>
      </c>
    </row>
    <row r="85" spans="1:11" x14ac:dyDescent="0.5">
      <c r="B85" s="2" t="s">
        <v>34</v>
      </c>
      <c r="D85" s="2" t="s">
        <v>22</v>
      </c>
      <c r="E85" s="12">
        <v>23</v>
      </c>
      <c r="F85" s="28"/>
      <c r="H85" s="28"/>
    </row>
    <row r="86" spans="1:11" x14ac:dyDescent="0.5">
      <c r="B86" s="2" t="s">
        <v>54</v>
      </c>
      <c r="D86" s="2" t="s">
        <v>25</v>
      </c>
      <c r="E86" s="12">
        <v>433</v>
      </c>
      <c r="F86" s="28"/>
      <c r="H86" s="28"/>
    </row>
    <row r="87" spans="1:11" x14ac:dyDescent="0.5">
      <c r="B87" s="2" t="s">
        <v>24</v>
      </c>
      <c r="D87" s="2" t="s">
        <v>25</v>
      </c>
      <c r="E87" s="12">
        <v>227</v>
      </c>
      <c r="F87" s="28"/>
      <c r="H87" s="28"/>
    </row>
    <row r="88" spans="1:11" x14ac:dyDescent="0.5">
      <c r="B88" s="4" t="s">
        <v>68</v>
      </c>
      <c r="D88" s="2" t="s">
        <v>22</v>
      </c>
      <c r="E88" s="12">
        <v>23</v>
      </c>
      <c r="F88" s="28"/>
      <c r="H88" s="28"/>
    </row>
    <row r="89" spans="1:11" x14ac:dyDescent="0.5">
      <c r="B89" s="2" t="s">
        <v>101</v>
      </c>
      <c r="D89" s="2" t="s">
        <v>22</v>
      </c>
      <c r="E89" s="37">
        <v>368</v>
      </c>
      <c r="F89" s="28"/>
      <c r="H89" s="28"/>
    </row>
    <row r="90" spans="1:11" x14ac:dyDescent="0.5">
      <c r="E90" s="28"/>
      <c r="F90" s="28"/>
      <c r="H90" s="28"/>
    </row>
    <row r="91" spans="1:11" x14ac:dyDescent="0.5">
      <c r="E91" s="28"/>
      <c r="F91" s="28"/>
      <c r="H91" s="28"/>
    </row>
  </sheetData>
  <mergeCells count="6">
    <mergeCell ref="B76:C76"/>
    <mergeCell ref="H4:K4"/>
    <mergeCell ref="L4:M4"/>
    <mergeCell ref="A3:K3"/>
    <mergeCell ref="B29:C29"/>
    <mergeCell ref="B75:C75"/>
  </mergeCells>
  <phoneticPr fontId="0" type="noConversion"/>
  <pageMargins left="0.23" right="0.21" top="0.78" bottom="0.59055118110236227" header="0.23622047244094491" footer="0.31496062992125984"/>
  <pageSetup paperSize="9" scale="28" fitToHeight="3" orientation="landscape" horizontalDpi="300" verticalDpi="300" r:id="rId1"/>
  <headerFooter alignWithMargins="0">
    <oddHeader xml:space="preserve">&amp;C&amp;"Arial,Bold"
</oddHeader>
    <oddFooter xml:space="preserve">&amp;L&amp;P&amp;C
</oddFooter>
  </headerFooter>
  <rowBreaks count="1" manualBreakCount="1">
    <brk id="9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4"/>
  <sheetViews>
    <sheetView topLeftCell="A35" workbookViewId="0">
      <selection activeCell="F12" sqref="F12"/>
    </sheetView>
  </sheetViews>
  <sheetFormatPr defaultColWidth="8.54296875" defaultRowHeight="15.5" x14ac:dyDescent="0.35"/>
  <cols>
    <col min="1" max="1" width="5.453125" style="40" customWidth="1"/>
    <col min="2" max="2" width="110.54296875" style="62" customWidth="1"/>
    <col min="3" max="3" width="8" style="40" customWidth="1"/>
    <col min="4" max="4" width="38.08984375" style="62" customWidth="1"/>
    <col min="5" max="5" width="16" style="41" customWidth="1"/>
    <col min="6" max="6" width="14.90625" style="41" customWidth="1"/>
    <col min="7" max="7" width="5.90625" style="40" customWidth="1"/>
    <col min="8" max="8" width="20" style="41" customWidth="1"/>
    <col min="9" max="9" width="16.90625" style="42" customWidth="1"/>
    <col min="10" max="10" width="3.54296875" style="42" customWidth="1"/>
    <col min="11" max="11" width="15" style="42" customWidth="1"/>
    <col min="12" max="13" width="9.08984375" style="40" hidden="1" customWidth="1"/>
    <col min="14" max="14" width="8.984375E-2" style="40" customWidth="1"/>
    <col min="15" max="15" width="17.453125" style="40" customWidth="1"/>
    <col min="16" max="16384" width="8.54296875" style="40"/>
  </cols>
  <sheetData>
    <row r="1" spans="1:15" x14ac:dyDescent="0.35">
      <c r="A1" s="39"/>
      <c r="B1" s="40"/>
      <c r="D1" s="40"/>
      <c r="E1" s="40"/>
    </row>
    <row r="2" spans="1:15" x14ac:dyDescent="0.35">
      <c r="B2" s="40"/>
      <c r="D2" s="40"/>
      <c r="E2" s="40"/>
    </row>
    <row r="3" spans="1:15" s="43" customFormat="1" ht="20" x14ac:dyDescent="0.4">
      <c r="A3" s="123" t="s">
        <v>111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5" x14ac:dyDescent="0.35">
      <c r="B4" s="40"/>
      <c r="D4" s="40"/>
      <c r="H4" s="124"/>
      <c r="I4" s="124"/>
      <c r="J4" s="124"/>
      <c r="K4" s="124"/>
      <c r="L4" s="125" t="s">
        <v>41</v>
      </c>
      <c r="M4" s="125"/>
    </row>
    <row r="5" spans="1:15" x14ac:dyDescent="0.35">
      <c r="A5" s="39"/>
      <c r="B5" s="40"/>
      <c r="D5" s="40"/>
      <c r="H5" s="44"/>
      <c r="I5" s="44"/>
      <c r="J5" s="44"/>
      <c r="K5" s="44"/>
    </row>
    <row r="6" spans="1:15" x14ac:dyDescent="0.35">
      <c r="B6" s="40"/>
      <c r="D6" s="40"/>
      <c r="H6" s="42" t="s">
        <v>1</v>
      </c>
      <c r="I6" s="42" t="s">
        <v>8</v>
      </c>
      <c r="K6" s="42" t="s">
        <v>7</v>
      </c>
      <c r="O6" s="42"/>
    </row>
    <row r="7" spans="1:15" ht="16" thickBot="1" x14ac:dyDescent="0.4">
      <c r="B7" s="40" t="s">
        <v>11</v>
      </c>
      <c r="D7" s="40" t="s">
        <v>0</v>
      </c>
      <c r="E7" s="45" t="s">
        <v>5</v>
      </c>
      <c r="F7" s="45" t="s">
        <v>6</v>
      </c>
      <c r="H7" s="45" t="s">
        <v>10</v>
      </c>
      <c r="I7" s="45" t="s">
        <v>9</v>
      </c>
      <c r="K7" s="45"/>
    </row>
    <row r="8" spans="1:15" x14ac:dyDescent="0.35">
      <c r="B8" s="40"/>
      <c r="D8" s="40"/>
    </row>
    <row r="9" spans="1:15" x14ac:dyDescent="0.35">
      <c r="A9" s="46" t="s">
        <v>112</v>
      </c>
      <c r="B9" s="40"/>
      <c r="D9" s="40"/>
    </row>
    <row r="10" spans="1:15" x14ac:dyDescent="0.35">
      <c r="B10" s="40"/>
      <c r="D10" s="40"/>
    </row>
    <row r="11" spans="1:15" x14ac:dyDescent="0.35">
      <c r="A11" s="39" t="s">
        <v>113</v>
      </c>
      <c r="B11" s="40"/>
      <c r="D11" s="40"/>
      <c r="E11" s="42"/>
      <c r="F11" s="42"/>
      <c r="G11" s="39"/>
      <c r="H11" s="42"/>
    </row>
    <row r="12" spans="1:15" x14ac:dyDescent="0.35">
      <c r="B12" s="40" t="s">
        <v>114</v>
      </c>
      <c r="D12" s="40" t="s">
        <v>115</v>
      </c>
      <c r="E12" s="47">
        <v>28</v>
      </c>
      <c r="F12" s="48">
        <f>SUM(E12/2*32)</f>
        <v>448</v>
      </c>
      <c r="H12" s="49">
        <f>F12</f>
        <v>448</v>
      </c>
      <c r="I12" s="50"/>
      <c r="J12" s="41"/>
      <c r="K12" s="51"/>
    </row>
    <row r="13" spans="1:15" x14ac:dyDescent="0.35">
      <c r="B13" s="40"/>
      <c r="D13" s="40"/>
      <c r="E13" s="41" t="s">
        <v>102</v>
      </c>
      <c r="H13" s="52">
        <f>SUM(H12)</f>
        <v>448</v>
      </c>
      <c r="K13" s="53">
        <f>SUM(H13:I13)</f>
        <v>448</v>
      </c>
    </row>
    <row r="14" spans="1:15" x14ac:dyDescent="0.35">
      <c r="B14" s="40"/>
      <c r="D14" s="40"/>
    </row>
    <row r="15" spans="1:15" x14ac:dyDescent="0.35">
      <c r="A15" s="39" t="s">
        <v>116</v>
      </c>
      <c r="B15" s="40"/>
      <c r="D15" s="40"/>
      <c r="E15" s="42"/>
      <c r="F15" s="42"/>
      <c r="G15" s="39"/>
    </row>
    <row r="16" spans="1:15" x14ac:dyDescent="0.35">
      <c r="B16" s="40" t="s">
        <v>117</v>
      </c>
      <c r="D16" s="40" t="s">
        <v>118</v>
      </c>
      <c r="E16" s="47">
        <v>36</v>
      </c>
      <c r="F16" s="47">
        <f>SUM(E16*9)</f>
        <v>324</v>
      </c>
      <c r="H16" s="49">
        <f>F16</f>
        <v>324</v>
      </c>
      <c r="I16" s="41"/>
      <c r="J16" s="41"/>
    </row>
    <row r="17" spans="1:14" x14ac:dyDescent="0.35">
      <c r="B17" s="40" t="s">
        <v>119</v>
      </c>
      <c r="D17" s="40" t="s">
        <v>120</v>
      </c>
      <c r="E17" s="47">
        <v>45</v>
      </c>
      <c r="F17" s="47">
        <f>SUM(E17*2)</f>
        <v>90</v>
      </c>
      <c r="H17" s="49">
        <f>F17</f>
        <v>90</v>
      </c>
      <c r="I17" s="41"/>
      <c r="J17" s="41"/>
    </row>
    <row r="18" spans="1:14" x14ac:dyDescent="0.35">
      <c r="A18" s="39"/>
      <c r="B18" s="40"/>
      <c r="D18" s="40"/>
      <c r="E18" s="42"/>
      <c r="F18" s="42"/>
      <c r="G18" s="39"/>
      <c r="H18" s="52">
        <f>SUM(H16:H17)</f>
        <v>414</v>
      </c>
      <c r="K18" s="53">
        <f>SUM(H18:I18)</f>
        <v>414</v>
      </c>
    </row>
    <row r="19" spans="1:14" x14ac:dyDescent="0.35">
      <c r="B19" s="40"/>
      <c r="D19" s="40"/>
    </row>
    <row r="20" spans="1:14" x14ac:dyDescent="0.35">
      <c r="A20" s="39" t="s">
        <v>121</v>
      </c>
      <c r="B20" s="40"/>
      <c r="D20" s="40"/>
      <c r="E20" s="42"/>
      <c r="F20" s="42"/>
      <c r="H20" s="42"/>
    </row>
    <row r="21" spans="1:14" s="54" customFormat="1" x14ac:dyDescent="0.35">
      <c r="A21" s="39"/>
      <c r="B21" s="40" t="s">
        <v>122</v>
      </c>
      <c r="C21" s="40"/>
      <c r="D21" s="40" t="s">
        <v>123</v>
      </c>
      <c r="E21" s="47">
        <v>12</v>
      </c>
      <c r="F21" s="47">
        <f>SUM(E21*18)</f>
        <v>216</v>
      </c>
      <c r="G21" s="39"/>
      <c r="H21" s="49">
        <f>F21</f>
        <v>216</v>
      </c>
      <c r="I21" s="42"/>
      <c r="J21" s="42"/>
      <c r="K21" s="42"/>
      <c r="N21" s="40"/>
    </row>
    <row r="22" spans="1:14" x14ac:dyDescent="0.35">
      <c r="B22" s="40" t="s">
        <v>124</v>
      </c>
      <c r="D22" s="40" t="s">
        <v>3</v>
      </c>
      <c r="E22" s="47">
        <v>38</v>
      </c>
      <c r="F22" s="47">
        <f>SUM(E22*1)</f>
        <v>38</v>
      </c>
      <c r="H22" s="49">
        <f>F22</f>
        <v>38</v>
      </c>
      <c r="I22" s="50"/>
      <c r="K22" s="51"/>
    </row>
    <row r="23" spans="1:14" x14ac:dyDescent="0.35">
      <c r="A23" s="39"/>
      <c r="B23" s="40"/>
      <c r="D23" s="40"/>
      <c r="E23" s="42"/>
      <c r="F23" s="42"/>
      <c r="G23" s="39"/>
      <c r="H23" s="52">
        <f>SUM(H21:H22)</f>
        <v>254</v>
      </c>
      <c r="K23" s="53">
        <f>SUM(H23:I23)</f>
        <v>254</v>
      </c>
    </row>
    <row r="24" spans="1:14" x14ac:dyDescent="0.35">
      <c r="B24" s="40"/>
      <c r="D24" s="40"/>
    </row>
    <row r="25" spans="1:14" s="39" customFormat="1" x14ac:dyDescent="0.35">
      <c r="A25" s="46" t="s">
        <v>125</v>
      </c>
      <c r="B25" s="40"/>
      <c r="C25" s="40"/>
      <c r="D25" s="40"/>
      <c r="E25" s="42"/>
      <c r="F25" s="42"/>
      <c r="H25" s="42"/>
      <c r="I25" s="42"/>
      <c r="J25" s="42"/>
      <c r="K25" s="42"/>
      <c r="N25" s="40"/>
    </row>
    <row r="26" spans="1:14" x14ac:dyDescent="0.35">
      <c r="B26" s="40" t="s">
        <v>126</v>
      </c>
      <c r="D26" s="40" t="s">
        <v>127</v>
      </c>
      <c r="E26" s="47">
        <v>50</v>
      </c>
      <c r="F26" s="47">
        <f>SUM(E26*9)</f>
        <v>450</v>
      </c>
      <c r="H26" s="49">
        <f>F26</f>
        <v>450</v>
      </c>
    </row>
    <row r="27" spans="1:14" x14ac:dyDescent="0.35">
      <c r="B27" s="40" t="s">
        <v>128</v>
      </c>
      <c r="D27" s="40" t="s">
        <v>3</v>
      </c>
      <c r="E27" s="47">
        <v>95</v>
      </c>
      <c r="F27" s="47">
        <f>SUM(E27*1)</f>
        <v>95</v>
      </c>
      <c r="H27" s="55">
        <f>F27</f>
        <v>95</v>
      </c>
      <c r="I27" s="50"/>
      <c r="K27" s="51"/>
    </row>
    <row r="28" spans="1:14" x14ac:dyDescent="0.35">
      <c r="B28" s="40"/>
      <c r="D28" s="40"/>
      <c r="H28" s="49">
        <f>SUM(H26:H27)</f>
        <v>545</v>
      </c>
      <c r="K28" s="53">
        <f>SUM(H28:I28)</f>
        <v>545</v>
      </c>
    </row>
    <row r="29" spans="1:14" x14ac:dyDescent="0.35">
      <c r="B29" s="40"/>
      <c r="D29" s="40"/>
    </row>
    <row r="30" spans="1:14" s="39" customFormat="1" x14ac:dyDescent="0.35">
      <c r="A30" s="46" t="s">
        <v>129</v>
      </c>
      <c r="B30" s="40"/>
      <c r="C30" s="40"/>
      <c r="D30" s="40"/>
      <c r="E30" s="42"/>
      <c r="F30" s="42"/>
      <c r="G30" s="40"/>
      <c r="H30" s="41"/>
      <c r="I30" s="42"/>
      <c r="J30" s="42"/>
      <c r="K30" s="42"/>
      <c r="N30" s="40"/>
    </row>
    <row r="31" spans="1:14" s="39" customFormat="1" x14ac:dyDescent="0.35">
      <c r="A31" s="39" t="s">
        <v>130</v>
      </c>
      <c r="B31" s="40"/>
      <c r="C31" s="40"/>
      <c r="D31" s="40"/>
      <c r="E31" s="42"/>
      <c r="F31" s="42"/>
      <c r="H31" s="42"/>
      <c r="I31" s="42"/>
      <c r="J31" s="42"/>
      <c r="K31" s="42"/>
      <c r="N31" s="40"/>
    </row>
    <row r="32" spans="1:14" x14ac:dyDescent="0.35">
      <c r="B32" s="40" t="s">
        <v>131</v>
      </c>
      <c r="D32" s="40" t="s">
        <v>13</v>
      </c>
      <c r="E32" s="47">
        <v>13</v>
      </c>
      <c r="F32" s="47">
        <f>SUM(E32*18)</f>
        <v>234</v>
      </c>
      <c r="H32" s="49">
        <f>F32</f>
        <v>234</v>
      </c>
    </row>
    <row r="33" spans="1:14" x14ac:dyDescent="0.35">
      <c r="B33" s="40" t="s">
        <v>132</v>
      </c>
      <c r="D33" s="40" t="s">
        <v>93</v>
      </c>
      <c r="E33" s="47">
        <v>28</v>
      </c>
      <c r="F33" s="47">
        <f>SUM(E33*12)</f>
        <v>336</v>
      </c>
      <c r="H33" s="49">
        <f>F33</f>
        <v>336</v>
      </c>
    </row>
    <row r="34" spans="1:14" x14ac:dyDescent="0.35">
      <c r="B34" s="40" t="s">
        <v>133</v>
      </c>
      <c r="D34" s="40" t="s">
        <v>37</v>
      </c>
      <c r="E34" s="47">
        <v>30</v>
      </c>
      <c r="F34" s="47">
        <f>SUM(E34*4)</f>
        <v>120</v>
      </c>
      <c r="H34" s="49">
        <f>F34</f>
        <v>120</v>
      </c>
    </row>
    <row r="35" spans="1:14" x14ac:dyDescent="0.35">
      <c r="B35" s="40" t="s">
        <v>134</v>
      </c>
      <c r="D35" s="40" t="s">
        <v>93</v>
      </c>
      <c r="E35" s="47">
        <v>13</v>
      </c>
      <c r="F35" s="47">
        <f>SUM(E35*12)</f>
        <v>156</v>
      </c>
      <c r="H35" s="49">
        <f>F35</f>
        <v>156</v>
      </c>
      <c r="K35" s="51"/>
    </row>
    <row r="36" spans="1:14" x14ac:dyDescent="0.35">
      <c r="B36" s="40"/>
      <c r="D36" s="40"/>
      <c r="H36" s="52">
        <f>SUM(H32:H35)</f>
        <v>846</v>
      </c>
      <c r="I36" s="56"/>
      <c r="K36" s="53">
        <f>SUM(H36:I36)</f>
        <v>846</v>
      </c>
    </row>
    <row r="37" spans="1:14" x14ac:dyDescent="0.35">
      <c r="B37" s="40"/>
      <c r="D37" s="40"/>
      <c r="F37" s="42"/>
      <c r="K37" s="53"/>
    </row>
    <row r="38" spans="1:14" s="39" customFormat="1" x14ac:dyDescent="0.35">
      <c r="A38" s="46" t="s">
        <v>135</v>
      </c>
      <c r="B38" s="40"/>
      <c r="C38" s="40"/>
      <c r="D38" s="40"/>
      <c r="E38" s="42"/>
      <c r="F38" s="42"/>
      <c r="H38" s="42"/>
      <c r="I38" s="42"/>
      <c r="J38" s="42"/>
      <c r="K38" s="53"/>
      <c r="N38" s="40"/>
    </row>
    <row r="39" spans="1:14" x14ac:dyDescent="0.35">
      <c r="B39" s="40" t="s">
        <v>136</v>
      </c>
      <c r="D39" s="40" t="s">
        <v>14</v>
      </c>
      <c r="E39" s="47">
        <v>50</v>
      </c>
      <c r="F39" s="47">
        <f>SUM(E39*9)</f>
        <v>450</v>
      </c>
      <c r="H39" s="49">
        <f t="shared" ref="H39:H44" si="0">F39</f>
        <v>450</v>
      </c>
      <c r="K39" s="53"/>
    </row>
    <row r="40" spans="1:14" x14ac:dyDescent="0.35">
      <c r="B40" s="40" t="s">
        <v>137</v>
      </c>
      <c r="D40" s="40" t="s">
        <v>138</v>
      </c>
      <c r="E40" s="47">
        <v>36</v>
      </c>
      <c r="F40" s="47">
        <f>SUM(E40*8)</f>
        <v>288</v>
      </c>
      <c r="H40" s="49">
        <f t="shared" si="0"/>
        <v>288</v>
      </c>
      <c r="K40" s="53"/>
    </row>
    <row r="41" spans="1:14" x14ac:dyDescent="0.35">
      <c r="B41" s="40" t="s">
        <v>139</v>
      </c>
      <c r="D41" s="40" t="s">
        <v>3</v>
      </c>
      <c r="E41" s="47">
        <v>179</v>
      </c>
      <c r="F41" s="47">
        <f>SUM(E41*1)</f>
        <v>179</v>
      </c>
      <c r="H41" s="49">
        <f t="shared" si="0"/>
        <v>179</v>
      </c>
      <c r="I41" s="41"/>
      <c r="K41" s="53"/>
    </row>
    <row r="42" spans="1:14" x14ac:dyDescent="0.35">
      <c r="B42" s="40" t="s">
        <v>140</v>
      </c>
      <c r="D42" s="40" t="s">
        <v>141</v>
      </c>
      <c r="E42" s="47">
        <v>23</v>
      </c>
      <c r="F42" s="47">
        <f>SUM(E42*36)</f>
        <v>828</v>
      </c>
      <c r="H42" s="49">
        <f t="shared" si="0"/>
        <v>828</v>
      </c>
    </row>
    <row r="43" spans="1:14" x14ac:dyDescent="0.35">
      <c r="B43" s="40" t="s">
        <v>142</v>
      </c>
      <c r="D43" s="40" t="s">
        <v>14</v>
      </c>
      <c r="E43" s="47">
        <v>28</v>
      </c>
      <c r="F43" s="47">
        <f>SUM(E43*9)</f>
        <v>252</v>
      </c>
      <c r="H43" s="49">
        <f t="shared" si="0"/>
        <v>252</v>
      </c>
    </row>
    <row r="44" spans="1:14" x14ac:dyDescent="0.35">
      <c r="B44" s="40" t="s">
        <v>143</v>
      </c>
      <c r="D44" s="40" t="s">
        <v>76</v>
      </c>
      <c r="E44" s="47">
        <v>23</v>
      </c>
      <c r="F44" s="47">
        <f>SUM(E44*2)</f>
        <v>46</v>
      </c>
      <c r="H44" s="49">
        <f t="shared" si="0"/>
        <v>46</v>
      </c>
    </row>
    <row r="45" spans="1:14" x14ac:dyDescent="0.35">
      <c r="B45" s="40"/>
      <c r="D45" s="40"/>
      <c r="H45" s="52">
        <f>SUM(H39:H44)</f>
        <v>2043</v>
      </c>
      <c r="I45" s="56"/>
      <c r="K45" s="57">
        <f>SUM(H45:I45)</f>
        <v>2043</v>
      </c>
      <c r="L45" s="58">
        <f>SUM(K13:K45)</f>
        <v>4550</v>
      </c>
    </row>
    <row r="46" spans="1:14" x14ac:dyDescent="0.35">
      <c r="B46" s="40"/>
      <c r="D46" s="40"/>
    </row>
    <row r="47" spans="1:14" x14ac:dyDescent="0.35">
      <c r="A47" s="46" t="s">
        <v>144</v>
      </c>
      <c r="B47" s="40"/>
      <c r="D47" s="40"/>
      <c r="H47" s="42"/>
    </row>
    <row r="48" spans="1:14" x14ac:dyDescent="0.35">
      <c r="A48" s="39" t="s">
        <v>145</v>
      </c>
      <c r="B48" s="40" t="s">
        <v>146</v>
      </c>
      <c r="D48" s="40" t="s">
        <v>147</v>
      </c>
      <c r="E48" s="47">
        <v>18</v>
      </c>
      <c r="F48" s="47">
        <f>SUM(E48*18)</f>
        <v>324</v>
      </c>
      <c r="H48" s="49">
        <f>F48</f>
        <v>324</v>
      </c>
    </row>
    <row r="49" spans="1:13" x14ac:dyDescent="0.35">
      <c r="B49" s="40" t="s">
        <v>148</v>
      </c>
      <c r="D49" s="40" t="s">
        <v>3</v>
      </c>
      <c r="E49" s="47">
        <v>103</v>
      </c>
      <c r="F49" s="47">
        <f>SUM(E49*1)</f>
        <v>103</v>
      </c>
      <c r="H49" s="49">
        <f>F49</f>
        <v>103</v>
      </c>
    </row>
    <row r="50" spans="1:13" x14ac:dyDescent="0.35">
      <c r="B50" s="40" t="s">
        <v>149</v>
      </c>
      <c r="D50" s="40" t="s">
        <v>150</v>
      </c>
      <c r="E50" s="47">
        <v>36</v>
      </c>
      <c r="F50" s="47">
        <f>SUM(E50*2)</f>
        <v>72</v>
      </c>
      <c r="H50" s="49">
        <f>F50</f>
        <v>72</v>
      </c>
    </row>
    <row r="51" spans="1:13" x14ac:dyDescent="0.35">
      <c r="B51" s="40" t="s">
        <v>151</v>
      </c>
      <c r="D51" s="40" t="s">
        <v>37</v>
      </c>
      <c r="E51" s="47">
        <v>30</v>
      </c>
      <c r="F51" s="47">
        <f>SUM(E51*4)</f>
        <v>120</v>
      </c>
      <c r="H51" s="49">
        <f>F51</f>
        <v>120</v>
      </c>
    </row>
    <row r="52" spans="1:13" x14ac:dyDescent="0.35">
      <c r="B52" s="40" t="s">
        <v>152</v>
      </c>
      <c r="D52" s="40" t="s">
        <v>93</v>
      </c>
      <c r="E52" s="47">
        <v>19</v>
      </c>
      <c r="F52" s="47">
        <f>SUM(E52*12)</f>
        <v>228</v>
      </c>
      <c r="H52" s="49">
        <f>F52</f>
        <v>228</v>
      </c>
      <c r="K52" s="40"/>
    </row>
    <row r="53" spans="1:13" x14ac:dyDescent="0.35">
      <c r="B53" s="40"/>
      <c r="D53" s="40"/>
      <c r="H53" s="52">
        <f>SUM(H48:H52)</f>
        <v>847</v>
      </c>
      <c r="I53" s="59"/>
      <c r="J53" s="41"/>
      <c r="K53" s="53">
        <f>SUM(H53)</f>
        <v>847</v>
      </c>
    </row>
    <row r="54" spans="1:13" x14ac:dyDescent="0.35">
      <c r="B54" s="40"/>
      <c r="D54" s="40"/>
      <c r="E54" s="40"/>
      <c r="F54" s="40"/>
      <c r="H54" s="40"/>
      <c r="I54" s="40"/>
      <c r="J54" s="40"/>
      <c r="K54" s="40"/>
      <c r="L54" s="58">
        <f>SUM(K47:K53)</f>
        <v>847</v>
      </c>
    </row>
    <row r="55" spans="1:13" x14ac:dyDescent="0.35">
      <c r="A55" s="46" t="s">
        <v>153</v>
      </c>
      <c r="B55" s="40"/>
      <c r="D55" s="40"/>
      <c r="E55" s="42"/>
      <c r="F55" s="42"/>
      <c r="H55" s="42"/>
    </row>
    <row r="56" spans="1:13" x14ac:dyDescent="0.35">
      <c r="B56" s="40"/>
      <c r="D56" s="40"/>
      <c r="E56" s="42"/>
      <c r="F56" s="42"/>
      <c r="H56" s="42"/>
    </row>
    <row r="57" spans="1:13" x14ac:dyDescent="0.35">
      <c r="A57" s="39" t="s">
        <v>154</v>
      </c>
      <c r="B57" s="40"/>
      <c r="D57" s="40"/>
      <c r="I57" s="41"/>
      <c r="J57" s="41"/>
    </row>
    <row r="58" spans="1:13" x14ac:dyDescent="0.35">
      <c r="B58" s="40" t="s">
        <v>155</v>
      </c>
      <c r="D58" s="40" t="s">
        <v>156</v>
      </c>
      <c r="E58" s="47">
        <v>0</v>
      </c>
      <c r="F58" s="47">
        <f>SUM(E58*3)</f>
        <v>0</v>
      </c>
      <c r="G58" s="58"/>
      <c r="H58" s="60"/>
      <c r="I58" s="49">
        <f>F58</f>
        <v>0</v>
      </c>
    </row>
    <row r="59" spans="1:13" x14ac:dyDescent="0.35">
      <c r="B59" s="40" t="s">
        <v>157</v>
      </c>
      <c r="D59" s="40" t="s">
        <v>158</v>
      </c>
      <c r="E59" s="47">
        <v>0</v>
      </c>
      <c r="F59" s="47">
        <f>SUM(E59*1)</f>
        <v>0</v>
      </c>
      <c r="G59" s="58"/>
      <c r="H59" s="51"/>
      <c r="I59" s="49">
        <f>F59</f>
        <v>0</v>
      </c>
      <c r="K59" s="51"/>
    </row>
    <row r="60" spans="1:13" x14ac:dyDescent="0.35">
      <c r="B60" s="40"/>
      <c r="D60" s="40"/>
      <c r="H60" s="60"/>
      <c r="I60" s="52">
        <f>SUM(I58:I59)</f>
        <v>0</v>
      </c>
      <c r="K60" s="53">
        <f>SUM(H60:I60)</f>
        <v>0</v>
      </c>
    </row>
    <row r="61" spans="1:13" x14ac:dyDescent="0.35">
      <c r="B61" s="40"/>
      <c r="D61" s="40"/>
      <c r="H61" s="60"/>
      <c r="I61" s="61"/>
      <c r="K61" s="53"/>
    </row>
    <row r="62" spans="1:13" s="62" customFormat="1" x14ac:dyDescent="0.35">
      <c r="A62" s="40"/>
      <c r="B62" s="40"/>
      <c r="C62" s="40"/>
      <c r="D62" s="40"/>
    </row>
    <row r="63" spans="1:13" x14ac:dyDescent="0.35">
      <c r="B63" s="40"/>
      <c r="D63" s="40"/>
      <c r="H63" s="124"/>
      <c r="I63" s="124"/>
      <c r="J63" s="124"/>
      <c r="K63" s="124"/>
      <c r="L63" s="125" t="s">
        <v>41</v>
      </c>
      <c r="M63" s="125"/>
    </row>
    <row r="64" spans="1:13" x14ac:dyDescent="0.35">
      <c r="B64" s="40"/>
      <c r="D64" s="40"/>
      <c r="H64" s="44"/>
      <c r="I64" s="44"/>
      <c r="J64" s="44"/>
      <c r="K64" s="44"/>
    </row>
    <row r="65" spans="1:15" x14ac:dyDescent="0.35">
      <c r="B65" s="40" t="s">
        <v>11</v>
      </c>
      <c r="D65" s="40"/>
      <c r="H65" s="42" t="s">
        <v>1</v>
      </c>
      <c r="I65" s="42" t="s">
        <v>8</v>
      </c>
      <c r="K65" s="42" t="s">
        <v>7</v>
      </c>
      <c r="O65" s="42"/>
    </row>
    <row r="66" spans="1:15" ht="16" thickBot="1" x14ac:dyDescent="0.4">
      <c r="B66" s="40"/>
      <c r="D66" s="40" t="s">
        <v>0</v>
      </c>
      <c r="E66" s="45" t="s">
        <v>5</v>
      </c>
      <c r="F66" s="45" t="s">
        <v>6</v>
      </c>
      <c r="H66" s="45" t="s">
        <v>10</v>
      </c>
      <c r="I66" s="45" t="s">
        <v>9</v>
      </c>
      <c r="K66" s="45"/>
    </row>
    <row r="67" spans="1:15" x14ac:dyDescent="0.35">
      <c r="A67" s="46" t="s">
        <v>159</v>
      </c>
      <c r="B67" s="40"/>
      <c r="D67" s="40"/>
      <c r="H67" s="42"/>
    </row>
    <row r="68" spans="1:15" x14ac:dyDescent="0.35">
      <c r="B68" s="40" t="s">
        <v>160</v>
      </c>
      <c r="D68" s="40" t="s">
        <v>147</v>
      </c>
      <c r="E68" s="47">
        <v>35</v>
      </c>
      <c r="F68" s="47">
        <f>SUM(E68*18)</f>
        <v>630</v>
      </c>
      <c r="G68" s="39"/>
      <c r="H68" s="49">
        <f t="shared" ref="H68:H74" si="1">F68</f>
        <v>630</v>
      </c>
      <c r="I68" s="40"/>
      <c r="J68" s="40"/>
      <c r="K68" s="40"/>
    </row>
    <row r="69" spans="1:15" x14ac:dyDescent="0.35">
      <c r="B69" s="40" t="s">
        <v>161</v>
      </c>
      <c r="D69" s="40" t="s">
        <v>93</v>
      </c>
      <c r="E69" s="47">
        <v>36</v>
      </c>
      <c r="F69" s="47">
        <f>SUM(E69*12)</f>
        <v>432</v>
      </c>
      <c r="H69" s="49">
        <f t="shared" si="1"/>
        <v>432</v>
      </c>
      <c r="L69" s="42"/>
      <c r="M69" s="42"/>
      <c r="N69" s="42"/>
    </row>
    <row r="70" spans="1:15" x14ac:dyDescent="0.35">
      <c r="B70" s="40" t="s">
        <v>162</v>
      </c>
      <c r="D70" s="40" t="s">
        <v>163</v>
      </c>
      <c r="E70" s="47">
        <v>47</v>
      </c>
      <c r="F70" s="47">
        <f>SUM(E70*18)</f>
        <v>846</v>
      </c>
      <c r="H70" s="49">
        <f t="shared" si="1"/>
        <v>846</v>
      </c>
      <c r="I70" s="41"/>
      <c r="J70" s="41"/>
    </row>
    <row r="71" spans="1:15" x14ac:dyDescent="0.35">
      <c r="B71" s="40" t="s">
        <v>164</v>
      </c>
      <c r="D71" s="40" t="s">
        <v>3</v>
      </c>
      <c r="E71" s="47">
        <v>398</v>
      </c>
      <c r="F71" s="47">
        <f>SUM(E71*1)</f>
        <v>398</v>
      </c>
      <c r="H71" s="49">
        <f t="shared" si="1"/>
        <v>398</v>
      </c>
      <c r="I71" s="41"/>
      <c r="J71" s="41"/>
      <c r="K71" s="53"/>
    </row>
    <row r="72" spans="1:15" x14ac:dyDescent="0.35">
      <c r="B72" s="40" t="s">
        <v>165</v>
      </c>
      <c r="D72" s="40" t="s">
        <v>166</v>
      </c>
      <c r="E72" s="47">
        <v>214</v>
      </c>
      <c r="F72" s="47">
        <f>SUM(E72*2)</f>
        <v>428</v>
      </c>
      <c r="H72" s="49">
        <f t="shared" si="1"/>
        <v>428</v>
      </c>
      <c r="I72" s="41"/>
      <c r="J72" s="41"/>
      <c r="K72" s="53"/>
    </row>
    <row r="73" spans="1:15" x14ac:dyDescent="0.35">
      <c r="B73" s="40" t="s">
        <v>167</v>
      </c>
      <c r="D73" s="40" t="s">
        <v>168</v>
      </c>
      <c r="E73" s="47">
        <v>226</v>
      </c>
      <c r="F73" s="47">
        <f>SUM(E73*4)</f>
        <v>904</v>
      </c>
      <c r="H73" s="49">
        <f t="shared" si="1"/>
        <v>904</v>
      </c>
      <c r="I73" s="41"/>
      <c r="J73" s="41"/>
    </row>
    <row r="74" spans="1:15" x14ac:dyDescent="0.35">
      <c r="B74" s="40" t="s">
        <v>169</v>
      </c>
      <c r="D74" s="40" t="s">
        <v>166</v>
      </c>
      <c r="E74" s="47">
        <v>411</v>
      </c>
      <c r="F74" s="47">
        <f>SUM(E74*2)</f>
        <v>822</v>
      </c>
      <c r="H74" s="49">
        <f t="shared" si="1"/>
        <v>822</v>
      </c>
      <c r="I74" s="41"/>
      <c r="J74" s="41"/>
      <c r="K74" s="51"/>
    </row>
    <row r="75" spans="1:15" x14ac:dyDescent="0.35">
      <c r="B75" s="40"/>
      <c r="D75" s="40"/>
      <c r="E75" s="40"/>
      <c r="F75" s="40"/>
      <c r="H75" s="52">
        <f>SUM(H68:H74)</f>
        <v>4460</v>
      </c>
      <c r="I75" s="59"/>
      <c r="J75" s="41"/>
      <c r="K75" s="53">
        <f>SUM(H75:I75)</f>
        <v>4460</v>
      </c>
    </row>
    <row r="76" spans="1:15" x14ac:dyDescent="0.35">
      <c r="B76" s="40"/>
      <c r="D76" s="40"/>
    </row>
    <row r="77" spans="1:15" x14ac:dyDescent="0.35">
      <c r="A77" s="46" t="s">
        <v>170</v>
      </c>
      <c r="B77" s="40"/>
      <c r="D77" s="40"/>
    </row>
    <row r="78" spans="1:15" x14ac:dyDescent="0.35">
      <c r="B78" s="40" t="s">
        <v>171</v>
      </c>
      <c r="D78" s="40" t="s">
        <v>147</v>
      </c>
      <c r="E78" s="47">
        <v>19</v>
      </c>
      <c r="F78" s="47">
        <f>SUM(E78*18)</f>
        <v>342</v>
      </c>
      <c r="G78" s="39"/>
      <c r="H78" s="49">
        <f>F78</f>
        <v>342</v>
      </c>
    </row>
    <row r="79" spans="1:15" x14ac:dyDescent="0.35">
      <c r="B79" s="40" t="s">
        <v>172</v>
      </c>
      <c r="D79" s="40" t="s">
        <v>173</v>
      </c>
      <c r="E79" s="47">
        <v>78</v>
      </c>
      <c r="F79" s="47">
        <f>SUM(E79*18)</f>
        <v>1404</v>
      </c>
      <c r="H79" s="49">
        <f>F79</f>
        <v>1404</v>
      </c>
    </row>
    <row r="80" spans="1:15" x14ac:dyDescent="0.35">
      <c r="B80" s="40" t="s">
        <v>174</v>
      </c>
      <c r="D80" s="40" t="s">
        <v>37</v>
      </c>
      <c r="E80" s="47">
        <v>20</v>
      </c>
      <c r="F80" s="47">
        <f>SUM(E80*4)</f>
        <v>80</v>
      </c>
      <c r="H80" s="49">
        <f>F80</f>
        <v>80</v>
      </c>
      <c r="I80" s="63"/>
      <c r="J80" s="63"/>
      <c r="K80" s="63"/>
    </row>
    <row r="81" spans="1:11" s="54" customFormat="1" x14ac:dyDescent="0.35">
      <c r="A81" s="40"/>
      <c r="B81" s="40" t="s">
        <v>175</v>
      </c>
      <c r="C81" s="40"/>
      <c r="D81" s="40" t="s">
        <v>176</v>
      </c>
      <c r="E81" s="47">
        <v>78</v>
      </c>
      <c r="F81" s="47">
        <f>SUM(E81*4)</f>
        <v>312</v>
      </c>
      <c r="G81" s="40"/>
      <c r="H81" s="49">
        <f>F81</f>
        <v>312</v>
      </c>
      <c r="I81" s="42"/>
      <c r="J81" s="42"/>
      <c r="K81" s="42"/>
    </row>
    <row r="82" spans="1:11" x14ac:dyDescent="0.35">
      <c r="B82" s="40" t="s">
        <v>177</v>
      </c>
      <c r="D82" s="40" t="s">
        <v>178</v>
      </c>
      <c r="E82" s="47">
        <v>19</v>
      </c>
      <c r="F82" s="47">
        <f>SUM(E82*12)</f>
        <v>228</v>
      </c>
      <c r="H82" s="49">
        <f>F82</f>
        <v>228</v>
      </c>
      <c r="I82" s="51"/>
      <c r="K82" s="51"/>
    </row>
    <row r="83" spans="1:11" x14ac:dyDescent="0.35">
      <c r="B83" s="40"/>
      <c r="D83" s="40"/>
      <c r="E83" s="40"/>
      <c r="F83" s="40"/>
      <c r="H83" s="52">
        <f>SUM(H78:H82)</f>
        <v>2366</v>
      </c>
      <c r="I83" s="41"/>
      <c r="J83" s="41"/>
      <c r="K83" s="53">
        <f>SUM(H83:I83)</f>
        <v>2366</v>
      </c>
    </row>
    <row r="84" spans="1:11" x14ac:dyDescent="0.35">
      <c r="B84" s="40"/>
      <c r="D84" s="40"/>
    </row>
    <row r="85" spans="1:11" x14ac:dyDescent="0.35">
      <c r="A85" s="46" t="s">
        <v>179</v>
      </c>
      <c r="B85" s="40"/>
      <c r="D85" s="40"/>
    </row>
    <row r="86" spans="1:11" x14ac:dyDescent="0.35">
      <c r="B86" s="40" t="s">
        <v>180</v>
      </c>
      <c r="D86" s="40" t="s">
        <v>181</v>
      </c>
      <c r="E86" s="47">
        <v>17</v>
      </c>
      <c r="F86" s="47">
        <f>SUM(E86*52)</f>
        <v>884</v>
      </c>
      <c r="H86" s="49">
        <f t="shared" ref="H86:H97" si="2">F86</f>
        <v>884</v>
      </c>
    </row>
    <row r="87" spans="1:11" x14ac:dyDescent="0.35">
      <c r="B87" s="40" t="s">
        <v>182</v>
      </c>
      <c r="D87" s="40" t="s">
        <v>13</v>
      </c>
      <c r="E87" s="47">
        <v>35</v>
      </c>
      <c r="F87" s="47">
        <f>SUM(E87*18)</f>
        <v>630</v>
      </c>
      <c r="H87" s="49">
        <f t="shared" si="2"/>
        <v>630</v>
      </c>
    </row>
    <row r="88" spans="1:11" x14ac:dyDescent="0.35">
      <c r="B88" s="40" t="s">
        <v>183</v>
      </c>
      <c r="D88" s="40" t="s">
        <v>118</v>
      </c>
      <c r="E88" s="47">
        <v>55</v>
      </c>
      <c r="F88" s="47">
        <f>SUM(E88*9)</f>
        <v>495</v>
      </c>
      <c r="H88" s="49">
        <f t="shared" si="2"/>
        <v>495</v>
      </c>
    </row>
    <row r="89" spans="1:11" x14ac:dyDescent="0.35">
      <c r="B89" s="40" t="s">
        <v>184</v>
      </c>
      <c r="D89" s="40" t="s">
        <v>118</v>
      </c>
      <c r="E89" s="47">
        <v>113</v>
      </c>
      <c r="F89" s="47">
        <f>SUM(E89*9)</f>
        <v>1017</v>
      </c>
      <c r="H89" s="49">
        <f t="shared" si="2"/>
        <v>1017</v>
      </c>
    </row>
    <row r="90" spans="1:11" x14ac:dyDescent="0.35">
      <c r="B90" s="40" t="s">
        <v>185</v>
      </c>
      <c r="D90" s="40" t="s">
        <v>186</v>
      </c>
      <c r="E90" s="47">
        <v>95</v>
      </c>
      <c r="F90" s="47">
        <f>SUM(E90*4)</f>
        <v>380</v>
      </c>
      <c r="H90" s="49">
        <f t="shared" si="2"/>
        <v>380</v>
      </c>
      <c r="I90" s="40"/>
      <c r="J90" s="40"/>
      <c r="K90" s="40"/>
    </row>
    <row r="91" spans="1:11" x14ac:dyDescent="0.35">
      <c r="B91" s="40" t="s">
        <v>187</v>
      </c>
      <c r="D91" s="40" t="s">
        <v>3</v>
      </c>
      <c r="E91" s="47">
        <v>95</v>
      </c>
      <c r="F91" s="47">
        <f>SUM(E91*1)</f>
        <v>95</v>
      </c>
      <c r="H91" s="49">
        <f t="shared" si="2"/>
        <v>95</v>
      </c>
      <c r="I91" s="40"/>
      <c r="J91" s="40"/>
      <c r="K91" s="40"/>
    </row>
    <row r="92" spans="1:11" x14ac:dyDescent="0.35">
      <c r="B92" s="40" t="s">
        <v>188</v>
      </c>
      <c r="D92" s="40" t="s">
        <v>189</v>
      </c>
      <c r="E92" s="47">
        <v>47</v>
      </c>
      <c r="F92" s="47">
        <f>SUM(E92*1)</f>
        <v>47</v>
      </c>
      <c r="H92" s="49">
        <f t="shared" si="2"/>
        <v>47</v>
      </c>
    </row>
    <row r="93" spans="1:11" x14ac:dyDescent="0.35">
      <c r="B93" s="40" t="s">
        <v>190</v>
      </c>
      <c r="D93" s="40" t="s">
        <v>3</v>
      </c>
      <c r="E93" s="47">
        <v>71</v>
      </c>
      <c r="F93" s="47">
        <f>SUM(E93*1)</f>
        <v>71</v>
      </c>
      <c r="H93" s="49">
        <f t="shared" si="2"/>
        <v>71</v>
      </c>
    </row>
    <row r="94" spans="1:11" x14ac:dyDescent="0.35">
      <c r="B94" s="40" t="s">
        <v>191</v>
      </c>
      <c r="D94" s="40" t="s">
        <v>192</v>
      </c>
      <c r="E94" s="47">
        <v>0</v>
      </c>
      <c r="F94" s="47">
        <v>0</v>
      </c>
      <c r="H94" s="49">
        <f t="shared" si="2"/>
        <v>0</v>
      </c>
    </row>
    <row r="95" spans="1:11" x14ac:dyDescent="0.35">
      <c r="B95" s="40" t="s">
        <v>193</v>
      </c>
      <c r="D95" s="40" t="s">
        <v>3</v>
      </c>
      <c r="E95" s="47">
        <v>129</v>
      </c>
      <c r="F95" s="47">
        <f>SUM(E95*1)</f>
        <v>129</v>
      </c>
      <c r="H95" s="49">
        <f t="shared" si="2"/>
        <v>129</v>
      </c>
    </row>
    <row r="96" spans="1:11" x14ac:dyDescent="0.35">
      <c r="B96" s="40" t="s">
        <v>194</v>
      </c>
      <c r="D96" s="40" t="s">
        <v>118</v>
      </c>
      <c r="E96" s="47">
        <v>38</v>
      </c>
      <c r="F96" s="47">
        <f>SUM(E96*9)</f>
        <v>342</v>
      </c>
      <c r="H96" s="49">
        <f t="shared" si="2"/>
        <v>342</v>
      </c>
    </row>
    <row r="97" spans="1:11" x14ac:dyDescent="0.35">
      <c r="B97" s="40" t="s">
        <v>195</v>
      </c>
      <c r="D97" s="40" t="s">
        <v>76</v>
      </c>
      <c r="E97" s="47">
        <v>43</v>
      </c>
      <c r="F97" s="47">
        <f>SUM(E97*2)</f>
        <v>86</v>
      </c>
      <c r="H97" s="49">
        <f t="shared" si="2"/>
        <v>86</v>
      </c>
    </row>
    <row r="98" spans="1:11" x14ac:dyDescent="0.35">
      <c r="B98" s="40" t="s">
        <v>196</v>
      </c>
      <c r="D98" s="40" t="s">
        <v>93</v>
      </c>
      <c r="E98" s="47">
        <v>25</v>
      </c>
      <c r="F98" s="47">
        <f>SUM(E98*12)</f>
        <v>300</v>
      </c>
      <c r="H98" s="49">
        <f>F98</f>
        <v>300</v>
      </c>
    </row>
    <row r="99" spans="1:11" x14ac:dyDescent="0.35">
      <c r="B99" s="40"/>
      <c r="D99" s="40"/>
      <c r="E99" s="40"/>
      <c r="F99" s="40"/>
      <c r="H99" s="52">
        <f>SUM(H86:H98)</f>
        <v>4476</v>
      </c>
      <c r="I99" s="59"/>
      <c r="J99" s="41"/>
      <c r="K99" s="57">
        <f>SUM(H99:I99)</f>
        <v>4476</v>
      </c>
    </row>
    <row r="100" spans="1:11" x14ac:dyDescent="0.35">
      <c r="B100" s="40"/>
      <c r="D100" s="40"/>
    </row>
    <row r="101" spans="1:11" x14ac:dyDescent="0.35">
      <c r="B101"/>
      <c r="D101" s="40"/>
      <c r="H101"/>
      <c r="I101"/>
      <c r="J101"/>
      <c r="K101"/>
    </row>
    <row r="102" spans="1:11" customFormat="1" x14ac:dyDescent="0.35">
      <c r="A102" s="46" t="s">
        <v>197</v>
      </c>
      <c r="B102" s="40"/>
      <c r="H102" s="61"/>
      <c r="I102" s="42"/>
      <c r="J102" s="42"/>
      <c r="K102" s="42"/>
    </row>
    <row r="103" spans="1:11" x14ac:dyDescent="0.35">
      <c r="B103" s="40" t="s">
        <v>198</v>
      </c>
      <c r="D103" s="40" t="s">
        <v>118</v>
      </c>
      <c r="E103" s="47">
        <v>45</v>
      </c>
      <c r="F103" s="47">
        <f>SUM(E103*9)</f>
        <v>405</v>
      </c>
      <c r="H103" s="49">
        <f>F103</f>
        <v>405</v>
      </c>
    </row>
    <row r="104" spans="1:11" x14ac:dyDescent="0.35">
      <c r="B104" s="40" t="s">
        <v>199</v>
      </c>
      <c r="D104" s="40" t="s">
        <v>200</v>
      </c>
      <c r="E104" s="47">
        <v>85</v>
      </c>
      <c r="F104" s="47">
        <f>SUM(E104*4)</f>
        <v>340</v>
      </c>
      <c r="H104" s="49">
        <f>F104</f>
        <v>340</v>
      </c>
    </row>
    <row r="105" spans="1:11" x14ac:dyDescent="0.35">
      <c r="B105" s="40" t="s">
        <v>201</v>
      </c>
      <c r="D105" s="40" t="s">
        <v>76</v>
      </c>
      <c r="E105" s="47">
        <v>45</v>
      </c>
      <c r="F105" s="47">
        <f>SUM(E105*2)</f>
        <v>90</v>
      </c>
      <c r="H105" s="49">
        <f>F105</f>
        <v>90</v>
      </c>
    </row>
    <row r="106" spans="1:11" x14ac:dyDescent="0.35">
      <c r="B106" s="40"/>
      <c r="D106" s="40"/>
      <c r="E106" s="40"/>
      <c r="F106" s="40"/>
      <c r="H106" s="52">
        <f>SUM(H103:H105)</f>
        <v>835</v>
      </c>
      <c r="I106" s="56"/>
      <c r="K106" s="57">
        <f>H106</f>
        <v>835</v>
      </c>
    </row>
    <row r="107" spans="1:11" x14ac:dyDescent="0.35">
      <c r="B107" s="40"/>
      <c r="D107" s="40"/>
      <c r="E107" s="61"/>
      <c r="F107" s="61"/>
      <c r="H107" s="40"/>
      <c r="I107" s="40"/>
      <c r="J107" s="40"/>
      <c r="K107" s="40"/>
    </row>
    <row r="108" spans="1:11" x14ac:dyDescent="0.35">
      <c r="B108" s="40"/>
      <c r="D108" s="40"/>
    </row>
    <row r="109" spans="1:11" ht="16" thickBot="1" x14ac:dyDescent="0.4">
      <c r="A109" s="46" t="s">
        <v>17</v>
      </c>
      <c r="B109" s="40"/>
      <c r="D109" s="40"/>
      <c r="F109" s="42" t="s">
        <v>12</v>
      </c>
      <c r="H109" s="64">
        <f>SUM(H99,H83,H75,H53,H106,H45,H36,H28,H23,H18,H13)</f>
        <v>17534</v>
      </c>
      <c r="I109" s="64">
        <f>SUM(I60)</f>
        <v>0</v>
      </c>
      <c r="K109" s="65">
        <f>SUM(K99,K36,K28,K23,K18,K13,K83,K75,K60,K53,K45,K106)</f>
        <v>17534</v>
      </c>
    </row>
    <row r="110" spans="1:11" ht="16" thickTop="1" x14ac:dyDescent="0.35">
      <c r="B110" s="40" t="s">
        <v>18</v>
      </c>
      <c r="D110" s="40" t="s">
        <v>26</v>
      </c>
      <c r="E110" s="47">
        <v>0</v>
      </c>
    </row>
    <row r="111" spans="1:11" x14ac:dyDescent="0.35">
      <c r="B111" s="40" t="s">
        <v>4</v>
      </c>
      <c r="D111" s="40" t="s">
        <v>22</v>
      </c>
      <c r="E111" s="47">
        <v>0</v>
      </c>
      <c r="F111" s="60"/>
      <c r="H111" s="60"/>
    </row>
    <row r="112" spans="1:11" x14ac:dyDescent="0.35">
      <c r="B112" s="40" t="s">
        <v>23</v>
      </c>
      <c r="D112" s="40" t="s">
        <v>22</v>
      </c>
      <c r="E112" s="47">
        <v>0</v>
      </c>
    </row>
    <row r="113" spans="2:8" x14ac:dyDescent="0.35">
      <c r="B113" s="40" t="s">
        <v>34</v>
      </c>
      <c r="D113" s="40" t="s">
        <v>22</v>
      </c>
      <c r="E113" s="47">
        <v>0</v>
      </c>
      <c r="F113" s="60"/>
      <c r="H113" s="60"/>
    </row>
    <row r="114" spans="2:8" x14ac:dyDescent="0.35">
      <c r="B114" s="40" t="s">
        <v>54</v>
      </c>
      <c r="D114" s="40" t="s">
        <v>25</v>
      </c>
      <c r="E114" s="47">
        <v>0</v>
      </c>
      <c r="F114" s="60"/>
      <c r="H114" s="60"/>
    </row>
    <row r="115" spans="2:8" x14ac:dyDescent="0.35">
      <c r="B115" s="40" t="s">
        <v>24</v>
      </c>
      <c r="D115" s="40" t="s">
        <v>25</v>
      </c>
      <c r="E115" s="47">
        <v>0</v>
      </c>
      <c r="F115" s="60"/>
      <c r="H115" s="60"/>
    </row>
    <row r="116" spans="2:8" x14ac:dyDescent="0.35">
      <c r="B116" s="40" t="s">
        <v>68</v>
      </c>
      <c r="D116" s="40" t="s">
        <v>22</v>
      </c>
      <c r="E116" s="47">
        <v>0</v>
      </c>
      <c r="F116" s="60"/>
      <c r="H116" s="60"/>
    </row>
    <row r="117" spans="2:8" x14ac:dyDescent="0.35">
      <c r="B117" s="40"/>
      <c r="D117" s="40"/>
      <c r="E117" s="40"/>
      <c r="F117" s="60"/>
      <c r="H117" s="60"/>
    </row>
    <row r="118" spans="2:8" x14ac:dyDescent="0.35">
      <c r="B118" s="40"/>
      <c r="D118" s="40"/>
      <c r="E118" s="60"/>
      <c r="F118" s="60"/>
      <c r="H118" s="60"/>
    </row>
    <row r="119" spans="2:8" x14ac:dyDescent="0.35">
      <c r="B119" s="40"/>
      <c r="D119" s="40"/>
      <c r="E119" s="60"/>
      <c r="F119" s="60"/>
      <c r="H119" s="60"/>
    </row>
    <row r="120" spans="2:8" x14ac:dyDescent="0.35">
      <c r="B120" s="40"/>
      <c r="D120" s="40"/>
      <c r="E120" s="60"/>
      <c r="F120" s="60"/>
      <c r="H120" s="60"/>
    </row>
    <row r="121" spans="2:8" x14ac:dyDescent="0.35">
      <c r="B121" s="40"/>
      <c r="D121" s="40"/>
      <c r="E121" s="60"/>
      <c r="F121" s="60"/>
      <c r="H121" s="60"/>
    </row>
    <row r="122" spans="2:8" x14ac:dyDescent="0.35">
      <c r="D122" s="40"/>
      <c r="E122" s="60"/>
      <c r="F122" s="60"/>
      <c r="H122" s="60"/>
    </row>
    <row r="123" spans="2:8" x14ac:dyDescent="0.35">
      <c r="E123" s="60"/>
      <c r="F123" s="60"/>
      <c r="H123" s="60"/>
    </row>
    <row r="124" spans="2:8" x14ac:dyDescent="0.35">
      <c r="E124" s="60"/>
      <c r="F124" s="60"/>
      <c r="H124" s="60"/>
    </row>
  </sheetData>
  <mergeCells count="5">
    <mergeCell ref="A3:K3"/>
    <mergeCell ref="H4:K4"/>
    <mergeCell ref="L4:M4"/>
    <mergeCell ref="H63:K63"/>
    <mergeCell ref="L63:M6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topLeftCell="A21" workbookViewId="0">
      <selection activeCell="F13" sqref="F13:F36"/>
    </sheetView>
  </sheetViews>
  <sheetFormatPr defaultColWidth="9.08984375" defaultRowHeight="15.5" x14ac:dyDescent="0.35"/>
  <cols>
    <col min="1" max="1" width="7.08984375" style="40" customWidth="1"/>
    <col min="2" max="2" width="90.90625" style="40" customWidth="1"/>
    <col min="3" max="3" width="14.54296875" style="40" customWidth="1"/>
    <col min="4" max="4" width="12.90625" style="40" customWidth="1"/>
    <col min="5" max="5" width="15.90625" style="41" customWidth="1"/>
    <col min="6" max="6" width="14.54296875" style="40" customWidth="1"/>
    <col min="7" max="7" width="11" style="40" customWidth="1"/>
    <col min="8" max="16384" width="9.08984375" style="40"/>
  </cols>
  <sheetData>
    <row r="1" spans="1:6" x14ac:dyDescent="0.35">
      <c r="A1" s="39" t="s">
        <v>202</v>
      </c>
    </row>
    <row r="2" spans="1:6" ht="28.5" customHeight="1" x14ac:dyDescent="0.35">
      <c r="A2" s="125" t="s">
        <v>203</v>
      </c>
      <c r="B2" s="126"/>
      <c r="C2" s="126"/>
      <c r="D2" s="126"/>
      <c r="E2" s="126"/>
      <c r="F2" s="126"/>
    </row>
    <row r="3" spans="1:6" ht="15" customHeight="1" x14ac:dyDescent="0.35">
      <c r="A3" s="66"/>
      <c r="B3" s="66"/>
      <c r="C3" s="66"/>
      <c r="D3" s="66"/>
      <c r="E3" s="67"/>
      <c r="F3" s="66"/>
    </row>
    <row r="4" spans="1:6" ht="15" customHeight="1" x14ac:dyDescent="0.35">
      <c r="A4" s="127" t="s">
        <v>204</v>
      </c>
      <c r="B4" s="128"/>
      <c r="C4" s="128"/>
      <c r="D4" s="128"/>
      <c r="E4" s="128"/>
      <c r="F4" s="128"/>
    </row>
    <row r="5" spans="1:6" ht="15" customHeight="1" x14ac:dyDescent="0.35">
      <c r="E5" s="42"/>
      <c r="F5" s="42" t="s">
        <v>158</v>
      </c>
    </row>
    <row r="6" spans="1:6" ht="15" customHeight="1" x14ac:dyDescent="0.35">
      <c r="B6" s="39" t="s">
        <v>205</v>
      </c>
      <c r="C6" s="42" t="s">
        <v>206</v>
      </c>
      <c r="D6" s="42" t="s">
        <v>207</v>
      </c>
      <c r="E6" s="42" t="s">
        <v>208</v>
      </c>
      <c r="F6" s="42" t="s">
        <v>209</v>
      </c>
    </row>
    <row r="7" spans="1:6" ht="15" customHeight="1" x14ac:dyDescent="0.35">
      <c r="A7" s="66"/>
      <c r="B7" s="66"/>
      <c r="C7" s="66"/>
      <c r="D7" s="67"/>
      <c r="E7" s="67"/>
      <c r="F7" s="66"/>
    </row>
    <row r="8" spans="1:6" ht="15" customHeight="1" x14ac:dyDescent="0.35">
      <c r="A8" s="41"/>
      <c r="C8" s="41"/>
      <c r="D8" s="41"/>
    </row>
    <row r="9" spans="1:6" ht="15" customHeight="1" x14ac:dyDescent="0.35">
      <c r="A9" s="42">
        <v>1</v>
      </c>
      <c r="B9" s="40" t="s">
        <v>210</v>
      </c>
      <c r="C9" s="41" t="s">
        <v>211</v>
      </c>
      <c r="D9" s="41" t="s">
        <v>212</v>
      </c>
      <c r="E9" s="68"/>
      <c r="F9" s="69"/>
    </row>
    <row r="10" spans="1:6" ht="15" customHeight="1" x14ac:dyDescent="0.35">
      <c r="A10" s="42"/>
      <c r="E10" s="60"/>
      <c r="F10" s="58"/>
    </row>
    <row r="11" spans="1:6" ht="15" customHeight="1" x14ac:dyDescent="0.35">
      <c r="A11" s="42">
        <v>2</v>
      </c>
      <c r="B11" s="40" t="s">
        <v>213</v>
      </c>
      <c r="C11" s="41" t="s">
        <v>181</v>
      </c>
      <c r="D11" s="41" t="s">
        <v>214</v>
      </c>
      <c r="E11" s="68"/>
      <c r="F11" s="70"/>
    </row>
    <row r="12" spans="1:6" ht="15" customHeight="1" x14ac:dyDescent="0.35">
      <c r="A12" s="42"/>
      <c r="E12" s="60"/>
      <c r="F12" s="58"/>
    </row>
    <row r="13" spans="1:6" ht="15" customHeight="1" x14ac:dyDescent="0.35">
      <c r="A13" s="42">
        <v>3</v>
      </c>
      <c r="B13" s="40" t="s">
        <v>215</v>
      </c>
      <c r="C13" s="41" t="s">
        <v>211</v>
      </c>
      <c r="D13" s="41" t="s">
        <v>216</v>
      </c>
      <c r="E13" s="68">
        <v>535</v>
      </c>
      <c r="F13" s="69">
        <f>E13</f>
        <v>535</v>
      </c>
    </row>
    <row r="14" spans="1:6" ht="15" customHeight="1" x14ac:dyDescent="0.35">
      <c r="A14" s="42"/>
      <c r="C14" s="41"/>
      <c r="D14" s="41"/>
      <c r="E14" s="60"/>
      <c r="F14" s="58"/>
    </row>
    <row r="15" spans="1:6" ht="15" customHeight="1" x14ac:dyDescent="0.35">
      <c r="A15" s="42">
        <v>4</v>
      </c>
      <c r="B15" s="40" t="s">
        <v>217</v>
      </c>
      <c r="C15" s="41" t="s">
        <v>211</v>
      </c>
      <c r="D15" s="41" t="s">
        <v>216</v>
      </c>
      <c r="E15" s="68">
        <v>795</v>
      </c>
      <c r="F15" s="69">
        <f>E15</f>
        <v>795</v>
      </c>
    </row>
    <row r="16" spans="1:6" ht="15" customHeight="1" x14ac:dyDescent="0.35">
      <c r="A16" s="42"/>
      <c r="C16" s="41"/>
      <c r="D16" s="41"/>
      <c r="E16" s="60"/>
      <c r="F16" s="58"/>
    </row>
    <row r="17" spans="1:6" ht="15" customHeight="1" x14ac:dyDescent="0.35">
      <c r="A17" s="42">
        <v>5</v>
      </c>
      <c r="B17" s="40" t="s">
        <v>218</v>
      </c>
      <c r="C17" s="41" t="s">
        <v>211</v>
      </c>
      <c r="D17" s="41" t="s">
        <v>216</v>
      </c>
      <c r="E17" s="68">
        <v>1873</v>
      </c>
      <c r="F17" s="69">
        <f>E17</f>
        <v>1873</v>
      </c>
    </row>
    <row r="18" spans="1:6" ht="15" customHeight="1" x14ac:dyDescent="0.35">
      <c r="A18" s="42"/>
      <c r="C18" s="41"/>
      <c r="D18" s="41"/>
      <c r="E18" s="60"/>
      <c r="F18" s="71"/>
    </row>
    <row r="19" spans="1:6" ht="15" customHeight="1" x14ac:dyDescent="0.35">
      <c r="A19" s="42">
        <v>6</v>
      </c>
      <c r="B19" s="40" t="s">
        <v>219</v>
      </c>
      <c r="C19" s="41" t="s">
        <v>211</v>
      </c>
      <c r="D19" s="41" t="s">
        <v>216</v>
      </c>
      <c r="E19" s="68">
        <v>510</v>
      </c>
      <c r="F19" s="70">
        <f>E19</f>
        <v>510</v>
      </c>
    </row>
    <row r="20" spans="1:6" ht="15" customHeight="1" x14ac:dyDescent="0.35">
      <c r="A20" s="42"/>
      <c r="B20" s="41"/>
      <c r="C20" s="41"/>
      <c r="D20" s="41"/>
      <c r="E20" s="60"/>
      <c r="F20" s="58"/>
    </row>
    <row r="21" spans="1:6" ht="15" customHeight="1" x14ac:dyDescent="0.35">
      <c r="A21" s="42">
        <v>7</v>
      </c>
      <c r="B21" s="40" t="s">
        <v>220</v>
      </c>
      <c r="C21" s="41" t="s">
        <v>221</v>
      </c>
      <c r="D21" s="41" t="s">
        <v>222</v>
      </c>
      <c r="E21" s="68">
        <v>108</v>
      </c>
      <c r="F21" s="70">
        <f>E21*18</f>
        <v>1944</v>
      </c>
    </row>
    <row r="22" spans="1:6" ht="15" customHeight="1" x14ac:dyDescent="0.35">
      <c r="A22" s="42"/>
      <c r="B22" s="72" t="s">
        <v>223</v>
      </c>
      <c r="C22" s="41"/>
      <c r="D22" s="41"/>
      <c r="E22" s="60"/>
      <c r="F22" s="58"/>
    </row>
    <row r="23" spans="1:6" ht="15" customHeight="1" x14ac:dyDescent="0.35">
      <c r="A23" s="42"/>
      <c r="C23" s="41"/>
      <c r="D23" s="41"/>
      <c r="E23" s="60"/>
      <c r="F23" s="58"/>
    </row>
    <row r="24" spans="1:6" ht="15" customHeight="1" x14ac:dyDescent="0.35">
      <c r="A24" s="42">
        <v>8</v>
      </c>
      <c r="B24" s="40" t="s">
        <v>224</v>
      </c>
      <c r="C24" s="73"/>
      <c r="D24" s="41" t="s">
        <v>225</v>
      </c>
      <c r="E24" s="68">
        <v>103</v>
      </c>
      <c r="F24" s="70">
        <f>E24*3</f>
        <v>309</v>
      </c>
    </row>
    <row r="25" spans="1:6" ht="15" customHeight="1" x14ac:dyDescent="0.35">
      <c r="A25" s="42"/>
      <c r="C25" s="41"/>
      <c r="D25" s="41"/>
      <c r="E25" s="60"/>
      <c r="F25" s="58"/>
    </row>
    <row r="26" spans="1:6" ht="15" customHeight="1" x14ac:dyDescent="0.35">
      <c r="A26" s="42">
        <v>9</v>
      </c>
      <c r="B26" s="40" t="s">
        <v>226</v>
      </c>
      <c r="C26" s="73"/>
      <c r="D26" s="41" t="s">
        <v>227</v>
      </c>
      <c r="E26" s="68">
        <v>50</v>
      </c>
      <c r="F26" s="70">
        <f>E26*3</f>
        <v>150</v>
      </c>
    </row>
    <row r="27" spans="1:6" ht="15" customHeight="1" x14ac:dyDescent="0.35">
      <c r="A27" s="41"/>
      <c r="E27" s="60"/>
      <c r="F27" s="58"/>
    </row>
    <row r="28" spans="1:6" ht="15" customHeight="1" x14ac:dyDescent="0.35">
      <c r="A28" s="42">
        <v>10</v>
      </c>
      <c r="B28" s="40" t="s">
        <v>228</v>
      </c>
      <c r="C28" s="41" t="s">
        <v>211</v>
      </c>
      <c r="D28" s="41" t="s">
        <v>229</v>
      </c>
      <c r="E28" s="68">
        <v>148</v>
      </c>
      <c r="F28" s="69">
        <f>E28</f>
        <v>148</v>
      </c>
    </row>
    <row r="29" spans="1:6" ht="15" customHeight="1" x14ac:dyDescent="0.35">
      <c r="A29" s="41"/>
      <c r="D29" s="41"/>
      <c r="E29" s="60"/>
      <c r="F29" s="58"/>
    </row>
    <row r="30" spans="1:6" ht="15" customHeight="1" x14ac:dyDescent="0.35">
      <c r="A30" s="42">
        <v>11</v>
      </c>
      <c r="B30" s="40" t="s">
        <v>230</v>
      </c>
      <c r="D30" s="41" t="s">
        <v>231</v>
      </c>
      <c r="E30" s="68">
        <v>148</v>
      </c>
      <c r="F30" s="69">
        <f>E30</f>
        <v>148</v>
      </c>
    </row>
    <row r="31" spans="1:6" ht="15" customHeight="1" x14ac:dyDescent="0.35">
      <c r="A31" s="41"/>
      <c r="D31" s="41"/>
    </row>
    <row r="32" spans="1:6" ht="15" customHeight="1" x14ac:dyDescent="0.35">
      <c r="A32" s="42">
        <v>12</v>
      </c>
      <c r="B32" s="40" t="s">
        <v>232</v>
      </c>
      <c r="D32" s="41" t="s">
        <v>233</v>
      </c>
      <c r="E32" s="68">
        <v>58</v>
      </c>
      <c r="F32" s="70">
        <f>E32*3</f>
        <v>174</v>
      </c>
    </row>
    <row r="33" spans="1:8" ht="15" customHeight="1" x14ac:dyDescent="0.35">
      <c r="B33" s="74"/>
      <c r="D33" s="41"/>
      <c r="E33" s="53"/>
      <c r="F33" s="75"/>
    </row>
    <row r="34" spans="1:8" ht="15" customHeight="1" x14ac:dyDescent="0.35">
      <c r="A34" s="42">
        <v>13</v>
      </c>
      <c r="B34" s="40" t="s">
        <v>234</v>
      </c>
      <c r="C34" s="41" t="s">
        <v>235</v>
      </c>
      <c r="D34" s="41" t="s">
        <v>212</v>
      </c>
      <c r="E34" s="68">
        <v>68</v>
      </c>
      <c r="F34" s="70">
        <f>E34</f>
        <v>68</v>
      </c>
    </row>
    <row r="35" spans="1:8" ht="15" customHeight="1" x14ac:dyDescent="0.35">
      <c r="A35" s="42"/>
      <c r="B35" s="41"/>
    </row>
    <row r="36" spans="1:8" ht="15" customHeight="1" x14ac:dyDescent="0.35">
      <c r="A36" s="42">
        <v>14</v>
      </c>
      <c r="B36" s="40" t="s">
        <v>236</v>
      </c>
      <c r="D36" s="41" t="s">
        <v>216</v>
      </c>
      <c r="E36" s="68">
        <v>58</v>
      </c>
      <c r="F36" s="70">
        <f>E36</f>
        <v>58</v>
      </c>
    </row>
    <row r="37" spans="1:8" ht="15" customHeight="1" x14ac:dyDescent="0.35">
      <c r="A37" s="42"/>
      <c r="C37" s="41"/>
      <c r="D37" s="41"/>
      <c r="F37" s="42"/>
      <c r="H37" s="58"/>
    </row>
    <row r="38" spans="1:8" x14ac:dyDescent="0.35">
      <c r="A38" s="42">
        <v>15</v>
      </c>
      <c r="B38" s="40" t="s">
        <v>237</v>
      </c>
      <c r="C38" s="41" t="s">
        <v>238</v>
      </c>
      <c r="D38" s="41" t="s">
        <v>225</v>
      </c>
      <c r="E38" s="68">
        <v>85</v>
      </c>
    </row>
    <row r="39" spans="1:8" x14ac:dyDescent="0.35">
      <c r="A39" s="42"/>
      <c r="D39" s="41"/>
    </row>
    <row r="40" spans="1:8" x14ac:dyDescent="0.35">
      <c r="A40" s="42">
        <v>16</v>
      </c>
      <c r="B40" s="40" t="s">
        <v>239</v>
      </c>
      <c r="C40" s="41" t="s">
        <v>238</v>
      </c>
      <c r="D40" s="41" t="s">
        <v>240</v>
      </c>
      <c r="E40" s="68">
        <v>103</v>
      </c>
    </row>
    <row r="41" spans="1:8" x14ac:dyDescent="0.35">
      <c r="C41" s="41"/>
      <c r="D41" s="41"/>
    </row>
    <row r="42" spans="1:8" x14ac:dyDescent="0.35">
      <c r="A42" s="42">
        <v>17</v>
      </c>
      <c r="B42" s="40" t="s">
        <v>241</v>
      </c>
      <c r="C42" s="41" t="s">
        <v>238</v>
      </c>
      <c r="D42" s="41" t="s">
        <v>242</v>
      </c>
      <c r="E42" s="68">
        <v>97</v>
      </c>
    </row>
    <row r="43" spans="1:8" x14ac:dyDescent="0.35">
      <c r="A43" s="42"/>
      <c r="C43" s="41"/>
      <c r="D43" s="41"/>
    </row>
    <row r="44" spans="1:8" x14ac:dyDescent="0.35">
      <c r="B44" s="40" t="s">
        <v>7</v>
      </c>
      <c r="C44" s="41"/>
      <c r="F44" s="58">
        <f>SUM(F9:F36)</f>
        <v>6712</v>
      </c>
    </row>
    <row r="45" spans="1:8" x14ac:dyDescent="0.35">
      <c r="A45" s="42"/>
      <c r="C45" s="41"/>
      <c r="D45" s="41"/>
    </row>
    <row r="46" spans="1:8" x14ac:dyDescent="0.35">
      <c r="C46" s="41"/>
    </row>
    <row r="47" spans="1:8" x14ac:dyDescent="0.35">
      <c r="A47" s="42"/>
      <c r="C47" s="41"/>
      <c r="D47" s="41"/>
    </row>
    <row r="48" spans="1:8" x14ac:dyDescent="0.35">
      <c r="C48" s="41"/>
    </row>
    <row r="49" spans="1:3" x14ac:dyDescent="0.35">
      <c r="A49" s="42"/>
      <c r="C49" s="41"/>
    </row>
    <row r="50" spans="1:3" x14ac:dyDescent="0.35">
      <c r="C50" s="41"/>
    </row>
    <row r="51" spans="1:3" x14ac:dyDescent="0.35">
      <c r="A51" s="42"/>
      <c r="C51" s="41"/>
    </row>
    <row r="52" spans="1:3" x14ac:dyDescent="0.35">
      <c r="C52" s="41"/>
    </row>
    <row r="53" spans="1:3" x14ac:dyDescent="0.35">
      <c r="A53" s="42"/>
      <c r="C53" s="41"/>
    </row>
    <row r="54" spans="1:3" x14ac:dyDescent="0.35">
      <c r="A54" s="42"/>
      <c r="C54" s="41"/>
    </row>
    <row r="55" spans="1:3" x14ac:dyDescent="0.35">
      <c r="C55" s="41"/>
    </row>
    <row r="56" spans="1:3" x14ac:dyDescent="0.35">
      <c r="C56" s="41"/>
    </row>
  </sheetData>
  <mergeCells count="2">
    <mergeCell ref="A2:F2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F39" sqref="F39"/>
    </sheetView>
  </sheetViews>
  <sheetFormatPr defaultRowHeight="12.5" x14ac:dyDescent="0.25"/>
  <cols>
    <col min="2" max="2" width="66.08984375" bestFit="1" customWidth="1"/>
    <col min="3" max="3" width="11.453125" bestFit="1" customWidth="1"/>
    <col min="5" max="5" width="9.6328125" bestFit="1" customWidth="1"/>
    <col min="6" max="6" width="9.36328125" bestFit="1" customWidth="1"/>
  </cols>
  <sheetData>
    <row r="1" spans="1:6" ht="18" x14ac:dyDescent="0.4">
      <c r="A1" s="78" t="s">
        <v>267</v>
      </c>
    </row>
    <row r="2" spans="1:6" ht="13" x14ac:dyDescent="0.3">
      <c r="A2" s="129" t="s">
        <v>268</v>
      </c>
      <c r="B2" s="130"/>
      <c r="C2" s="130"/>
      <c r="D2" s="130"/>
      <c r="E2" s="130"/>
      <c r="F2" s="130"/>
    </row>
    <row r="3" spans="1:6" x14ac:dyDescent="0.25">
      <c r="A3" s="81"/>
      <c r="B3" s="81"/>
      <c r="C3" s="81"/>
      <c r="D3" s="81"/>
      <c r="E3" s="81"/>
      <c r="F3" s="81"/>
    </row>
    <row r="4" spans="1:6" ht="13" x14ac:dyDescent="0.3">
      <c r="A4" s="131" t="s">
        <v>269</v>
      </c>
      <c r="B4" s="132"/>
      <c r="C4" s="132"/>
      <c r="D4" s="132"/>
      <c r="E4" s="132"/>
      <c r="F4" s="132"/>
    </row>
    <row r="5" spans="1:6" ht="13" x14ac:dyDescent="0.3">
      <c r="A5" s="83"/>
      <c r="B5" s="83"/>
      <c r="C5" s="83"/>
      <c r="D5" s="83"/>
      <c r="E5" s="79"/>
      <c r="F5" s="79" t="s">
        <v>158</v>
      </c>
    </row>
    <row r="6" spans="1:6" ht="13" x14ac:dyDescent="0.3">
      <c r="A6" s="83"/>
      <c r="B6" s="82" t="s">
        <v>205</v>
      </c>
      <c r="C6" s="79" t="s">
        <v>206</v>
      </c>
      <c r="D6" s="79" t="s">
        <v>207</v>
      </c>
      <c r="E6" s="82" t="s">
        <v>208</v>
      </c>
      <c r="F6" s="79" t="s">
        <v>209</v>
      </c>
    </row>
    <row r="7" spans="1:6" x14ac:dyDescent="0.25">
      <c r="A7" s="81"/>
      <c r="B7" s="81"/>
      <c r="C7" s="81"/>
      <c r="D7" s="84"/>
      <c r="E7" s="81"/>
      <c r="F7" s="81"/>
    </row>
    <row r="8" spans="1:6" ht="15.5" x14ac:dyDescent="0.35">
      <c r="A8" s="79"/>
      <c r="B8" s="40"/>
      <c r="C8" s="40"/>
      <c r="D8" s="40"/>
      <c r="E8" s="85"/>
      <c r="F8" s="86"/>
    </row>
    <row r="9" spans="1:6" ht="15.5" x14ac:dyDescent="0.35">
      <c r="A9" s="79">
        <v>1</v>
      </c>
      <c r="B9" s="40" t="s">
        <v>215</v>
      </c>
      <c r="C9" s="41" t="s">
        <v>211</v>
      </c>
      <c r="D9" s="41" t="s">
        <v>216</v>
      </c>
      <c r="E9" s="87">
        <v>534</v>
      </c>
      <c r="F9" s="87">
        <f>SUM(E9)</f>
        <v>534</v>
      </c>
    </row>
    <row r="10" spans="1:6" ht="15.5" x14ac:dyDescent="0.35">
      <c r="A10" s="79"/>
      <c r="B10" s="40"/>
      <c r="C10" s="41"/>
      <c r="D10" s="41"/>
      <c r="E10" s="85"/>
      <c r="F10" s="86"/>
    </row>
    <row r="11" spans="1:6" ht="15.5" x14ac:dyDescent="0.35">
      <c r="A11" s="79">
        <v>2</v>
      </c>
      <c r="B11" s="40" t="s">
        <v>217</v>
      </c>
      <c r="C11" s="41" t="s">
        <v>211</v>
      </c>
      <c r="D11" s="41" t="s">
        <v>216</v>
      </c>
      <c r="E11" s="87">
        <v>795</v>
      </c>
      <c r="F11" s="87">
        <f>SUM(E11)</f>
        <v>795</v>
      </c>
    </row>
    <row r="12" spans="1:6" ht="15.5" x14ac:dyDescent="0.35">
      <c r="A12" s="79"/>
      <c r="B12" s="40"/>
      <c r="C12" s="41"/>
      <c r="D12" s="41"/>
      <c r="E12" s="85" t="s">
        <v>102</v>
      </c>
      <c r="F12" s="86"/>
    </row>
    <row r="13" spans="1:6" ht="15.5" x14ac:dyDescent="0.35">
      <c r="A13" s="79">
        <v>3</v>
      </c>
      <c r="B13" s="40" t="s">
        <v>218</v>
      </c>
      <c r="C13" s="41" t="s">
        <v>211</v>
      </c>
      <c r="D13" s="41" t="s">
        <v>216</v>
      </c>
      <c r="E13" s="87">
        <v>1873</v>
      </c>
      <c r="F13" s="87">
        <f>SUM(E13)</f>
        <v>1873</v>
      </c>
    </row>
    <row r="14" spans="1:6" ht="15.5" x14ac:dyDescent="0.35">
      <c r="A14" s="79"/>
      <c r="B14" s="40"/>
      <c r="C14" s="41"/>
      <c r="D14" s="41"/>
      <c r="E14" s="85"/>
      <c r="F14" s="85"/>
    </row>
    <row r="15" spans="1:6" ht="15.5" x14ac:dyDescent="0.35">
      <c r="A15" s="79">
        <v>4</v>
      </c>
      <c r="B15" s="40" t="s">
        <v>270</v>
      </c>
      <c r="C15" s="41" t="s">
        <v>211</v>
      </c>
      <c r="D15" s="41" t="s">
        <v>216</v>
      </c>
      <c r="E15" s="87">
        <v>510</v>
      </c>
      <c r="F15" s="87">
        <f>SUM(E15)</f>
        <v>510</v>
      </c>
    </row>
    <row r="16" spans="1:6" ht="15.5" x14ac:dyDescent="0.35">
      <c r="A16" s="79"/>
      <c r="B16" s="40"/>
      <c r="C16" s="41"/>
      <c r="D16" s="41"/>
      <c r="E16" s="85"/>
      <c r="F16" s="86"/>
    </row>
    <row r="17" spans="1:6" ht="15.5" x14ac:dyDescent="0.35">
      <c r="A17" s="79">
        <v>5</v>
      </c>
      <c r="B17" s="40" t="s">
        <v>271</v>
      </c>
      <c r="C17" s="41" t="s">
        <v>221</v>
      </c>
      <c r="D17" s="41" t="s">
        <v>222</v>
      </c>
      <c r="E17" s="87">
        <v>50</v>
      </c>
      <c r="F17" s="87">
        <f>SUM(E17)*18</f>
        <v>900</v>
      </c>
    </row>
    <row r="18" spans="1:6" ht="15.5" x14ac:dyDescent="0.35">
      <c r="A18" s="79"/>
      <c r="B18" s="72" t="s">
        <v>223</v>
      </c>
      <c r="C18" s="41"/>
      <c r="D18" s="41"/>
      <c r="E18" s="85"/>
      <c r="F18" s="86"/>
    </row>
    <row r="19" spans="1:6" ht="15.5" x14ac:dyDescent="0.35">
      <c r="A19" s="42"/>
      <c r="B19" s="40"/>
      <c r="C19" s="41"/>
      <c r="D19" s="41"/>
      <c r="E19" s="71"/>
      <c r="F19" s="58"/>
    </row>
    <row r="20" spans="1:6" ht="15.5" x14ac:dyDescent="0.35">
      <c r="A20" s="79">
        <v>6</v>
      </c>
      <c r="B20" s="40" t="s">
        <v>224</v>
      </c>
      <c r="C20" s="73"/>
      <c r="D20" s="41" t="s">
        <v>225</v>
      </c>
      <c r="E20" s="87">
        <v>97</v>
      </c>
      <c r="F20" s="87">
        <f>SUM(E20)*3</f>
        <v>291</v>
      </c>
    </row>
    <row r="21" spans="1:6" ht="15.5" x14ac:dyDescent="0.35">
      <c r="A21" s="79"/>
      <c r="B21" s="40"/>
      <c r="C21" s="41"/>
      <c r="D21" s="41"/>
      <c r="E21" s="85"/>
      <c r="F21" s="86"/>
    </row>
    <row r="22" spans="1:6" ht="15.5" x14ac:dyDescent="0.35">
      <c r="A22" s="79">
        <v>7</v>
      </c>
      <c r="B22" s="40" t="s">
        <v>226</v>
      </c>
      <c r="C22" s="73"/>
      <c r="D22" s="41" t="s">
        <v>227</v>
      </c>
      <c r="E22" s="87">
        <v>51</v>
      </c>
      <c r="F22" s="87">
        <f>SUM(E22)*3</f>
        <v>153</v>
      </c>
    </row>
    <row r="23" spans="1:6" ht="15.5" x14ac:dyDescent="0.35">
      <c r="A23" s="80"/>
      <c r="B23" s="40"/>
      <c r="C23" s="40"/>
      <c r="D23" s="40"/>
      <c r="E23" s="85"/>
      <c r="F23" s="86"/>
    </row>
    <row r="24" spans="1:6" ht="15.5" x14ac:dyDescent="0.35">
      <c r="A24" s="79">
        <v>8</v>
      </c>
      <c r="B24" s="40" t="s">
        <v>228</v>
      </c>
      <c r="C24" s="41" t="s">
        <v>211</v>
      </c>
      <c r="D24" s="41" t="s">
        <v>229</v>
      </c>
      <c r="E24" s="87">
        <v>148</v>
      </c>
      <c r="F24" s="87">
        <f>SUM(E24)</f>
        <v>148</v>
      </c>
    </row>
    <row r="25" spans="1:6" ht="15.5" x14ac:dyDescent="0.35">
      <c r="A25" s="80"/>
      <c r="B25" s="40"/>
      <c r="C25" s="40"/>
      <c r="D25" s="41"/>
      <c r="E25" s="85"/>
      <c r="F25" s="86"/>
    </row>
    <row r="26" spans="1:6" ht="15.5" x14ac:dyDescent="0.35">
      <c r="A26" s="79">
        <v>9</v>
      </c>
      <c r="B26" s="40" t="s">
        <v>230</v>
      </c>
      <c r="C26" s="41" t="s">
        <v>211</v>
      </c>
      <c r="D26" s="41" t="s">
        <v>231</v>
      </c>
      <c r="E26" s="87">
        <v>148</v>
      </c>
      <c r="F26" s="87">
        <f>SUM(E26)</f>
        <v>148</v>
      </c>
    </row>
    <row r="27" spans="1:6" ht="15.5" x14ac:dyDescent="0.35">
      <c r="A27" s="80"/>
      <c r="B27" s="40"/>
      <c r="C27" s="40"/>
      <c r="D27" s="41"/>
      <c r="E27" s="80"/>
      <c r="F27" s="83"/>
    </row>
    <row r="28" spans="1:6" ht="15.5" x14ac:dyDescent="0.35">
      <c r="A28" s="79">
        <v>10</v>
      </c>
      <c r="B28" s="40" t="s">
        <v>232</v>
      </c>
      <c r="C28" s="40"/>
      <c r="D28" s="41" t="s">
        <v>233</v>
      </c>
      <c r="E28" s="88">
        <v>58</v>
      </c>
      <c r="F28" s="87">
        <f>SUM(E28)*3</f>
        <v>174</v>
      </c>
    </row>
    <row r="29" spans="1:6" ht="15.5" x14ac:dyDescent="0.35">
      <c r="A29" s="83"/>
      <c r="B29" s="74"/>
      <c r="C29" s="40"/>
      <c r="D29" s="41"/>
      <c r="E29" s="89"/>
      <c r="F29" s="89"/>
    </row>
    <row r="30" spans="1:6" ht="15.5" x14ac:dyDescent="0.35">
      <c r="A30" s="79">
        <v>11</v>
      </c>
      <c r="B30" s="40" t="s">
        <v>272</v>
      </c>
      <c r="C30" s="40" t="s">
        <v>273</v>
      </c>
      <c r="D30" s="41" t="s">
        <v>274</v>
      </c>
      <c r="E30" s="90">
        <v>85</v>
      </c>
      <c r="F30" s="40"/>
    </row>
    <row r="31" spans="1:6" ht="15.5" x14ac:dyDescent="0.35">
      <c r="A31" s="63"/>
      <c r="B31" s="40"/>
      <c r="D31" s="41"/>
      <c r="E31" s="41"/>
      <c r="F31" s="40"/>
    </row>
    <row r="32" spans="1:6" ht="15.5" x14ac:dyDescent="0.35">
      <c r="A32" s="42">
        <v>12</v>
      </c>
      <c r="B32" s="40" t="s">
        <v>275</v>
      </c>
      <c r="C32" s="40" t="s">
        <v>276</v>
      </c>
      <c r="D32" s="41"/>
      <c r="E32" s="90">
        <v>85</v>
      </c>
      <c r="F32" s="40"/>
    </row>
    <row r="33" spans="1:6" ht="15.5" x14ac:dyDescent="0.35">
      <c r="A33" s="42"/>
      <c r="B33" s="40"/>
      <c r="D33" s="41"/>
      <c r="E33" s="91"/>
      <c r="F33" s="40"/>
    </row>
    <row r="34" spans="1:6" ht="15.5" x14ac:dyDescent="0.35">
      <c r="A34" s="42">
        <v>13</v>
      </c>
      <c r="B34" s="40" t="s">
        <v>277</v>
      </c>
      <c r="C34" s="40" t="s">
        <v>276</v>
      </c>
      <c r="D34" s="41" t="s">
        <v>242</v>
      </c>
      <c r="E34" s="90">
        <v>97</v>
      </c>
      <c r="F34" s="40"/>
    </row>
    <row r="35" spans="1:6" ht="15.5" x14ac:dyDescent="0.35">
      <c r="A35" s="42"/>
      <c r="B35" s="40" t="s">
        <v>278</v>
      </c>
      <c r="C35" s="41"/>
      <c r="D35" s="41"/>
      <c r="E35" s="41"/>
      <c r="F35" s="40"/>
    </row>
    <row r="36" spans="1:6" ht="15.5" x14ac:dyDescent="0.35">
      <c r="A36" s="42"/>
      <c r="B36" s="40"/>
      <c r="C36" s="41"/>
      <c r="D36" s="41"/>
      <c r="E36" s="41"/>
      <c r="F36" s="40"/>
    </row>
    <row r="37" spans="1:6" ht="15.5" x14ac:dyDescent="0.35">
      <c r="A37" s="42">
        <v>14</v>
      </c>
      <c r="B37" s="40" t="s">
        <v>279</v>
      </c>
      <c r="C37" s="40" t="s">
        <v>276</v>
      </c>
      <c r="D37" s="41" t="s">
        <v>280</v>
      </c>
      <c r="E37" s="68">
        <v>103</v>
      </c>
      <c r="F37" s="40"/>
    </row>
    <row r="38" spans="1:6" ht="15.5" x14ac:dyDescent="0.35">
      <c r="A38" s="42"/>
      <c r="B38" s="40"/>
      <c r="C38" s="41"/>
      <c r="D38" s="41"/>
      <c r="E38" s="41"/>
      <c r="F38" s="40"/>
    </row>
    <row r="39" spans="1:6" ht="15.5" x14ac:dyDescent="0.35">
      <c r="A39" s="40"/>
      <c r="B39" s="40" t="s">
        <v>281</v>
      </c>
      <c r="C39" s="41"/>
      <c r="D39" s="41"/>
      <c r="E39" s="41"/>
      <c r="F39" s="92">
        <f>F28+F26+F24+F22+F20+F17+F15+F13+F11+F9</f>
        <v>5526</v>
      </c>
    </row>
    <row r="40" spans="1:6" ht="15.5" x14ac:dyDescent="0.35">
      <c r="A40" s="40"/>
      <c r="B40" s="40" t="s">
        <v>282</v>
      </c>
      <c r="C40" s="41"/>
      <c r="D40" s="41"/>
      <c r="E40" s="58">
        <f>SUM(E30*35)</f>
        <v>2975</v>
      </c>
      <c r="F40" s="40"/>
    </row>
    <row r="41" spans="1:6" ht="15.5" x14ac:dyDescent="0.35">
      <c r="A41" s="42"/>
      <c r="B41" s="40" t="s">
        <v>283</v>
      </c>
      <c r="C41" s="41"/>
      <c r="D41" s="41"/>
      <c r="E41" s="93">
        <f>SUM(E40+F39)</f>
        <v>8501</v>
      </c>
      <c r="F41" s="40"/>
    </row>
  </sheetData>
  <mergeCells count="2">
    <mergeCell ref="A2:F2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7"/>
  <sheetViews>
    <sheetView tabSelected="1" topLeftCell="B1" zoomScaleNormal="100" workbookViewId="0">
      <pane ySplit="1" topLeftCell="A61" activePane="bottomLeft" state="frozen"/>
      <selection activeCell="B1" sqref="B1"/>
      <selection pane="bottomLeft" activeCell="C64" sqref="C64"/>
    </sheetView>
  </sheetViews>
  <sheetFormatPr defaultColWidth="9.08984375" defaultRowHeight="15.5" x14ac:dyDescent="0.35"/>
  <cols>
    <col min="1" max="1" width="20.36328125" style="72" customWidth="1"/>
    <col min="2" max="2" width="99.36328125" style="40" customWidth="1"/>
    <col min="3" max="3" width="44.54296875" style="72" bestFit="1" customWidth="1"/>
    <col min="4" max="4" width="9.54296875" style="106" bestFit="1" customWidth="1"/>
    <col min="5" max="5" width="13.36328125" style="117" customWidth="1"/>
    <col min="6" max="6" width="14.453125" style="100" bestFit="1" customWidth="1"/>
    <col min="7" max="7" width="16.6328125" style="100" bestFit="1" customWidth="1"/>
    <col min="8" max="8" width="37.6328125" style="40" customWidth="1"/>
    <col min="9" max="16384" width="9.08984375" style="40"/>
  </cols>
  <sheetData>
    <row r="1" spans="1:8" ht="74.400000000000006" customHeight="1" x14ac:dyDescent="0.35">
      <c r="A1" s="72" t="s">
        <v>266</v>
      </c>
      <c r="C1" s="72" t="s">
        <v>206</v>
      </c>
      <c r="D1" s="105" t="s">
        <v>248</v>
      </c>
      <c r="E1" s="133" t="s">
        <v>246</v>
      </c>
      <c r="F1" s="99" t="s">
        <v>247</v>
      </c>
      <c r="G1" s="99" t="s">
        <v>6</v>
      </c>
    </row>
    <row r="2" spans="1:8" x14ac:dyDescent="0.35">
      <c r="A2" s="98" t="s">
        <v>104</v>
      </c>
    </row>
    <row r="3" spans="1:8" x14ac:dyDescent="0.35">
      <c r="B3" s="39" t="s">
        <v>104</v>
      </c>
      <c r="C3" s="94"/>
    </row>
    <row r="4" spans="1:8" x14ac:dyDescent="0.35">
      <c r="B4" s="40" t="s">
        <v>264</v>
      </c>
      <c r="C4" s="72" t="s">
        <v>118</v>
      </c>
      <c r="D4" s="106">
        <v>9</v>
      </c>
      <c r="E4" s="117">
        <v>0</v>
      </c>
      <c r="F4" s="100">
        <f>(E4*D4)/12</f>
        <v>0</v>
      </c>
      <c r="G4" s="100">
        <f>D4*E4</f>
        <v>0</v>
      </c>
    </row>
    <row r="5" spans="1:8" x14ac:dyDescent="0.35">
      <c r="B5" s="40" t="s">
        <v>265</v>
      </c>
      <c r="C5" s="72" t="s">
        <v>200</v>
      </c>
      <c r="D5" s="106">
        <v>4</v>
      </c>
      <c r="E5" s="117">
        <v>0</v>
      </c>
      <c r="F5" s="100">
        <f>(E5*D5)/12</f>
        <v>0</v>
      </c>
      <c r="G5" s="100">
        <f>D5*E5</f>
        <v>0</v>
      </c>
    </row>
    <row r="6" spans="1:8" x14ac:dyDescent="0.35">
      <c r="F6" s="101">
        <f>SUM(F4:F5)</f>
        <v>0</v>
      </c>
      <c r="G6" s="101">
        <f>SUM(G4:G5)</f>
        <v>0</v>
      </c>
      <c r="H6" s="39" t="s">
        <v>373</v>
      </c>
    </row>
    <row r="7" spans="1:8" x14ac:dyDescent="0.35">
      <c r="A7" s="98" t="s">
        <v>106</v>
      </c>
    </row>
    <row r="8" spans="1:8" x14ac:dyDescent="0.35">
      <c r="B8" s="39" t="s">
        <v>408</v>
      </c>
      <c r="C8" s="95"/>
    </row>
    <row r="9" spans="1:8" x14ac:dyDescent="0.35">
      <c r="B9" s="40" t="s">
        <v>411</v>
      </c>
      <c r="C9" s="72" t="s">
        <v>46</v>
      </c>
      <c r="D9" s="106">
        <v>36</v>
      </c>
      <c r="E9" s="117">
        <v>0</v>
      </c>
      <c r="F9" s="100">
        <f t="shared" ref="F9:F16" si="0">(E9*D9)/12</f>
        <v>0</v>
      </c>
      <c r="G9" s="100">
        <f t="shared" ref="G9:G16" si="1">D9*E9</f>
        <v>0</v>
      </c>
    </row>
    <row r="10" spans="1:8" x14ac:dyDescent="0.35">
      <c r="B10" s="40" t="s">
        <v>414</v>
      </c>
      <c r="C10" s="72" t="s">
        <v>412</v>
      </c>
      <c r="D10" s="106">
        <v>32</v>
      </c>
      <c r="E10" s="117">
        <v>0</v>
      </c>
      <c r="F10" s="100">
        <f t="shared" ref="F10" si="2">(E10*D10)/12</f>
        <v>0</v>
      </c>
      <c r="G10" s="100">
        <f t="shared" ref="G10" si="3">D10*E10</f>
        <v>0</v>
      </c>
    </row>
    <row r="11" spans="1:8" x14ac:dyDescent="0.35">
      <c r="B11" s="40" t="s">
        <v>243</v>
      </c>
      <c r="C11" s="72" t="s">
        <v>3</v>
      </c>
      <c r="D11" s="106">
        <v>1</v>
      </c>
      <c r="E11" s="117">
        <v>0</v>
      </c>
      <c r="F11" s="100">
        <f t="shared" si="0"/>
        <v>0</v>
      </c>
      <c r="G11" s="100">
        <f t="shared" si="1"/>
        <v>0</v>
      </c>
    </row>
    <row r="12" spans="1:8" x14ac:dyDescent="0.35">
      <c r="B12" s="40" t="s">
        <v>244</v>
      </c>
      <c r="C12" s="72" t="s">
        <v>14</v>
      </c>
      <c r="D12" s="106">
        <v>9</v>
      </c>
      <c r="E12" s="117">
        <v>0</v>
      </c>
      <c r="F12" s="100">
        <f t="shared" si="0"/>
        <v>0</v>
      </c>
      <c r="G12" s="100">
        <f t="shared" si="1"/>
        <v>0</v>
      </c>
    </row>
    <row r="13" spans="1:8" x14ac:dyDescent="0.35">
      <c r="B13" s="40" t="s">
        <v>245</v>
      </c>
      <c r="C13" s="72" t="s">
        <v>3</v>
      </c>
      <c r="D13" s="106">
        <v>1</v>
      </c>
      <c r="E13" s="117">
        <v>0</v>
      </c>
      <c r="F13" s="100">
        <f t="shared" si="0"/>
        <v>0</v>
      </c>
      <c r="G13" s="100">
        <f t="shared" si="1"/>
        <v>0</v>
      </c>
    </row>
    <row r="14" spans="1:8" x14ac:dyDescent="0.35">
      <c r="B14" s="40" t="s">
        <v>410</v>
      </c>
      <c r="C14" s="72" t="s">
        <v>14</v>
      </c>
      <c r="D14" s="106">
        <v>9</v>
      </c>
      <c r="E14" s="117">
        <v>0</v>
      </c>
      <c r="F14" s="100">
        <f t="shared" si="0"/>
        <v>0</v>
      </c>
      <c r="G14" s="100">
        <f t="shared" si="1"/>
        <v>0</v>
      </c>
    </row>
    <row r="15" spans="1:8" x14ac:dyDescent="0.35">
      <c r="B15" s="40" t="s">
        <v>249</v>
      </c>
      <c r="C15" s="72" t="s">
        <v>51</v>
      </c>
      <c r="D15" s="106">
        <v>3</v>
      </c>
      <c r="E15" s="117">
        <v>0</v>
      </c>
      <c r="F15" s="100">
        <f t="shared" si="0"/>
        <v>0</v>
      </c>
      <c r="G15" s="100">
        <f t="shared" si="1"/>
        <v>0</v>
      </c>
    </row>
    <row r="16" spans="1:8" x14ac:dyDescent="0.35">
      <c r="B16" s="62" t="s">
        <v>250</v>
      </c>
      <c r="C16" s="95" t="s">
        <v>44</v>
      </c>
      <c r="D16" s="106">
        <v>4</v>
      </c>
      <c r="E16" s="117">
        <v>0</v>
      </c>
      <c r="F16" s="100">
        <f t="shared" si="0"/>
        <v>0</v>
      </c>
      <c r="G16" s="100">
        <f t="shared" si="1"/>
        <v>0</v>
      </c>
    </row>
    <row r="17" spans="1:8" x14ac:dyDescent="0.35">
      <c r="B17" s="76"/>
      <c r="C17" s="95"/>
      <c r="F17" s="101">
        <f>SUM(F9:F16)</f>
        <v>0</v>
      </c>
      <c r="G17" s="101">
        <f>SUM(G9:G16)</f>
        <v>0</v>
      </c>
      <c r="H17" s="39" t="s">
        <v>372</v>
      </c>
    </row>
    <row r="18" spans="1:8" x14ac:dyDescent="0.35">
      <c r="A18" s="98" t="s">
        <v>108</v>
      </c>
    </row>
    <row r="19" spans="1:8" x14ac:dyDescent="0.35">
      <c r="B19" s="39" t="s">
        <v>108</v>
      </c>
    </row>
    <row r="20" spans="1:8" x14ac:dyDescent="0.35">
      <c r="B20" s="40" t="s">
        <v>251</v>
      </c>
      <c r="C20" s="72" t="s">
        <v>181</v>
      </c>
      <c r="D20" s="106">
        <v>52</v>
      </c>
      <c r="E20" s="117">
        <v>0</v>
      </c>
      <c r="F20" s="100">
        <f t="shared" ref="F20:F31" si="4">(E20*D20)/12</f>
        <v>0</v>
      </c>
      <c r="G20" s="100">
        <f t="shared" ref="G20:G31" si="5">D20*E20</f>
        <v>0</v>
      </c>
    </row>
    <row r="21" spans="1:8" x14ac:dyDescent="0.35">
      <c r="B21" s="40" t="s">
        <v>252</v>
      </c>
      <c r="C21" s="72" t="s">
        <v>13</v>
      </c>
      <c r="D21" s="106">
        <v>18</v>
      </c>
      <c r="E21" s="117">
        <v>0</v>
      </c>
      <c r="F21" s="100">
        <f t="shared" si="4"/>
        <v>0</v>
      </c>
      <c r="G21" s="100">
        <f t="shared" si="5"/>
        <v>0</v>
      </c>
    </row>
    <row r="22" spans="1:8" x14ac:dyDescent="0.35">
      <c r="B22" s="40" t="s">
        <v>253</v>
      </c>
      <c r="C22" s="72" t="s">
        <v>118</v>
      </c>
      <c r="D22" s="106">
        <v>9</v>
      </c>
      <c r="E22" s="117">
        <v>0</v>
      </c>
      <c r="F22" s="100">
        <f t="shared" si="4"/>
        <v>0</v>
      </c>
      <c r="G22" s="100">
        <f t="shared" si="5"/>
        <v>0</v>
      </c>
    </row>
    <row r="23" spans="1:8" x14ac:dyDescent="0.35">
      <c r="B23" s="40" t="s">
        <v>254</v>
      </c>
      <c r="C23" s="72" t="s">
        <v>118</v>
      </c>
      <c r="D23" s="106">
        <v>9</v>
      </c>
      <c r="E23" s="117">
        <v>0</v>
      </c>
      <c r="F23" s="100">
        <f t="shared" si="4"/>
        <v>0</v>
      </c>
      <c r="G23" s="100">
        <f t="shared" si="5"/>
        <v>0</v>
      </c>
    </row>
    <row r="24" spans="1:8" x14ac:dyDescent="0.35">
      <c r="B24" s="40" t="s">
        <v>255</v>
      </c>
      <c r="C24" s="72" t="s">
        <v>186</v>
      </c>
      <c r="D24" s="106">
        <v>4</v>
      </c>
      <c r="E24" s="117">
        <v>0</v>
      </c>
      <c r="F24" s="100">
        <f t="shared" si="4"/>
        <v>0</v>
      </c>
      <c r="G24" s="100">
        <f t="shared" si="5"/>
        <v>0</v>
      </c>
    </row>
    <row r="25" spans="1:8" x14ac:dyDescent="0.35">
      <c r="B25" s="40" t="s">
        <v>256</v>
      </c>
      <c r="C25" s="72" t="s">
        <v>3</v>
      </c>
      <c r="D25" s="106">
        <v>1</v>
      </c>
      <c r="E25" s="117">
        <v>0</v>
      </c>
      <c r="F25" s="100">
        <f t="shared" si="4"/>
        <v>0</v>
      </c>
      <c r="G25" s="100">
        <f t="shared" si="5"/>
        <v>0</v>
      </c>
    </row>
    <row r="26" spans="1:8" x14ac:dyDescent="0.35">
      <c r="B26" s="40" t="s">
        <v>257</v>
      </c>
      <c r="C26" s="72" t="s">
        <v>189</v>
      </c>
      <c r="D26" s="106">
        <v>1</v>
      </c>
      <c r="E26" s="117">
        <v>0</v>
      </c>
      <c r="F26" s="100">
        <f t="shared" si="4"/>
        <v>0</v>
      </c>
      <c r="G26" s="100">
        <f t="shared" si="5"/>
        <v>0</v>
      </c>
    </row>
    <row r="27" spans="1:8" x14ac:dyDescent="0.35">
      <c r="B27" s="40" t="s">
        <v>258</v>
      </c>
      <c r="C27" s="72" t="s">
        <v>3</v>
      </c>
      <c r="D27" s="106">
        <v>1</v>
      </c>
      <c r="E27" s="117">
        <v>0</v>
      </c>
      <c r="F27" s="100">
        <f t="shared" si="4"/>
        <v>0</v>
      </c>
      <c r="G27" s="100">
        <f t="shared" si="5"/>
        <v>0</v>
      </c>
    </row>
    <row r="28" spans="1:8" x14ac:dyDescent="0.35">
      <c r="B28" s="40" t="s">
        <v>259</v>
      </c>
      <c r="C28" s="72" t="s">
        <v>192</v>
      </c>
      <c r="E28" s="117">
        <v>0</v>
      </c>
      <c r="F28" s="100">
        <f t="shared" si="4"/>
        <v>0</v>
      </c>
      <c r="G28" s="100">
        <f t="shared" si="5"/>
        <v>0</v>
      </c>
    </row>
    <row r="29" spans="1:8" x14ac:dyDescent="0.35">
      <c r="B29" s="40" t="s">
        <v>260</v>
      </c>
      <c r="C29" s="72" t="s">
        <v>3</v>
      </c>
      <c r="D29" s="106">
        <v>1</v>
      </c>
      <c r="E29" s="117">
        <v>0</v>
      </c>
      <c r="F29" s="100">
        <f t="shared" si="4"/>
        <v>0</v>
      </c>
      <c r="G29" s="100">
        <f t="shared" si="5"/>
        <v>0</v>
      </c>
    </row>
    <row r="30" spans="1:8" x14ac:dyDescent="0.35">
      <c r="B30" s="40" t="s">
        <v>261</v>
      </c>
      <c r="C30" s="72" t="s">
        <v>118</v>
      </c>
      <c r="D30" s="106">
        <v>9</v>
      </c>
      <c r="E30" s="117">
        <v>0</v>
      </c>
      <c r="F30" s="100">
        <f t="shared" si="4"/>
        <v>0</v>
      </c>
      <c r="G30" s="100">
        <f t="shared" si="5"/>
        <v>0</v>
      </c>
    </row>
    <row r="31" spans="1:8" x14ac:dyDescent="0.35">
      <c r="B31" s="40" t="s">
        <v>262</v>
      </c>
      <c r="C31" s="72" t="s">
        <v>93</v>
      </c>
      <c r="D31" s="106">
        <v>12</v>
      </c>
      <c r="E31" s="117">
        <v>0</v>
      </c>
      <c r="F31" s="100">
        <f t="shared" si="4"/>
        <v>0</v>
      </c>
      <c r="G31" s="100">
        <f t="shared" si="5"/>
        <v>0</v>
      </c>
    </row>
    <row r="33" spans="1:8" x14ac:dyDescent="0.35">
      <c r="A33" s="98" t="s">
        <v>109</v>
      </c>
      <c r="F33" s="101">
        <f>SUM(F20:F31)</f>
        <v>0</v>
      </c>
      <c r="G33" s="101">
        <f>SUM(G20:G31)</f>
        <v>0</v>
      </c>
      <c r="H33" s="39" t="s">
        <v>371</v>
      </c>
    </row>
    <row r="34" spans="1:8" x14ac:dyDescent="0.35">
      <c r="B34" s="39" t="s">
        <v>409</v>
      </c>
    </row>
    <row r="35" spans="1:8" x14ac:dyDescent="0.35">
      <c r="B35" s="40" t="s">
        <v>215</v>
      </c>
      <c r="C35" s="72" t="s">
        <v>216</v>
      </c>
      <c r="D35" s="106">
        <v>1</v>
      </c>
      <c r="E35" s="117">
        <v>0</v>
      </c>
      <c r="F35" s="100">
        <f t="shared" ref="F35:F44" si="6">(E35*D35)/12</f>
        <v>0</v>
      </c>
      <c r="G35" s="100">
        <f t="shared" ref="G35:G44" si="7">D35*E35</f>
        <v>0</v>
      </c>
      <c r="H35" s="77"/>
    </row>
    <row r="36" spans="1:8" x14ac:dyDescent="0.35">
      <c r="B36" s="40" t="s">
        <v>217</v>
      </c>
      <c r="C36" s="72" t="s">
        <v>216</v>
      </c>
      <c r="D36" s="106">
        <v>1</v>
      </c>
      <c r="E36" s="117">
        <v>0</v>
      </c>
      <c r="F36" s="100">
        <f t="shared" si="6"/>
        <v>0</v>
      </c>
      <c r="G36" s="100">
        <f t="shared" si="7"/>
        <v>0</v>
      </c>
      <c r="H36" s="77"/>
    </row>
    <row r="37" spans="1:8" x14ac:dyDescent="0.35">
      <c r="B37" s="40" t="s">
        <v>218</v>
      </c>
      <c r="C37" s="72" t="s">
        <v>216</v>
      </c>
      <c r="D37" s="106">
        <v>1</v>
      </c>
      <c r="E37" s="117">
        <v>0</v>
      </c>
      <c r="F37" s="100">
        <f t="shared" si="6"/>
        <v>0</v>
      </c>
      <c r="G37" s="100">
        <f t="shared" si="7"/>
        <v>0</v>
      </c>
      <c r="H37" s="77"/>
    </row>
    <row r="38" spans="1:8" x14ac:dyDescent="0.35">
      <c r="B38" s="40" t="s">
        <v>270</v>
      </c>
      <c r="C38" s="72" t="s">
        <v>216</v>
      </c>
      <c r="D38" s="106">
        <v>1</v>
      </c>
      <c r="E38" s="117">
        <v>0</v>
      </c>
      <c r="F38" s="100">
        <f t="shared" si="6"/>
        <v>0</v>
      </c>
      <c r="G38" s="100">
        <f t="shared" si="7"/>
        <v>0</v>
      </c>
      <c r="H38" s="77"/>
    </row>
    <row r="39" spans="1:8" x14ac:dyDescent="0.35">
      <c r="B39" s="40" t="s">
        <v>271</v>
      </c>
      <c r="C39" s="72" t="s">
        <v>284</v>
      </c>
      <c r="D39" s="106">
        <v>18</v>
      </c>
      <c r="E39" s="117">
        <v>0</v>
      </c>
      <c r="F39" s="100">
        <f t="shared" si="6"/>
        <v>0</v>
      </c>
      <c r="G39" s="100">
        <f t="shared" si="7"/>
        <v>0</v>
      </c>
      <c r="H39" s="77"/>
    </row>
    <row r="40" spans="1:8" x14ac:dyDescent="0.35">
      <c r="B40" s="40" t="s">
        <v>224</v>
      </c>
      <c r="C40" s="72" t="s">
        <v>285</v>
      </c>
      <c r="D40" s="106">
        <v>3</v>
      </c>
      <c r="E40" s="117">
        <v>0</v>
      </c>
      <c r="F40" s="100">
        <f t="shared" si="6"/>
        <v>0</v>
      </c>
      <c r="G40" s="100">
        <f t="shared" si="7"/>
        <v>0</v>
      </c>
      <c r="H40" s="77"/>
    </row>
    <row r="41" spans="1:8" x14ac:dyDescent="0.35">
      <c r="B41" s="40" t="s">
        <v>226</v>
      </c>
      <c r="C41" s="72" t="s">
        <v>227</v>
      </c>
      <c r="D41" s="106">
        <v>3</v>
      </c>
      <c r="E41" s="117">
        <v>0</v>
      </c>
      <c r="F41" s="100">
        <f t="shared" si="6"/>
        <v>0</v>
      </c>
      <c r="G41" s="100">
        <f t="shared" si="7"/>
        <v>0</v>
      </c>
      <c r="H41" s="77"/>
    </row>
    <row r="42" spans="1:8" x14ac:dyDescent="0.35">
      <c r="B42" s="40" t="s">
        <v>228</v>
      </c>
      <c r="C42" s="72" t="s">
        <v>229</v>
      </c>
      <c r="D42" s="106">
        <v>1</v>
      </c>
      <c r="E42" s="117">
        <v>0</v>
      </c>
      <c r="F42" s="100">
        <f t="shared" si="6"/>
        <v>0</v>
      </c>
      <c r="G42" s="100">
        <f t="shared" si="7"/>
        <v>0</v>
      </c>
      <c r="H42" s="77"/>
    </row>
    <row r="43" spans="1:8" x14ac:dyDescent="0.35">
      <c r="B43" s="40" t="s">
        <v>230</v>
      </c>
      <c r="C43" s="72" t="s">
        <v>231</v>
      </c>
      <c r="D43" s="106">
        <v>1</v>
      </c>
      <c r="E43" s="117">
        <v>0</v>
      </c>
      <c r="F43" s="100">
        <f t="shared" si="6"/>
        <v>0</v>
      </c>
      <c r="G43" s="100">
        <f t="shared" si="7"/>
        <v>0</v>
      </c>
      <c r="H43" s="77"/>
    </row>
    <row r="44" spans="1:8" x14ac:dyDescent="0.35">
      <c r="B44" s="40" t="s">
        <v>232</v>
      </c>
      <c r="C44" s="72" t="s">
        <v>233</v>
      </c>
      <c r="D44" s="106">
        <v>3</v>
      </c>
      <c r="E44" s="117">
        <v>0</v>
      </c>
      <c r="F44" s="100">
        <f t="shared" si="6"/>
        <v>0</v>
      </c>
      <c r="G44" s="100">
        <f t="shared" si="7"/>
        <v>0</v>
      </c>
      <c r="H44" s="77"/>
    </row>
    <row r="45" spans="1:8" x14ac:dyDescent="0.35">
      <c r="E45" s="134"/>
      <c r="F45" s="101">
        <f>SUM(F35:F44)</f>
        <v>0</v>
      </c>
      <c r="G45" s="101">
        <f>SUM(G35:G44)</f>
        <v>0</v>
      </c>
      <c r="H45" s="39" t="s">
        <v>370</v>
      </c>
    </row>
    <row r="46" spans="1:8" x14ac:dyDescent="0.35">
      <c r="E46" s="134"/>
      <c r="F46" s="101"/>
      <c r="G46" s="101"/>
      <c r="H46" s="39"/>
    </row>
    <row r="47" spans="1:8" x14ac:dyDescent="0.35">
      <c r="B47" s="40" t="s">
        <v>272</v>
      </c>
      <c r="C47" s="72" t="s">
        <v>287</v>
      </c>
      <c r="D47" s="106">
        <v>35</v>
      </c>
      <c r="E47" s="117">
        <v>0</v>
      </c>
      <c r="F47" s="100">
        <f>(E47*D47)/12</f>
        <v>0</v>
      </c>
      <c r="G47" s="100">
        <f>D47*E47</f>
        <v>0</v>
      </c>
      <c r="H47" s="77"/>
    </row>
    <row r="48" spans="1:8" x14ac:dyDescent="0.35">
      <c r="B48" s="40" t="s">
        <v>275</v>
      </c>
      <c r="C48" s="72" t="s">
        <v>288</v>
      </c>
      <c r="E48" s="117">
        <v>0</v>
      </c>
      <c r="F48" s="100">
        <f>(E48*D48)/12</f>
        <v>0</v>
      </c>
      <c r="G48" s="100">
        <f>D48*E48</f>
        <v>0</v>
      </c>
      <c r="H48" s="77"/>
    </row>
    <row r="49" spans="1:8" x14ac:dyDescent="0.35">
      <c r="B49" s="40" t="s">
        <v>286</v>
      </c>
      <c r="C49" s="72" t="s">
        <v>289</v>
      </c>
      <c r="E49" s="117">
        <v>0</v>
      </c>
      <c r="F49" s="100">
        <f>(E49*D49)/12</f>
        <v>0</v>
      </c>
      <c r="G49" s="100">
        <f>D49*E49</f>
        <v>0</v>
      </c>
      <c r="H49" s="77"/>
    </row>
    <row r="50" spans="1:8" x14ac:dyDescent="0.35">
      <c r="B50" s="40" t="s">
        <v>279</v>
      </c>
      <c r="C50" s="72" t="s">
        <v>290</v>
      </c>
      <c r="E50" s="117">
        <v>0</v>
      </c>
      <c r="F50" s="100">
        <f>(E50*D50)/12</f>
        <v>0</v>
      </c>
      <c r="G50" s="100">
        <f>D50*E50</f>
        <v>0</v>
      </c>
      <c r="H50" s="77"/>
    </row>
    <row r="51" spans="1:8" x14ac:dyDescent="0.35">
      <c r="F51" s="101"/>
      <c r="G51" s="101"/>
      <c r="H51" s="39"/>
    </row>
    <row r="52" spans="1:8" x14ac:dyDescent="0.35">
      <c r="A52" s="98" t="s">
        <v>105</v>
      </c>
    </row>
    <row r="53" spans="1:8" x14ac:dyDescent="0.35">
      <c r="B53" s="39" t="s">
        <v>294</v>
      </c>
    </row>
    <row r="54" spans="1:8" x14ac:dyDescent="0.35">
      <c r="B54" s="40" t="s">
        <v>291</v>
      </c>
      <c r="C54" s="72" t="s">
        <v>263</v>
      </c>
      <c r="D54" s="106">
        <v>26</v>
      </c>
      <c r="E54" s="117">
        <v>0</v>
      </c>
      <c r="F54" s="100">
        <f>G54/12</f>
        <v>0</v>
      </c>
      <c r="G54" s="100">
        <f>E54/2*32</f>
        <v>0</v>
      </c>
    </row>
    <row r="55" spans="1:8" x14ac:dyDescent="0.35">
      <c r="B55" s="40" t="s">
        <v>292</v>
      </c>
      <c r="C55" s="72" t="s">
        <v>293</v>
      </c>
      <c r="E55" s="117">
        <v>0</v>
      </c>
      <c r="F55" s="100">
        <f>(E55*D55)/12</f>
        <v>0</v>
      </c>
      <c r="G55" s="100">
        <f>D55*E55</f>
        <v>0</v>
      </c>
    </row>
    <row r="57" spans="1:8" x14ac:dyDescent="0.35">
      <c r="B57" s="39" t="s">
        <v>297</v>
      </c>
    </row>
    <row r="58" spans="1:8" x14ac:dyDescent="0.35">
      <c r="B58" s="40" t="s">
        <v>295</v>
      </c>
      <c r="C58" s="72" t="s">
        <v>118</v>
      </c>
      <c r="D58" s="106">
        <v>9</v>
      </c>
      <c r="E58" s="117">
        <v>0</v>
      </c>
      <c r="F58" s="100">
        <f>(E58*D58)/12</f>
        <v>0</v>
      </c>
      <c r="G58" s="100">
        <f>D58*E58</f>
        <v>0</v>
      </c>
    </row>
    <row r="59" spans="1:8" x14ac:dyDescent="0.35">
      <c r="B59" s="40" t="s">
        <v>296</v>
      </c>
      <c r="C59" s="72" t="s">
        <v>120</v>
      </c>
      <c r="D59" s="106">
        <v>2</v>
      </c>
      <c r="E59" s="117">
        <v>0</v>
      </c>
      <c r="F59" s="100">
        <f>(E59*D59)/12</f>
        <v>0</v>
      </c>
      <c r="G59" s="100">
        <f>D59*E59</f>
        <v>0</v>
      </c>
    </row>
    <row r="60" spans="1:8" x14ac:dyDescent="0.35">
      <c r="A60" s="74"/>
    </row>
    <row r="61" spans="1:8" x14ac:dyDescent="0.35">
      <c r="B61" s="39" t="s">
        <v>298</v>
      </c>
    </row>
    <row r="62" spans="1:8" s="54" customFormat="1" x14ac:dyDescent="0.35">
      <c r="A62" s="72"/>
      <c r="B62" s="40" t="s">
        <v>299</v>
      </c>
      <c r="C62" s="72" t="s">
        <v>123</v>
      </c>
      <c r="D62" s="106">
        <v>18</v>
      </c>
      <c r="E62" s="117">
        <v>0</v>
      </c>
      <c r="F62" s="100">
        <f>(E62*D62)/12</f>
        <v>0</v>
      </c>
      <c r="G62" s="100">
        <f>D62*E62</f>
        <v>0</v>
      </c>
    </row>
    <row r="63" spans="1:8" x14ac:dyDescent="0.35">
      <c r="B63" s="40" t="s">
        <v>300</v>
      </c>
      <c r="C63" s="72" t="s">
        <v>3</v>
      </c>
      <c r="D63" s="106">
        <v>1</v>
      </c>
      <c r="E63" s="117">
        <v>0</v>
      </c>
      <c r="F63" s="100">
        <f>(E63*D63)/12</f>
        <v>0</v>
      </c>
      <c r="G63" s="100">
        <f>D63*E63</f>
        <v>0</v>
      </c>
    </row>
    <row r="64" spans="1:8" x14ac:dyDescent="0.35">
      <c r="A64" s="74"/>
    </row>
    <row r="65" spans="1:8" s="39" customFormat="1" x14ac:dyDescent="0.35">
      <c r="A65" s="74"/>
      <c r="B65" s="39" t="s">
        <v>303</v>
      </c>
      <c r="C65" s="72"/>
      <c r="D65" s="106"/>
      <c r="E65" s="135"/>
      <c r="F65" s="100"/>
      <c r="G65" s="101"/>
    </row>
    <row r="66" spans="1:8" x14ac:dyDescent="0.35">
      <c r="B66" s="40" t="s">
        <v>301</v>
      </c>
      <c r="C66" s="72" t="s">
        <v>127</v>
      </c>
      <c r="D66" s="106">
        <v>9</v>
      </c>
      <c r="E66" s="117">
        <v>0</v>
      </c>
      <c r="F66" s="100">
        <f>(E66*D66)/12</f>
        <v>0</v>
      </c>
      <c r="G66" s="100">
        <f>D66*E66</f>
        <v>0</v>
      </c>
    </row>
    <row r="67" spans="1:8" x14ac:dyDescent="0.35">
      <c r="B67" s="40" t="s">
        <v>302</v>
      </c>
      <c r="C67" s="72" t="s">
        <v>3</v>
      </c>
      <c r="D67" s="106">
        <v>1</v>
      </c>
      <c r="E67" s="117">
        <v>0</v>
      </c>
      <c r="F67" s="100">
        <f>(E67*D67)/12</f>
        <v>0</v>
      </c>
      <c r="G67" s="100">
        <f>D67*E67</f>
        <v>0</v>
      </c>
    </row>
    <row r="69" spans="1:8" x14ac:dyDescent="0.35">
      <c r="B69" s="39" t="s">
        <v>310</v>
      </c>
    </row>
    <row r="70" spans="1:8" x14ac:dyDescent="0.35">
      <c r="A70" s="40"/>
      <c r="B70" s="40" t="s">
        <v>304</v>
      </c>
      <c r="C70" s="72" t="s">
        <v>14</v>
      </c>
      <c r="D70" s="106">
        <v>9</v>
      </c>
      <c r="E70" s="117">
        <v>0</v>
      </c>
      <c r="F70" s="100">
        <f t="shared" ref="F70:F75" si="8">(E70*D70)/12</f>
        <v>0</v>
      </c>
      <c r="G70" s="100">
        <f t="shared" ref="G70:G75" si="9">D70*E70</f>
        <v>0</v>
      </c>
    </row>
    <row r="71" spans="1:8" x14ac:dyDescent="0.35">
      <c r="A71" s="40"/>
      <c r="B71" s="40" t="s">
        <v>305</v>
      </c>
      <c r="C71" s="72" t="s">
        <v>138</v>
      </c>
      <c r="D71" s="106">
        <v>8</v>
      </c>
      <c r="E71" s="117">
        <v>0</v>
      </c>
      <c r="F71" s="100">
        <f t="shared" si="8"/>
        <v>0</v>
      </c>
      <c r="G71" s="100">
        <f t="shared" si="9"/>
        <v>0</v>
      </c>
    </row>
    <row r="72" spans="1:8" x14ac:dyDescent="0.35">
      <c r="A72" s="40"/>
      <c r="B72" s="40" t="s">
        <v>306</v>
      </c>
      <c r="C72" s="72" t="s">
        <v>3</v>
      </c>
      <c r="D72" s="106">
        <v>1</v>
      </c>
      <c r="E72" s="117">
        <v>0</v>
      </c>
      <c r="F72" s="100">
        <f t="shared" si="8"/>
        <v>0</v>
      </c>
      <c r="G72" s="100">
        <f t="shared" si="9"/>
        <v>0</v>
      </c>
    </row>
    <row r="73" spans="1:8" x14ac:dyDescent="0.35">
      <c r="A73" s="40"/>
      <c r="B73" s="40" t="s">
        <v>307</v>
      </c>
      <c r="C73" s="72" t="s">
        <v>141</v>
      </c>
      <c r="D73" s="106">
        <v>36</v>
      </c>
      <c r="E73" s="117">
        <v>0</v>
      </c>
      <c r="F73" s="100">
        <f t="shared" si="8"/>
        <v>0</v>
      </c>
      <c r="G73" s="100">
        <f t="shared" si="9"/>
        <v>0</v>
      </c>
    </row>
    <row r="74" spans="1:8" x14ac:dyDescent="0.35">
      <c r="A74" s="40"/>
      <c r="B74" s="40" t="s">
        <v>308</v>
      </c>
      <c r="C74" s="72" t="s">
        <v>14</v>
      </c>
      <c r="D74" s="106">
        <v>9</v>
      </c>
      <c r="E74" s="117">
        <v>0</v>
      </c>
      <c r="F74" s="100">
        <f t="shared" si="8"/>
        <v>0</v>
      </c>
      <c r="G74" s="100">
        <f t="shared" si="9"/>
        <v>0</v>
      </c>
    </row>
    <row r="75" spans="1:8" x14ac:dyDescent="0.35">
      <c r="A75" s="40"/>
      <c r="B75" s="40" t="s">
        <v>309</v>
      </c>
      <c r="C75" s="72" t="s">
        <v>76</v>
      </c>
      <c r="D75" s="106">
        <v>2</v>
      </c>
      <c r="E75" s="117">
        <v>0</v>
      </c>
      <c r="F75" s="100">
        <f t="shared" si="8"/>
        <v>0</v>
      </c>
      <c r="G75" s="100">
        <f t="shared" si="9"/>
        <v>0</v>
      </c>
    </row>
    <row r="76" spans="1:8" x14ac:dyDescent="0.35">
      <c r="A76" s="40"/>
      <c r="F76" s="101">
        <f>SUM(F54:F75)</f>
        <v>0</v>
      </c>
      <c r="G76" s="101">
        <f>SUM(G54:G75)</f>
        <v>0</v>
      </c>
      <c r="H76" s="39" t="s">
        <v>369</v>
      </c>
    </row>
    <row r="78" spans="1:8" x14ac:dyDescent="0.35">
      <c r="A78" s="98" t="s">
        <v>103</v>
      </c>
    </row>
    <row r="79" spans="1:8" x14ac:dyDescent="0.35">
      <c r="A79" s="40"/>
      <c r="B79" s="39" t="s">
        <v>376</v>
      </c>
      <c r="C79" s="97"/>
    </row>
    <row r="80" spans="1:8" x14ac:dyDescent="0.35">
      <c r="A80" s="40"/>
      <c r="B80" s="62" t="s">
        <v>311</v>
      </c>
      <c r="C80" s="95" t="s">
        <v>45</v>
      </c>
      <c r="D80" s="106">
        <v>9</v>
      </c>
      <c r="E80" s="117">
        <v>0</v>
      </c>
      <c r="F80" s="100">
        <f t="shared" ref="F80:F88" si="10">(E80*D80)/12</f>
        <v>0</v>
      </c>
      <c r="G80" s="100">
        <f t="shared" ref="G80:G88" si="11">E80*D80</f>
        <v>0</v>
      </c>
    </row>
    <row r="81" spans="1:7" x14ac:dyDescent="0.35">
      <c r="A81" s="40"/>
      <c r="B81" s="62" t="s">
        <v>312</v>
      </c>
      <c r="C81" s="95" t="s">
        <v>37</v>
      </c>
      <c r="D81" s="106">
        <v>4</v>
      </c>
      <c r="E81" s="117">
        <v>0</v>
      </c>
      <c r="F81" s="100">
        <f t="shared" si="10"/>
        <v>0</v>
      </c>
      <c r="G81" s="100">
        <f t="shared" si="11"/>
        <v>0</v>
      </c>
    </row>
    <row r="82" spans="1:7" x14ac:dyDescent="0.35">
      <c r="A82" s="40"/>
      <c r="B82" s="62" t="s">
        <v>313</v>
      </c>
      <c r="C82" s="95" t="s">
        <v>45</v>
      </c>
      <c r="D82" s="106">
        <v>9</v>
      </c>
      <c r="E82" s="117">
        <v>0</v>
      </c>
      <c r="F82" s="100">
        <f t="shared" si="10"/>
        <v>0</v>
      </c>
      <c r="G82" s="100">
        <f t="shared" si="11"/>
        <v>0</v>
      </c>
    </row>
    <row r="83" spans="1:7" x14ac:dyDescent="0.35">
      <c r="A83" s="40"/>
      <c r="B83" s="62" t="s">
        <v>314</v>
      </c>
      <c r="C83" s="95" t="s">
        <v>42</v>
      </c>
      <c r="D83" s="106">
        <v>12</v>
      </c>
      <c r="E83" s="117">
        <v>0</v>
      </c>
      <c r="F83" s="100">
        <f t="shared" si="10"/>
        <v>0</v>
      </c>
      <c r="G83" s="100">
        <f t="shared" si="11"/>
        <v>0</v>
      </c>
    </row>
    <row r="84" spans="1:7" x14ac:dyDescent="0.35">
      <c r="A84" s="40"/>
      <c r="B84" s="40" t="s">
        <v>315</v>
      </c>
      <c r="C84" s="95" t="s">
        <v>42</v>
      </c>
      <c r="D84" s="106">
        <v>12</v>
      </c>
      <c r="E84" s="117">
        <v>0</v>
      </c>
      <c r="F84" s="100">
        <f t="shared" si="10"/>
        <v>0</v>
      </c>
      <c r="G84" s="100">
        <f t="shared" si="11"/>
        <v>0</v>
      </c>
    </row>
    <row r="85" spans="1:7" x14ac:dyDescent="0.35">
      <c r="A85" s="40"/>
      <c r="B85" s="40" t="s">
        <v>316</v>
      </c>
      <c r="C85" s="72" t="s">
        <v>2</v>
      </c>
      <c r="D85" s="106">
        <v>9</v>
      </c>
      <c r="E85" s="117">
        <v>0</v>
      </c>
      <c r="F85" s="100">
        <f t="shared" si="10"/>
        <v>0</v>
      </c>
      <c r="G85" s="100">
        <f t="shared" si="11"/>
        <v>0</v>
      </c>
    </row>
    <row r="86" spans="1:7" x14ac:dyDescent="0.35">
      <c r="A86" s="40"/>
      <c r="B86" s="72" t="s">
        <v>317</v>
      </c>
      <c r="C86" s="72" t="s">
        <v>53</v>
      </c>
      <c r="D86" s="106">
        <v>9</v>
      </c>
      <c r="E86" s="117">
        <v>0</v>
      </c>
      <c r="F86" s="100">
        <f t="shared" si="10"/>
        <v>0</v>
      </c>
      <c r="G86" s="100">
        <f t="shared" si="11"/>
        <v>0</v>
      </c>
    </row>
    <row r="87" spans="1:7" x14ac:dyDescent="0.35">
      <c r="A87" s="40"/>
      <c r="B87" s="72" t="s">
        <v>318</v>
      </c>
      <c r="C87" s="72" t="s">
        <v>76</v>
      </c>
      <c r="D87" s="106">
        <v>2</v>
      </c>
      <c r="E87" s="117">
        <v>0</v>
      </c>
      <c r="F87" s="100">
        <f t="shared" si="10"/>
        <v>0</v>
      </c>
      <c r="G87" s="100">
        <f t="shared" si="11"/>
        <v>0</v>
      </c>
    </row>
    <row r="88" spans="1:7" x14ac:dyDescent="0.35">
      <c r="A88" s="40"/>
      <c r="B88" s="40" t="s">
        <v>97</v>
      </c>
      <c r="C88" s="72" t="s">
        <v>3</v>
      </c>
      <c r="D88" s="106">
        <v>1</v>
      </c>
      <c r="E88" s="117">
        <v>0</v>
      </c>
      <c r="F88" s="100">
        <f t="shared" si="10"/>
        <v>0</v>
      </c>
      <c r="G88" s="100">
        <f t="shared" si="11"/>
        <v>0</v>
      </c>
    </row>
    <row r="89" spans="1:7" x14ac:dyDescent="0.35">
      <c r="A89" s="40"/>
      <c r="E89" s="135"/>
    </row>
    <row r="90" spans="1:7" x14ac:dyDescent="0.35">
      <c r="A90" s="40"/>
      <c r="B90" s="39" t="s">
        <v>319</v>
      </c>
      <c r="C90" s="104"/>
      <c r="D90" s="107"/>
    </row>
    <row r="91" spans="1:7" x14ac:dyDescent="0.35">
      <c r="A91" s="40"/>
      <c r="B91" s="40" t="s">
        <v>320</v>
      </c>
      <c r="C91" s="72" t="s">
        <v>47</v>
      </c>
      <c r="D91" s="106">
        <v>18</v>
      </c>
      <c r="E91" s="117">
        <v>0</v>
      </c>
      <c r="F91" s="100">
        <f t="shared" ref="F91:F98" si="12">(E91*D91)/12</f>
        <v>0</v>
      </c>
      <c r="G91" s="100">
        <f t="shared" ref="G91:G98" si="13">E91*D91</f>
        <v>0</v>
      </c>
    </row>
    <row r="92" spans="1:7" x14ac:dyDescent="0.35">
      <c r="A92" s="40"/>
      <c r="B92" s="40" t="s">
        <v>321</v>
      </c>
      <c r="C92" s="72" t="s">
        <v>62</v>
      </c>
      <c r="E92" s="117">
        <v>0</v>
      </c>
      <c r="F92" s="100">
        <f t="shared" si="12"/>
        <v>0</v>
      </c>
      <c r="G92" s="100">
        <f t="shared" si="13"/>
        <v>0</v>
      </c>
    </row>
    <row r="93" spans="1:7" x14ac:dyDescent="0.35">
      <c r="A93" s="40"/>
      <c r="B93" s="40" t="s">
        <v>322</v>
      </c>
      <c r="C93" s="72" t="s">
        <v>37</v>
      </c>
      <c r="D93" s="106">
        <v>4</v>
      </c>
      <c r="E93" s="117">
        <v>0</v>
      </c>
      <c r="F93" s="100">
        <f t="shared" si="12"/>
        <v>0</v>
      </c>
      <c r="G93" s="100">
        <f t="shared" si="13"/>
        <v>0</v>
      </c>
    </row>
    <row r="94" spans="1:7" x14ac:dyDescent="0.35">
      <c r="A94" s="40"/>
      <c r="B94" s="72" t="s">
        <v>323</v>
      </c>
      <c r="C94" s="72" t="s">
        <v>64</v>
      </c>
      <c r="D94" s="106">
        <v>4</v>
      </c>
      <c r="E94" s="117">
        <v>0</v>
      </c>
      <c r="F94" s="100">
        <f t="shared" si="12"/>
        <v>0</v>
      </c>
      <c r="G94" s="100">
        <f t="shared" si="13"/>
        <v>0</v>
      </c>
    </row>
    <row r="95" spans="1:7" x14ac:dyDescent="0.35">
      <c r="A95" s="40"/>
      <c r="B95" s="40" t="s">
        <v>324</v>
      </c>
      <c r="C95" s="72" t="s">
        <v>37</v>
      </c>
      <c r="D95" s="106">
        <v>4</v>
      </c>
      <c r="E95" s="117">
        <v>0</v>
      </c>
      <c r="F95" s="100">
        <f t="shared" si="12"/>
        <v>0</v>
      </c>
      <c r="G95" s="100">
        <f t="shared" si="13"/>
        <v>0</v>
      </c>
    </row>
    <row r="96" spans="1:7" x14ac:dyDescent="0.35">
      <c r="A96" s="40"/>
      <c r="B96" s="40" t="s">
        <v>325</v>
      </c>
      <c r="C96" s="72" t="s">
        <v>82</v>
      </c>
      <c r="D96" s="106">
        <v>4</v>
      </c>
      <c r="E96" s="117">
        <v>0</v>
      </c>
      <c r="F96" s="100">
        <f t="shared" si="12"/>
        <v>0</v>
      </c>
      <c r="G96" s="100">
        <f t="shared" si="13"/>
        <v>0</v>
      </c>
    </row>
    <row r="97" spans="1:7" x14ac:dyDescent="0.35">
      <c r="A97" s="40"/>
      <c r="B97" s="40" t="s">
        <v>326</v>
      </c>
      <c r="C97" s="72" t="s">
        <v>328</v>
      </c>
      <c r="D97" s="106">
        <v>4</v>
      </c>
      <c r="E97" s="117">
        <v>0</v>
      </c>
      <c r="F97" s="100">
        <f t="shared" si="12"/>
        <v>0</v>
      </c>
      <c r="G97" s="100">
        <f t="shared" si="13"/>
        <v>0</v>
      </c>
    </row>
    <row r="98" spans="1:7" x14ac:dyDescent="0.35">
      <c r="A98" s="40"/>
      <c r="B98" s="40" t="s">
        <v>327</v>
      </c>
      <c r="C98" s="72" t="s">
        <v>88</v>
      </c>
      <c r="D98" s="106">
        <v>4</v>
      </c>
      <c r="E98" s="117">
        <v>0</v>
      </c>
      <c r="F98" s="100">
        <f t="shared" si="12"/>
        <v>0</v>
      </c>
      <c r="G98" s="100">
        <f t="shared" si="13"/>
        <v>0</v>
      </c>
    </row>
    <row r="99" spans="1:7" x14ac:dyDescent="0.35">
      <c r="A99" s="40"/>
      <c r="E99" s="135"/>
    </row>
    <row r="100" spans="1:7" x14ac:dyDescent="0.35">
      <c r="A100" s="40"/>
      <c r="B100" s="39" t="s">
        <v>382</v>
      </c>
      <c r="C100" s="74"/>
      <c r="E100" s="135"/>
    </row>
    <row r="101" spans="1:7" x14ac:dyDescent="0.35">
      <c r="A101" s="40"/>
      <c r="B101" s="40" t="s">
        <v>329</v>
      </c>
      <c r="C101" s="72" t="s">
        <v>3</v>
      </c>
      <c r="D101" s="106">
        <v>1</v>
      </c>
      <c r="E101" s="117">
        <v>0</v>
      </c>
      <c r="F101" s="100">
        <f t="shared" ref="F101:F106" si="14">(E101*D101)/12</f>
        <v>0</v>
      </c>
      <c r="G101" s="100">
        <f t="shared" ref="G101:G106" si="15">E101*D101</f>
        <v>0</v>
      </c>
    </row>
    <row r="102" spans="1:7" x14ac:dyDescent="0.35">
      <c r="A102" s="40"/>
      <c r="B102" s="40" t="s">
        <v>330</v>
      </c>
      <c r="C102" s="72" t="s">
        <v>53</v>
      </c>
      <c r="D102" s="106">
        <v>9</v>
      </c>
      <c r="E102" s="117">
        <v>0</v>
      </c>
      <c r="F102" s="100">
        <f t="shared" si="14"/>
        <v>0</v>
      </c>
      <c r="G102" s="100">
        <f t="shared" si="15"/>
        <v>0</v>
      </c>
    </row>
    <row r="103" spans="1:7" x14ac:dyDescent="0.35">
      <c r="A103" s="40"/>
      <c r="B103" s="40" t="s">
        <v>331</v>
      </c>
      <c r="C103" s="72" t="s">
        <v>48</v>
      </c>
      <c r="D103" s="106">
        <v>5</v>
      </c>
      <c r="E103" s="117">
        <v>0</v>
      </c>
      <c r="F103" s="100">
        <f t="shared" si="14"/>
        <v>0</v>
      </c>
      <c r="G103" s="100">
        <f t="shared" si="15"/>
        <v>0</v>
      </c>
    </row>
    <row r="104" spans="1:7" x14ac:dyDescent="0.35">
      <c r="A104" s="40"/>
      <c r="B104" s="40" t="s">
        <v>332</v>
      </c>
      <c r="C104" s="72" t="s">
        <v>13</v>
      </c>
      <c r="D104" s="106">
        <v>18</v>
      </c>
      <c r="E104" s="117">
        <v>0</v>
      </c>
      <c r="F104" s="100">
        <f t="shared" si="14"/>
        <v>0</v>
      </c>
      <c r="G104" s="100">
        <f t="shared" si="15"/>
        <v>0</v>
      </c>
    </row>
    <row r="105" spans="1:7" x14ac:dyDescent="0.35">
      <c r="A105" s="40"/>
      <c r="B105" s="40" t="s">
        <v>333</v>
      </c>
      <c r="C105" s="72" t="s">
        <v>48</v>
      </c>
      <c r="D105" s="106">
        <v>5</v>
      </c>
      <c r="E105" s="117">
        <v>0</v>
      </c>
      <c r="F105" s="100">
        <f t="shared" si="14"/>
        <v>0</v>
      </c>
      <c r="G105" s="100">
        <f t="shared" si="15"/>
        <v>0</v>
      </c>
    </row>
    <row r="106" spans="1:7" x14ac:dyDescent="0.35">
      <c r="A106" s="40"/>
      <c r="B106" s="40" t="s">
        <v>334</v>
      </c>
      <c r="C106" s="72" t="s">
        <v>37</v>
      </c>
      <c r="D106" s="106">
        <v>4</v>
      </c>
      <c r="E106" s="117">
        <v>0</v>
      </c>
      <c r="F106" s="100">
        <f t="shared" si="14"/>
        <v>0</v>
      </c>
      <c r="G106" s="100">
        <f t="shared" si="15"/>
        <v>0</v>
      </c>
    </row>
    <row r="107" spans="1:7" x14ac:dyDescent="0.35">
      <c r="A107" s="40"/>
      <c r="B107" s="96"/>
    </row>
    <row r="108" spans="1:7" x14ac:dyDescent="0.35">
      <c r="A108" s="40"/>
      <c r="B108" s="39" t="s">
        <v>335</v>
      </c>
      <c r="C108" s="74"/>
    </row>
    <row r="109" spans="1:7" x14ac:dyDescent="0.35">
      <c r="A109" s="40"/>
      <c r="B109" s="40" t="s">
        <v>336</v>
      </c>
      <c r="C109" s="72" t="s">
        <v>37</v>
      </c>
      <c r="D109" s="106">
        <v>4</v>
      </c>
      <c r="E109" s="117">
        <v>0</v>
      </c>
      <c r="F109" s="100">
        <f>(E109*D109)/12</f>
        <v>0</v>
      </c>
      <c r="G109" s="100">
        <f>E109*D109</f>
        <v>0</v>
      </c>
    </row>
    <row r="110" spans="1:7" x14ac:dyDescent="0.35">
      <c r="A110" s="40"/>
      <c r="B110" s="40" t="s">
        <v>337</v>
      </c>
      <c r="C110" s="72" t="s">
        <v>14</v>
      </c>
      <c r="D110" s="106">
        <v>9</v>
      </c>
      <c r="E110" s="117">
        <v>0</v>
      </c>
      <c r="F110" s="100">
        <f>(E110*D110)/12</f>
        <v>0</v>
      </c>
      <c r="G110" s="100">
        <f>E110*D110</f>
        <v>0</v>
      </c>
    </row>
    <row r="111" spans="1:7" x14ac:dyDescent="0.35">
      <c r="A111" s="40"/>
      <c r="B111" s="96"/>
      <c r="E111" s="135"/>
    </row>
    <row r="112" spans="1:7" x14ac:dyDescent="0.35">
      <c r="A112" s="40"/>
      <c r="B112" s="39" t="s">
        <v>338</v>
      </c>
      <c r="C112" s="74"/>
      <c r="E112" s="135"/>
    </row>
    <row r="113" spans="1:7" x14ac:dyDescent="0.35">
      <c r="A113" s="40"/>
      <c r="B113" s="40" t="s">
        <v>339</v>
      </c>
      <c r="C113" s="72" t="s">
        <v>60</v>
      </c>
      <c r="D113" s="106">
        <v>26</v>
      </c>
      <c r="E113" s="117">
        <v>0</v>
      </c>
      <c r="F113" s="100">
        <f>(E113*D113)/12</f>
        <v>0</v>
      </c>
      <c r="G113" s="100">
        <f>E113*D113</f>
        <v>0</v>
      </c>
    </row>
    <row r="114" spans="1:7" x14ac:dyDescent="0.35">
      <c r="A114" s="40"/>
      <c r="B114" s="62" t="s">
        <v>340</v>
      </c>
      <c r="C114" s="95" t="s">
        <v>13</v>
      </c>
      <c r="D114" s="106">
        <v>18</v>
      </c>
      <c r="E114" s="117">
        <v>0</v>
      </c>
      <c r="F114" s="100">
        <f>(E114*D114)/12</f>
        <v>0</v>
      </c>
      <c r="G114" s="100">
        <f>E114*D114</f>
        <v>0</v>
      </c>
    </row>
    <row r="115" spans="1:7" x14ac:dyDescent="0.35">
      <c r="A115" s="40"/>
      <c r="B115" s="76"/>
      <c r="E115" s="135"/>
    </row>
    <row r="116" spans="1:7" x14ac:dyDescent="0.35">
      <c r="A116" s="40"/>
      <c r="B116" s="39" t="s">
        <v>364</v>
      </c>
      <c r="E116" s="135"/>
    </row>
    <row r="117" spans="1:7" ht="15" customHeight="1" x14ac:dyDescent="0.35">
      <c r="A117" s="42"/>
      <c r="B117" s="40" t="s">
        <v>210</v>
      </c>
      <c r="C117" s="72" t="s">
        <v>211</v>
      </c>
      <c r="D117" s="108">
        <v>1</v>
      </c>
    </row>
    <row r="118" spans="1:7" ht="15" customHeight="1" x14ac:dyDescent="0.35">
      <c r="A118" s="42"/>
      <c r="B118" s="40" t="s">
        <v>213</v>
      </c>
      <c r="C118" s="72" t="s">
        <v>181</v>
      </c>
      <c r="D118" s="108">
        <v>32</v>
      </c>
    </row>
    <row r="119" spans="1:7" ht="15" customHeight="1" x14ac:dyDescent="0.35">
      <c r="A119" s="42"/>
      <c r="B119" s="40" t="s">
        <v>215</v>
      </c>
      <c r="C119" s="72" t="s">
        <v>211</v>
      </c>
      <c r="D119" s="108">
        <v>1</v>
      </c>
      <c r="E119" s="117">
        <v>0</v>
      </c>
      <c r="F119" s="100">
        <f t="shared" ref="F119:F129" si="16">(E119*D119)/12</f>
        <v>0</v>
      </c>
      <c r="G119" s="100">
        <f t="shared" ref="G119:G129" si="17">E119*D119</f>
        <v>0</v>
      </c>
    </row>
    <row r="120" spans="1:7" ht="15" customHeight="1" x14ac:dyDescent="0.35">
      <c r="A120" s="42"/>
      <c r="B120" s="40" t="s">
        <v>217</v>
      </c>
      <c r="C120" s="72" t="s">
        <v>211</v>
      </c>
      <c r="D120" s="108">
        <v>1</v>
      </c>
      <c r="E120" s="117">
        <v>0</v>
      </c>
      <c r="F120" s="100">
        <f t="shared" si="16"/>
        <v>0</v>
      </c>
      <c r="G120" s="100">
        <f t="shared" si="17"/>
        <v>0</v>
      </c>
    </row>
    <row r="121" spans="1:7" ht="15" customHeight="1" x14ac:dyDescent="0.35">
      <c r="A121" s="42"/>
      <c r="B121" s="40" t="s">
        <v>218</v>
      </c>
      <c r="C121" s="72" t="s">
        <v>211</v>
      </c>
      <c r="D121" s="108">
        <v>1</v>
      </c>
      <c r="E121" s="117">
        <v>0</v>
      </c>
      <c r="F121" s="100">
        <f t="shared" si="16"/>
        <v>0</v>
      </c>
      <c r="G121" s="100">
        <f t="shared" si="17"/>
        <v>0</v>
      </c>
    </row>
    <row r="122" spans="1:7" ht="15" customHeight="1" x14ac:dyDescent="0.35">
      <c r="A122" s="42"/>
      <c r="B122" s="40" t="s">
        <v>219</v>
      </c>
      <c r="C122" s="72" t="s">
        <v>211</v>
      </c>
      <c r="D122" s="108">
        <v>1</v>
      </c>
      <c r="E122" s="117">
        <v>0</v>
      </c>
      <c r="F122" s="100">
        <f t="shared" si="16"/>
        <v>0</v>
      </c>
      <c r="G122" s="100">
        <f t="shared" si="17"/>
        <v>0</v>
      </c>
    </row>
    <row r="123" spans="1:7" ht="15" customHeight="1" x14ac:dyDescent="0.35">
      <c r="A123" s="42"/>
      <c r="B123" s="40" t="s">
        <v>220</v>
      </c>
      <c r="C123" s="72" t="s">
        <v>365</v>
      </c>
      <c r="D123" s="108">
        <v>18</v>
      </c>
      <c r="E123" s="117">
        <v>0</v>
      </c>
      <c r="F123" s="100">
        <f t="shared" si="16"/>
        <v>0</v>
      </c>
      <c r="G123" s="100">
        <f t="shared" si="17"/>
        <v>0</v>
      </c>
    </row>
    <row r="124" spans="1:7" ht="15" customHeight="1" x14ac:dyDescent="0.35">
      <c r="A124" s="42"/>
      <c r="B124" s="40" t="s">
        <v>366</v>
      </c>
      <c r="C124" s="72" t="s">
        <v>383</v>
      </c>
      <c r="D124" s="108">
        <v>3</v>
      </c>
      <c r="E124" s="117">
        <v>0</v>
      </c>
      <c r="F124" s="100">
        <f t="shared" si="16"/>
        <v>0</v>
      </c>
      <c r="G124" s="100">
        <f t="shared" si="17"/>
        <v>0</v>
      </c>
    </row>
    <row r="125" spans="1:7" ht="15" customHeight="1" x14ac:dyDescent="0.35">
      <c r="A125" s="42"/>
      <c r="B125" s="40" t="s">
        <v>367</v>
      </c>
      <c r="C125" s="72" t="s">
        <v>383</v>
      </c>
      <c r="D125" s="108">
        <v>3</v>
      </c>
      <c r="E125" s="117">
        <v>0</v>
      </c>
      <c r="F125" s="100">
        <f t="shared" si="16"/>
        <v>0</v>
      </c>
      <c r="G125" s="100">
        <f t="shared" si="17"/>
        <v>0</v>
      </c>
    </row>
    <row r="126" spans="1:7" ht="15" customHeight="1" x14ac:dyDescent="0.35">
      <c r="A126" s="42"/>
      <c r="B126" s="40" t="s">
        <v>228</v>
      </c>
      <c r="C126" s="72" t="s">
        <v>211</v>
      </c>
      <c r="D126" s="108">
        <v>1</v>
      </c>
      <c r="E126" s="117">
        <v>0</v>
      </c>
      <c r="F126" s="100">
        <f t="shared" si="16"/>
        <v>0</v>
      </c>
      <c r="G126" s="100">
        <f t="shared" si="17"/>
        <v>0</v>
      </c>
    </row>
    <row r="127" spans="1:7" ht="15" customHeight="1" x14ac:dyDescent="0.35">
      <c r="A127" s="42"/>
      <c r="B127" s="40" t="s">
        <v>230</v>
      </c>
      <c r="D127" s="108">
        <v>1</v>
      </c>
      <c r="E127" s="117">
        <v>0</v>
      </c>
      <c r="F127" s="100">
        <f t="shared" si="16"/>
        <v>0</v>
      </c>
      <c r="G127" s="100">
        <f t="shared" si="17"/>
        <v>0</v>
      </c>
    </row>
    <row r="128" spans="1:7" ht="15" customHeight="1" x14ac:dyDescent="0.35">
      <c r="A128" s="42"/>
      <c r="B128" s="40" t="s">
        <v>232</v>
      </c>
      <c r="D128" s="108">
        <v>3</v>
      </c>
      <c r="E128" s="117">
        <v>0</v>
      </c>
      <c r="F128" s="100">
        <f t="shared" si="16"/>
        <v>0</v>
      </c>
      <c r="G128" s="100">
        <f t="shared" si="17"/>
        <v>0</v>
      </c>
    </row>
    <row r="129" spans="1:7" ht="15" customHeight="1" x14ac:dyDescent="0.35">
      <c r="A129" s="42"/>
      <c r="B129" s="40" t="s">
        <v>234</v>
      </c>
      <c r="C129" s="72" t="s">
        <v>235</v>
      </c>
      <c r="D129" s="108">
        <v>1</v>
      </c>
      <c r="E129" s="117">
        <v>0</v>
      </c>
      <c r="F129" s="100">
        <f t="shared" si="16"/>
        <v>0</v>
      </c>
      <c r="G129" s="100">
        <f t="shared" si="17"/>
        <v>0</v>
      </c>
    </row>
    <row r="130" spans="1:7" x14ac:dyDescent="0.35">
      <c r="A130" s="42"/>
      <c r="B130" s="40" t="s">
        <v>237</v>
      </c>
      <c r="C130" s="72" t="s">
        <v>238</v>
      </c>
      <c r="D130" s="108"/>
    </row>
    <row r="131" spans="1:7" x14ac:dyDescent="0.35">
      <c r="A131" s="42"/>
      <c r="B131" s="40" t="s">
        <v>239</v>
      </c>
      <c r="C131" s="72" t="s">
        <v>238</v>
      </c>
      <c r="D131" s="108"/>
    </row>
    <row r="132" spans="1:7" x14ac:dyDescent="0.35">
      <c r="A132" s="42"/>
      <c r="B132" s="40" t="s">
        <v>241</v>
      </c>
      <c r="C132" s="72" t="s">
        <v>238</v>
      </c>
      <c r="D132" s="108"/>
    </row>
    <row r="135" spans="1:7" x14ac:dyDescent="0.35">
      <c r="A135" s="39"/>
      <c r="B135" s="39" t="s">
        <v>377</v>
      </c>
      <c r="E135" s="135"/>
    </row>
    <row r="136" spans="1:7" x14ac:dyDescent="0.35">
      <c r="A136" s="40"/>
      <c r="B136" s="40" t="s">
        <v>341</v>
      </c>
      <c r="C136" s="72" t="s">
        <v>55</v>
      </c>
      <c r="D136" s="106">
        <v>9</v>
      </c>
      <c r="E136" s="117">
        <v>0</v>
      </c>
      <c r="F136" s="100">
        <f t="shared" ref="F136:F143" si="18">(E136*D136)/12</f>
        <v>0</v>
      </c>
      <c r="G136" s="100">
        <f t="shared" ref="G136:G143" si="19">E136*D136</f>
        <v>0</v>
      </c>
    </row>
    <row r="137" spans="1:7" x14ac:dyDescent="0.35">
      <c r="A137" s="40"/>
      <c r="B137" s="40" t="s">
        <v>375</v>
      </c>
      <c r="C137" s="72" t="s">
        <v>56</v>
      </c>
      <c r="D137" s="106">
        <v>3</v>
      </c>
      <c r="E137" s="117">
        <v>0</v>
      </c>
      <c r="F137" s="100">
        <f t="shared" si="18"/>
        <v>0</v>
      </c>
      <c r="G137" s="100">
        <f t="shared" si="19"/>
        <v>0</v>
      </c>
    </row>
    <row r="138" spans="1:7" x14ac:dyDescent="0.35">
      <c r="A138" s="40"/>
      <c r="B138" s="40" t="s">
        <v>342</v>
      </c>
      <c r="C138" s="72" t="s">
        <v>57</v>
      </c>
      <c r="D138" s="106">
        <v>6</v>
      </c>
      <c r="E138" s="117">
        <v>0</v>
      </c>
      <c r="F138" s="100">
        <f t="shared" si="18"/>
        <v>0</v>
      </c>
      <c r="G138" s="100">
        <f t="shared" si="19"/>
        <v>0</v>
      </c>
    </row>
    <row r="139" spans="1:7" x14ac:dyDescent="0.35">
      <c r="A139" s="40"/>
      <c r="B139" s="40" t="s">
        <v>343</v>
      </c>
      <c r="C139" s="72" t="s">
        <v>56</v>
      </c>
      <c r="D139" s="106">
        <v>3</v>
      </c>
      <c r="E139" s="117">
        <v>0</v>
      </c>
      <c r="F139" s="100">
        <f t="shared" si="18"/>
        <v>0</v>
      </c>
      <c r="G139" s="100">
        <f t="shared" si="19"/>
        <v>0</v>
      </c>
    </row>
    <row r="140" spans="1:7" x14ac:dyDescent="0.35">
      <c r="A140" s="40"/>
      <c r="B140" s="40" t="s">
        <v>344</v>
      </c>
      <c r="C140" s="72" t="s">
        <v>56</v>
      </c>
      <c r="D140" s="106">
        <v>3</v>
      </c>
      <c r="E140" s="117">
        <v>0</v>
      </c>
      <c r="F140" s="100">
        <f t="shared" si="18"/>
        <v>0</v>
      </c>
      <c r="G140" s="100">
        <f t="shared" si="19"/>
        <v>0</v>
      </c>
    </row>
    <row r="141" spans="1:7" x14ac:dyDescent="0.35">
      <c r="A141" s="40"/>
      <c r="B141" s="40" t="s">
        <v>345</v>
      </c>
      <c r="C141" s="72" t="s">
        <v>55</v>
      </c>
      <c r="D141" s="106">
        <v>9</v>
      </c>
      <c r="E141" s="117">
        <v>0</v>
      </c>
      <c r="F141" s="100">
        <f t="shared" si="18"/>
        <v>0</v>
      </c>
      <c r="G141" s="100">
        <f t="shared" si="19"/>
        <v>0</v>
      </c>
    </row>
    <row r="142" spans="1:7" x14ac:dyDescent="0.35">
      <c r="A142" s="39"/>
      <c r="B142" s="40" t="s">
        <v>98</v>
      </c>
      <c r="C142" s="72" t="s">
        <v>3</v>
      </c>
      <c r="D142" s="106">
        <v>1</v>
      </c>
      <c r="E142" s="117">
        <v>0</v>
      </c>
      <c r="F142" s="100">
        <f t="shared" si="18"/>
        <v>0</v>
      </c>
      <c r="G142" s="100">
        <f t="shared" si="19"/>
        <v>0</v>
      </c>
    </row>
    <row r="143" spans="1:7" x14ac:dyDescent="0.35">
      <c r="A143" s="39"/>
      <c r="B143" s="40" t="s">
        <v>99</v>
      </c>
      <c r="C143" s="72" t="s">
        <v>3</v>
      </c>
      <c r="D143" s="106">
        <v>1</v>
      </c>
      <c r="E143" s="117">
        <v>0</v>
      </c>
      <c r="F143" s="100">
        <f t="shared" si="18"/>
        <v>0</v>
      </c>
      <c r="G143" s="100">
        <f t="shared" si="19"/>
        <v>0</v>
      </c>
    </row>
    <row r="144" spans="1:7" x14ac:dyDescent="0.35">
      <c r="A144" s="39"/>
      <c r="C144" s="74"/>
      <c r="E144" s="135"/>
      <c r="F144" s="102"/>
    </row>
    <row r="145" spans="1:8" x14ac:dyDescent="0.35">
      <c r="A145" s="40"/>
      <c r="B145" s="62"/>
      <c r="E145" s="135"/>
    </row>
    <row r="146" spans="1:8" x14ac:dyDescent="0.35">
      <c r="A146" s="40"/>
      <c r="B146" s="39" t="s">
        <v>378</v>
      </c>
      <c r="E146" s="135"/>
      <c r="G146" s="100">
        <f t="shared" ref="G146:G151" si="20">E146*D146</f>
        <v>0</v>
      </c>
    </row>
    <row r="147" spans="1:8" x14ac:dyDescent="0.35">
      <c r="A147" s="40"/>
      <c r="B147" s="40" t="s">
        <v>346</v>
      </c>
      <c r="C147" s="72" t="s">
        <v>147</v>
      </c>
      <c r="D147" s="106">
        <v>18</v>
      </c>
      <c r="E147" s="117">
        <v>0</v>
      </c>
      <c r="F147" s="100">
        <f>(E147*D147)/12</f>
        <v>0</v>
      </c>
      <c r="G147" s="100">
        <f t="shared" si="20"/>
        <v>0</v>
      </c>
    </row>
    <row r="148" spans="1:8" x14ac:dyDescent="0.35">
      <c r="A148" s="40"/>
      <c r="B148" s="40" t="s">
        <v>347</v>
      </c>
      <c r="C148" s="72" t="s">
        <v>173</v>
      </c>
      <c r="D148" s="106">
        <v>18</v>
      </c>
      <c r="E148" s="117">
        <v>0</v>
      </c>
      <c r="F148" s="100">
        <f>(E148*D148)/12</f>
        <v>0</v>
      </c>
      <c r="G148" s="100">
        <f t="shared" si="20"/>
        <v>0</v>
      </c>
    </row>
    <row r="149" spans="1:8" x14ac:dyDescent="0.35">
      <c r="A149" s="40"/>
      <c r="B149" s="40" t="s">
        <v>348</v>
      </c>
      <c r="C149" s="72" t="s">
        <v>37</v>
      </c>
      <c r="D149" s="106">
        <v>4</v>
      </c>
      <c r="E149" s="117">
        <v>0</v>
      </c>
      <c r="F149" s="100">
        <f>(E149*D149)/12</f>
        <v>0</v>
      </c>
      <c r="G149" s="100">
        <f t="shared" si="20"/>
        <v>0</v>
      </c>
    </row>
    <row r="150" spans="1:8" s="54" customFormat="1" x14ac:dyDescent="0.35">
      <c r="A150" s="40"/>
      <c r="B150" s="40" t="s">
        <v>349</v>
      </c>
      <c r="C150" s="72" t="s">
        <v>176</v>
      </c>
      <c r="D150" s="106">
        <v>4</v>
      </c>
      <c r="E150" s="117">
        <v>0</v>
      </c>
      <c r="F150" s="100">
        <f>(E150*D150)/12</f>
        <v>0</v>
      </c>
      <c r="G150" s="100">
        <f t="shared" si="20"/>
        <v>0</v>
      </c>
    </row>
    <row r="151" spans="1:8" x14ac:dyDescent="0.35">
      <c r="A151" s="40"/>
      <c r="B151" s="40" t="s">
        <v>339</v>
      </c>
      <c r="C151" s="72" t="s">
        <v>178</v>
      </c>
      <c r="D151" s="106">
        <v>12</v>
      </c>
      <c r="E151" s="117">
        <v>0</v>
      </c>
      <c r="F151" s="100">
        <f>(E151*D151)/12</f>
        <v>0</v>
      </c>
      <c r="G151" s="100">
        <f t="shared" si="20"/>
        <v>0</v>
      </c>
    </row>
    <row r="152" spans="1:8" x14ac:dyDescent="0.35">
      <c r="F152" s="101">
        <f>SUM(F80:F151)</f>
        <v>0</v>
      </c>
      <c r="G152" s="101">
        <f>SUM(G80:G151)</f>
        <v>0</v>
      </c>
      <c r="H152" s="39" t="s">
        <v>368</v>
      </c>
    </row>
    <row r="153" spans="1:8" x14ac:dyDescent="0.35">
      <c r="A153" s="98" t="s">
        <v>107</v>
      </c>
    </row>
    <row r="154" spans="1:8" s="39" customFormat="1" x14ac:dyDescent="0.35">
      <c r="B154" s="39" t="s">
        <v>380</v>
      </c>
      <c r="C154" s="72"/>
      <c r="D154" s="109"/>
      <c r="E154" s="135"/>
      <c r="F154" s="101"/>
      <c r="G154" s="101"/>
      <c r="H154" s="40"/>
    </row>
    <row r="155" spans="1:8" x14ac:dyDescent="0.35">
      <c r="A155" s="40"/>
      <c r="B155" s="40" t="s">
        <v>350</v>
      </c>
      <c r="C155" s="72" t="s">
        <v>13</v>
      </c>
      <c r="D155" s="106">
        <v>18</v>
      </c>
      <c r="E155" s="118">
        <v>0</v>
      </c>
      <c r="F155" s="103">
        <f>(E155*D155)/12</f>
        <v>0</v>
      </c>
      <c r="G155" s="103">
        <f>E155*D155</f>
        <v>0</v>
      </c>
    </row>
    <row r="156" spans="1:8" x14ac:dyDescent="0.35">
      <c r="A156" s="40"/>
      <c r="B156" s="40" t="s">
        <v>415</v>
      </c>
      <c r="C156" s="72" t="s">
        <v>93</v>
      </c>
      <c r="D156" s="106">
        <v>12</v>
      </c>
      <c r="E156" s="118">
        <v>0</v>
      </c>
      <c r="F156" s="103">
        <f>(E156*D156)/12</f>
        <v>0</v>
      </c>
      <c r="G156" s="103">
        <f>E156*D156</f>
        <v>0</v>
      </c>
    </row>
    <row r="157" spans="1:8" x14ac:dyDescent="0.35">
      <c r="A157" s="40"/>
      <c r="B157" s="40" t="s">
        <v>351</v>
      </c>
      <c r="C157" s="72" t="s">
        <v>37</v>
      </c>
      <c r="D157" s="106">
        <v>4</v>
      </c>
      <c r="E157" s="118">
        <v>0</v>
      </c>
      <c r="F157" s="103">
        <f>(E157*D157)/12</f>
        <v>0</v>
      </c>
      <c r="G157" s="103">
        <f>E157*D157</f>
        <v>0</v>
      </c>
    </row>
    <row r="158" spans="1:8" x14ac:dyDescent="0.35">
      <c r="A158" s="40"/>
      <c r="B158" s="40" t="s">
        <v>352</v>
      </c>
      <c r="C158" s="72" t="s">
        <v>93</v>
      </c>
      <c r="D158" s="106">
        <v>12</v>
      </c>
      <c r="E158" s="118">
        <v>0</v>
      </c>
      <c r="F158" s="103">
        <f>(E158*D158)/12</f>
        <v>0</v>
      </c>
      <c r="G158" s="103">
        <f>E158*D158</f>
        <v>0</v>
      </c>
    </row>
    <row r="159" spans="1:8" x14ac:dyDescent="0.35">
      <c r="A159" s="40"/>
      <c r="E159" s="118"/>
      <c r="F159" s="103"/>
      <c r="G159" s="103"/>
    </row>
    <row r="160" spans="1:8" x14ac:dyDescent="0.35">
      <c r="A160" s="40"/>
      <c r="B160" s="39" t="s">
        <v>379</v>
      </c>
      <c r="E160" s="118"/>
      <c r="F160" s="103"/>
      <c r="G160" s="103"/>
    </row>
    <row r="161" spans="1:8" x14ac:dyDescent="0.35">
      <c r="A161" s="39"/>
      <c r="B161" s="40" t="s">
        <v>353</v>
      </c>
      <c r="C161" s="72" t="s">
        <v>147</v>
      </c>
      <c r="D161" s="106">
        <v>18</v>
      </c>
      <c r="E161" s="118">
        <v>0</v>
      </c>
      <c r="F161" s="103">
        <f>(E161*D161)/12</f>
        <v>0</v>
      </c>
      <c r="G161" s="103">
        <f>E161*D161</f>
        <v>0</v>
      </c>
    </row>
    <row r="162" spans="1:8" x14ac:dyDescent="0.35">
      <c r="A162" s="40"/>
      <c r="B162" s="40" t="s">
        <v>354</v>
      </c>
      <c r="C162" s="72" t="s">
        <v>3</v>
      </c>
      <c r="D162" s="106">
        <v>1</v>
      </c>
      <c r="E162" s="118">
        <v>0</v>
      </c>
      <c r="F162" s="103">
        <f>(E162*D162)/12</f>
        <v>0</v>
      </c>
      <c r="G162" s="103">
        <f>E162*D162</f>
        <v>0</v>
      </c>
    </row>
    <row r="163" spans="1:8" x14ac:dyDescent="0.35">
      <c r="A163" s="40"/>
      <c r="B163" s="40" t="s">
        <v>355</v>
      </c>
      <c r="C163" s="72" t="s">
        <v>150</v>
      </c>
      <c r="D163" s="106">
        <v>2</v>
      </c>
      <c r="E163" s="118">
        <v>0</v>
      </c>
      <c r="F163" s="103">
        <f>(E163*D163)/12</f>
        <v>0</v>
      </c>
      <c r="G163" s="103">
        <f>E163*D163</f>
        <v>0</v>
      </c>
    </row>
    <row r="164" spans="1:8" x14ac:dyDescent="0.35">
      <c r="A164" s="40"/>
      <c r="B164" s="40" t="s">
        <v>356</v>
      </c>
      <c r="C164" s="72" t="s">
        <v>37</v>
      </c>
      <c r="D164" s="106">
        <v>4</v>
      </c>
      <c r="E164" s="118">
        <v>0</v>
      </c>
      <c r="F164" s="103">
        <f>(E164*D164)/12</f>
        <v>0</v>
      </c>
      <c r="G164" s="103">
        <f>E164*D164</f>
        <v>0</v>
      </c>
    </row>
    <row r="165" spans="1:8" x14ac:dyDescent="0.35">
      <c r="A165" s="40"/>
      <c r="B165" s="40" t="s">
        <v>357</v>
      </c>
      <c r="C165" s="72" t="s">
        <v>93</v>
      </c>
      <c r="D165" s="106">
        <v>12</v>
      </c>
      <c r="E165" s="118">
        <v>0</v>
      </c>
      <c r="F165" s="103">
        <f>(E165*D165)/12</f>
        <v>0</v>
      </c>
      <c r="G165" s="103">
        <f>E165*D165</f>
        <v>0</v>
      </c>
    </row>
    <row r="166" spans="1:8" x14ac:dyDescent="0.35">
      <c r="A166" s="40"/>
      <c r="E166" s="118"/>
      <c r="F166" s="103"/>
      <c r="G166" s="103"/>
    </row>
    <row r="167" spans="1:8" x14ac:dyDescent="0.35">
      <c r="A167" s="40"/>
      <c r="B167" s="39" t="s">
        <v>381</v>
      </c>
      <c r="E167" s="118"/>
      <c r="F167" s="103"/>
      <c r="G167" s="103"/>
    </row>
    <row r="168" spans="1:8" x14ac:dyDescent="0.35">
      <c r="A168" s="40"/>
      <c r="B168" s="40" t="s">
        <v>358</v>
      </c>
      <c r="C168" s="72" t="s">
        <v>147</v>
      </c>
      <c r="D168" s="106">
        <v>18</v>
      </c>
      <c r="E168" s="118">
        <v>0</v>
      </c>
      <c r="F168" s="103">
        <f t="shared" ref="F168:F174" si="21">(E168*D168)/12</f>
        <v>0</v>
      </c>
      <c r="G168" s="103">
        <f t="shared" ref="G168:G174" si="22">E168*D168</f>
        <v>0</v>
      </c>
    </row>
    <row r="169" spans="1:8" x14ac:dyDescent="0.35">
      <c r="A169" s="40"/>
      <c r="B169" s="40" t="s">
        <v>359</v>
      </c>
      <c r="C169" s="72" t="s">
        <v>93</v>
      </c>
      <c r="D169" s="106">
        <v>12</v>
      </c>
      <c r="E169" s="118">
        <v>0</v>
      </c>
      <c r="F169" s="103">
        <f t="shared" si="21"/>
        <v>0</v>
      </c>
      <c r="G169" s="103">
        <f t="shared" si="22"/>
        <v>0</v>
      </c>
    </row>
    <row r="170" spans="1:8" x14ac:dyDescent="0.35">
      <c r="A170" s="40"/>
      <c r="B170" s="40" t="s">
        <v>360</v>
      </c>
      <c r="C170" s="72" t="s">
        <v>163</v>
      </c>
      <c r="D170" s="106">
        <v>18</v>
      </c>
      <c r="E170" s="118">
        <v>0</v>
      </c>
      <c r="F170" s="103">
        <f t="shared" si="21"/>
        <v>0</v>
      </c>
      <c r="G170" s="103">
        <f t="shared" si="22"/>
        <v>0</v>
      </c>
    </row>
    <row r="171" spans="1:8" x14ac:dyDescent="0.35">
      <c r="A171" s="40"/>
      <c r="B171" s="40" t="s">
        <v>361</v>
      </c>
      <c r="C171" s="72" t="s">
        <v>3</v>
      </c>
      <c r="D171" s="106">
        <v>1</v>
      </c>
      <c r="E171" s="118">
        <v>0</v>
      </c>
      <c r="F171" s="103">
        <f t="shared" si="21"/>
        <v>0</v>
      </c>
      <c r="G171" s="103">
        <f t="shared" si="22"/>
        <v>0</v>
      </c>
    </row>
    <row r="172" spans="1:8" x14ac:dyDescent="0.35">
      <c r="A172" s="40"/>
      <c r="B172" s="40" t="s">
        <v>362</v>
      </c>
      <c r="C172" s="72" t="s">
        <v>166</v>
      </c>
      <c r="D172" s="106">
        <v>2</v>
      </c>
      <c r="E172" s="118">
        <v>0</v>
      </c>
      <c r="F172" s="103">
        <f t="shared" si="21"/>
        <v>0</v>
      </c>
      <c r="G172" s="103">
        <f t="shared" si="22"/>
        <v>0</v>
      </c>
    </row>
    <row r="173" spans="1:8" x14ac:dyDescent="0.35">
      <c r="A173" s="40"/>
      <c r="B173" s="40" t="s">
        <v>363</v>
      </c>
      <c r="C173" s="72" t="s">
        <v>168</v>
      </c>
      <c r="D173" s="106">
        <v>4</v>
      </c>
      <c r="E173" s="118">
        <v>0</v>
      </c>
      <c r="F173" s="103">
        <f t="shared" si="21"/>
        <v>0</v>
      </c>
      <c r="G173" s="103">
        <f t="shared" si="22"/>
        <v>0</v>
      </c>
    </row>
    <row r="174" spans="1:8" x14ac:dyDescent="0.35">
      <c r="A174" s="40"/>
      <c r="B174" s="40" t="s">
        <v>169</v>
      </c>
      <c r="C174" s="72" t="s">
        <v>166</v>
      </c>
      <c r="D174" s="106">
        <v>2</v>
      </c>
      <c r="E174" s="118">
        <v>0</v>
      </c>
      <c r="F174" s="103">
        <f t="shared" si="21"/>
        <v>0</v>
      </c>
      <c r="G174" s="103">
        <f t="shared" si="22"/>
        <v>0</v>
      </c>
    </row>
    <row r="175" spans="1:8" x14ac:dyDescent="0.35">
      <c r="A175" s="40"/>
      <c r="D175" s="108"/>
      <c r="F175" s="101">
        <f>SUM(F155:F174)</f>
        <v>0</v>
      </c>
      <c r="G175" s="101">
        <f>SUM(G155:G174)</f>
        <v>0</v>
      </c>
      <c r="H175" s="39" t="s">
        <v>374</v>
      </c>
    </row>
    <row r="176" spans="1:8" x14ac:dyDescent="0.35">
      <c r="A176" s="98" t="s">
        <v>110</v>
      </c>
    </row>
    <row r="177" spans="2:2" x14ac:dyDescent="0.35">
      <c r="B177" s="40" t="s">
        <v>413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3" manualBreakCount="3">
    <brk id="51" max="10" man="1"/>
    <brk id="107" max="10" man="1"/>
    <brk id="152" max="1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4"/>
  <sheetViews>
    <sheetView workbookViewId="0">
      <selection activeCell="F9" sqref="F9"/>
    </sheetView>
  </sheetViews>
  <sheetFormatPr defaultRowHeight="12.5" x14ac:dyDescent="0.25"/>
  <cols>
    <col min="1" max="1" width="12.36328125" bestFit="1" customWidth="1"/>
    <col min="2" max="2" width="10.6328125" bestFit="1" customWidth="1"/>
    <col min="3" max="3" width="17.08984375" customWidth="1"/>
    <col min="4" max="4" width="17.6328125" bestFit="1" customWidth="1"/>
    <col min="10" max="10" width="24.36328125" bestFit="1" customWidth="1"/>
    <col min="11" max="11" width="20.08984375" bestFit="1" customWidth="1"/>
    <col min="12" max="12" width="20.54296875" bestFit="1" customWidth="1"/>
  </cols>
  <sheetData>
    <row r="2" spans="1:12" x14ac:dyDescent="0.25">
      <c r="A2" s="83" t="s">
        <v>384</v>
      </c>
      <c r="B2" s="83" t="s">
        <v>385</v>
      </c>
      <c r="C2" s="83" t="s">
        <v>386</v>
      </c>
      <c r="D2" s="83" t="s">
        <v>387</v>
      </c>
    </row>
    <row r="3" spans="1:12" x14ac:dyDescent="0.25">
      <c r="A3">
        <v>4650</v>
      </c>
      <c r="B3">
        <v>330</v>
      </c>
      <c r="C3" s="83" t="str">
        <f>'New version'!A2</f>
        <v>Bassetts Mead</v>
      </c>
      <c r="D3" s="110">
        <f>'Standing order 22-23'!C12</f>
        <v>0</v>
      </c>
    </row>
    <row r="4" spans="1:12" x14ac:dyDescent="0.25">
      <c r="A4">
        <v>4650</v>
      </c>
      <c r="B4">
        <v>350</v>
      </c>
      <c r="C4" s="83" t="str">
        <f>'New version'!A7</f>
        <v>Cemetery</v>
      </c>
      <c r="D4" s="110">
        <f>'Standing order 22-23'!C13</f>
        <v>0</v>
      </c>
    </row>
    <row r="5" spans="1:12" x14ac:dyDescent="0.25">
      <c r="A5">
        <v>4650</v>
      </c>
      <c r="B5">
        <v>400</v>
      </c>
      <c r="C5" t="str">
        <f>'New version'!A18</f>
        <v>Holt Park</v>
      </c>
      <c r="D5" s="110">
        <f>'Standing order 22-23'!C11</f>
        <v>0</v>
      </c>
    </row>
    <row r="6" spans="1:12" x14ac:dyDescent="0.25">
      <c r="A6">
        <v>4650</v>
      </c>
      <c r="B6">
        <v>420</v>
      </c>
      <c r="C6" t="str">
        <f>'New version'!A33</f>
        <v>KGV</v>
      </c>
      <c r="D6" s="110"/>
    </row>
    <row r="7" spans="1:12" x14ac:dyDescent="0.25">
      <c r="A7">
        <v>4650</v>
      </c>
      <c r="B7">
        <v>345</v>
      </c>
      <c r="C7" t="str">
        <f>'New version'!A52</f>
        <v>Outdoor Spaces</v>
      </c>
      <c r="D7" s="110">
        <f>'Standing order 22-23'!C2+'Standing order 22-23'!C3+'Standing order 22-23'!C4+'Standing order 22-23'!C5+'Standing order 22-23'!C7</f>
        <v>0</v>
      </c>
    </row>
    <row r="8" spans="1:12" x14ac:dyDescent="0.25">
      <c r="A8">
        <v>4650</v>
      </c>
      <c r="B8">
        <v>355</v>
      </c>
      <c r="C8" t="str">
        <f>'New version'!A78</f>
        <v>Parks</v>
      </c>
      <c r="D8" s="110">
        <f>'Standing order 22-23'!C10+'Standing order 22-23'!C14+'Standing order 22-23'!C15+'Standing order 22-23'!C17</f>
        <v>0</v>
      </c>
    </row>
    <row r="9" spans="1:12" ht="13" x14ac:dyDescent="0.3">
      <c r="A9">
        <v>4650</v>
      </c>
      <c r="B9">
        <v>375</v>
      </c>
      <c r="C9" t="str">
        <f>'New version'!A153</f>
        <v>Play Areas</v>
      </c>
      <c r="D9" s="110">
        <f>'Standing order 22-23'!C6+'Standing order 22-23'!C8+'Standing order 22-23'!C9</f>
        <v>0</v>
      </c>
      <c r="J9" s="111"/>
      <c r="K9" s="112" t="s">
        <v>394</v>
      </c>
      <c r="L9" s="112" t="s">
        <v>393</v>
      </c>
    </row>
    <row r="10" spans="1:12" x14ac:dyDescent="0.25">
      <c r="J10" s="113" t="s">
        <v>390</v>
      </c>
      <c r="K10" s="114">
        <v>18926.5</v>
      </c>
      <c r="L10" s="115">
        <f>K10/12</f>
        <v>1577.2083333333333</v>
      </c>
    </row>
    <row r="11" spans="1:12" x14ac:dyDescent="0.25">
      <c r="C11" s="83" t="s">
        <v>388</v>
      </c>
      <c r="D11" s="110">
        <f>SUM(D3:D9)</f>
        <v>0</v>
      </c>
      <c r="J11" s="113" t="s">
        <v>391</v>
      </c>
      <c r="K11" s="115">
        <v>17534</v>
      </c>
      <c r="L11" s="115">
        <f>K11/12</f>
        <v>1461.1666666666667</v>
      </c>
    </row>
    <row r="12" spans="1:12" x14ac:dyDescent="0.25">
      <c r="J12" s="113" t="s">
        <v>392</v>
      </c>
      <c r="K12" s="115">
        <v>6712</v>
      </c>
      <c r="L12" s="115">
        <f t="shared" ref="L12:L13" si="0">K12/12</f>
        <v>559.33333333333337</v>
      </c>
    </row>
    <row r="13" spans="1:12" x14ac:dyDescent="0.25">
      <c r="J13" s="113" t="s">
        <v>109</v>
      </c>
      <c r="K13" s="115">
        <v>5526</v>
      </c>
      <c r="L13" s="115">
        <f t="shared" si="0"/>
        <v>460.5</v>
      </c>
    </row>
    <row r="14" spans="1:12" ht="13" x14ac:dyDescent="0.3">
      <c r="J14" s="111"/>
      <c r="K14" s="116">
        <f>SUM(K10:K13)</f>
        <v>48698.5</v>
      </c>
      <c r="L14" s="116">
        <f>SUM(L10:L13)</f>
        <v>4058.2083333333335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E36" sqref="E36"/>
    </sheetView>
  </sheetViews>
  <sheetFormatPr defaultRowHeight="12.5" x14ac:dyDescent="0.25"/>
  <cols>
    <col min="1" max="1" width="16.6328125" bestFit="1" customWidth="1"/>
    <col min="2" max="3" width="9.08984375" bestFit="1" customWidth="1"/>
  </cols>
  <sheetData>
    <row r="1" spans="1:3" x14ac:dyDescent="0.25">
      <c r="B1" s="83" t="s">
        <v>406</v>
      </c>
      <c r="C1" s="83" t="s">
        <v>407</v>
      </c>
    </row>
    <row r="2" spans="1:3" x14ac:dyDescent="0.25">
      <c r="A2" s="83" t="s">
        <v>396</v>
      </c>
      <c r="B2" s="110">
        <v>35.33</v>
      </c>
      <c r="C2" s="110">
        <f>'New version'!F54</f>
        <v>0</v>
      </c>
    </row>
    <row r="3" spans="1:3" x14ac:dyDescent="0.25">
      <c r="A3" s="83" t="s">
        <v>395</v>
      </c>
      <c r="B3" s="110">
        <v>32.659999999999997</v>
      </c>
      <c r="C3" s="110">
        <f>'New version'!F58+'New version'!F59</f>
        <v>0</v>
      </c>
    </row>
    <row r="4" spans="1:3" x14ac:dyDescent="0.25">
      <c r="A4" s="83" t="s">
        <v>397</v>
      </c>
      <c r="B4" s="110">
        <v>20.079999999999998</v>
      </c>
      <c r="C4" s="110">
        <f>'New version'!F62+'New version'!F63</f>
        <v>0</v>
      </c>
    </row>
    <row r="5" spans="1:3" x14ac:dyDescent="0.25">
      <c r="A5" s="83" t="s">
        <v>303</v>
      </c>
      <c r="B5" s="110">
        <v>43.5</v>
      </c>
      <c r="C5" s="110">
        <f>'New version'!F66+'New version'!F67</f>
        <v>0</v>
      </c>
    </row>
    <row r="6" spans="1:3" x14ac:dyDescent="0.25">
      <c r="A6" s="83" t="s">
        <v>398</v>
      </c>
      <c r="B6" s="110">
        <v>66.67</v>
      </c>
      <c r="C6" s="110">
        <f>'New version'!F155+'New version'!F156+'New version'!F157+'New version'!F158</f>
        <v>0</v>
      </c>
    </row>
    <row r="7" spans="1:3" x14ac:dyDescent="0.25">
      <c r="A7" s="83" t="s">
        <v>399</v>
      </c>
      <c r="B7" s="110">
        <v>162.75</v>
      </c>
      <c r="C7" s="110">
        <f>'New version'!F70+'New version'!F71+'New version'!F72+'New version'!F73+'New version'!F74+'New version'!F75</f>
        <v>0</v>
      </c>
    </row>
    <row r="8" spans="1:3" x14ac:dyDescent="0.25">
      <c r="A8" s="83" t="s">
        <v>400</v>
      </c>
      <c r="B8" s="110">
        <v>67.75</v>
      </c>
      <c r="C8" s="110">
        <f>'New version'!F161+'New version'!F162+'New version'!F163+'New version'!F164+'New version'!F165</f>
        <v>0</v>
      </c>
    </row>
    <row r="9" spans="1:3" x14ac:dyDescent="0.25">
      <c r="A9" s="83" t="s">
        <v>381</v>
      </c>
      <c r="B9" s="110">
        <v>353.42</v>
      </c>
      <c r="C9" s="110">
        <f>'New version'!F168+'New version'!F169+'New version'!F170+'New version'!F171+'New version'!F172+'New version'!F173+'New version'!F174</f>
        <v>0</v>
      </c>
    </row>
    <row r="10" spans="1:3" x14ac:dyDescent="0.25">
      <c r="A10" s="83" t="s">
        <v>401</v>
      </c>
      <c r="B10" s="110">
        <v>187</v>
      </c>
      <c r="C10" s="110">
        <f>'New version'!F147+'New version'!F148+'New version'!F149+'New version'!F150+'New version'!F151</f>
        <v>0</v>
      </c>
    </row>
    <row r="11" spans="1:3" x14ac:dyDescent="0.25">
      <c r="A11" s="83" t="s">
        <v>108</v>
      </c>
      <c r="B11" s="110">
        <v>329.83</v>
      </c>
      <c r="C11" s="110">
        <f>SUM('New version'!F20:F31)</f>
        <v>0</v>
      </c>
    </row>
    <row r="12" spans="1:3" x14ac:dyDescent="0.25">
      <c r="A12" s="83" t="s">
        <v>104</v>
      </c>
      <c r="B12" s="110">
        <v>66.42</v>
      </c>
      <c r="C12" s="110">
        <f>SUM('New version'!F4:F5)</f>
        <v>0</v>
      </c>
    </row>
    <row r="13" spans="1:3" x14ac:dyDescent="0.25">
      <c r="A13" s="83" t="s">
        <v>106</v>
      </c>
      <c r="B13" s="110">
        <v>319.83999999999997</v>
      </c>
      <c r="C13" s="110">
        <f>SUM('New version'!F9:F16)</f>
        <v>0</v>
      </c>
    </row>
    <row r="14" spans="1:3" x14ac:dyDescent="0.25">
      <c r="A14" s="83" t="s">
        <v>402</v>
      </c>
      <c r="B14" s="110">
        <v>309.93</v>
      </c>
      <c r="C14" s="110">
        <f>SUM('New version'!F80:F88)</f>
        <v>0</v>
      </c>
    </row>
    <row r="15" spans="1:3" x14ac:dyDescent="0.25">
      <c r="A15" s="83" t="s">
        <v>389</v>
      </c>
      <c r="B15" s="110">
        <v>483.33</v>
      </c>
      <c r="C15" s="110">
        <f>SUM('New version'!F91:F114)</f>
        <v>0</v>
      </c>
    </row>
    <row r="16" spans="1:3" x14ac:dyDescent="0.25">
      <c r="A16" s="83" t="s">
        <v>403</v>
      </c>
      <c r="B16" s="110">
        <v>155.33000000000001</v>
      </c>
      <c r="C16" s="110"/>
    </row>
    <row r="17" spans="1:3" x14ac:dyDescent="0.25">
      <c r="A17" s="83" t="s">
        <v>404</v>
      </c>
      <c r="B17" s="110">
        <v>265.33</v>
      </c>
      <c r="C17" s="110">
        <f>SUM('New version'!F136:F143)</f>
        <v>0</v>
      </c>
    </row>
    <row r="18" spans="1:3" x14ac:dyDescent="0.25">
      <c r="B18" s="110">
        <f>SUM(B2:B17)</f>
        <v>2899.17</v>
      </c>
      <c r="C18" s="110">
        <f>SUM(C2:C17)</f>
        <v>0</v>
      </c>
    </row>
    <row r="19" spans="1:3" x14ac:dyDescent="0.25">
      <c r="A19" s="83" t="s">
        <v>405</v>
      </c>
      <c r="B19">
        <v>579.83000000000004</v>
      </c>
    </row>
    <row r="20" spans="1:3" x14ac:dyDescent="0.25">
      <c r="B20">
        <f>SUM(B18:B19)</f>
        <v>3479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7" ma:contentTypeDescription="Create a new document." ma:contentTypeScope="" ma:versionID="07f1afb3bebbba479d2e5e6ca331b226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6cf636751f1195eae090ded8721d1193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e7c435-0241-40d8-8e61-44a85bfafc81">
      <Terms xmlns="http://schemas.microsoft.com/office/infopath/2007/PartnerControls"/>
    </lcf76f155ced4ddcb4097134ff3c332f>
    <TaxCatchAll xmlns="f5929e5e-c55a-45e1-92a0-df0ffb074f80" xsi:nil="true"/>
  </documentManagement>
</p:properties>
</file>

<file path=customXml/itemProps1.xml><?xml version="1.0" encoding="utf-8"?>
<ds:datastoreItem xmlns:ds="http://schemas.openxmlformats.org/officeDocument/2006/customXml" ds:itemID="{9FBE0F5B-FBF0-4C24-8244-A1A6FEFF4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E52292-7151-479E-B27C-F22605427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787AB5-652E-476D-B54E-03BBCFA4AD7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ee7c435-0241-40d8-8e61-44a85bfafc81"/>
    <ds:schemaRef ds:uri="http://purl.org/dc/terms/"/>
    <ds:schemaRef ds:uri="http://schemas.openxmlformats.org/package/2006/metadata/core-properties"/>
    <ds:schemaRef ds:uri="f5929e5e-c55a-45e1-92a0-df0ffb074f8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Hartletts</vt:lpstr>
      <vt:lpstr>Other</vt:lpstr>
      <vt:lpstr>Pitches</vt:lpstr>
      <vt:lpstr>KGV</vt:lpstr>
      <vt:lpstr>New version</vt:lpstr>
      <vt:lpstr>Summary for invoicing</vt:lpstr>
      <vt:lpstr>Standing order 22-23</vt:lpstr>
      <vt:lpstr>'New version'!Print_Area</vt:lpstr>
      <vt:lpstr>'Summary for invoicing'!Print_Area</vt:lpstr>
      <vt:lpstr>'New version'!Print_Titles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Sarah McMeeken</cp:lastModifiedBy>
  <cp:lastPrinted>2023-09-08T10:51:28Z</cp:lastPrinted>
  <dcterms:created xsi:type="dcterms:W3CDTF">2004-07-12T13:13:14Z</dcterms:created>
  <dcterms:modified xsi:type="dcterms:W3CDTF">2023-09-08T10:53:20Z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0x01010058BFE82A828C794A880972A9B2F83315</vt:lpwstr>
  </property>
  <property fmtid="{D5CDD505-2E9C-101B-9397-08002B2CF9AE}" pid="3" name="MediaServiceImageTags">
    <vt:lpwstr/>
  </property>
</Properties>
</file>