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lison.jones\Desktop\"/>
    </mc:Choice>
  </mc:AlternateContent>
  <xr:revisionPtr revIDLastSave="0" documentId="8_{8E89CAA5-9847-4393-8948-FC1CB339427F}" xr6:coauthVersionLast="36" xr6:coauthVersionMax="36" xr10:uidLastSave="{00000000-0000-0000-0000-000000000000}"/>
  <workbookProtection workbookAlgorithmName="SHA-512" workbookHashValue="VjE69kpIpdk1ffj5awdn3Sz750zeVaHEQg0tOJkQhnt87KXe+qMQELSkZZLPLwg7jgEsYULpZuO2ux+BPtraEw==" workbookSaltValue="TrMKH25Wu0BJpZPD08P3yg==" workbookSpinCount="100000" lockStructure="1"/>
  <bookViews>
    <workbookView xWindow="0" yWindow="0" windowWidth="19200" windowHeight="6930" xr2:uid="{00000000-000D-0000-FFFF-FFFF00000000}"/>
  </bookViews>
  <sheets>
    <sheet name="Instructions" sheetId="1" r:id="rId1"/>
    <sheet name="iBidder" sheetId="2" r:id="rId2"/>
    <sheet name="iLot 1" sheetId="3" r:id="rId3"/>
    <sheet name="iLot 2" sheetId="4" r:id="rId4"/>
    <sheet name="iLot 3" sheetId="5" r:id="rId5"/>
    <sheet name="iLot 4" sheetId="6" r:id="rId6"/>
    <sheet name="iVariables" sheetId="7" r:id="rId7"/>
    <sheet name="oConformance" sheetId="8" r:id="rId8"/>
    <sheet name="oLot 1 Eval" sheetId="9" r:id="rId9"/>
    <sheet name="oLot 2 Eval" sheetId="10" r:id="rId10"/>
    <sheet name="oLot 3 Eval" sheetId="11" r:id="rId11"/>
    <sheet name="oLot 4 Eval" sheetId="12" r:id="rId12"/>
    <sheet name="oConformance Exp" sheetId="13" r:id="rId13"/>
    <sheet name="oEvaluation Exp" sheetId="14" r:id="rId14"/>
    <sheet name="oService Rate Exp" sheetId="15" r:id="rId15"/>
  </sheets>
  <definedNames>
    <definedName name="Lot1CorpOH">iVariables!$C$8</definedName>
    <definedName name="Lot1LLV">iVariables!$C$20</definedName>
    <definedName name="Lot1ManOH">iVariables!$C$7</definedName>
    <definedName name="Lot1Profit">iVariables!$C$9</definedName>
    <definedName name="Lot2CorpOH">iVariables!$D$8</definedName>
    <definedName name="Lot2LLV">iVariables!$D$20</definedName>
    <definedName name="Lot2ManOH">iVariables!$D$7</definedName>
    <definedName name="Lot2Profit">iVariables!$D$9</definedName>
    <definedName name="Lot3CorpOH">iVariables!$E$8</definedName>
    <definedName name="Lot3LLV">iVariables!$E$20</definedName>
    <definedName name="Lot3ManOH">iVariables!$E$7</definedName>
    <definedName name="Lot3Profit">iVariables!$E$9</definedName>
    <definedName name="Lot4CorpOH">iVariables!$F$8</definedName>
    <definedName name="Lot4LLV">iVariables!$F$20</definedName>
    <definedName name="Lot4ManOH">iVariables!$F$7</definedName>
    <definedName name="Lot4Profit">iVariables!$F$9</definedName>
  </definedNames>
  <calcPr calcId="191029"/>
  <extLst>
    <ext uri="GoogleSheetsCustomDataVersion1">
      <go:sheetsCustomData xmlns:go="http://customooxmlschemas.google.com/" r:id="rId19" roundtripDataSignature="AMtx7mj7whZZlYxrCLiE6Sk6N/+0mrr2tA=="/>
    </ext>
  </extLst>
</workbook>
</file>

<file path=xl/calcChain.xml><?xml version="1.0" encoding="utf-8"?>
<calcChain xmlns="http://schemas.openxmlformats.org/spreadsheetml/2006/main">
  <c r="E16" i="8" l="1"/>
  <c r="B31" i="5"/>
  <c r="B32" i="4"/>
  <c r="E14" i="8"/>
  <c r="E8" i="8"/>
  <c r="E7" i="8"/>
  <c r="B44" i="3"/>
  <c r="M90" i="15" l="1"/>
  <c r="E90" i="15"/>
  <c r="D90" i="15"/>
  <c r="C90" i="15"/>
  <c r="B90" i="15"/>
  <c r="A90" i="15"/>
  <c r="M89" i="15"/>
  <c r="E89" i="15"/>
  <c r="D89" i="15"/>
  <c r="C89" i="15"/>
  <c r="B89" i="15"/>
  <c r="A89" i="15"/>
  <c r="M88" i="15"/>
  <c r="E88" i="15"/>
  <c r="D88" i="15"/>
  <c r="C88" i="15"/>
  <c r="B88" i="15"/>
  <c r="A88" i="15"/>
  <c r="M87" i="15"/>
  <c r="E87" i="15"/>
  <c r="D87" i="15"/>
  <c r="C87" i="15"/>
  <c r="B87" i="15"/>
  <c r="A87" i="15"/>
  <c r="M86" i="15"/>
  <c r="E86" i="15"/>
  <c r="D86" i="15"/>
  <c r="C86" i="15"/>
  <c r="B86" i="15"/>
  <c r="A86" i="15"/>
  <c r="M85" i="15"/>
  <c r="E85" i="15"/>
  <c r="D85" i="15"/>
  <c r="C85" i="15"/>
  <c r="B85" i="15"/>
  <c r="A85" i="15"/>
  <c r="M84" i="15"/>
  <c r="E84" i="15"/>
  <c r="D84" i="15"/>
  <c r="C84" i="15"/>
  <c r="B84" i="15"/>
  <c r="A84" i="15"/>
  <c r="M83" i="15"/>
  <c r="E83" i="15"/>
  <c r="D83" i="15"/>
  <c r="C83" i="15"/>
  <c r="B83" i="15"/>
  <c r="A83" i="15"/>
  <c r="M82" i="15"/>
  <c r="E82" i="15"/>
  <c r="D82" i="15"/>
  <c r="C82" i="15"/>
  <c r="B82" i="15"/>
  <c r="A82" i="15"/>
  <c r="M81" i="15"/>
  <c r="E81" i="15"/>
  <c r="D81" i="15"/>
  <c r="C81" i="15"/>
  <c r="B81" i="15"/>
  <c r="A81" i="15"/>
  <c r="M80" i="15"/>
  <c r="E80" i="15"/>
  <c r="D80" i="15"/>
  <c r="C80" i="15"/>
  <c r="B80" i="15"/>
  <c r="A80" i="15"/>
  <c r="M79" i="15"/>
  <c r="E79" i="15"/>
  <c r="D79" i="15"/>
  <c r="C79" i="15"/>
  <c r="B79" i="15"/>
  <c r="A79" i="15"/>
  <c r="M78" i="15"/>
  <c r="E78" i="15"/>
  <c r="D78" i="15"/>
  <c r="C78" i="15"/>
  <c r="B78" i="15"/>
  <c r="A78" i="15"/>
  <c r="M77" i="15"/>
  <c r="E77" i="15"/>
  <c r="D77" i="15"/>
  <c r="C77" i="15"/>
  <c r="B77" i="15"/>
  <c r="A77" i="15"/>
  <c r="M76" i="15"/>
  <c r="E76" i="15"/>
  <c r="D76" i="15"/>
  <c r="C76" i="15"/>
  <c r="B76" i="15"/>
  <c r="A76" i="15"/>
  <c r="M75" i="15"/>
  <c r="E75" i="15"/>
  <c r="D75" i="15"/>
  <c r="C75" i="15"/>
  <c r="B75" i="15"/>
  <c r="A75" i="15"/>
  <c r="M74" i="15"/>
  <c r="E74" i="15"/>
  <c r="D74" i="15"/>
  <c r="C74" i="15"/>
  <c r="B74" i="15"/>
  <c r="A74" i="15"/>
  <c r="M73" i="15"/>
  <c r="E73" i="15"/>
  <c r="D73" i="15"/>
  <c r="C73" i="15"/>
  <c r="B73" i="15"/>
  <c r="A73" i="15"/>
  <c r="M72" i="15"/>
  <c r="E72" i="15"/>
  <c r="D72" i="15"/>
  <c r="C72" i="15"/>
  <c r="B72" i="15"/>
  <c r="A72" i="15"/>
  <c r="M71" i="15"/>
  <c r="E71" i="15"/>
  <c r="D71" i="15"/>
  <c r="C71" i="15"/>
  <c r="B71" i="15"/>
  <c r="A71" i="15"/>
  <c r="M70" i="15"/>
  <c r="E70" i="15"/>
  <c r="D70" i="15"/>
  <c r="C70" i="15"/>
  <c r="B70" i="15"/>
  <c r="A70" i="15"/>
  <c r="M69" i="15"/>
  <c r="E69" i="15"/>
  <c r="D69" i="15"/>
  <c r="C69" i="15"/>
  <c r="B69" i="15"/>
  <c r="A69" i="15"/>
  <c r="M68" i="15"/>
  <c r="E68" i="15"/>
  <c r="D68" i="15"/>
  <c r="C68" i="15"/>
  <c r="B68" i="15"/>
  <c r="A68" i="15"/>
  <c r="M67" i="15"/>
  <c r="E67" i="15"/>
  <c r="D67" i="15"/>
  <c r="C67" i="15"/>
  <c r="B67" i="15"/>
  <c r="A67" i="15"/>
  <c r="M66" i="15"/>
  <c r="E66" i="15"/>
  <c r="D66" i="15"/>
  <c r="C66" i="15"/>
  <c r="B66" i="15"/>
  <c r="A66" i="15"/>
  <c r="M65" i="15"/>
  <c r="E65" i="15"/>
  <c r="D65" i="15"/>
  <c r="C65" i="15"/>
  <c r="B65" i="15"/>
  <c r="A65" i="15"/>
  <c r="M64" i="15"/>
  <c r="E64" i="15"/>
  <c r="D64" i="15"/>
  <c r="C64" i="15"/>
  <c r="B64" i="15"/>
  <c r="A64" i="15"/>
  <c r="M63" i="15"/>
  <c r="E63" i="15"/>
  <c r="D63" i="15"/>
  <c r="C63" i="15"/>
  <c r="B63" i="15"/>
  <c r="A63" i="15"/>
  <c r="M62" i="15"/>
  <c r="E62" i="15"/>
  <c r="D62" i="15"/>
  <c r="C62" i="15"/>
  <c r="B62" i="15"/>
  <c r="A62" i="15"/>
  <c r="M61" i="15"/>
  <c r="E61" i="15"/>
  <c r="D61" i="15"/>
  <c r="C61" i="15"/>
  <c r="B61" i="15"/>
  <c r="A61" i="15"/>
  <c r="M60" i="15"/>
  <c r="E60" i="15"/>
  <c r="D60" i="15"/>
  <c r="C60" i="15"/>
  <c r="B60" i="15"/>
  <c r="A60" i="15"/>
  <c r="M59" i="15"/>
  <c r="E59" i="15"/>
  <c r="D59" i="15"/>
  <c r="C59" i="15"/>
  <c r="B59" i="15"/>
  <c r="A59" i="15"/>
  <c r="M58" i="15"/>
  <c r="E58" i="15"/>
  <c r="D58" i="15"/>
  <c r="C58" i="15"/>
  <c r="B58" i="15"/>
  <c r="A58" i="15"/>
  <c r="M57" i="15"/>
  <c r="E57" i="15"/>
  <c r="D57" i="15"/>
  <c r="C57" i="15"/>
  <c r="B57" i="15"/>
  <c r="A57" i="15"/>
  <c r="M56" i="15"/>
  <c r="E56" i="15"/>
  <c r="D56" i="15"/>
  <c r="C56" i="15"/>
  <c r="B56" i="15"/>
  <c r="A56" i="15"/>
  <c r="M55" i="15"/>
  <c r="E55" i="15"/>
  <c r="D55" i="15"/>
  <c r="C55" i="15"/>
  <c r="B55" i="15"/>
  <c r="A55" i="15"/>
  <c r="M54" i="15"/>
  <c r="E54" i="15"/>
  <c r="D54" i="15"/>
  <c r="C54" i="15"/>
  <c r="B54" i="15"/>
  <c r="A54" i="15"/>
  <c r="M53" i="15"/>
  <c r="E53" i="15"/>
  <c r="D53" i="15"/>
  <c r="C53" i="15"/>
  <c r="B53" i="15"/>
  <c r="A53" i="15"/>
  <c r="M52" i="15"/>
  <c r="E52" i="15"/>
  <c r="D52" i="15"/>
  <c r="C52" i="15"/>
  <c r="B52" i="15"/>
  <c r="A52" i="15"/>
  <c r="M51" i="15"/>
  <c r="E51" i="15"/>
  <c r="D51" i="15"/>
  <c r="C51" i="15"/>
  <c r="B51" i="15"/>
  <c r="A51" i="15"/>
  <c r="M50" i="15"/>
  <c r="E50" i="15"/>
  <c r="D50" i="15"/>
  <c r="C50" i="15"/>
  <c r="B50" i="15"/>
  <c r="A50" i="15"/>
  <c r="M49" i="15"/>
  <c r="E49" i="15"/>
  <c r="D49" i="15"/>
  <c r="C49" i="15"/>
  <c r="B49" i="15"/>
  <c r="A49" i="15"/>
  <c r="M48" i="15"/>
  <c r="E48" i="15"/>
  <c r="D48" i="15"/>
  <c r="C48" i="15"/>
  <c r="B48" i="15"/>
  <c r="A48" i="15"/>
  <c r="M47" i="15"/>
  <c r="E47" i="15"/>
  <c r="D47" i="15"/>
  <c r="C47" i="15"/>
  <c r="B47" i="15"/>
  <c r="A47" i="15"/>
  <c r="M46" i="15"/>
  <c r="E46" i="15"/>
  <c r="D46" i="15"/>
  <c r="C46" i="15"/>
  <c r="B46" i="15"/>
  <c r="A46" i="15"/>
  <c r="M45" i="15"/>
  <c r="E45" i="15"/>
  <c r="D45" i="15"/>
  <c r="C45" i="15"/>
  <c r="B45" i="15"/>
  <c r="A45" i="15"/>
  <c r="M44" i="15"/>
  <c r="E44" i="15"/>
  <c r="D44" i="15"/>
  <c r="C44" i="15"/>
  <c r="B44" i="15"/>
  <c r="A44" i="15"/>
  <c r="M43" i="15"/>
  <c r="E43" i="15"/>
  <c r="D43" i="15"/>
  <c r="C43" i="15"/>
  <c r="B43" i="15"/>
  <c r="A43" i="15"/>
  <c r="M42" i="15"/>
  <c r="E42" i="15"/>
  <c r="D42" i="15"/>
  <c r="C42" i="15"/>
  <c r="B42" i="15"/>
  <c r="A42" i="15"/>
  <c r="M41" i="15"/>
  <c r="E41" i="15"/>
  <c r="D41" i="15"/>
  <c r="C41" i="15"/>
  <c r="B41" i="15"/>
  <c r="A41" i="15"/>
  <c r="M40" i="15"/>
  <c r="E40" i="15"/>
  <c r="D40" i="15"/>
  <c r="C40" i="15"/>
  <c r="B40" i="15"/>
  <c r="A40" i="15"/>
  <c r="M39" i="15"/>
  <c r="E39" i="15"/>
  <c r="D39" i="15"/>
  <c r="C39" i="15"/>
  <c r="B39" i="15"/>
  <c r="A39" i="15"/>
  <c r="M38" i="15"/>
  <c r="E38" i="15"/>
  <c r="D38" i="15"/>
  <c r="C38" i="15"/>
  <c r="B38" i="15"/>
  <c r="A38" i="15"/>
  <c r="M37" i="15"/>
  <c r="E37" i="15"/>
  <c r="D37" i="15"/>
  <c r="C37" i="15"/>
  <c r="B37" i="15"/>
  <c r="A37" i="15"/>
  <c r="M36" i="15"/>
  <c r="E36" i="15"/>
  <c r="D36" i="15"/>
  <c r="C36" i="15"/>
  <c r="B36" i="15"/>
  <c r="A36" i="15"/>
  <c r="M35" i="15"/>
  <c r="E35" i="15"/>
  <c r="D35" i="15"/>
  <c r="C35" i="15"/>
  <c r="B35" i="15"/>
  <c r="A35" i="15"/>
  <c r="M34" i="15"/>
  <c r="E34" i="15"/>
  <c r="D34" i="15"/>
  <c r="C34" i="15"/>
  <c r="B34" i="15"/>
  <c r="A34" i="15"/>
  <c r="M33" i="15"/>
  <c r="E33" i="15"/>
  <c r="D33" i="15"/>
  <c r="C33" i="15"/>
  <c r="B33" i="15"/>
  <c r="A33" i="15"/>
  <c r="M32" i="15"/>
  <c r="E32" i="15"/>
  <c r="D32" i="15"/>
  <c r="C32" i="15"/>
  <c r="B32" i="15"/>
  <c r="A32" i="15"/>
  <c r="M31" i="15"/>
  <c r="E31" i="15"/>
  <c r="D31" i="15"/>
  <c r="C31" i="15"/>
  <c r="B31" i="15"/>
  <c r="A31" i="15"/>
  <c r="M30" i="15"/>
  <c r="E30" i="15"/>
  <c r="D30" i="15"/>
  <c r="C30" i="15"/>
  <c r="B30" i="15"/>
  <c r="A30" i="15"/>
  <c r="M29" i="15"/>
  <c r="E29" i="15"/>
  <c r="D29" i="15"/>
  <c r="C29" i="15"/>
  <c r="B29" i="15"/>
  <c r="A29" i="15"/>
  <c r="M28" i="15"/>
  <c r="E28" i="15"/>
  <c r="D28" i="15"/>
  <c r="C28" i="15"/>
  <c r="B28" i="15"/>
  <c r="A28" i="15"/>
  <c r="M27" i="15"/>
  <c r="E27" i="15"/>
  <c r="D27" i="15"/>
  <c r="C27" i="15"/>
  <c r="B27" i="15"/>
  <c r="A27" i="15"/>
  <c r="M26" i="15"/>
  <c r="E26" i="15"/>
  <c r="D26" i="15"/>
  <c r="C26" i="15"/>
  <c r="B26" i="15"/>
  <c r="A26" i="15"/>
  <c r="M25" i="15"/>
  <c r="E25" i="15"/>
  <c r="D25" i="15"/>
  <c r="C25" i="15"/>
  <c r="B25" i="15"/>
  <c r="A25" i="15"/>
  <c r="M24" i="15"/>
  <c r="E24" i="15"/>
  <c r="D24" i="15"/>
  <c r="C24" i="15"/>
  <c r="B24" i="15"/>
  <c r="A24" i="15"/>
  <c r="M23" i="15"/>
  <c r="E23" i="15"/>
  <c r="D23" i="15"/>
  <c r="C23" i="15"/>
  <c r="B23" i="15"/>
  <c r="A23" i="15"/>
  <c r="M22" i="15"/>
  <c r="E22" i="15"/>
  <c r="D22" i="15"/>
  <c r="C22" i="15"/>
  <c r="B22" i="15"/>
  <c r="A22" i="15"/>
  <c r="M21" i="15"/>
  <c r="E21" i="15"/>
  <c r="D21" i="15"/>
  <c r="C21" i="15"/>
  <c r="B21" i="15"/>
  <c r="A21" i="15"/>
  <c r="M20" i="15"/>
  <c r="E20" i="15"/>
  <c r="D20" i="15"/>
  <c r="C20" i="15"/>
  <c r="B20" i="15"/>
  <c r="A20" i="15"/>
  <c r="M19" i="15"/>
  <c r="E19" i="15"/>
  <c r="D19" i="15"/>
  <c r="C19" i="15"/>
  <c r="B19" i="15"/>
  <c r="A19" i="15"/>
  <c r="M18" i="15"/>
  <c r="E18" i="15"/>
  <c r="D18" i="15"/>
  <c r="C18" i="15"/>
  <c r="B18" i="15"/>
  <c r="A18" i="15"/>
  <c r="M17" i="15"/>
  <c r="E17" i="15"/>
  <c r="D17" i="15"/>
  <c r="C17" i="15"/>
  <c r="B17" i="15"/>
  <c r="A17" i="15"/>
  <c r="M16" i="15"/>
  <c r="E16" i="15"/>
  <c r="D16" i="15"/>
  <c r="C16" i="15"/>
  <c r="B16" i="15"/>
  <c r="A16" i="15"/>
  <c r="M15" i="15"/>
  <c r="E15" i="15"/>
  <c r="D15" i="15"/>
  <c r="C15" i="15"/>
  <c r="B15" i="15"/>
  <c r="A15" i="15"/>
  <c r="M14" i="15"/>
  <c r="E14" i="15"/>
  <c r="D14" i="15"/>
  <c r="C14" i="15"/>
  <c r="B14" i="15"/>
  <c r="A14" i="15"/>
  <c r="M13" i="15"/>
  <c r="E13" i="15"/>
  <c r="D13" i="15"/>
  <c r="C13" i="15"/>
  <c r="B13" i="15"/>
  <c r="A13" i="15"/>
  <c r="M12" i="15"/>
  <c r="E12" i="15"/>
  <c r="D12" i="15"/>
  <c r="C12" i="15"/>
  <c r="B12" i="15"/>
  <c r="A12" i="15"/>
  <c r="M11" i="15"/>
  <c r="E11" i="15"/>
  <c r="D11" i="15"/>
  <c r="C11" i="15"/>
  <c r="B11" i="15"/>
  <c r="A11" i="15"/>
  <c r="M10" i="15"/>
  <c r="E10" i="15"/>
  <c r="D10" i="15"/>
  <c r="C10" i="15"/>
  <c r="B10" i="15"/>
  <c r="A10" i="15"/>
  <c r="M9" i="15"/>
  <c r="E9" i="15"/>
  <c r="D9" i="15"/>
  <c r="C9" i="15"/>
  <c r="B9" i="15"/>
  <c r="A9" i="15"/>
  <c r="M8" i="15"/>
  <c r="E8" i="15"/>
  <c r="D8" i="15"/>
  <c r="C8" i="15"/>
  <c r="B8" i="15"/>
  <c r="A8" i="15"/>
  <c r="M7" i="15"/>
  <c r="E7" i="15"/>
  <c r="D7" i="15"/>
  <c r="C7" i="15"/>
  <c r="B7" i="15"/>
  <c r="A7" i="15"/>
  <c r="M6" i="15"/>
  <c r="E6" i="15"/>
  <c r="D6" i="15"/>
  <c r="C6" i="15"/>
  <c r="B6" i="15"/>
  <c r="A6" i="15"/>
  <c r="M5" i="15"/>
  <c r="E5" i="15"/>
  <c r="D5" i="15"/>
  <c r="C5" i="15"/>
  <c r="B5" i="15"/>
  <c r="A5" i="15"/>
  <c r="M4" i="15"/>
  <c r="E4" i="15"/>
  <c r="D4" i="15"/>
  <c r="C4" i="15"/>
  <c r="B4" i="15"/>
  <c r="A4" i="15"/>
  <c r="M3" i="15"/>
  <c r="E3" i="15"/>
  <c r="D3" i="15"/>
  <c r="C3" i="15"/>
  <c r="B3" i="15"/>
  <c r="A3" i="15"/>
  <c r="M2" i="15"/>
  <c r="E2" i="15"/>
  <c r="D2" i="15"/>
  <c r="C2" i="15"/>
  <c r="B2" i="15"/>
  <c r="A2" i="15"/>
  <c r="E71" i="14"/>
  <c r="D71" i="14"/>
  <c r="C71" i="14"/>
  <c r="B71" i="14"/>
  <c r="A71" i="14"/>
  <c r="E70" i="14"/>
  <c r="D70" i="14"/>
  <c r="C70" i="14"/>
  <c r="B70" i="14"/>
  <c r="A70" i="14"/>
  <c r="E69" i="14"/>
  <c r="D69" i="14"/>
  <c r="C69" i="14"/>
  <c r="B69" i="14"/>
  <c r="A69" i="14"/>
  <c r="E68" i="14"/>
  <c r="D68" i="14"/>
  <c r="C68" i="14"/>
  <c r="B68" i="14"/>
  <c r="A68" i="14"/>
  <c r="E67" i="14"/>
  <c r="D67" i="14"/>
  <c r="C67" i="14"/>
  <c r="B67" i="14"/>
  <c r="A67" i="14"/>
  <c r="E66" i="14"/>
  <c r="D66" i="14"/>
  <c r="C66" i="14"/>
  <c r="B66" i="14"/>
  <c r="A66" i="14"/>
  <c r="E65" i="14"/>
  <c r="D65" i="14"/>
  <c r="C65" i="14"/>
  <c r="B65" i="14"/>
  <c r="A65" i="14"/>
  <c r="E64" i="14"/>
  <c r="D64" i="14"/>
  <c r="C64" i="14"/>
  <c r="B64" i="14"/>
  <c r="A64" i="14"/>
  <c r="E63" i="14"/>
  <c r="D63" i="14"/>
  <c r="C63" i="14"/>
  <c r="B63" i="14"/>
  <c r="A63" i="14"/>
  <c r="E62" i="14"/>
  <c r="D62" i="14"/>
  <c r="C62" i="14"/>
  <c r="B62" i="14"/>
  <c r="A62" i="14"/>
  <c r="E61" i="14"/>
  <c r="D61" i="14"/>
  <c r="C61" i="14"/>
  <c r="B61" i="14"/>
  <c r="A61" i="14"/>
  <c r="E60" i="14"/>
  <c r="D60" i="14"/>
  <c r="C60" i="14"/>
  <c r="B60" i="14"/>
  <c r="A60" i="14"/>
  <c r="E59" i="14"/>
  <c r="D59" i="14"/>
  <c r="C59" i="14"/>
  <c r="B59" i="14"/>
  <c r="A59" i="14"/>
  <c r="E58" i="14"/>
  <c r="D58" i="14"/>
  <c r="C58" i="14"/>
  <c r="B58" i="14"/>
  <c r="A58" i="14"/>
  <c r="E57" i="14"/>
  <c r="D57" i="14"/>
  <c r="C57" i="14"/>
  <c r="B57" i="14"/>
  <c r="A57" i="14"/>
  <c r="E56" i="14"/>
  <c r="D56" i="14"/>
  <c r="C56" i="14"/>
  <c r="B56" i="14"/>
  <c r="A56" i="14"/>
  <c r="E55" i="14"/>
  <c r="D55" i="14"/>
  <c r="C55" i="14"/>
  <c r="B55" i="14"/>
  <c r="A55" i="14"/>
  <c r="E54" i="14"/>
  <c r="D54" i="14"/>
  <c r="C54" i="14"/>
  <c r="B54" i="14"/>
  <c r="A54" i="14"/>
  <c r="E53" i="14"/>
  <c r="D53" i="14"/>
  <c r="C53" i="14"/>
  <c r="B53" i="14"/>
  <c r="A53" i="14"/>
  <c r="E52" i="14"/>
  <c r="D52" i="14"/>
  <c r="C52" i="14"/>
  <c r="B52" i="14"/>
  <c r="A52" i="14"/>
  <c r="E51" i="14"/>
  <c r="D51" i="14"/>
  <c r="C51" i="14"/>
  <c r="B51" i="14"/>
  <c r="A51" i="14"/>
  <c r="E50" i="14"/>
  <c r="D50" i="14"/>
  <c r="C50" i="14"/>
  <c r="B50" i="14"/>
  <c r="A50" i="14"/>
  <c r="E49" i="14"/>
  <c r="D49" i="14"/>
  <c r="C49" i="14"/>
  <c r="B49" i="14"/>
  <c r="A49" i="14"/>
  <c r="E48" i="14"/>
  <c r="D48" i="14"/>
  <c r="C48" i="14"/>
  <c r="B48" i="14"/>
  <c r="A48" i="14"/>
  <c r="E47" i="14"/>
  <c r="D47" i="14"/>
  <c r="C47" i="14"/>
  <c r="B47" i="14"/>
  <c r="A47" i="14"/>
  <c r="E46" i="14"/>
  <c r="D46" i="14"/>
  <c r="C46" i="14"/>
  <c r="B46" i="14"/>
  <c r="A46" i="14"/>
  <c r="E45" i="14"/>
  <c r="D45" i="14"/>
  <c r="C45" i="14"/>
  <c r="B45" i="14"/>
  <c r="A45" i="14"/>
  <c r="E44" i="14"/>
  <c r="D44" i="14"/>
  <c r="C44" i="14"/>
  <c r="B44" i="14"/>
  <c r="A44" i="14"/>
  <c r="E43" i="14"/>
  <c r="D43" i="14"/>
  <c r="C43" i="14"/>
  <c r="B43" i="14"/>
  <c r="A43" i="14"/>
  <c r="E42" i="14"/>
  <c r="D42" i="14"/>
  <c r="C42" i="14"/>
  <c r="B42" i="14"/>
  <c r="A42" i="14"/>
  <c r="E41" i="14"/>
  <c r="D41" i="14"/>
  <c r="C41" i="14"/>
  <c r="B41" i="14"/>
  <c r="A41" i="14"/>
  <c r="E40" i="14"/>
  <c r="D40" i="14"/>
  <c r="C40" i="14"/>
  <c r="B40" i="14"/>
  <c r="A40" i="14"/>
  <c r="E39" i="14"/>
  <c r="D39" i="14"/>
  <c r="C39" i="14"/>
  <c r="B39" i="14"/>
  <c r="A39" i="14"/>
  <c r="E38" i="14"/>
  <c r="D38" i="14"/>
  <c r="C38" i="14"/>
  <c r="B38" i="14"/>
  <c r="A38" i="14"/>
  <c r="E37" i="14"/>
  <c r="D37" i="14"/>
  <c r="C37" i="14"/>
  <c r="B37" i="14"/>
  <c r="A37" i="14"/>
  <c r="E36" i="14"/>
  <c r="D36" i="14"/>
  <c r="C36" i="14"/>
  <c r="B36" i="14"/>
  <c r="A36" i="14"/>
  <c r="E35" i="14"/>
  <c r="D35" i="14"/>
  <c r="C35" i="14"/>
  <c r="B35" i="14"/>
  <c r="A35" i="14"/>
  <c r="E34" i="14"/>
  <c r="D34" i="14"/>
  <c r="C34" i="14"/>
  <c r="B34" i="14"/>
  <c r="A34" i="14"/>
  <c r="E33" i="14"/>
  <c r="D33" i="14"/>
  <c r="C33" i="14"/>
  <c r="B33" i="14"/>
  <c r="A33" i="14"/>
  <c r="E32" i="14"/>
  <c r="D32" i="14"/>
  <c r="C32" i="14"/>
  <c r="B32" i="14"/>
  <c r="A32" i="14"/>
  <c r="E31" i="14"/>
  <c r="D31" i="14"/>
  <c r="C31" i="14"/>
  <c r="B31" i="14"/>
  <c r="A31" i="14"/>
  <c r="E30" i="14"/>
  <c r="D30" i="14"/>
  <c r="C30" i="14"/>
  <c r="B30" i="14"/>
  <c r="A30" i="14"/>
  <c r="E29" i="14"/>
  <c r="D29" i="14"/>
  <c r="C29" i="14"/>
  <c r="B29" i="14"/>
  <c r="A29" i="14"/>
  <c r="E28" i="14"/>
  <c r="D28" i="14"/>
  <c r="C28" i="14"/>
  <c r="B28" i="14"/>
  <c r="A28" i="14"/>
  <c r="E27" i="14"/>
  <c r="D27" i="14"/>
  <c r="C27" i="14"/>
  <c r="B27" i="14"/>
  <c r="A27" i="14"/>
  <c r="E26" i="14"/>
  <c r="D26" i="14"/>
  <c r="C26" i="14"/>
  <c r="B26" i="14"/>
  <c r="A26" i="14"/>
  <c r="E25" i="14"/>
  <c r="D25" i="14"/>
  <c r="C25" i="14"/>
  <c r="B25" i="14"/>
  <c r="A25" i="14"/>
  <c r="E24" i="14"/>
  <c r="D24" i="14"/>
  <c r="C24" i="14"/>
  <c r="B24" i="14"/>
  <c r="A24" i="14"/>
  <c r="E23" i="14"/>
  <c r="D23" i="14"/>
  <c r="C23" i="14"/>
  <c r="B23" i="14"/>
  <c r="A23" i="14"/>
  <c r="E22" i="14"/>
  <c r="D22" i="14"/>
  <c r="C22" i="14"/>
  <c r="B22" i="14"/>
  <c r="A22" i="14"/>
  <c r="E21" i="14"/>
  <c r="D21" i="14"/>
  <c r="C21" i="14"/>
  <c r="B21" i="14"/>
  <c r="A21" i="14"/>
  <c r="E20" i="14"/>
  <c r="D20" i="14"/>
  <c r="C20" i="14"/>
  <c r="B20" i="14"/>
  <c r="A20" i="14"/>
  <c r="E19" i="14"/>
  <c r="D19" i="14"/>
  <c r="C19" i="14"/>
  <c r="B19" i="14"/>
  <c r="A19" i="14"/>
  <c r="E18" i="14"/>
  <c r="D18" i="14"/>
  <c r="C18" i="14"/>
  <c r="B18" i="14"/>
  <c r="A18" i="14"/>
  <c r="E17" i="14"/>
  <c r="D17" i="14"/>
  <c r="C17" i="14"/>
  <c r="B17" i="14"/>
  <c r="A17" i="14"/>
  <c r="E16" i="14"/>
  <c r="D16" i="14"/>
  <c r="C16" i="14"/>
  <c r="B16" i="14"/>
  <c r="A16" i="14"/>
  <c r="E15" i="14"/>
  <c r="D15" i="14"/>
  <c r="C15" i="14"/>
  <c r="B15" i="14"/>
  <c r="A15" i="14"/>
  <c r="E14" i="14"/>
  <c r="D14" i="14"/>
  <c r="C14" i="14"/>
  <c r="B14" i="14"/>
  <c r="A14" i="14"/>
  <c r="E13" i="14"/>
  <c r="D13" i="14"/>
  <c r="C13" i="14"/>
  <c r="B13" i="14"/>
  <c r="A13" i="14"/>
  <c r="E12" i="14"/>
  <c r="D12" i="14"/>
  <c r="C12" i="14"/>
  <c r="B12" i="14"/>
  <c r="A12" i="14"/>
  <c r="E11" i="14"/>
  <c r="D11" i="14"/>
  <c r="C11" i="14"/>
  <c r="B11" i="14"/>
  <c r="A11" i="14"/>
  <c r="E10" i="14"/>
  <c r="D10" i="14"/>
  <c r="C10" i="14"/>
  <c r="B10" i="14"/>
  <c r="A10" i="14"/>
  <c r="E9" i="14"/>
  <c r="D9" i="14"/>
  <c r="C9" i="14"/>
  <c r="B9" i="14"/>
  <c r="A9" i="14"/>
  <c r="E8" i="14"/>
  <c r="D8" i="14"/>
  <c r="C8" i="14"/>
  <c r="B8" i="14"/>
  <c r="A8" i="14"/>
  <c r="E7" i="14"/>
  <c r="D7" i="14"/>
  <c r="C7" i="14"/>
  <c r="B7" i="14"/>
  <c r="A7" i="14"/>
  <c r="E6" i="14"/>
  <c r="D6" i="14"/>
  <c r="C6" i="14"/>
  <c r="B6" i="14"/>
  <c r="A6" i="14"/>
  <c r="E5" i="14"/>
  <c r="D5" i="14"/>
  <c r="C5" i="14"/>
  <c r="B5" i="14"/>
  <c r="A5" i="14"/>
  <c r="E4" i="14"/>
  <c r="D4" i="14"/>
  <c r="C4" i="14"/>
  <c r="B4" i="14"/>
  <c r="A4" i="14"/>
  <c r="E3" i="14"/>
  <c r="D3" i="14"/>
  <c r="C3" i="14"/>
  <c r="B3" i="14"/>
  <c r="A3" i="14"/>
  <c r="E2" i="14"/>
  <c r="D2" i="14"/>
  <c r="C2" i="14"/>
  <c r="B2" i="14"/>
  <c r="A2" i="14"/>
  <c r="H2" i="13"/>
  <c r="G2" i="13"/>
  <c r="F2" i="13"/>
  <c r="E2" i="13"/>
  <c r="D2" i="13"/>
  <c r="C2" i="13"/>
  <c r="B2" i="13"/>
  <c r="A2" i="13"/>
  <c r="F21" i="12"/>
  <c r="M71" i="14" s="1"/>
  <c r="F20" i="12"/>
  <c r="M70" i="14" s="1"/>
  <c r="F19" i="12"/>
  <c r="M69" i="14" s="1"/>
  <c r="F18" i="12"/>
  <c r="M68" i="14" s="1"/>
  <c r="H13" i="12"/>
  <c r="M67" i="14" s="1"/>
  <c r="H12" i="12"/>
  <c r="M66" i="14" s="1"/>
  <c r="H11" i="12"/>
  <c r="M65" i="14" s="1"/>
  <c r="H10" i="12"/>
  <c r="M64" i="14" s="1"/>
  <c r="H9" i="12"/>
  <c r="M63" i="14" s="1"/>
  <c r="H8" i="12"/>
  <c r="M62" i="14" s="1"/>
  <c r="H7" i="12"/>
  <c r="M61" i="14" s="1"/>
  <c r="H6" i="12"/>
  <c r="M60" i="14" s="1"/>
  <c r="H5" i="12"/>
  <c r="M59" i="14" s="1"/>
  <c r="F28" i="11"/>
  <c r="M58" i="14" s="1"/>
  <c r="F27" i="11"/>
  <c r="M57" i="14" s="1"/>
  <c r="F26" i="11"/>
  <c r="M56" i="14" s="1"/>
  <c r="F25" i="11"/>
  <c r="M55" i="14" s="1"/>
  <c r="H20" i="11"/>
  <c r="M54" i="14" s="1"/>
  <c r="H19" i="11"/>
  <c r="M53" i="14" s="1"/>
  <c r="H18" i="11"/>
  <c r="M52" i="14" s="1"/>
  <c r="H17" i="11"/>
  <c r="M51" i="14" s="1"/>
  <c r="H16" i="11"/>
  <c r="M50" i="14" s="1"/>
  <c r="H15" i="11"/>
  <c r="M49" i="14" s="1"/>
  <c r="H14" i="11"/>
  <c r="M48" i="14" s="1"/>
  <c r="H13" i="11"/>
  <c r="M47" i="14" s="1"/>
  <c r="H12" i="11"/>
  <c r="M46" i="14" s="1"/>
  <c r="H11" i="11"/>
  <c r="M45" i="14" s="1"/>
  <c r="H10" i="11"/>
  <c r="M44" i="14" s="1"/>
  <c r="H9" i="11"/>
  <c r="M43" i="14" s="1"/>
  <c r="H8" i="11"/>
  <c r="M42" i="14" s="1"/>
  <c r="H7" i="11"/>
  <c r="M41" i="14" s="1"/>
  <c r="H6" i="11"/>
  <c r="M40" i="14" s="1"/>
  <c r="H5" i="11"/>
  <c r="M39" i="14" s="1"/>
  <c r="F14" i="10"/>
  <c r="M38" i="14" s="1"/>
  <c r="F13" i="10"/>
  <c r="M37" i="14" s="1"/>
  <c r="F12" i="10"/>
  <c r="M36" i="14" s="1"/>
  <c r="F11" i="10"/>
  <c r="M35" i="14" s="1"/>
  <c r="H6" i="10"/>
  <c r="M34" i="14" s="1"/>
  <c r="H5" i="10"/>
  <c r="M33" i="14" s="1"/>
  <c r="F39" i="9"/>
  <c r="M32" i="14" s="1"/>
  <c r="F38" i="9"/>
  <c r="M31" i="14" s="1"/>
  <c r="F37" i="9"/>
  <c r="M30" i="14" s="1"/>
  <c r="F36" i="9"/>
  <c r="M29" i="14" s="1"/>
  <c r="H31" i="9"/>
  <c r="M28" i="14" s="1"/>
  <c r="H30" i="9"/>
  <c r="M27" i="14" s="1"/>
  <c r="H29" i="9"/>
  <c r="M26" i="14" s="1"/>
  <c r="H28" i="9"/>
  <c r="M25" i="14" s="1"/>
  <c r="H27" i="9"/>
  <c r="M24" i="14" s="1"/>
  <c r="H26" i="9"/>
  <c r="M23" i="14" s="1"/>
  <c r="H25" i="9"/>
  <c r="M22" i="14" s="1"/>
  <c r="H24" i="9"/>
  <c r="M21" i="14" s="1"/>
  <c r="H23" i="9"/>
  <c r="M20" i="14" s="1"/>
  <c r="H22" i="9"/>
  <c r="M19" i="14" s="1"/>
  <c r="H21" i="9"/>
  <c r="M18" i="14" s="1"/>
  <c r="H20" i="9"/>
  <c r="M17" i="14" s="1"/>
  <c r="H19" i="9"/>
  <c r="M16" i="14" s="1"/>
  <c r="H18" i="9"/>
  <c r="M15" i="14" s="1"/>
  <c r="H17" i="9"/>
  <c r="M14" i="14" s="1"/>
  <c r="H16" i="9"/>
  <c r="M13" i="14" s="1"/>
  <c r="H15" i="9"/>
  <c r="M12" i="14" s="1"/>
  <c r="H14" i="9"/>
  <c r="M11" i="14" s="1"/>
  <c r="H13" i="9"/>
  <c r="M10" i="14" s="1"/>
  <c r="H12" i="9"/>
  <c r="M9" i="14" s="1"/>
  <c r="H11" i="9"/>
  <c r="M8" i="14" s="1"/>
  <c r="H10" i="9"/>
  <c r="M7" i="14" s="1"/>
  <c r="H9" i="9"/>
  <c r="M6" i="14" s="1"/>
  <c r="H8" i="9"/>
  <c r="M5" i="14" s="1"/>
  <c r="H7" i="9"/>
  <c r="M4" i="14" s="1"/>
  <c r="H6" i="9"/>
  <c r="M3" i="14" s="1"/>
  <c r="H5" i="9"/>
  <c r="M2" i="14" s="1"/>
  <c r="E30" i="8"/>
  <c r="E29" i="8"/>
  <c r="E28" i="8"/>
  <c r="E27" i="8"/>
  <c r="E26" i="8"/>
  <c r="E25" i="8"/>
  <c r="E24" i="8"/>
  <c r="E23" i="8"/>
  <c r="E22" i="8"/>
  <c r="E21" i="8"/>
  <c r="E20" i="8"/>
  <c r="E19" i="8"/>
  <c r="E18" i="8"/>
  <c r="E17" i="8"/>
  <c r="E15" i="8"/>
  <c r="E13" i="8"/>
  <c r="E12" i="8"/>
  <c r="E11" i="8"/>
  <c r="E10" i="8"/>
  <c r="E9" i="8"/>
  <c r="E6" i="8"/>
  <c r="E5" i="8"/>
  <c r="C2" i="8" l="1"/>
  <c r="I2" i="13" s="1"/>
</calcChain>
</file>

<file path=xl/sharedStrings.xml><?xml version="1.0" encoding="utf-8"?>
<sst xmlns="http://schemas.openxmlformats.org/spreadsheetml/2006/main" count="1873" uniqueCount="348">
  <si>
    <t>Instructions for completion:</t>
  </si>
  <si>
    <t>You must complete this Price Matrix template as set out in these instructions.</t>
  </si>
  <si>
    <r>
      <rPr>
        <sz val="8"/>
        <color rgb="FF000000"/>
        <rFont val="Arial"/>
      </rPr>
      <t>Please refer to the document called  '</t>
    </r>
    <r>
      <rPr>
        <sz val="8"/>
        <color rgb="FF000000"/>
        <rFont val="Arial"/>
      </rPr>
      <t>Attachment 2 - How to Bid</t>
    </r>
    <r>
      <rPr>
        <sz val="8"/>
        <color rgb="FF000000"/>
        <rFont val="Arial"/>
      </rPr>
      <t>' for further details and information.</t>
    </r>
  </si>
  <si>
    <t>Any cells where an input is required and the value contributes towards the price evaluation are coloured yellow. Once completed, the yellow cells will turn white.</t>
  </si>
  <si>
    <t>Any cells where an input is required and the value doesn't contribute towards the price evaluation are coloured green. Once completed, the green cells will turn white.</t>
  </si>
  <si>
    <t xml:space="preserve">All other cells will be locked. </t>
  </si>
  <si>
    <t>Tabs that require an input are coloured green. Tabs for information purposes are coloured red.</t>
  </si>
  <si>
    <t>All values and percentages submitted must exclude Overhead and Profit. Overhead and Profit values will form part of your pricing submission (see 'iVariables' tab) separately and will be added to your input values automatically before evaluation.</t>
  </si>
  <si>
    <r>
      <rPr>
        <sz val="8"/>
        <color theme="1"/>
        <rFont val="Arial"/>
      </rPr>
      <t>All values and percentages must be applicable to all the Geographical boundaries you have indicated in A</t>
    </r>
    <r>
      <rPr>
        <sz val="8"/>
        <color theme="1"/>
        <rFont val="Arial"/>
      </rPr>
      <t>ttachment 2e</t>
    </r>
    <r>
      <rPr>
        <sz val="8"/>
        <color theme="1"/>
        <rFont val="Arial"/>
      </rPr>
      <t xml:space="preserve">, with the exception of the </t>
    </r>
    <r>
      <rPr>
        <sz val="8"/>
        <color theme="1"/>
        <rFont val="Arial"/>
      </rPr>
      <t>London location variance</t>
    </r>
    <r>
      <rPr>
        <sz val="8"/>
        <color theme="1"/>
        <rFont val="Arial"/>
      </rPr>
      <t xml:space="preserve"> (see 'Table 5b - London Location Variance (%)' on the 'iVariables' tab).</t>
    </r>
  </si>
  <si>
    <r>
      <rPr>
        <sz val="8"/>
        <color theme="1"/>
        <rFont val="Arial"/>
      </rPr>
      <t xml:space="preserve">All values and percentages submitted must exclude VAT (in Great British Pounds Sterling) and must be to a </t>
    </r>
    <r>
      <rPr>
        <sz val="8"/>
        <color theme="1"/>
        <rFont val="Arial"/>
      </rPr>
      <t>maximum of 2 decimal places</t>
    </r>
    <r>
      <rPr>
        <sz val="8"/>
        <color theme="1"/>
        <rFont val="Arial"/>
      </rPr>
      <t>.</t>
    </r>
  </si>
  <si>
    <t>Other input value restrictions may apply, such as be zero, greater than zero, or national minimum wage. An error message will be displayed if restrictions apply.</t>
  </si>
  <si>
    <t>You must not alter, amend or change the format or layout of this Price Matrix template in any way.  You must not insert or attach any notes or comments into any of the worksheets.</t>
  </si>
  <si>
    <t>Any alteration, amendment, change or addition will be disregarded by CCS and your Price Matrix template may be deemed non-conformant.</t>
  </si>
  <si>
    <t>Unit of Measure:</t>
  </si>
  <si>
    <t>The following units of measure are applicable to the pricing:</t>
  </si>
  <si>
    <t>Day Rate</t>
  </si>
  <si>
    <r>
      <rPr>
        <sz val="8"/>
        <color theme="1"/>
        <rFont val="Arial"/>
      </rPr>
      <t xml:space="preserve">This is a rate per day for providing one person to deliver the specified service(s). </t>
    </r>
    <r>
      <rPr>
        <sz val="8"/>
        <color theme="1"/>
        <rFont val="Arial"/>
      </rPr>
      <t>They are not annual rates</t>
    </r>
    <r>
      <rPr>
        <sz val="8"/>
        <color theme="1"/>
        <rFont val="Arial"/>
      </rPr>
      <t xml:space="preserve"> and at </t>
    </r>
    <r>
      <rPr>
        <sz val="8"/>
        <color theme="1"/>
        <rFont val="Arial"/>
      </rPr>
      <t>Call-Off</t>
    </r>
    <r>
      <rPr>
        <sz val="8"/>
        <color theme="1"/>
        <rFont val="Arial"/>
      </rPr>
      <t xml:space="preserve"> will be multiplied by the number of resource days required.</t>
    </r>
  </si>
  <si>
    <t>Hourly Rate</t>
  </si>
  <si>
    <r>
      <rPr>
        <sz val="8"/>
        <color theme="1"/>
        <rFont val="Arial"/>
      </rPr>
      <t xml:space="preserve">This is a rate per hour for providing one person to deliver the specified service(s). </t>
    </r>
    <r>
      <rPr>
        <sz val="8"/>
        <color theme="1"/>
        <rFont val="Arial"/>
      </rPr>
      <t>They are not annual rates</t>
    </r>
    <r>
      <rPr>
        <sz val="8"/>
        <color theme="1"/>
        <rFont val="Arial"/>
      </rPr>
      <t xml:space="preserve"> and at </t>
    </r>
    <r>
      <rPr>
        <sz val="8"/>
        <color theme="1"/>
        <rFont val="Arial"/>
      </rPr>
      <t>Call-Off</t>
    </r>
    <r>
      <rPr>
        <sz val="8"/>
        <color theme="1"/>
        <rFont val="Arial"/>
      </rPr>
      <t xml:space="preserve"> will be multiplied by the number of resource hours required.</t>
    </r>
  </si>
  <si>
    <t>Percentage (%)</t>
  </si>
  <si>
    <t>Percentage of Year 1 Deliverables Value (excluding Management and Corporate Overhead, and Profit) at call-off. Please note percentages Helpdesk Services and London Location variances are required for information purposes only and will not be evaluated.</t>
  </si>
  <si>
    <t>Service</t>
  </si>
  <si>
    <t>This is a rate for providing a service. Services will either be an annual value or a one-off cost. Services are priced at call-off where further information will be provided.</t>
  </si>
  <si>
    <t>Standard Service per Unit of Measure pricing:</t>
  </si>
  <si>
    <r>
      <rPr>
        <sz val="8"/>
        <color theme="1"/>
        <rFont val="Arial"/>
      </rPr>
      <t xml:space="preserve">The Standard Service Rate should be based on the delivery of the Standard Service as set out in </t>
    </r>
    <r>
      <rPr>
        <sz val="8"/>
        <color theme="1"/>
        <rFont val="Arial"/>
      </rPr>
      <t>Framework Schedule 1 (Specification)</t>
    </r>
    <r>
      <rPr>
        <sz val="8"/>
        <color theme="1"/>
        <rFont val="Arial"/>
      </rPr>
      <t>.</t>
    </r>
  </si>
  <si>
    <t>Applicable to all of the Geographical Boundaries you have indicated you can deliver that Service in Attachment 2e Geographical Boundaries.</t>
  </si>
  <si>
    <r>
      <rPr>
        <sz val="8"/>
        <color theme="1"/>
        <rFont val="Arial"/>
      </rPr>
      <t>Framework Contract</t>
    </r>
    <r>
      <rPr>
        <sz val="8"/>
        <color theme="1"/>
        <rFont val="Arial"/>
      </rPr>
      <t xml:space="preserve"> rates exclude Management Overhead, Corporate Overhead and Profit, which the Supplier provides separately.</t>
    </r>
  </si>
  <si>
    <r>
      <rPr>
        <sz val="8"/>
        <color theme="1"/>
        <rFont val="Arial"/>
      </rPr>
      <t xml:space="preserve">At </t>
    </r>
    <r>
      <rPr>
        <sz val="8"/>
        <color theme="1"/>
        <rFont val="Arial"/>
      </rPr>
      <t>Call-Off</t>
    </r>
    <r>
      <rPr>
        <sz val="8"/>
        <color theme="1"/>
        <rFont val="Arial"/>
      </rPr>
      <t xml:space="preserve"> the </t>
    </r>
    <r>
      <rPr>
        <sz val="8"/>
        <color theme="1"/>
        <rFont val="Arial"/>
      </rPr>
      <t>Framework Standard Service</t>
    </r>
    <r>
      <rPr>
        <sz val="8"/>
        <color theme="1"/>
        <rFont val="Arial"/>
      </rPr>
      <t xml:space="preserve"> rates will be used as maximums per contract. For Standard Services at Call-Off, bidders will be able to reduce pricing below framework rates.</t>
    </r>
  </si>
  <si>
    <t>'iBidder' tab:</t>
  </si>
  <si>
    <t>You must enter your organisation's name in cell reference C4.</t>
  </si>
  <si>
    <t>You must also select which lot(s) you are bidding on using the drop down lists in the cell range C13:C16.</t>
  </si>
  <si>
    <t>'iLot 1' tab:</t>
  </si>
  <si>
    <r>
      <rPr>
        <sz val="8"/>
        <color theme="1"/>
        <rFont val="Arial"/>
      </rPr>
      <t xml:space="preserve">This worksheet captures the </t>
    </r>
    <r>
      <rPr>
        <sz val="8"/>
        <color theme="1"/>
        <rFont val="Arial"/>
      </rPr>
      <t>Standard Service Rates per Unit of Measure</t>
    </r>
    <r>
      <rPr>
        <sz val="8"/>
        <color theme="1"/>
        <rFont val="Arial"/>
      </rPr>
      <t xml:space="preserve"> and </t>
    </r>
    <r>
      <rPr>
        <sz val="8"/>
        <color theme="1"/>
        <rFont val="Arial"/>
      </rPr>
      <t>Billable Works Management Uplift</t>
    </r>
    <r>
      <rPr>
        <sz val="8"/>
        <color theme="1"/>
        <rFont val="Arial"/>
      </rPr>
      <t xml:space="preserve"> percentages.</t>
    </r>
  </si>
  <si>
    <t>Cells that require populating are coloured yellow and green.</t>
  </si>
  <si>
    <t>Once complete, no yellow or green cells should be visible in Tables 1a-1f.</t>
  </si>
  <si>
    <t>All roles listed within tables 1b-1e should be priced.</t>
  </si>
  <si>
    <t>If you have stated on the 'iBidder' tab that you aren't bidding on this lot, the relevant input cells will be greyed out and should be left blank.</t>
  </si>
  <si>
    <t>'iLot 2' tab:</t>
  </si>
  <si>
    <r>
      <rPr>
        <sz val="8"/>
        <color theme="1"/>
        <rFont val="Arial"/>
      </rPr>
      <t xml:space="preserve">This worksheet captures the </t>
    </r>
    <r>
      <rPr>
        <sz val="8"/>
        <color theme="1"/>
        <rFont val="Arial"/>
      </rPr>
      <t>Standard Service Rates per Unit of Measure</t>
    </r>
    <r>
      <rPr>
        <sz val="8"/>
        <color theme="1"/>
        <rFont val="Arial"/>
      </rPr>
      <t xml:space="preserve"> and </t>
    </r>
    <r>
      <rPr>
        <sz val="8"/>
        <color theme="1"/>
        <rFont val="Arial"/>
      </rPr>
      <t>Billable Works Management Uplift</t>
    </r>
    <r>
      <rPr>
        <sz val="8"/>
        <color theme="1"/>
        <rFont val="Arial"/>
      </rPr>
      <t xml:space="preserve"> percentages.</t>
    </r>
  </si>
  <si>
    <t>Once complete, no yellow or green cells should be visible in Tables 2a-2c.</t>
  </si>
  <si>
    <t>All roles listed within table 2b should be priced.</t>
  </si>
  <si>
    <t>'iLot 3' tab:</t>
  </si>
  <si>
    <r>
      <rPr>
        <sz val="8"/>
        <color theme="1"/>
        <rFont val="Arial"/>
      </rPr>
      <t xml:space="preserve">This worksheet captures the </t>
    </r>
    <r>
      <rPr>
        <sz val="8"/>
        <color theme="1"/>
        <rFont val="Arial"/>
      </rPr>
      <t>Standard Service Rates per Unit of Measure</t>
    </r>
    <r>
      <rPr>
        <sz val="8"/>
        <color theme="1"/>
        <rFont val="Arial"/>
      </rPr>
      <t xml:space="preserve"> and </t>
    </r>
    <r>
      <rPr>
        <sz val="8"/>
        <color theme="1"/>
        <rFont val="Arial"/>
      </rPr>
      <t>Billable Works Management Uplift</t>
    </r>
    <r>
      <rPr>
        <sz val="8"/>
        <color theme="1"/>
        <rFont val="Arial"/>
      </rPr>
      <t xml:space="preserve"> percentages.</t>
    </r>
  </si>
  <si>
    <t>Once complete, no yellow or green cells should be visible in Tables 3a-3d.</t>
  </si>
  <si>
    <t>All roles listed within tables 3b and 3c should be priced.</t>
  </si>
  <si>
    <t>'iLot 4' tab:</t>
  </si>
  <si>
    <r>
      <rPr>
        <sz val="8"/>
        <color theme="1"/>
        <rFont val="Arial"/>
      </rPr>
      <t xml:space="preserve">This worksheet captures the </t>
    </r>
    <r>
      <rPr>
        <sz val="8"/>
        <color theme="1"/>
        <rFont val="Arial"/>
      </rPr>
      <t>Standard Service Rates per Unit of Measure</t>
    </r>
    <r>
      <rPr>
        <sz val="8"/>
        <color theme="1"/>
        <rFont val="Arial"/>
      </rPr>
      <t xml:space="preserve"> and </t>
    </r>
    <r>
      <rPr>
        <sz val="8"/>
        <color theme="1"/>
        <rFont val="Arial"/>
      </rPr>
      <t>Billable Works Management Uplift</t>
    </r>
    <r>
      <rPr>
        <sz val="8"/>
        <color theme="1"/>
        <rFont val="Arial"/>
      </rPr>
      <t xml:space="preserve"> percentages.</t>
    </r>
  </si>
  <si>
    <t>Cells that require populating are coloured yellow.</t>
  </si>
  <si>
    <t>Once complete, no yellow cells should be visible in Tables 4a-4c.</t>
  </si>
  <si>
    <t>All roles listed within table 4b should be priced.</t>
  </si>
  <si>
    <t>'iVariables' tab:</t>
  </si>
  <si>
    <t>Once complete, no yellow cells should be visible in Tables 5a-5b.</t>
  </si>
  <si>
    <t>If you have stated on the 'iBidder' tab that you aren't bidding on a particular lot, the relevant input cells will be greyed out and should be left blank.</t>
  </si>
  <si>
    <t>oConformance' tab:</t>
  </si>
  <si>
    <t>The 'oConformance' tab requires no input and is for information purposes only.</t>
  </si>
  <si>
    <t>Cell C2 shows the current status of the Price Matrix, i.e. conformant or non-conformant.</t>
  </si>
  <si>
    <t>Where a Price Matrix is showing as 'non-conformant', column E can be used to identify the problem area(s).</t>
  </si>
  <si>
    <t>'oLot 1 Eval' tab:</t>
  </si>
  <si>
    <t>The 'oLot 1 Eval' tab requires no input and is for information purposes only.</t>
  </si>
  <si>
    <t>Overhead and Profit is applied in the following ways to the values carried forward for evaluation:</t>
  </si>
  <si>
    <t>Standard Service Rate per Unit of Measure - Management and Corporate Overhead is applied and then Profit.</t>
  </si>
  <si>
    <t>Billable works - Only Profit is applied.</t>
  </si>
  <si>
    <t>The final values carried forward for evaluation are located in the cell ranges F36:F39 and H5:H31.</t>
  </si>
  <si>
    <t>'oLot 2 Eval' tab:</t>
  </si>
  <si>
    <t>The 'oLot 2 Eval' tab requires no input and is for information purposes only.</t>
  </si>
  <si>
    <t>The final values carried forward for evaluation are located in the cell ranges F11:F14 and H5:H6.</t>
  </si>
  <si>
    <t>'oLot 3 Eval' tab:</t>
  </si>
  <si>
    <t>The 'oLot 3 Eval' tab requires no input and is for information purposes only.</t>
  </si>
  <si>
    <t>The final values carried forward for evaluation are located in the cell ranges F25:F28 and H5:H20.</t>
  </si>
  <si>
    <t>'oLot 4 Eval' tab:</t>
  </si>
  <si>
    <t>The 'oLot 4 Eval' tab requires no input and is for information purposes only.</t>
  </si>
  <si>
    <t>The final values carried forward for evaluation are located in the cell ranges F18:F21 and H5:H13.</t>
  </si>
  <si>
    <t>'oConformance Exp' tab:</t>
  </si>
  <si>
    <t>The 'oConformance Exp' tab requires no input and is for information purposes only.</t>
  </si>
  <si>
    <t>Data from columns A to I will be extracted to undertake the price evaluation analysis.</t>
  </si>
  <si>
    <t>'oEvaluation Exp' tab:</t>
  </si>
  <si>
    <t>The 'oEvaluation Exp' tab requires no input and is for information purposes only.</t>
  </si>
  <si>
    <t>Data from columns A to M will be extracted to undertake the price evaluation analysis.</t>
  </si>
  <si>
    <t>'oService Rate Exp' tab:</t>
  </si>
  <si>
    <t>The 'oService Rate Exp' tab requires no input and is for information purposes only.</t>
  </si>
  <si>
    <t>Data from columns A to M will be extracted for reporting and analysis purposes.</t>
  </si>
  <si>
    <t>Bidder Information:</t>
  </si>
  <si>
    <t>Bidder Name</t>
  </si>
  <si>
    <t>Procurement Reference</t>
  </si>
  <si>
    <t>RM6257</t>
  </si>
  <si>
    <t>Procurement Name</t>
  </si>
  <si>
    <t>Security Services – Physical, Technical and Support Services</t>
  </si>
  <si>
    <t>Version Number</t>
  </si>
  <si>
    <t>v1.0</t>
  </si>
  <si>
    <t>Please select 'Yes'/'No' from the drop down lists below to indicate which lot(s) you are bidding on:</t>
  </si>
  <si>
    <t>Lot</t>
  </si>
  <si>
    <t>Bidding On Lot?
(Yes/No)</t>
  </si>
  <si>
    <t>Lot 1</t>
  </si>
  <si>
    <t>Lot 2</t>
  </si>
  <si>
    <t>Lot 3</t>
  </si>
  <si>
    <t>Lot 4</t>
  </si>
  <si>
    <t>Total Security Services:</t>
  </si>
  <si>
    <t>Table 1a - Lot 1 Service Rates</t>
  </si>
  <si>
    <t>Table 1b - Work Package B Guarding Services Rates</t>
  </si>
  <si>
    <t>Table 1f - Billable Works Management Uplift %*</t>
  </si>
  <si>
    <t>Work Package</t>
  </si>
  <si>
    <t>Service Reference</t>
  </si>
  <si>
    <t>Service Name</t>
  </si>
  <si>
    <t>Unit of Measure</t>
  </si>
  <si>
    <t>Standard Service Rate per Unit of Measure (£)</t>
  </si>
  <si>
    <t>Role</t>
  </si>
  <si>
    <t>Billable Works Tier</t>
  </si>
  <si>
    <t>Uplift %</t>
  </si>
  <si>
    <t>Work Package A - Contract Management and Mobilisation</t>
  </si>
  <si>
    <t>A1</t>
  </si>
  <si>
    <t>Integration</t>
  </si>
  <si>
    <t>Priced within 'iVariables' tab</t>
  </si>
  <si>
    <t>Guard</t>
  </si>
  <si>
    <t>Tier 1</t>
  </si>
  <si>
    <t>A2</t>
  </si>
  <si>
    <t>Health &amp; Safety</t>
  </si>
  <si>
    <t>Guarding Team Leader</t>
  </si>
  <si>
    <t>Tier 2</t>
  </si>
  <si>
    <t>A3</t>
  </si>
  <si>
    <t>Security Management Tool</t>
  </si>
  <si>
    <t>Tier 3</t>
  </si>
  <si>
    <t>A4</t>
  </si>
  <si>
    <t>Mobilisation</t>
  </si>
  <si>
    <t>Priced at call-off</t>
  </si>
  <si>
    <t>Table 1c - C1 Design Rates</t>
  </si>
  <si>
    <t>Tier 4</t>
  </si>
  <si>
    <t>A5</t>
  </si>
  <si>
    <t>Service Delivery Plan</t>
  </si>
  <si>
    <t>* Only Profit will be applied (not Management or Corporate Overhead)</t>
  </si>
  <si>
    <t>A6</t>
  </si>
  <si>
    <t>Risk Management</t>
  </si>
  <si>
    <t>A7</t>
  </si>
  <si>
    <t>Buyer Satisfaction</t>
  </si>
  <si>
    <t>A8</t>
  </si>
  <si>
    <t>Reporting</t>
  </si>
  <si>
    <t>A9</t>
  </si>
  <si>
    <t>Performance Self-Monitoring</t>
  </si>
  <si>
    <t>Principal Designer</t>
  </si>
  <si>
    <t>A10</t>
  </si>
  <si>
    <t>Business Continuity and Disaster Recovery Plan</t>
  </si>
  <si>
    <t>Senior Professional</t>
  </si>
  <si>
    <t>A11</t>
  </si>
  <si>
    <t>Staff Management, Recruitment and Training</t>
  </si>
  <si>
    <t>Professional Technical / Electrical</t>
  </si>
  <si>
    <t>A12</t>
  </si>
  <si>
    <t>Selection and Management of Subcontractors</t>
  </si>
  <si>
    <t>Senior Technician</t>
  </si>
  <si>
    <t>Work Package B - Guarding Services</t>
  </si>
  <si>
    <t>B1</t>
  </si>
  <si>
    <t>Static Guarding Services</t>
  </si>
  <si>
    <t>Hourly Rate*</t>
  </si>
  <si>
    <t>Priced within Table 1b</t>
  </si>
  <si>
    <t>Technician</t>
  </si>
  <si>
    <t>B2</t>
  </si>
  <si>
    <t>Video Surveillance Systems (VSS) and Alarm Monitoring</t>
  </si>
  <si>
    <t>Admin / Junior</t>
  </si>
  <si>
    <t>B3</t>
  </si>
  <si>
    <t>Control of Access and Security Passes</t>
  </si>
  <si>
    <t>Technician / Apprentice</t>
  </si>
  <si>
    <t>B4</t>
  </si>
  <si>
    <t>Control of Access - Vehicles</t>
  </si>
  <si>
    <t>B5</t>
  </si>
  <si>
    <t>Patrol Guarding</t>
  </si>
  <si>
    <t>Table 1d - C2 Design Rates</t>
  </si>
  <si>
    <t>B6</t>
  </si>
  <si>
    <t>Management of Visitors and Passes</t>
  </si>
  <si>
    <t>B7</t>
  </si>
  <si>
    <t>Ad Hoc Guarding Services</t>
  </si>
  <si>
    <t>via Billable Works</t>
  </si>
  <si>
    <t>Work Package C - Physical and Technical Security Services</t>
  </si>
  <si>
    <t>C1</t>
  </si>
  <si>
    <t>Design, Supply, Install and Maintenance of Physical Security Systems</t>
  </si>
  <si>
    <t>Design</t>
  </si>
  <si>
    <t>Priced within Table 1c</t>
  </si>
  <si>
    <t>Supply</t>
  </si>
  <si>
    <t>Install</t>
  </si>
  <si>
    <t>C2</t>
  </si>
  <si>
    <t>Design, Supply, Install and Maintenance of Technical Security Systems</t>
  </si>
  <si>
    <t>Priced within Table 1d</t>
  </si>
  <si>
    <t>Work Package D - Maintenance of Security Systems</t>
  </si>
  <si>
    <t>D1</t>
  </si>
  <si>
    <t>Planned Preventative Maintenance Services</t>
  </si>
  <si>
    <t>D2</t>
  </si>
  <si>
    <t>Reactive Maintenance Services</t>
  </si>
  <si>
    <t>Work Package E - Alarmed Response Centre</t>
  </si>
  <si>
    <t>E1</t>
  </si>
  <si>
    <t>Alarmed Response Centre</t>
  </si>
  <si>
    <t>Work Package F - Helpdesk Services</t>
  </si>
  <si>
    <t>F1</t>
  </si>
  <si>
    <t>Helpdesk Services</t>
  </si>
  <si>
    <t>Work Package G - Consultancy Services</t>
  </si>
  <si>
    <t>G1</t>
  </si>
  <si>
    <t>Consultancy Services</t>
  </si>
  <si>
    <t>Priced within Table 1e</t>
  </si>
  <si>
    <t>Table 1e - G1 Consultancy Services Rates</t>
  </si>
  <si>
    <t>Work Package H - Risk Assessment</t>
  </si>
  <si>
    <t>H1</t>
  </si>
  <si>
    <t>Risk Assessment</t>
  </si>
  <si>
    <t>Work Package I - Security Assessment</t>
  </si>
  <si>
    <t>I1</t>
  </si>
  <si>
    <t>Security Assessment</t>
  </si>
  <si>
    <t>Work Package J - Security Awareness/Training</t>
  </si>
  <si>
    <t>J1</t>
  </si>
  <si>
    <t>Security Awareness/Training</t>
  </si>
  <si>
    <t>Work Package K - Management of Billable Works</t>
  </si>
  <si>
    <t>K1</t>
  </si>
  <si>
    <t>Management of Billable Works</t>
  </si>
  <si>
    <t>Priced within Table 1f</t>
  </si>
  <si>
    <t>Partner</t>
  </si>
  <si>
    <t>* Rates input should be sufficient to cover requirements where multiple services (B1-B6) may have to be undertaken by staff.</t>
  </si>
  <si>
    <t>Managing Consultant / Director</t>
  </si>
  <si>
    <t>Principal Consultant / Associate Director</t>
  </si>
  <si>
    <t>Senior Consultant / Engagement Manager / Project Lead</t>
  </si>
  <si>
    <t>Consultant</t>
  </si>
  <si>
    <t>Analyst / Junior Consultant</t>
  </si>
  <si>
    <t>Guarding Services:</t>
  </si>
  <si>
    <t>Table 2a - Lot 2 Service Rates</t>
  </si>
  <si>
    <t>Table 2b - Work Package B Guarding Services Rates</t>
  </si>
  <si>
    <t>Table 2c - Billable Works Management Uplift %*</t>
  </si>
  <si>
    <t>UoM</t>
  </si>
  <si>
    <t xml:space="preserve">Static Guarding Services </t>
  </si>
  <si>
    <t>Priced within Table 2b</t>
  </si>
  <si>
    <t xml:space="preserve">VSS and Alarm Monitoring </t>
  </si>
  <si>
    <t>Priced within Table 2c</t>
  </si>
  <si>
    <t>Technical and Physical Services:</t>
  </si>
  <si>
    <t>Table 3a - Lot 3 Service Rates</t>
  </si>
  <si>
    <t>Table 3b - C1 Design Rates</t>
  </si>
  <si>
    <t>Table 3d - Billable Works Management Uplift %*</t>
  </si>
  <si>
    <t>Table 3c - C2 Design Rates</t>
  </si>
  <si>
    <t>Priced within Table 3b</t>
  </si>
  <si>
    <t>Priced within Table 3c</t>
  </si>
  <si>
    <t>Priced within Table 3d</t>
  </si>
  <si>
    <t>Additional Services:</t>
  </si>
  <si>
    <t>Table 4a - Lot 4 Service Rates</t>
  </si>
  <si>
    <t>Table 4b - G1 Consultancy Services</t>
  </si>
  <si>
    <t>Table 4c - Billable Works Management Uplift %*</t>
  </si>
  <si>
    <t>Priced within Table 4b</t>
  </si>
  <si>
    <t>Priced within Table 4c</t>
  </si>
  <si>
    <t>Variables:</t>
  </si>
  <si>
    <t>Table 5a - Overhead and Profit</t>
  </si>
  <si>
    <t>Variable Type</t>
  </si>
  <si>
    <t>Management Overhead
(Work Package A)*</t>
  </si>
  <si>
    <t>Corporate Overhead</t>
  </si>
  <si>
    <t>Profit</t>
  </si>
  <si>
    <t>* Excludes service reference A4 Mobilisation which will be priced at call-off.</t>
  </si>
  <si>
    <t>Table 5b - London Location Variance (%)</t>
  </si>
  <si>
    <t>In the table below, using the drop down lists in row 19, please specify whether you have indicated if you can provide services to any of the five London locations?</t>
  </si>
  <si>
    <t>If you have selected 'Yes', please input a percentage variance that can be applied to the Standard Service Rate.</t>
  </si>
  <si>
    <t>London service delivery?</t>
  </si>
  <si>
    <t>Percentage variance (%)
(to Standard Service Rate)</t>
  </si>
  <si>
    <t>This value will not form part of your price evaluation, but will be applied within Call-Off to any of the five London locations.</t>
  </si>
  <si>
    <t>Bid Status:</t>
  </si>
  <si>
    <t>Tab(s)</t>
  </si>
  <si>
    <t>Cell Reference(s)</t>
  </si>
  <si>
    <t>Check Description</t>
  </si>
  <si>
    <t>Status</t>
  </si>
  <si>
    <t>iBidder</t>
  </si>
  <si>
    <t>C4</t>
  </si>
  <si>
    <t>Ensure the cell relating to the bidder name has been populated.</t>
  </si>
  <si>
    <t>C13:C16</t>
  </si>
  <si>
    <t>Ensure the cells relating to which lots are being bid on have all been populated.</t>
  </si>
  <si>
    <t>iLot 1 &amp; iBidder</t>
  </si>
  <si>
    <t>G28, G31, G35, G37:G39 &amp; C13</t>
  </si>
  <si>
    <t>Ensure all required cells in 'Table 1a - Lot 1 Service Rates' have been populated.</t>
  </si>
  <si>
    <t>K7:K8 &amp; C13</t>
  </si>
  <si>
    <t>Ensure all required cells in 'Table 1b - Work Package B Guarding Services Rates' have been populated.</t>
  </si>
  <si>
    <t>K15:K21 &amp; C13</t>
  </si>
  <si>
    <t>Ensure all required cells in 'Table 1c - C1 Design Rates' have been populated.</t>
  </si>
  <si>
    <t>K28:K34 &amp; C13</t>
  </si>
  <si>
    <t>Ensure all required cells in 'Table 1d - C2 Design Rates' have been populated.</t>
  </si>
  <si>
    <t>K41:K46 &amp; C13</t>
  </si>
  <si>
    <t>Ensure all required cells in 'Table 1e - G1 Consultancy Services Rates' have been populated.</t>
  </si>
  <si>
    <t>N7:N10 &amp; C13</t>
  </si>
  <si>
    <t>Ensure all required cells in 'Table 1f - Billable Works Management Uplift %' have been populated.</t>
  </si>
  <si>
    <t>iLot 2 &amp; iBidder</t>
  </si>
  <si>
    <t>F27 &amp; C14</t>
  </si>
  <si>
    <t>Ensure all required cells in 'Table 2a - Lot 2 Service Rates' have been populated.</t>
  </si>
  <si>
    <t>J9:J10 &amp; C14</t>
  </si>
  <si>
    <t>Ensure all required cells in 'Table 2b - Work Package B Guarding Services Rates' have been populated.</t>
  </si>
  <si>
    <t>M7:M10 &amp; C14</t>
  </si>
  <si>
    <t>Ensure all required cells in 'Table 2c - Billable Works Management Uplift %' have been populated.</t>
  </si>
  <si>
    <t>iLot 3 &amp; iBidder</t>
  </si>
  <si>
    <t>G21, G24, G28 &amp; C15</t>
  </si>
  <si>
    <t>Ensure all required cells in 'Table 3a - Lot 3 Service Rates' have been populated.</t>
  </si>
  <si>
    <t>K7:K13 &amp; C15</t>
  </si>
  <si>
    <t>Ensure all required cells in 'Table 3b - C1 Design Rates' have been populated.</t>
  </si>
  <si>
    <t>K20:K26 &amp; C15</t>
  </si>
  <si>
    <t>Ensure all required cells in 'Table 3c - C2 Design Rates' have been populated.</t>
  </si>
  <si>
    <t>N7:N10 &amp; C15</t>
  </si>
  <si>
    <t>Ensure all required cells in 'Table 3d - Billable Works Management Uplift %' have been populated.</t>
  </si>
  <si>
    <t>iLot 4 &amp; iBidder</t>
  </si>
  <si>
    <t>F20:F22 &amp; C16</t>
  </si>
  <si>
    <t>Ensure all required cells in 'Table 4a - Lot 4 Service Rates' have been populated.</t>
  </si>
  <si>
    <t>J7:J12 &amp; C16</t>
  </si>
  <si>
    <t>Ensure all required cells in 'Table 4b - G1 Consultancy Services Rates' have been populated.</t>
  </si>
  <si>
    <t>M7:M10 &amp; C16</t>
  </si>
  <si>
    <t>Ensure all required cells in 'Table 4c - Billable Works Management Uplift %' have been populated.</t>
  </si>
  <si>
    <t>iVariables &amp; iBidder</t>
  </si>
  <si>
    <t>C7:C9 &amp; C13</t>
  </si>
  <si>
    <t>Ensure all required cells in 'Table 5a - Overhead and Profit' relating to Lot 1 have been populated.</t>
  </si>
  <si>
    <t>D7:D9 &amp; C14</t>
  </si>
  <si>
    <t>Ensure all required cells in 'Table 5a - Overhead and Profit' relating to Lot 2 have been populated.</t>
  </si>
  <si>
    <t>E7:E9 &amp; C15</t>
  </si>
  <si>
    <t>Ensure all required cells in 'Table 5a - Overhead and Profit' relating to Lot 3 have been populated.</t>
  </si>
  <si>
    <t>F7:F9 &amp; C16</t>
  </si>
  <si>
    <t>Ensure all required cells in 'Table 5a - Overhead and Profit' relating to Lot 4 have been populated.</t>
  </si>
  <si>
    <t>C19:C20 &amp; C13</t>
  </si>
  <si>
    <t>Ensure all required cells in 'Table 5b - London Location Variance (%)' relating to Lot 1 have been populated.</t>
  </si>
  <si>
    <t>D19:D20 &amp; C14</t>
  </si>
  <si>
    <t>Ensure all required cells in 'Table 5b - London Location Variance (%)' relating to Lot 2 have been populated.</t>
  </si>
  <si>
    <t>E19:E20 &amp; C15</t>
  </si>
  <si>
    <t>Ensure all required cells in 'Table 5b - London Location Variance (%)' relating to Lot 3 have been populated.</t>
  </si>
  <si>
    <t>F19:F20 &amp; C16</t>
  </si>
  <si>
    <t>Ensure all required cells in 'Table 5b - London Location Variance (%)' relating to Lot 4 have been populated.</t>
  </si>
  <si>
    <t>Lot 1 Service Rates</t>
  </si>
  <si>
    <t>Service Reference(s)</t>
  </si>
  <si>
    <t>Service Name(s)</t>
  </si>
  <si>
    <r>
      <rPr>
        <sz val="8"/>
        <color theme="1"/>
        <rFont val="Arial"/>
      </rPr>
      <t xml:space="preserve">Standard Service Rate per Unit of Measure </t>
    </r>
    <r>
      <rPr>
        <b/>
        <sz val="8"/>
        <color theme="1"/>
        <rFont val="Arial"/>
      </rPr>
      <t>including Overhead and Profit</t>
    </r>
    <r>
      <rPr>
        <sz val="8"/>
        <color theme="1"/>
        <rFont val="Arial"/>
      </rPr>
      <t xml:space="preserve"> (£)</t>
    </r>
  </si>
  <si>
    <t>B1 - B6</t>
  </si>
  <si>
    <t>Static Guarding Services
Video Surveillance Systems (VSS) and Alarm Monitoring
Control of Access and Security Passes
Control of Access - Vehicles
Patrol Guarding
Management of Visitors and Passes</t>
  </si>
  <si>
    <t>Lot 1 Billable Works</t>
  </si>
  <si>
    <r>
      <rPr>
        <sz val="8"/>
        <color theme="1"/>
        <rFont val="Arial"/>
      </rPr>
      <t xml:space="preserve">Uplift % </t>
    </r>
    <r>
      <rPr>
        <b/>
        <sz val="8"/>
        <color theme="1"/>
        <rFont val="Arial"/>
      </rPr>
      <t>including Profit</t>
    </r>
  </si>
  <si>
    <t>Lot 2 Service Rates</t>
  </si>
  <si>
    <r>
      <rPr>
        <sz val="8"/>
        <color theme="1"/>
        <rFont val="Arial"/>
      </rPr>
      <t xml:space="preserve">Standard Service Rate per Unit of Measure </t>
    </r>
    <r>
      <rPr>
        <b/>
        <sz val="8"/>
        <color theme="1"/>
        <rFont val="Arial"/>
      </rPr>
      <t>including Overhead and Profit</t>
    </r>
    <r>
      <rPr>
        <sz val="8"/>
        <color theme="1"/>
        <rFont val="Arial"/>
      </rPr>
      <t xml:space="preserve"> (£)</t>
    </r>
  </si>
  <si>
    <t>Lot 2 Billable Works</t>
  </si>
  <si>
    <r>
      <rPr>
        <sz val="8"/>
        <color theme="1"/>
        <rFont val="Arial"/>
      </rPr>
      <t xml:space="preserve">Uplift % </t>
    </r>
    <r>
      <rPr>
        <b/>
        <sz val="8"/>
        <color theme="1"/>
        <rFont val="Arial"/>
      </rPr>
      <t>including Profit</t>
    </r>
  </si>
  <si>
    <t>Lot 3 Service Rates</t>
  </si>
  <si>
    <r>
      <rPr>
        <sz val="8"/>
        <color theme="1"/>
        <rFont val="Arial"/>
      </rPr>
      <t xml:space="preserve">Standard Service Rate per Unit of Measure </t>
    </r>
    <r>
      <rPr>
        <b/>
        <sz val="8"/>
        <color theme="1"/>
        <rFont val="Arial"/>
      </rPr>
      <t>including Overhead and Profit</t>
    </r>
    <r>
      <rPr>
        <sz val="8"/>
        <color theme="1"/>
        <rFont val="Arial"/>
      </rPr>
      <t xml:space="preserve"> (£)</t>
    </r>
  </si>
  <si>
    <t>Lot 3 Billable Works</t>
  </si>
  <si>
    <r>
      <rPr>
        <sz val="8"/>
        <color theme="1"/>
        <rFont val="Arial"/>
      </rPr>
      <t xml:space="preserve">Uplift % </t>
    </r>
    <r>
      <rPr>
        <b/>
        <sz val="8"/>
        <color theme="1"/>
        <rFont val="Arial"/>
      </rPr>
      <t>including Profit</t>
    </r>
  </si>
  <si>
    <t>Lot 4 Service Rates</t>
  </si>
  <si>
    <r>
      <rPr>
        <sz val="8"/>
        <color theme="1"/>
        <rFont val="Arial"/>
      </rPr>
      <t xml:space="preserve">Standard Service Rate per Unit of Measure </t>
    </r>
    <r>
      <rPr>
        <b/>
        <sz val="8"/>
        <color theme="1"/>
        <rFont val="Arial"/>
      </rPr>
      <t>including Overhead and Profit</t>
    </r>
    <r>
      <rPr>
        <sz val="8"/>
        <color theme="1"/>
        <rFont val="Arial"/>
      </rPr>
      <t xml:space="preserve"> (£)</t>
    </r>
  </si>
  <si>
    <t>Lot 4 Billable Works</t>
  </si>
  <si>
    <r>
      <rPr>
        <sz val="8"/>
        <color theme="1"/>
        <rFont val="Arial"/>
      </rPr>
      <t xml:space="preserve">Uplift % </t>
    </r>
    <r>
      <rPr>
        <b/>
        <sz val="8"/>
        <color theme="1"/>
        <rFont val="Arial"/>
      </rPr>
      <t>including Profit</t>
    </r>
  </si>
  <si>
    <t>Bid Status</t>
  </si>
  <si>
    <t>Bidding</t>
  </si>
  <si>
    <t>Service Type</t>
  </si>
  <si>
    <t>Standard Service Rate per Unit of Measure including Overhead and Profit (£)</t>
  </si>
  <si>
    <t>Static Guarding Services, 
Video Surveillance Systems (VSS) and Alarm Monitoring, 
Control of Access and Security Passes, 
Control of Access - Vehicles, 
Patrol Guarding and 
Management of Visitors and Passes</t>
  </si>
  <si>
    <t>Overhead and Profit</t>
  </si>
  <si>
    <t>MO</t>
  </si>
  <si>
    <t>Management Overhead</t>
  </si>
  <si>
    <t>CO</t>
  </si>
  <si>
    <t>P</t>
  </si>
  <si>
    <t>London Location Variance</t>
  </si>
  <si>
    <t>LLV</t>
  </si>
  <si>
    <t>This worksheet captures the Overhead (Management and Corporate), Profit and London Location Variance percentages (where applicable).</t>
  </si>
  <si>
    <t>Cells that require populating are coloured yellow and any cells that turn green following completion must be completed. Please note London Location Variances are for information purpose only and will not be evaluated.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</si>
</sst>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font>
      <sz val="11"/>
      <color theme="1"/>
      <name val="Calibri"/>
      <scheme val="minor"/>
    </font>
    <font>
      <sz val="8"/>
      <color theme="1"/>
      <name val="Arial"/>
    </font>
    <font>
      <b/>
      <sz val="8"/>
      <color theme="1"/>
      <name val="Arial"/>
    </font>
    <font>
      <b/>
      <u/>
      <sz val="8"/>
      <color theme="1"/>
      <name val="Arial"/>
    </font>
    <font>
      <sz val="8"/>
      <color rgb="FF000000"/>
      <name val="Arial"/>
    </font>
    <font>
      <u/>
      <sz val="8"/>
      <color theme="1"/>
      <name val="Arial"/>
    </font>
    <font>
      <u/>
      <sz val="8"/>
      <color theme="1"/>
      <name val="Arial"/>
    </font>
    <font>
      <sz val="11"/>
      <name val="Calibri"/>
    </font>
    <font>
      <sz val="8"/>
      <color rgb="FFC00000"/>
      <name val="Arial"/>
      <family val="2"/>
    </font>
  </fonts>
  <fills count="3">
    <fill>
      <patternFill patternType="none"/>
    </fill>
    <fill>
      <patternFill patternType="gray125"/>
    </fill>
    <fill>
      <patternFill patternType="solid">
        <fgColor rgb="FFDEEAF6"/>
        <bgColor rgb="FFDEEAF6"/>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65">
    <xf numFmtId="0" fontId="0" fillId="0" borderId="0" xfId="0" applyFont="1" applyAlignment="1"/>
    <xf numFmtId="0" fontId="1" fillId="0" borderId="0" xfId="0" applyFont="1"/>
    <xf numFmtId="0" fontId="2" fillId="0" borderId="0" xfId="0" applyFont="1"/>
    <xf numFmtId="0" fontId="3" fillId="0" borderId="0" xfId="0" applyFont="1"/>
    <xf numFmtId="0" fontId="4" fillId="0" borderId="0" xfId="0" applyFont="1"/>
    <xf numFmtId="0" fontId="1" fillId="0" borderId="0" xfId="0" applyFont="1" applyAlignment="1"/>
    <xf numFmtId="0" fontId="4" fillId="0" borderId="0" xfId="0" applyFont="1" applyAlignment="1"/>
    <xf numFmtId="0" fontId="5" fillId="0" borderId="0" xfId="0" applyFont="1"/>
    <xf numFmtId="0" fontId="6" fillId="0" borderId="0" xfId="0" quotePrefix="1" applyFont="1"/>
    <xf numFmtId="0" fontId="1" fillId="2" borderId="1" xfId="0" applyFont="1" applyFill="1" applyBorder="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164" fontId="1" fillId="0" borderId="1" xfId="0" applyNumberFormat="1" applyFont="1" applyBorder="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center"/>
    </xf>
    <xf numFmtId="0" fontId="1" fillId="0" borderId="1" xfId="0" applyFont="1" applyBorder="1" applyAlignment="1">
      <alignment horizontal="left"/>
    </xf>
    <xf numFmtId="0" fontId="1" fillId="2" borderId="8"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xf>
    <xf numFmtId="0" fontId="1" fillId="2" borderId="1" xfId="0" applyFont="1" applyFill="1" applyBorder="1" applyAlignment="1">
      <alignment horizontal="center"/>
    </xf>
    <xf numFmtId="0" fontId="1" fillId="0" borderId="10" xfId="0" applyFont="1" applyBorder="1" applyAlignment="1">
      <alignment horizontal="center" vertical="center" wrapText="1"/>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left"/>
    </xf>
    <xf numFmtId="0" fontId="1" fillId="0" borderId="1" xfId="0" applyFont="1" applyBorder="1" applyAlignment="1">
      <alignment horizontal="center" wrapText="1"/>
    </xf>
    <xf numFmtId="0" fontId="1" fillId="0" borderId="1" xfId="0" applyFont="1" applyBorder="1" applyAlignment="1">
      <alignment vertical="center" wrapText="1"/>
    </xf>
    <xf numFmtId="0" fontId="1" fillId="0" borderId="1" xfId="0" applyFont="1" applyBorder="1" applyAlignment="1">
      <alignment vertical="center"/>
    </xf>
    <xf numFmtId="164" fontId="1" fillId="0" borderId="1" xfId="0" applyNumberFormat="1" applyFont="1" applyBorder="1" applyAlignment="1">
      <alignment horizontal="center" vertical="center"/>
    </xf>
    <xf numFmtId="0" fontId="1" fillId="0" borderId="7" xfId="0" applyFont="1" applyBorder="1"/>
    <xf numFmtId="0" fontId="1" fillId="2" borderId="9" xfId="0" applyFont="1" applyFill="1" applyBorder="1" applyAlignment="1">
      <alignment horizontal="center" vertical="center" wrapText="1"/>
    </xf>
    <xf numFmtId="0" fontId="1" fillId="0" borderId="1" xfId="0" applyFont="1" applyBorder="1" applyAlignment="1" applyProtection="1">
      <alignment horizontal="center"/>
      <protection locked="0"/>
    </xf>
    <xf numFmtId="164" fontId="1" fillId="0" borderId="1" xfId="0" applyNumberFormat="1" applyFont="1" applyBorder="1" applyAlignment="1" applyProtection="1">
      <alignment horizontal="center"/>
      <protection locked="0"/>
    </xf>
    <xf numFmtId="10" fontId="1" fillId="0" borderId="1" xfId="0" applyNumberFormat="1" applyFont="1" applyBorder="1" applyAlignment="1" applyProtection="1">
      <alignment horizontal="center"/>
      <protection locked="0"/>
    </xf>
    <xf numFmtId="10" fontId="1" fillId="0" borderId="5" xfId="0" applyNumberFormat="1" applyFont="1" applyBorder="1" applyAlignment="1" applyProtection="1">
      <alignment horizontal="center" vertical="center"/>
      <protection locked="0"/>
    </xf>
    <xf numFmtId="10" fontId="1" fillId="0" borderId="1" xfId="0" applyNumberFormat="1" applyFont="1" applyBorder="1" applyAlignment="1" applyProtection="1">
      <alignment horizontal="center" vertical="center"/>
      <protection locked="0"/>
    </xf>
    <xf numFmtId="10" fontId="1" fillId="0" borderId="7"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8" fillId="0" borderId="0" xfId="0" applyFont="1"/>
    <xf numFmtId="0" fontId="1" fillId="0" borderId="2" xfId="0" applyFont="1" applyBorder="1" applyAlignment="1" applyProtection="1">
      <alignment horizontal="center"/>
      <protection locked="0"/>
    </xf>
    <xf numFmtId="0" fontId="7" fillId="0" borderId="3" xfId="0" applyFont="1" applyBorder="1" applyProtection="1">
      <protection locked="0"/>
    </xf>
    <xf numFmtId="0" fontId="7" fillId="0" borderId="4" xfId="0" applyFont="1" applyBorder="1" applyProtection="1">
      <protection locked="0"/>
    </xf>
    <xf numFmtId="0" fontId="1" fillId="0" borderId="2" xfId="0" applyFont="1" applyBorder="1" applyAlignment="1">
      <alignment horizontal="center"/>
    </xf>
    <xf numFmtId="0" fontId="7" fillId="0" borderId="3" xfId="0" applyFont="1" applyBorder="1"/>
    <xf numFmtId="0" fontId="7" fillId="0" borderId="4" xfId="0" applyFont="1" applyBorder="1"/>
    <xf numFmtId="0" fontId="1" fillId="2" borderId="5" xfId="0" applyFont="1" applyFill="1" applyBorder="1" applyAlignment="1">
      <alignment horizontal="center" vertical="center" wrapText="1"/>
    </xf>
    <xf numFmtId="0" fontId="7" fillId="0" borderId="6" xfId="0" applyFont="1" applyBorder="1"/>
    <xf numFmtId="0" fontId="7" fillId="0" borderId="7" xfId="0" applyFont="1" applyBorder="1"/>
    <xf numFmtId="0" fontId="1" fillId="0" borderId="2" xfId="0" applyFont="1" applyBorder="1"/>
    <xf numFmtId="0" fontId="1" fillId="0" borderId="2" xfId="0" applyFont="1" applyBorder="1" applyAlignment="1">
      <alignment horizontal="left"/>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0" borderId="5" xfId="0" applyFont="1" applyBorder="1" applyAlignment="1">
      <alignment vertical="center" wrapText="1"/>
    </xf>
    <xf numFmtId="164" fontId="1" fillId="0" borderId="5" xfId="0" applyNumberFormat="1" applyFont="1" applyBorder="1" applyAlignment="1">
      <alignment horizontal="center" vertical="center"/>
    </xf>
    <xf numFmtId="0" fontId="1" fillId="0" borderId="10" xfId="0" applyFont="1" applyBorder="1" applyAlignment="1">
      <alignment vertical="center"/>
    </xf>
    <xf numFmtId="0" fontId="7" fillId="0" borderId="12" xfId="0" applyFont="1" applyBorder="1"/>
    <xf numFmtId="0" fontId="7" fillId="0" borderId="14" xfId="0" applyFont="1" applyBorder="1"/>
    <xf numFmtId="0" fontId="7" fillId="0" borderId="15" xfId="0" applyFont="1" applyBorder="1"/>
    <xf numFmtId="0" fontId="7" fillId="0" borderId="11" xfId="0" applyFont="1" applyBorder="1"/>
    <xf numFmtId="0" fontId="7" fillId="0" borderId="13" xfId="0" applyFont="1" applyBorder="1"/>
    <xf numFmtId="0" fontId="1" fillId="0" borderId="10" xfId="0" applyFont="1" applyBorder="1" applyAlignment="1">
      <alignment wrapText="1"/>
    </xf>
  </cellXfs>
  <cellStyles count="1">
    <cellStyle name="Normal" xfId="0" builtinId="0"/>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rgb="FFE2EFD9"/>
          <bgColor rgb="FFE2EFD9"/>
        </patternFill>
      </fill>
    </dxf>
    <dxf>
      <fill>
        <patternFill patternType="solid">
          <fgColor rgb="FFBFBFBF"/>
          <bgColor rgb="FFBFBFBF"/>
        </patternFill>
      </fill>
    </dxf>
    <dxf>
      <fill>
        <patternFill patternType="solid">
          <fgColor rgb="FFFFFFCC"/>
          <bgColor rgb="FFFFFFCC"/>
        </patternFill>
      </fill>
    </dxf>
    <dxf>
      <fill>
        <patternFill>
          <bgColor theme="0" tint="-0.24994659260841701"/>
        </patternFill>
      </fill>
    </dxf>
    <dxf>
      <fill>
        <patternFill patternType="solid">
          <fgColor rgb="FFFFFFCC"/>
          <bgColor rgb="FFFFFFCC"/>
        </patternFill>
      </fill>
    </dxf>
    <dxf>
      <fill>
        <patternFill>
          <bgColor theme="0" tint="-0.24994659260841701"/>
        </patternFill>
      </fill>
    </dxf>
    <dxf>
      <fill>
        <patternFill patternType="solid">
          <fgColor rgb="FFE2EFD9"/>
          <bgColor rgb="FFE2EFD9"/>
        </patternFill>
      </fill>
    </dxf>
    <dxf>
      <fill>
        <patternFill patternType="solid">
          <fgColor rgb="FFFFCCCC"/>
          <bgColor rgb="FFFFCCCC"/>
        </patternFill>
      </fill>
    </dxf>
    <dxf>
      <fill>
        <patternFill patternType="solid">
          <fgColor rgb="FFFFFFCC"/>
          <bgColor rgb="FFFFFFCC"/>
        </patternFill>
      </fill>
    </dxf>
    <dxf>
      <fill>
        <patternFill>
          <bgColor theme="0" tint="-0.24994659260841701"/>
        </patternFill>
      </fill>
    </dxf>
    <dxf>
      <fill>
        <patternFill patternType="solid">
          <fgColor rgb="FFE2EFD9"/>
          <bgColor rgb="FFE2EFD9"/>
        </patternFill>
      </fill>
    </dxf>
    <dxf>
      <fill>
        <patternFill patternType="solid">
          <fgColor rgb="FFFFCCCC"/>
          <bgColor rgb="FFFFCCCC"/>
        </patternFill>
      </fill>
    </dxf>
    <dxf>
      <fill>
        <patternFill patternType="solid">
          <fgColor rgb="FFFFFFCC"/>
          <bgColor rgb="FFFFFFCC"/>
        </patternFill>
      </fill>
    </dxf>
    <dxf>
      <fill>
        <patternFill>
          <bgColor theme="0" tint="-0.24994659260841701"/>
        </patternFill>
      </fill>
    </dxf>
    <dxf>
      <fill>
        <patternFill patternType="solid">
          <fgColor rgb="FFE2EFD9"/>
          <bgColor rgb="FFE2EFD9"/>
        </patternFill>
      </fill>
    </dxf>
    <dxf>
      <fill>
        <patternFill patternType="solid">
          <fgColor rgb="FFFFCCCC"/>
          <bgColor rgb="FFFFCC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EEAF6"/>
  </sheetPr>
  <dimension ref="A1:Z1000"/>
  <sheetViews>
    <sheetView tabSelected="1" workbookViewId="0">
      <selection activeCell="N80" sqref="N80"/>
    </sheetView>
  </sheetViews>
  <sheetFormatPr defaultColWidth="14.453125" defaultRowHeight="15" customHeight="1"/>
  <cols>
    <col min="1" max="1" width="3.54296875" customWidth="1"/>
    <col min="2" max="26" width="9.1796875" customWidth="1"/>
  </cols>
  <sheetData>
    <row r="1" spans="1:26" ht="11.25" customHeight="1">
      <c r="A1" s="1"/>
      <c r="B1" s="1"/>
      <c r="C1" s="1"/>
      <c r="D1" s="1"/>
      <c r="E1" s="1"/>
      <c r="F1" s="1"/>
      <c r="G1" s="1"/>
      <c r="H1" s="1"/>
      <c r="I1" s="1"/>
      <c r="J1" s="1"/>
      <c r="K1" s="1"/>
      <c r="L1" s="1"/>
      <c r="M1" s="1"/>
      <c r="N1" s="1"/>
      <c r="O1" s="1"/>
      <c r="P1" s="1"/>
      <c r="Q1" s="1"/>
      <c r="R1" s="1"/>
      <c r="S1" s="1"/>
      <c r="T1" s="1"/>
      <c r="U1" s="1"/>
      <c r="V1" s="1"/>
      <c r="W1" s="1"/>
      <c r="X1" s="1"/>
      <c r="Y1" s="1"/>
      <c r="Z1" s="1"/>
    </row>
    <row r="2" spans="1:26" ht="11.25" customHeight="1">
      <c r="A2" s="2"/>
      <c r="B2" s="3" t="s">
        <v>0</v>
      </c>
      <c r="C2" s="2"/>
      <c r="D2" s="2"/>
      <c r="E2" s="2"/>
      <c r="F2" s="2"/>
      <c r="G2" s="2"/>
      <c r="H2" s="2"/>
      <c r="I2" s="2"/>
      <c r="J2" s="2"/>
      <c r="K2" s="2"/>
      <c r="L2" s="2"/>
      <c r="M2" s="2"/>
      <c r="N2" s="2"/>
      <c r="O2" s="2"/>
      <c r="P2" s="2"/>
      <c r="Q2" s="2"/>
      <c r="R2" s="2"/>
      <c r="S2" s="2"/>
      <c r="T2" s="2"/>
      <c r="U2" s="2"/>
      <c r="V2" s="2"/>
      <c r="W2" s="2"/>
      <c r="X2" s="2"/>
      <c r="Y2" s="2"/>
      <c r="Z2" s="2"/>
    </row>
    <row r="3" spans="1:26" ht="11.25" customHeight="1">
      <c r="A3" s="1"/>
      <c r="B3" s="1"/>
      <c r="C3" s="1"/>
      <c r="D3" s="1"/>
      <c r="E3" s="1"/>
      <c r="F3" s="1"/>
      <c r="G3" s="1"/>
      <c r="H3" s="1"/>
      <c r="I3" s="1"/>
      <c r="J3" s="1"/>
      <c r="K3" s="1"/>
      <c r="L3" s="1"/>
      <c r="M3" s="1"/>
      <c r="N3" s="1"/>
      <c r="O3" s="1"/>
      <c r="P3" s="1"/>
      <c r="Q3" s="1"/>
      <c r="R3" s="1"/>
      <c r="S3" s="1"/>
      <c r="T3" s="1"/>
      <c r="U3" s="1"/>
      <c r="V3" s="1"/>
      <c r="W3" s="1"/>
      <c r="X3" s="1"/>
      <c r="Y3" s="1"/>
      <c r="Z3" s="1"/>
    </row>
    <row r="4" spans="1:26" ht="11.25" customHeight="1">
      <c r="A4" s="1"/>
      <c r="B4" s="1" t="s">
        <v>1</v>
      </c>
      <c r="C4" s="1"/>
      <c r="D4" s="1"/>
      <c r="E4" s="1"/>
      <c r="F4" s="1"/>
      <c r="G4" s="1"/>
      <c r="H4" s="1"/>
      <c r="I4" s="1"/>
      <c r="J4" s="1"/>
      <c r="K4" s="1"/>
      <c r="L4" s="1"/>
      <c r="M4" s="1"/>
      <c r="N4" s="1"/>
      <c r="O4" s="1"/>
      <c r="P4" s="1"/>
      <c r="Q4" s="1"/>
      <c r="R4" s="1"/>
      <c r="S4" s="1"/>
      <c r="T4" s="1"/>
      <c r="U4" s="1"/>
      <c r="V4" s="1"/>
      <c r="W4" s="1"/>
      <c r="X4" s="1"/>
      <c r="Y4" s="1"/>
      <c r="Z4" s="1"/>
    </row>
    <row r="5" spans="1:26" ht="11.25" customHeight="1">
      <c r="A5" s="4"/>
      <c r="B5" s="4" t="s">
        <v>2</v>
      </c>
      <c r="C5" s="4"/>
      <c r="D5" s="4"/>
      <c r="E5" s="4"/>
      <c r="F5" s="4"/>
      <c r="G5" s="4"/>
      <c r="H5" s="4"/>
      <c r="I5" s="4"/>
      <c r="J5" s="4"/>
      <c r="K5" s="4"/>
      <c r="L5" s="4"/>
      <c r="M5" s="4"/>
      <c r="N5" s="4"/>
      <c r="O5" s="4"/>
      <c r="P5" s="4"/>
      <c r="Q5" s="4"/>
      <c r="R5" s="4"/>
      <c r="S5" s="4"/>
      <c r="T5" s="4"/>
      <c r="U5" s="4"/>
      <c r="V5" s="4"/>
      <c r="W5" s="4"/>
      <c r="X5" s="4"/>
      <c r="Y5" s="4"/>
      <c r="Z5" s="4"/>
    </row>
    <row r="6" spans="1:26" ht="11.25" customHeight="1">
      <c r="A6" s="1"/>
      <c r="B6" s="1" t="s">
        <v>3</v>
      </c>
      <c r="C6" s="1"/>
      <c r="D6" s="1"/>
      <c r="E6" s="1"/>
      <c r="F6" s="1"/>
      <c r="G6" s="1"/>
      <c r="H6" s="1"/>
      <c r="I6" s="1"/>
      <c r="J6" s="1"/>
      <c r="K6" s="1"/>
      <c r="L6" s="1"/>
      <c r="M6" s="1"/>
      <c r="N6" s="1"/>
      <c r="O6" s="1"/>
      <c r="P6" s="1"/>
      <c r="Q6" s="1"/>
      <c r="R6" s="1"/>
      <c r="S6" s="1"/>
      <c r="T6" s="1"/>
      <c r="U6" s="1"/>
      <c r="V6" s="1"/>
      <c r="W6" s="1"/>
      <c r="X6" s="1"/>
      <c r="Y6" s="1"/>
      <c r="Z6" s="1"/>
    </row>
    <row r="7" spans="1:26" ht="11.25" customHeight="1">
      <c r="A7" s="1"/>
      <c r="B7" s="1" t="s">
        <v>4</v>
      </c>
      <c r="C7" s="1"/>
      <c r="D7" s="1"/>
      <c r="E7" s="1"/>
      <c r="F7" s="1"/>
      <c r="G7" s="1"/>
      <c r="H7" s="1"/>
      <c r="I7" s="1"/>
      <c r="J7" s="1"/>
      <c r="K7" s="1"/>
      <c r="L7" s="1"/>
      <c r="M7" s="1"/>
      <c r="N7" s="1"/>
      <c r="O7" s="1"/>
      <c r="P7" s="1"/>
      <c r="Q7" s="1"/>
      <c r="R7" s="1"/>
      <c r="S7" s="1"/>
      <c r="T7" s="1"/>
      <c r="U7" s="1"/>
      <c r="V7" s="1"/>
      <c r="W7" s="1"/>
      <c r="X7" s="1"/>
      <c r="Y7" s="1"/>
      <c r="Z7" s="1"/>
    </row>
    <row r="8" spans="1:26" ht="11.25" customHeight="1">
      <c r="A8" s="1"/>
      <c r="B8" s="1" t="s">
        <v>5</v>
      </c>
      <c r="C8" s="1"/>
      <c r="D8" s="1"/>
      <c r="E8" s="1"/>
      <c r="F8" s="1"/>
      <c r="G8" s="1"/>
      <c r="H8" s="1"/>
      <c r="I8" s="1"/>
      <c r="J8" s="1"/>
      <c r="K8" s="1"/>
      <c r="L8" s="1"/>
      <c r="M8" s="1"/>
      <c r="N8" s="1"/>
      <c r="O8" s="1"/>
      <c r="P8" s="1"/>
      <c r="Q8" s="1"/>
      <c r="R8" s="1"/>
      <c r="S8" s="1"/>
      <c r="T8" s="1"/>
      <c r="U8" s="1"/>
      <c r="V8" s="1"/>
      <c r="W8" s="1"/>
      <c r="X8" s="1"/>
      <c r="Y8" s="1"/>
      <c r="Z8" s="1"/>
    </row>
    <row r="9" spans="1:26" ht="11.25" customHeight="1">
      <c r="A9" s="1"/>
      <c r="B9" s="5" t="s">
        <v>6</v>
      </c>
      <c r="C9" s="1"/>
      <c r="D9" s="1"/>
      <c r="E9" s="1"/>
      <c r="F9" s="1"/>
      <c r="G9" s="1"/>
      <c r="H9" s="1"/>
      <c r="I9" s="1"/>
      <c r="J9" s="1"/>
      <c r="K9" s="1"/>
      <c r="L9" s="1"/>
      <c r="M9" s="1"/>
      <c r="N9" s="1"/>
      <c r="O9" s="1"/>
      <c r="P9" s="1"/>
      <c r="Q9" s="1"/>
      <c r="R9" s="1"/>
      <c r="S9" s="1"/>
      <c r="T9" s="1"/>
      <c r="U9" s="1"/>
      <c r="V9" s="1"/>
      <c r="W9" s="1"/>
      <c r="X9" s="1"/>
      <c r="Y9" s="1"/>
      <c r="Z9" s="1"/>
    </row>
    <row r="10" spans="1:26" ht="11.2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1.25" customHeight="1">
      <c r="A11" s="1"/>
      <c r="B11" s="1" t="s">
        <v>7</v>
      </c>
      <c r="C11" s="1"/>
      <c r="D11" s="1"/>
      <c r="E11" s="1"/>
      <c r="F11" s="1"/>
      <c r="G11" s="1"/>
      <c r="H11" s="1"/>
      <c r="I11" s="1"/>
      <c r="J11" s="1"/>
      <c r="K11" s="1"/>
      <c r="L11" s="1"/>
      <c r="M11" s="1"/>
      <c r="N11" s="1"/>
      <c r="O11" s="1"/>
      <c r="P11" s="1"/>
      <c r="Q11" s="1"/>
      <c r="R11" s="1"/>
      <c r="S11" s="1"/>
      <c r="T11" s="1"/>
      <c r="U11" s="1"/>
      <c r="V11" s="1"/>
      <c r="W11" s="1"/>
      <c r="X11" s="1"/>
      <c r="Y11" s="1"/>
      <c r="Z11" s="1"/>
    </row>
    <row r="12" spans="1:26" ht="11.25" customHeight="1">
      <c r="A12" s="1"/>
      <c r="B12" s="5" t="s">
        <v>8</v>
      </c>
      <c r="C12" s="1"/>
      <c r="D12" s="1"/>
      <c r="E12" s="1"/>
      <c r="F12" s="1"/>
      <c r="G12" s="1"/>
      <c r="H12" s="1"/>
      <c r="I12" s="1"/>
      <c r="J12" s="1"/>
      <c r="K12" s="1"/>
      <c r="L12" s="1"/>
      <c r="M12" s="1"/>
      <c r="N12" s="1"/>
      <c r="O12" s="1"/>
      <c r="P12" s="1"/>
      <c r="Q12" s="1"/>
      <c r="R12" s="1"/>
      <c r="S12" s="1"/>
      <c r="T12" s="1"/>
      <c r="U12" s="1"/>
      <c r="V12" s="1"/>
      <c r="W12" s="1"/>
      <c r="X12" s="1"/>
      <c r="Y12" s="1"/>
      <c r="Z12" s="1"/>
    </row>
    <row r="13" spans="1:26" ht="11.25" customHeight="1">
      <c r="A13" s="1"/>
      <c r="B13" s="1" t="s">
        <v>9</v>
      </c>
      <c r="C13" s="1"/>
      <c r="D13" s="1"/>
      <c r="E13" s="1"/>
      <c r="F13" s="1"/>
      <c r="G13" s="1"/>
      <c r="H13" s="1"/>
      <c r="I13" s="1"/>
      <c r="J13" s="1"/>
      <c r="K13" s="1"/>
      <c r="L13" s="1"/>
      <c r="M13" s="1"/>
      <c r="N13" s="1"/>
      <c r="O13" s="1"/>
      <c r="P13" s="1"/>
      <c r="Q13" s="1"/>
      <c r="R13" s="1"/>
      <c r="S13" s="1"/>
      <c r="T13" s="1"/>
      <c r="U13" s="1"/>
      <c r="V13" s="1"/>
      <c r="W13" s="1"/>
      <c r="X13" s="1"/>
      <c r="Y13" s="1"/>
      <c r="Z13" s="1"/>
    </row>
    <row r="14" spans="1:26" ht="11.25" customHeight="1">
      <c r="A14" s="1"/>
      <c r="B14" s="5" t="s">
        <v>10</v>
      </c>
      <c r="C14" s="1"/>
      <c r="D14" s="1"/>
      <c r="E14" s="1"/>
      <c r="F14" s="1"/>
      <c r="G14" s="1"/>
      <c r="H14" s="1"/>
      <c r="I14" s="1"/>
      <c r="J14" s="1"/>
      <c r="K14" s="1"/>
      <c r="L14" s="1"/>
      <c r="M14" s="1"/>
      <c r="N14" s="1"/>
      <c r="O14" s="1"/>
      <c r="P14" s="1"/>
      <c r="Q14" s="1"/>
      <c r="R14" s="1"/>
      <c r="S14" s="1"/>
      <c r="T14" s="1"/>
      <c r="U14" s="1"/>
      <c r="V14" s="1"/>
      <c r="W14" s="1"/>
      <c r="X14" s="1"/>
      <c r="Y14" s="1"/>
      <c r="Z14" s="1"/>
    </row>
    <row r="15" spans="1:26" ht="11.25" customHeight="1">
      <c r="A15" s="1"/>
      <c r="B15" s="1" t="s">
        <v>11</v>
      </c>
      <c r="C15" s="1"/>
      <c r="D15" s="1"/>
      <c r="E15" s="1"/>
      <c r="F15" s="1"/>
      <c r="G15" s="1"/>
      <c r="H15" s="1"/>
      <c r="I15" s="1"/>
      <c r="J15" s="1"/>
      <c r="K15" s="1"/>
      <c r="L15" s="1"/>
      <c r="M15" s="1"/>
      <c r="N15" s="1"/>
      <c r="O15" s="1"/>
      <c r="P15" s="1"/>
      <c r="Q15" s="1"/>
      <c r="R15" s="1"/>
      <c r="S15" s="1"/>
      <c r="T15" s="1"/>
      <c r="U15" s="1"/>
      <c r="V15" s="1"/>
      <c r="W15" s="1"/>
      <c r="X15" s="1"/>
      <c r="Y15" s="1"/>
      <c r="Z15" s="1"/>
    </row>
    <row r="16" spans="1:26" ht="11.25" customHeight="1">
      <c r="A16" s="1"/>
      <c r="B16" s="1" t="s">
        <v>12</v>
      </c>
      <c r="C16" s="1"/>
      <c r="D16" s="1"/>
      <c r="E16" s="1"/>
      <c r="F16" s="1"/>
      <c r="G16" s="1"/>
      <c r="H16" s="1"/>
      <c r="I16" s="1"/>
      <c r="J16" s="1"/>
      <c r="K16" s="1"/>
      <c r="L16" s="1"/>
      <c r="M16" s="1"/>
      <c r="N16" s="1"/>
      <c r="O16" s="1"/>
      <c r="P16" s="1"/>
      <c r="Q16" s="1"/>
      <c r="R16" s="1"/>
      <c r="S16" s="1"/>
      <c r="T16" s="1"/>
      <c r="U16" s="1"/>
      <c r="V16" s="1"/>
      <c r="W16" s="1"/>
      <c r="X16" s="1"/>
      <c r="Y16" s="1"/>
      <c r="Z16" s="1"/>
    </row>
    <row r="17" spans="1:26" ht="11.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1.25" customHeight="1">
      <c r="A18" s="2"/>
      <c r="B18" s="2" t="s">
        <v>13</v>
      </c>
      <c r="C18" s="2"/>
      <c r="D18" s="2"/>
      <c r="E18" s="2"/>
      <c r="F18" s="2"/>
      <c r="G18" s="2"/>
      <c r="H18" s="2"/>
      <c r="I18" s="2"/>
      <c r="J18" s="2"/>
      <c r="K18" s="2"/>
      <c r="L18" s="2"/>
      <c r="M18" s="2"/>
      <c r="N18" s="2"/>
      <c r="O18" s="2"/>
      <c r="P18" s="2"/>
      <c r="Q18" s="2"/>
      <c r="R18" s="2"/>
      <c r="S18" s="2"/>
      <c r="T18" s="2"/>
      <c r="U18" s="2"/>
      <c r="V18" s="2"/>
      <c r="W18" s="2"/>
      <c r="X18" s="2"/>
      <c r="Y18" s="2"/>
      <c r="Z18" s="2"/>
    </row>
    <row r="19" spans="1:26" ht="11.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1.25" customHeight="1">
      <c r="A20" s="1"/>
      <c r="B20" s="1" t="s">
        <v>14</v>
      </c>
      <c r="C20" s="1"/>
      <c r="D20" s="1"/>
      <c r="E20" s="1"/>
      <c r="F20" s="1"/>
      <c r="G20" s="1"/>
      <c r="H20" s="1"/>
      <c r="I20" s="1"/>
      <c r="J20" s="1"/>
      <c r="K20" s="1"/>
      <c r="L20" s="1"/>
      <c r="M20" s="1"/>
      <c r="N20" s="1"/>
      <c r="O20" s="1"/>
      <c r="P20" s="1"/>
      <c r="Q20" s="1"/>
      <c r="R20" s="1"/>
      <c r="S20" s="1"/>
      <c r="T20" s="1"/>
      <c r="U20" s="1"/>
      <c r="V20" s="1"/>
      <c r="W20" s="1"/>
      <c r="X20" s="1"/>
      <c r="Y20" s="1"/>
      <c r="Z20" s="1"/>
    </row>
    <row r="21" spans="1:26" ht="11.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1.25" customHeight="1">
      <c r="A22" s="1"/>
      <c r="B22" s="1" t="s">
        <v>15</v>
      </c>
      <c r="C22" s="1"/>
      <c r="D22" s="1" t="s">
        <v>16</v>
      </c>
      <c r="E22" s="1"/>
      <c r="F22" s="1"/>
      <c r="G22" s="1"/>
      <c r="H22" s="1"/>
      <c r="I22" s="1"/>
      <c r="J22" s="1"/>
      <c r="K22" s="1"/>
      <c r="L22" s="1"/>
      <c r="M22" s="1"/>
      <c r="N22" s="1"/>
      <c r="O22" s="1"/>
      <c r="P22" s="1"/>
      <c r="Q22" s="1"/>
      <c r="R22" s="1"/>
      <c r="S22" s="1"/>
      <c r="T22" s="1"/>
      <c r="U22" s="1"/>
      <c r="V22" s="1"/>
      <c r="W22" s="1"/>
      <c r="X22" s="1"/>
      <c r="Y22" s="1"/>
      <c r="Z22" s="1"/>
    </row>
    <row r="23" spans="1:26" ht="11.25" customHeight="1">
      <c r="A23" s="1"/>
      <c r="B23" s="1" t="s">
        <v>17</v>
      </c>
      <c r="C23" s="1"/>
      <c r="D23" s="1" t="s">
        <v>18</v>
      </c>
      <c r="E23" s="1"/>
      <c r="F23" s="1"/>
      <c r="G23" s="1"/>
      <c r="H23" s="1"/>
      <c r="I23" s="1"/>
      <c r="J23" s="1"/>
      <c r="K23" s="1"/>
      <c r="L23" s="1"/>
      <c r="M23" s="1"/>
      <c r="N23" s="1"/>
      <c r="O23" s="1"/>
      <c r="P23" s="1"/>
      <c r="Q23" s="1"/>
      <c r="R23" s="1"/>
      <c r="S23" s="1"/>
      <c r="T23" s="1"/>
      <c r="U23" s="1"/>
      <c r="V23" s="1"/>
      <c r="W23" s="1"/>
      <c r="X23" s="1"/>
      <c r="Y23" s="1"/>
      <c r="Z23" s="1"/>
    </row>
    <row r="24" spans="1:26" ht="11.25" customHeight="1">
      <c r="A24" s="4"/>
      <c r="B24" s="4" t="s">
        <v>19</v>
      </c>
      <c r="C24" s="4"/>
      <c r="D24" s="6" t="s">
        <v>20</v>
      </c>
      <c r="E24" s="4"/>
      <c r="F24" s="4"/>
      <c r="G24" s="4"/>
      <c r="H24" s="4"/>
      <c r="I24" s="4"/>
      <c r="J24" s="4"/>
      <c r="K24" s="4"/>
      <c r="L24" s="4"/>
      <c r="M24" s="4"/>
      <c r="N24" s="4"/>
      <c r="O24" s="4"/>
      <c r="P24" s="4"/>
      <c r="Q24" s="4"/>
      <c r="R24" s="4"/>
      <c r="S24" s="4"/>
      <c r="T24" s="4"/>
      <c r="U24" s="4"/>
      <c r="V24" s="4"/>
      <c r="W24" s="4"/>
      <c r="X24" s="4"/>
      <c r="Y24" s="4"/>
      <c r="Z24" s="4"/>
    </row>
    <row r="25" spans="1:26" ht="11.25" customHeight="1">
      <c r="A25" s="1"/>
      <c r="B25" s="1" t="s">
        <v>21</v>
      </c>
      <c r="C25" s="1"/>
      <c r="D25" s="1" t="s">
        <v>22</v>
      </c>
      <c r="E25" s="1"/>
      <c r="F25" s="1"/>
      <c r="G25" s="1"/>
      <c r="H25" s="1"/>
      <c r="I25" s="1"/>
      <c r="J25" s="1"/>
      <c r="K25" s="1"/>
      <c r="L25" s="1"/>
      <c r="M25" s="1"/>
      <c r="N25" s="1"/>
      <c r="O25" s="1"/>
      <c r="P25" s="1"/>
      <c r="Q25" s="1"/>
      <c r="R25" s="1"/>
      <c r="S25" s="1"/>
      <c r="T25" s="1"/>
      <c r="U25" s="1"/>
      <c r="V25" s="1"/>
      <c r="W25" s="1"/>
      <c r="X25" s="1"/>
      <c r="Y25" s="1"/>
      <c r="Z25" s="1"/>
    </row>
    <row r="26" spans="1:26" ht="11.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1.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1.25" customHeight="1">
      <c r="A28" s="2"/>
      <c r="B28" s="2" t="s">
        <v>23</v>
      </c>
      <c r="C28" s="2"/>
      <c r="D28" s="2"/>
      <c r="E28" s="2"/>
      <c r="F28" s="2"/>
      <c r="G28" s="2"/>
      <c r="H28" s="2"/>
      <c r="I28" s="2"/>
      <c r="J28" s="2"/>
      <c r="K28" s="2"/>
      <c r="L28" s="2"/>
      <c r="M28" s="2"/>
      <c r="N28" s="2"/>
      <c r="O28" s="2"/>
      <c r="P28" s="2"/>
      <c r="Q28" s="2"/>
      <c r="R28" s="2"/>
      <c r="S28" s="2"/>
      <c r="T28" s="2"/>
      <c r="U28" s="2"/>
      <c r="V28" s="2"/>
      <c r="W28" s="2"/>
      <c r="X28" s="2"/>
      <c r="Y28" s="2"/>
      <c r="Z28" s="2"/>
    </row>
    <row r="29" spans="1:26" ht="11.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1.25" customHeight="1">
      <c r="A30" s="1"/>
      <c r="B30" s="1" t="s">
        <v>24</v>
      </c>
      <c r="C30" s="1"/>
      <c r="D30" s="1"/>
      <c r="E30" s="1"/>
      <c r="F30" s="1"/>
      <c r="G30" s="1"/>
      <c r="H30" s="1"/>
      <c r="I30" s="1"/>
      <c r="J30" s="1"/>
      <c r="K30" s="1"/>
      <c r="L30" s="1"/>
      <c r="M30" s="1"/>
      <c r="N30" s="1"/>
      <c r="O30" s="1"/>
      <c r="P30" s="1"/>
      <c r="Q30" s="1"/>
      <c r="R30" s="1"/>
      <c r="S30" s="1"/>
      <c r="T30" s="1"/>
      <c r="U30" s="1"/>
      <c r="V30" s="1"/>
      <c r="W30" s="1"/>
      <c r="X30" s="1"/>
      <c r="Y30" s="1"/>
      <c r="Z30" s="1"/>
    </row>
    <row r="31" spans="1:26" ht="11.25" customHeight="1">
      <c r="A31" s="1"/>
      <c r="B31" s="5" t="s">
        <v>25</v>
      </c>
      <c r="C31" s="1"/>
      <c r="D31" s="1"/>
      <c r="E31" s="1"/>
      <c r="F31" s="1"/>
      <c r="G31" s="1"/>
      <c r="H31" s="1"/>
      <c r="I31" s="1"/>
      <c r="J31" s="1"/>
      <c r="K31" s="1"/>
      <c r="L31" s="1"/>
      <c r="M31" s="1"/>
      <c r="N31" s="1"/>
      <c r="O31" s="1"/>
      <c r="P31" s="1"/>
      <c r="Q31" s="1"/>
      <c r="R31" s="1"/>
      <c r="S31" s="1"/>
      <c r="T31" s="1"/>
      <c r="U31" s="1"/>
      <c r="V31" s="1"/>
      <c r="W31" s="1"/>
      <c r="X31" s="1"/>
      <c r="Y31" s="1"/>
      <c r="Z31" s="1"/>
    </row>
    <row r="32" spans="1:26" ht="11.25" customHeight="1">
      <c r="A32" s="1"/>
      <c r="B32" s="1" t="s">
        <v>26</v>
      </c>
      <c r="C32" s="1"/>
      <c r="D32" s="1"/>
      <c r="E32" s="1"/>
      <c r="F32" s="1"/>
      <c r="G32" s="1"/>
      <c r="H32" s="1"/>
      <c r="I32" s="1"/>
      <c r="J32" s="1"/>
      <c r="K32" s="1"/>
      <c r="L32" s="1"/>
      <c r="M32" s="1"/>
      <c r="N32" s="1"/>
      <c r="O32" s="1"/>
      <c r="P32" s="1"/>
      <c r="Q32" s="1"/>
      <c r="R32" s="1"/>
      <c r="S32" s="1"/>
      <c r="T32" s="1"/>
      <c r="U32" s="1"/>
      <c r="V32" s="1"/>
      <c r="W32" s="1"/>
      <c r="X32" s="1"/>
      <c r="Y32" s="1"/>
      <c r="Z32" s="1"/>
    </row>
    <row r="33" spans="1:26" ht="11.25" customHeight="1">
      <c r="A33" s="1"/>
      <c r="B33" s="1" t="s">
        <v>27</v>
      </c>
      <c r="C33" s="1"/>
      <c r="D33" s="1"/>
      <c r="E33" s="1"/>
      <c r="F33" s="1"/>
      <c r="G33" s="1"/>
      <c r="H33" s="1"/>
      <c r="I33" s="1"/>
      <c r="J33" s="1"/>
      <c r="K33" s="1"/>
      <c r="L33" s="1"/>
      <c r="M33" s="1"/>
      <c r="N33" s="1"/>
      <c r="O33" s="1"/>
      <c r="P33" s="1"/>
      <c r="Q33" s="1"/>
      <c r="R33" s="1"/>
      <c r="S33" s="1"/>
      <c r="T33" s="1"/>
      <c r="U33" s="1"/>
      <c r="V33" s="1"/>
      <c r="W33" s="1"/>
      <c r="X33" s="1"/>
      <c r="Y33" s="1"/>
      <c r="Z33" s="1"/>
    </row>
    <row r="34" spans="1:26" ht="11.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1.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1.25" customHeight="1">
      <c r="A36" s="1"/>
      <c r="B36" s="7" t="s">
        <v>28</v>
      </c>
      <c r="C36" s="1"/>
      <c r="D36" s="1"/>
      <c r="E36" s="1"/>
      <c r="F36" s="1"/>
      <c r="G36" s="1"/>
      <c r="H36" s="1"/>
      <c r="I36" s="1"/>
      <c r="J36" s="1"/>
      <c r="K36" s="1"/>
      <c r="L36" s="1"/>
      <c r="M36" s="1"/>
      <c r="N36" s="1"/>
      <c r="O36" s="1"/>
      <c r="P36" s="1"/>
      <c r="Q36" s="1"/>
      <c r="R36" s="1"/>
      <c r="S36" s="1"/>
      <c r="T36" s="1"/>
      <c r="U36" s="1"/>
      <c r="V36" s="1"/>
      <c r="W36" s="1"/>
      <c r="X36" s="1"/>
      <c r="Y36" s="1"/>
      <c r="Z36" s="1"/>
    </row>
    <row r="37" spans="1:26" ht="11.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1.25" customHeight="1">
      <c r="A38" s="1"/>
      <c r="B38" s="1" t="s">
        <v>29</v>
      </c>
      <c r="C38" s="1"/>
      <c r="D38" s="1"/>
      <c r="E38" s="1"/>
      <c r="F38" s="1"/>
      <c r="G38" s="1"/>
      <c r="H38" s="1"/>
      <c r="I38" s="1"/>
      <c r="J38" s="1"/>
      <c r="K38" s="1"/>
      <c r="L38" s="1"/>
      <c r="M38" s="1"/>
      <c r="N38" s="1"/>
      <c r="O38" s="1"/>
      <c r="P38" s="1"/>
      <c r="Q38" s="1"/>
      <c r="R38" s="1"/>
      <c r="S38" s="1"/>
      <c r="T38" s="1"/>
      <c r="U38" s="1"/>
      <c r="V38" s="1"/>
      <c r="W38" s="1"/>
      <c r="X38" s="1"/>
      <c r="Y38" s="1"/>
      <c r="Z38" s="1"/>
    </row>
    <row r="39" spans="1:26" ht="11.25" customHeight="1">
      <c r="A39" s="1"/>
      <c r="B39" s="1" t="s">
        <v>30</v>
      </c>
      <c r="C39" s="1"/>
      <c r="D39" s="1"/>
      <c r="E39" s="1"/>
      <c r="F39" s="1"/>
      <c r="G39" s="1"/>
      <c r="H39" s="1"/>
      <c r="I39" s="1"/>
      <c r="J39" s="1"/>
      <c r="K39" s="1"/>
      <c r="L39" s="1"/>
      <c r="M39" s="1"/>
      <c r="N39" s="1"/>
      <c r="O39" s="1"/>
      <c r="P39" s="1"/>
      <c r="Q39" s="1"/>
      <c r="R39" s="1"/>
      <c r="S39" s="1"/>
      <c r="T39" s="1"/>
      <c r="U39" s="1"/>
      <c r="V39" s="1"/>
      <c r="W39" s="1"/>
      <c r="X39" s="1"/>
      <c r="Y39" s="1"/>
      <c r="Z39" s="1"/>
    </row>
    <row r="40" spans="1:26" ht="11.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1.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1.25" customHeight="1">
      <c r="A42" s="1"/>
      <c r="B42" s="8" t="s">
        <v>31</v>
      </c>
      <c r="C42" s="1"/>
      <c r="D42" s="1"/>
      <c r="E42" s="1"/>
      <c r="F42" s="1"/>
      <c r="G42" s="1"/>
      <c r="H42" s="1"/>
      <c r="I42" s="1"/>
      <c r="J42" s="1"/>
      <c r="K42" s="1"/>
      <c r="L42" s="1"/>
      <c r="M42" s="1"/>
      <c r="N42" s="1"/>
      <c r="O42" s="1"/>
      <c r="P42" s="1"/>
      <c r="Q42" s="1"/>
      <c r="R42" s="1"/>
      <c r="S42" s="1"/>
      <c r="T42" s="1"/>
      <c r="U42" s="1"/>
      <c r="V42" s="1"/>
      <c r="W42" s="1"/>
      <c r="X42" s="1"/>
      <c r="Y42" s="1"/>
      <c r="Z42" s="1"/>
    </row>
    <row r="43" spans="1:26" ht="11.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1.25" customHeight="1">
      <c r="A44" s="1"/>
      <c r="B44" s="1" t="s">
        <v>32</v>
      </c>
      <c r="C44" s="1"/>
      <c r="D44" s="1"/>
      <c r="E44" s="1"/>
      <c r="F44" s="1"/>
      <c r="G44" s="1"/>
      <c r="H44" s="1"/>
      <c r="I44" s="1"/>
      <c r="J44" s="1"/>
      <c r="K44" s="1"/>
      <c r="L44" s="1"/>
      <c r="M44" s="1"/>
      <c r="N44" s="1"/>
      <c r="O44" s="1"/>
      <c r="P44" s="1"/>
      <c r="Q44" s="1"/>
      <c r="R44" s="1"/>
      <c r="S44" s="1"/>
      <c r="T44" s="1"/>
      <c r="U44" s="1"/>
      <c r="V44" s="1"/>
      <c r="W44" s="1"/>
      <c r="X44" s="1"/>
      <c r="Y44" s="1"/>
      <c r="Z44" s="1"/>
    </row>
    <row r="45" spans="1:26" ht="11.25" customHeight="1">
      <c r="A45" s="1"/>
      <c r="B45" s="1" t="s">
        <v>33</v>
      </c>
      <c r="C45" s="1"/>
      <c r="D45" s="1"/>
      <c r="E45" s="1"/>
      <c r="F45" s="1"/>
      <c r="G45" s="1"/>
      <c r="H45" s="1"/>
      <c r="I45" s="1"/>
      <c r="J45" s="1"/>
      <c r="K45" s="1"/>
      <c r="L45" s="1"/>
      <c r="M45" s="1"/>
      <c r="N45" s="1"/>
      <c r="O45" s="1"/>
      <c r="P45" s="1"/>
      <c r="Q45" s="1"/>
      <c r="R45" s="1"/>
      <c r="S45" s="1"/>
      <c r="T45" s="1"/>
      <c r="U45" s="1"/>
      <c r="V45" s="1"/>
      <c r="W45" s="1"/>
      <c r="X45" s="1"/>
      <c r="Y45" s="1"/>
      <c r="Z45" s="1"/>
    </row>
    <row r="46" spans="1:26" ht="11.25" customHeight="1">
      <c r="A46" s="1"/>
      <c r="B46" s="1" t="s">
        <v>34</v>
      </c>
      <c r="C46" s="1"/>
      <c r="D46" s="1"/>
      <c r="E46" s="1"/>
      <c r="F46" s="1"/>
      <c r="G46" s="1"/>
      <c r="H46" s="1"/>
      <c r="I46" s="1"/>
      <c r="J46" s="1"/>
      <c r="K46" s="1"/>
      <c r="L46" s="1"/>
      <c r="M46" s="1"/>
      <c r="N46" s="1"/>
      <c r="O46" s="1"/>
      <c r="P46" s="1"/>
      <c r="Q46" s="1"/>
      <c r="R46" s="1"/>
      <c r="S46" s="1"/>
      <c r="T46" s="1"/>
      <c r="U46" s="1"/>
      <c r="V46" s="1"/>
      <c r="W46" s="1"/>
      <c r="X46" s="1"/>
      <c r="Y46" s="1"/>
      <c r="Z46" s="1"/>
    </row>
    <row r="47" spans="1:26" ht="11.25" customHeight="1">
      <c r="A47" s="1"/>
      <c r="B47" s="1" t="s">
        <v>35</v>
      </c>
      <c r="C47" s="1"/>
      <c r="D47" s="1"/>
      <c r="E47" s="1"/>
      <c r="F47" s="1"/>
      <c r="G47" s="1"/>
      <c r="H47" s="1"/>
      <c r="I47" s="1"/>
      <c r="J47" s="1"/>
      <c r="K47" s="1"/>
      <c r="L47" s="1"/>
      <c r="M47" s="1"/>
      <c r="N47" s="1"/>
      <c r="O47" s="1"/>
      <c r="P47" s="1"/>
      <c r="Q47" s="1"/>
      <c r="R47" s="1"/>
      <c r="S47" s="1"/>
      <c r="T47" s="1"/>
      <c r="U47" s="1"/>
      <c r="V47" s="1"/>
      <c r="W47" s="1"/>
      <c r="X47" s="1"/>
      <c r="Y47" s="1"/>
      <c r="Z47" s="1"/>
    </row>
    <row r="48" spans="1:26" ht="11.25" customHeight="1">
      <c r="A48" s="1"/>
      <c r="B48" s="1" t="s">
        <v>36</v>
      </c>
      <c r="C48" s="1"/>
      <c r="D48" s="1"/>
      <c r="E48" s="1"/>
      <c r="F48" s="1"/>
      <c r="G48" s="1"/>
      <c r="H48" s="1"/>
      <c r="I48" s="1"/>
      <c r="J48" s="1"/>
      <c r="K48" s="1"/>
      <c r="L48" s="1"/>
      <c r="M48" s="1"/>
      <c r="N48" s="1"/>
      <c r="O48" s="1"/>
      <c r="P48" s="1"/>
      <c r="Q48" s="1"/>
      <c r="R48" s="1"/>
      <c r="S48" s="1"/>
      <c r="T48" s="1"/>
      <c r="U48" s="1"/>
      <c r="V48" s="1"/>
      <c r="W48" s="1"/>
      <c r="X48" s="1"/>
      <c r="Y48" s="1"/>
      <c r="Z48" s="1"/>
    </row>
    <row r="49" spans="1:26" ht="11.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1.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1.25" customHeight="1">
      <c r="A51" s="1"/>
      <c r="B51" s="8" t="s">
        <v>37</v>
      </c>
      <c r="C51" s="1"/>
      <c r="D51" s="1"/>
      <c r="E51" s="1"/>
      <c r="F51" s="1"/>
      <c r="G51" s="1"/>
      <c r="H51" s="1"/>
      <c r="I51" s="1"/>
      <c r="J51" s="1"/>
      <c r="K51" s="1"/>
      <c r="L51" s="1"/>
      <c r="M51" s="1"/>
      <c r="N51" s="1"/>
      <c r="O51" s="1"/>
      <c r="P51" s="1"/>
      <c r="Q51" s="1"/>
      <c r="R51" s="1"/>
      <c r="S51" s="1"/>
      <c r="T51" s="1"/>
      <c r="U51" s="1"/>
      <c r="V51" s="1"/>
      <c r="W51" s="1"/>
      <c r="X51" s="1"/>
      <c r="Y51" s="1"/>
      <c r="Z51" s="1"/>
    </row>
    <row r="52" spans="1:26" ht="11.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1.25" customHeight="1">
      <c r="A53" s="1"/>
      <c r="B53" s="1" t="s">
        <v>38</v>
      </c>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c r="A54" s="1"/>
      <c r="B54" s="1" t="s">
        <v>33</v>
      </c>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c r="A55" s="1"/>
      <c r="B55" s="1" t="s">
        <v>39</v>
      </c>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c r="A56" s="1"/>
      <c r="B56" s="1" t="s">
        <v>40</v>
      </c>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c r="A57" s="1"/>
      <c r="B57" s="1" t="s">
        <v>36</v>
      </c>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c r="A60" s="1"/>
      <c r="B60" s="8" t="s">
        <v>41</v>
      </c>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c r="A62" s="1"/>
      <c r="B62" s="1" t="s">
        <v>42</v>
      </c>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c r="A63" s="1"/>
      <c r="B63" s="1" t="s">
        <v>33</v>
      </c>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c r="A64" s="1"/>
      <c r="B64" s="1" t="s">
        <v>43</v>
      </c>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c r="A65" s="1"/>
      <c r="B65" s="1" t="s">
        <v>44</v>
      </c>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c r="A66" s="1"/>
      <c r="B66" s="1" t="s">
        <v>36</v>
      </c>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c r="A69" s="1"/>
      <c r="B69" s="8" t="s">
        <v>45</v>
      </c>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c r="A71" s="1"/>
      <c r="B71" s="1" t="s">
        <v>46</v>
      </c>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c r="A72" s="1"/>
      <c r="B72" s="1" t="s">
        <v>47</v>
      </c>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c r="A73" s="1"/>
      <c r="B73" s="1" t="s">
        <v>48</v>
      </c>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c r="A74" s="1"/>
      <c r="B74" s="1" t="s">
        <v>49</v>
      </c>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c r="A75" s="1"/>
      <c r="B75" s="1" t="s">
        <v>36</v>
      </c>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c r="A78" s="1"/>
      <c r="B78" s="8" t="s">
        <v>50</v>
      </c>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c r="A80" s="1"/>
      <c r="B80" s="1" t="s">
        <v>346</v>
      </c>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c r="A81" s="1"/>
      <c r="B81" s="5" t="s">
        <v>347</v>
      </c>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c r="A82" s="1"/>
      <c r="B82" s="1" t="s">
        <v>51</v>
      </c>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c r="A83" s="1"/>
      <c r="B83" s="1" t="s">
        <v>52</v>
      </c>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c r="A86" s="1"/>
      <c r="B86" s="8" t="s">
        <v>53</v>
      </c>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c r="A88" s="1"/>
      <c r="B88" s="1" t="s">
        <v>54</v>
      </c>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c r="A89" s="1"/>
      <c r="B89" s="1" t="s">
        <v>55</v>
      </c>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c r="A90" s="1"/>
      <c r="B90" s="1" t="s">
        <v>56</v>
      </c>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c r="A93" s="1"/>
      <c r="B93" s="8" t="s">
        <v>57</v>
      </c>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c r="A95" s="1"/>
      <c r="B95" s="1" t="s">
        <v>58</v>
      </c>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c r="A97" s="1"/>
      <c r="B97" s="1" t="s">
        <v>59</v>
      </c>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c r="A98" s="1"/>
      <c r="B98" s="1" t="s">
        <v>60</v>
      </c>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c r="A99" s="1"/>
      <c r="B99" s="1" t="s">
        <v>61</v>
      </c>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c r="A101" s="1"/>
      <c r="B101" s="1" t="s">
        <v>62</v>
      </c>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c r="A104" s="1"/>
      <c r="B104" s="8" t="s">
        <v>63</v>
      </c>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c r="A106" s="1"/>
      <c r="B106" s="1" t="s">
        <v>64</v>
      </c>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c r="A108" s="1"/>
      <c r="B108" s="1" t="s">
        <v>59</v>
      </c>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c r="A109" s="1"/>
      <c r="B109" s="1" t="s">
        <v>60</v>
      </c>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c r="A110" s="1"/>
      <c r="B110" s="1" t="s">
        <v>61</v>
      </c>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c r="A112" s="1"/>
      <c r="B112" s="1" t="s">
        <v>65</v>
      </c>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c r="A115" s="1"/>
      <c r="B115" s="8" t="s">
        <v>66</v>
      </c>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c r="A117" s="1"/>
      <c r="B117" s="1" t="s">
        <v>67</v>
      </c>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c r="A119" s="1"/>
      <c r="B119" s="1" t="s">
        <v>59</v>
      </c>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c r="A120" s="1"/>
      <c r="B120" s="1" t="s">
        <v>60</v>
      </c>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c r="A121" s="1"/>
      <c r="B121" s="1" t="s">
        <v>61</v>
      </c>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c r="A123" s="1"/>
      <c r="B123" s="1" t="s">
        <v>68</v>
      </c>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c r="A126" s="1"/>
      <c r="B126" s="8" t="s">
        <v>69</v>
      </c>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c r="A128" s="1"/>
      <c r="B128" s="1" t="s">
        <v>70</v>
      </c>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c r="A130" s="1"/>
      <c r="B130" s="1" t="s">
        <v>59</v>
      </c>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c r="A131" s="1"/>
      <c r="B131" s="1" t="s">
        <v>60</v>
      </c>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c r="A132" s="1"/>
      <c r="B132" s="1" t="s">
        <v>61</v>
      </c>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c r="A134" s="1"/>
      <c r="B134" s="1" t="s">
        <v>71</v>
      </c>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c r="A137" s="1"/>
      <c r="B137" s="8" t="s">
        <v>72</v>
      </c>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c r="A139" s="1"/>
      <c r="B139" s="1" t="s">
        <v>73</v>
      </c>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c r="A140" s="1"/>
      <c r="B140" s="1" t="s">
        <v>74</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c r="A143" s="1"/>
      <c r="B143" s="8" t="s">
        <v>75</v>
      </c>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c r="A145" s="1"/>
      <c r="B145" s="1" t="s">
        <v>76</v>
      </c>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c r="A146" s="1"/>
      <c r="B146" s="1" t="s">
        <v>77</v>
      </c>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c r="A149" s="1"/>
      <c r="B149" s="8" t="s">
        <v>78</v>
      </c>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c r="A151" s="1"/>
      <c r="B151" s="1" t="s">
        <v>79</v>
      </c>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c r="A152" s="1"/>
      <c r="B152" s="1" t="s">
        <v>80</v>
      </c>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E9Y0bc5VsSZADVgu0gZMEC05dsYKZIgPUoBbmqGA63lhmIAOgJCTZM/m5cHoz5KiXhKy6hweOh0pj/hO//SbxA==" saltValue="e6f9pVzHFLc57ody1d/4qw==" spinCount="100000" sheet="1" objects="1" scenarios="1"/>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CCC"/>
  </sheetPr>
  <dimension ref="A1:Z1000"/>
  <sheetViews>
    <sheetView workbookViewId="0">
      <selection activeCell="G25" sqref="G25"/>
    </sheetView>
  </sheetViews>
  <sheetFormatPr defaultColWidth="14.453125" defaultRowHeight="15" customHeight="1"/>
  <cols>
    <col min="1" max="1" width="3.7265625" customWidth="1"/>
    <col min="2" max="2" width="35.54296875" customWidth="1"/>
    <col min="3" max="3" width="10.7265625" customWidth="1"/>
    <col min="4" max="4" width="27.7265625" customWidth="1"/>
    <col min="5" max="5" width="14.54296875" customWidth="1"/>
    <col min="6" max="6" width="11.81640625" customWidth="1"/>
    <col min="7" max="7" width="21.26953125" customWidth="1"/>
    <col min="8" max="8" width="20.54296875" customWidth="1"/>
    <col min="9" max="26" width="9.1796875" customWidth="1"/>
  </cols>
  <sheetData>
    <row r="1" spans="1:26" ht="11.25" customHeight="1">
      <c r="A1" s="1"/>
      <c r="B1" s="1"/>
      <c r="C1" s="1"/>
      <c r="D1" s="1"/>
      <c r="E1" s="1"/>
      <c r="F1" s="1"/>
      <c r="G1" s="1"/>
      <c r="H1" s="1"/>
      <c r="I1" s="1"/>
      <c r="J1" s="1"/>
      <c r="K1" s="1"/>
      <c r="L1" s="1"/>
      <c r="M1" s="1"/>
      <c r="N1" s="1"/>
      <c r="O1" s="1"/>
      <c r="P1" s="1"/>
      <c r="Q1" s="1"/>
      <c r="R1" s="1"/>
      <c r="S1" s="1"/>
      <c r="T1" s="1"/>
      <c r="U1" s="1"/>
      <c r="V1" s="1"/>
      <c r="W1" s="1"/>
      <c r="X1" s="1"/>
      <c r="Y1" s="1"/>
      <c r="Z1" s="1"/>
    </row>
    <row r="2" spans="1:26" ht="11.25" customHeight="1">
      <c r="A2" s="1"/>
      <c r="B2" s="2" t="s">
        <v>322</v>
      </c>
      <c r="C2" s="1"/>
      <c r="D2" s="1"/>
      <c r="E2" s="1"/>
      <c r="F2" s="1"/>
      <c r="G2" s="1"/>
      <c r="H2" s="1"/>
      <c r="I2" s="1"/>
      <c r="J2" s="1"/>
      <c r="K2" s="1"/>
      <c r="L2" s="1"/>
      <c r="M2" s="1"/>
      <c r="N2" s="1"/>
      <c r="O2" s="1"/>
      <c r="P2" s="1"/>
      <c r="Q2" s="1"/>
      <c r="R2" s="1"/>
      <c r="S2" s="1"/>
      <c r="T2" s="1"/>
      <c r="U2" s="1"/>
      <c r="V2" s="1"/>
      <c r="W2" s="1"/>
      <c r="X2" s="1"/>
      <c r="Y2" s="1"/>
      <c r="Z2" s="1"/>
    </row>
    <row r="3" spans="1:26" ht="11.25" customHeight="1">
      <c r="A3" s="1"/>
      <c r="B3" s="1"/>
      <c r="C3" s="1"/>
      <c r="D3" s="1"/>
      <c r="E3" s="1"/>
      <c r="F3" s="1"/>
      <c r="G3" s="1"/>
      <c r="H3" s="1"/>
      <c r="I3" s="1"/>
      <c r="J3" s="1"/>
      <c r="K3" s="1"/>
      <c r="L3" s="1"/>
      <c r="M3" s="1"/>
      <c r="N3" s="1"/>
      <c r="O3" s="1"/>
      <c r="P3" s="1"/>
      <c r="Q3" s="1"/>
      <c r="R3" s="1"/>
      <c r="S3" s="1"/>
      <c r="T3" s="1"/>
      <c r="U3" s="1"/>
      <c r="V3" s="1"/>
      <c r="W3" s="1"/>
      <c r="X3" s="1"/>
      <c r="Y3" s="1"/>
      <c r="Z3" s="1"/>
    </row>
    <row r="4" spans="1:26" ht="33.75" customHeight="1">
      <c r="A4" s="1"/>
      <c r="B4" s="11" t="s">
        <v>100</v>
      </c>
      <c r="C4" s="11" t="s">
        <v>315</v>
      </c>
      <c r="D4" s="55" t="s">
        <v>316</v>
      </c>
      <c r="E4" s="47"/>
      <c r="F4" s="11" t="s">
        <v>103</v>
      </c>
      <c r="G4" s="11" t="s">
        <v>105</v>
      </c>
      <c r="H4" s="11" t="s">
        <v>323</v>
      </c>
      <c r="I4" s="1"/>
      <c r="J4" s="1"/>
      <c r="K4" s="1"/>
      <c r="L4" s="1"/>
      <c r="M4" s="1"/>
      <c r="N4" s="1"/>
      <c r="O4" s="1"/>
      <c r="P4" s="1"/>
      <c r="Q4" s="1"/>
      <c r="R4" s="1"/>
      <c r="S4" s="1"/>
      <c r="T4" s="1"/>
      <c r="U4" s="1"/>
      <c r="V4" s="1"/>
      <c r="W4" s="1"/>
      <c r="X4" s="1"/>
      <c r="Y4" s="1"/>
      <c r="Z4" s="1"/>
    </row>
    <row r="5" spans="1:26" ht="33.75" customHeight="1">
      <c r="A5" s="1"/>
      <c r="B5" s="53" t="s">
        <v>147</v>
      </c>
      <c r="C5" s="53" t="s">
        <v>318</v>
      </c>
      <c r="D5" s="64" t="s">
        <v>319</v>
      </c>
      <c r="E5" s="59"/>
      <c r="F5" s="53" t="s">
        <v>17</v>
      </c>
      <c r="G5" s="30" t="s">
        <v>112</v>
      </c>
      <c r="H5" s="31">
        <f>SUM('iLot 2'!J9*(1+SUM(Lot2ManOH,Lot2CorpOH)))*(1+Lot2Profit)</f>
        <v>0</v>
      </c>
      <c r="I5" s="1"/>
      <c r="J5" s="1"/>
      <c r="K5" s="1"/>
      <c r="L5" s="1"/>
      <c r="M5" s="1"/>
      <c r="N5" s="1"/>
      <c r="O5" s="1"/>
      <c r="P5" s="1"/>
      <c r="Q5" s="1"/>
      <c r="R5" s="1"/>
      <c r="S5" s="1"/>
      <c r="T5" s="1"/>
      <c r="U5" s="1"/>
      <c r="V5" s="1"/>
      <c r="W5" s="1"/>
      <c r="X5" s="1"/>
      <c r="Y5" s="1"/>
      <c r="Z5" s="1"/>
    </row>
    <row r="6" spans="1:26" ht="33.75" customHeight="1">
      <c r="A6" s="1"/>
      <c r="B6" s="50"/>
      <c r="C6" s="50"/>
      <c r="D6" s="62"/>
      <c r="E6" s="63"/>
      <c r="F6" s="50"/>
      <c r="G6" s="30" t="s">
        <v>116</v>
      </c>
      <c r="H6" s="31">
        <f>SUM('iLot 2'!J10*(1+SUM(Lot2ManOH,Lot2CorpOH)))*(1+Lot2Profit)</f>
        <v>0</v>
      </c>
      <c r="I6" s="1"/>
      <c r="J6" s="1"/>
      <c r="K6" s="1"/>
      <c r="L6" s="1"/>
      <c r="M6" s="1"/>
      <c r="N6" s="1"/>
      <c r="O6" s="1"/>
      <c r="P6" s="1"/>
      <c r="Q6" s="1"/>
      <c r="R6" s="1"/>
      <c r="S6" s="1"/>
      <c r="T6" s="1"/>
      <c r="U6" s="1"/>
      <c r="V6" s="1"/>
      <c r="W6" s="1"/>
      <c r="X6" s="1"/>
      <c r="Y6" s="1"/>
      <c r="Z6" s="1"/>
    </row>
    <row r="7" spans="1:26" ht="11.25" customHeight="1">
      <c r="A7" s="1"/>
      <c r="B7" s="1"/>
      <c r="C7" s="1"/>
      <c r="D7" s="1"/>
      <c r="E7" s="1"/>
      <c r="F7" s="1"/>
      <c r="G7" s="1"/>
      <c r="H7" s="1"/>
      <c r="I7" s="1"/>
      <c r="J7" s="1"/>
      <c r="K7" s="1"/>
      <c r="L7" s="1"/>
      <c r="M7" s="1"/>
      <c r="N7" s="1"/>
      <c r="O7" s="1"/>
      <c r="P7" s="1"/>
      <c r="Q7" s="1"/>
      <c r="R7" s="1"/>
      <c r="S7" s="1"/>
      <c r="T7" s="1"/>
      <c r="U7" s="1"/>
      <c r="V7" s="1"/>
      <c r="W7" s="1"/>
      <c r="X7" s="1"/>
      <c r="Y7" s="1"/>
      <c r="Z7" s="1"/>
    </row>
    <row r="8" spans="1:26" ht="11.25" customHeight="1">
      <c r="A8" s="1"/>
      <c r="B8" s="2" t="s">
        <v>324</v>
      </c>
      <c r="C8" s="1"/>
      <c r="D8" s="1"/>
      <c r="E8" s="1"/>
      <c r="F8" s="1"/>
      <c r="G8" s="1"/>
      <c r="H8" s="1"/>
      <c r="I8" s="1"/>
      <c r="J8" s="1"/>
      <c r="K8" s="1"/>
      <c r="L8" s="1"/>
      <c r="M8" s="1"/>
      <c r="N8" s="1"/>
      <c r="O8" s="1"/>
      <c r="P8" s="1"/>
      <c r="Q8" s="1"/>
      <c r="R8" s="1"/>
      <c r="S8" s="1"/>
      <c r="T8" s="1"/>
      <c r="U8" s="1"/>
      <c r="V8" s="1"/>
      <c r="W8" s="1"/>
      <c r="X8" s="1"/>
      <c r="Y8" s="1"/>
      <c r="Z8" s="1"/>
    </row>
    <row r="9" spans="1:26" ht="11.25" customHeight="1">
      <c r="A9" s="1"/>
      <c r="B9" s="1"/>
      <c r="C9" s="1"/>
      <c r="D9" s="1"/>
      <c r="E9" s="1"/>
      <c r="F9" s="1"/>
      <c r="G9" s="1"/>
      <c r="H9" s="1"/>
      <c r="I9" s="1"/>
      <c r="J9" s="1"/>
      <c r="K9" s="1"/>
      <c r="L9" s="1"/>
      <c r="M9" s="1"/>
      <c r="N9" s="1"/>
      <c r="O9" s="1"/>
      <c r="P9" s="1"/>
      <c r="Q9" s="1"/>
      <c r="R9" s="1"/>
      <c r="S9" s="1"/>
      <c r="T9" s="1"/>
      <c r="U9" s="1"/>
      <c r="V9" s="1"/>
      <c r="W9" s="1"/>
      <c r="X9" s="1"/>
      <c r="Y9" s="1"/>
      <c r="Z9" s="1"/>
    </row>
    <row r="10" spans="1:26" ht="33.75" customHeight="1">
      <c r="A10" s="1"/>
      <c r="B10" s="11" t="s">
        <v>100</v>
      </c>
      <c r="C10" s="11" t="s">
        <v>101</v>
      </c>
      <c r="D10" s="33" t="s">
        <v>102</v>
      </c>
      <c r="E10" s="10" t="s">
        <v>106</v>
      </c>
      <c r="F10" s="11" t="s">
        <v>325</v>
      </c>
      <c r="G10" s="1"/>
      <c r="H10" s="1"/>
      <c r="I10" s="1"/>
      <c r="J10" s="1"/>
      <c r="K10" s="1"/>
      <c r="L10" s="1"/>
      <c r="M10" s="1"/>
      <c r="N10" s="1"/>
      <c r="O10" s="1"/>
      <c r="P10" s="1"/>
      <c r="Q10" s="1"/>
      <c r="R10" s="1"/>
      <c r="S10" s="1"/>
      <c r="T10" s="1"/>
      <c r="U10" s="1"/>
      <c r="V10" s="1"/>
      <c r="W10" s="1"/>
      <c r="X10" s="1"/>
      <c r="Y10" s="1"/>
      <c r="Z10" s="1"/>
    </row>
    <row r="11" spans="1:26" ht="11.25" customHeight="1">
      <c r="A11" s="1"/>
      <c r="B11" s="53" t="s">
        <v>204</v>
      </c>
      <c r="C11" s="53" t="s">
        <v>205</v>
      </c>
      <c r="D11" s="53" t="s">
        <v>206</v>
      </c>
      <c r="E11" s="12" t="s">
        <v>113</v>
      </c>
      <c r="F11" s="14">
        <f>'iLot 2'!M7*(1+Lot2Profit)</f>
        <v>0</v>
      </c>
      <c r="G11" s="1"/>
      <c r="H11" s="1"/>
      <c r="I11" s="1"/>
      <c r="J11" s="1"/>
      <c r="K11" s="1"/>
      <c r="L11" s="1"/>
      <c r="M11" s="1"/>
      <c r="N11" s="1"/>
      <c r="O11" s="1"/>
      <c r="P11" s="1"/>
      <c r="Q11" s="1"/>
      <c r="R11" s="1"/>
      <c r="S11" s="1"/>
      <c r="T11" s="1"/>
      <c r="U11" s="1"/>
      <c r="V11" s="1"/>
      <c r="W11" s="1"/>
      <c r="X11" s="1"/>
      <c r="Y11" s="1"/>
      <c r="Z11" s="1"/>
    </row>
    <row r="12" spans="1:26" ht="11.25" customHeight="1">
      <c r="A12" s="1"/>
      <c r="B12" s="49"/>
      <c r="C12" s="49"/>
      <c r="D12" s="49"/>
      <c r="E12" s="12" t="s">
        <v>117</v>
      </c>
      <c r="F12" s="14">
        <f>'iLot 2'!M8*(1+Lot2Profit)</f>
        <v>0</v>
      </c>
      <c r="G12" s="1"/>
      <c r="H12" s="1"/>
      <c r="I12" s="1"/>
      <c r="J12" s="1"/>
      <c r="K12" s="1"/>
      <c r="L12" s="1"/>
      <c r="M12" s="1"/>
      <c r="N12" s="1"/>
      <c r="O12" s="1"/>
      <c r="P12" s="1"/>
      <c r="Q12" s="1"/>
      <c r="R12" s="1"/>
      <c r="S12" s="1"/>
      <c r="T12" s="1"/>
      <c r="U12" s="1"/>
      <c r="V12" s="1"/>
      <c r="W12" s="1"/>
      <c r="X12" s="1"/>
      <c r="Y12" s="1"/>
      <c r="Z12" s="1"/>
    </row>
    <row r="13" spans="1:26" ht="11.25" customHeight="1">
      <c r="A13" s="1"/>
      <c r="B13" s="49"/>
      <c r="C13" s="49"/>
      <c r="D13" s="49"/>
      <c r="E13" s="12" t="s">
        <v>120</v>
      </c>
      <c r="F13" s="14">
        <f>'iLot 2'!M9*(1+Lot2Profit)</f>
        <v>0</v>
      </c>
      <c r="G13" s="1"/>
      <c r="H13" s="1"/>
      <c r="I13" s="1"/>
      <c r="J13" s="1"/>
      <c r="K13" s="1"/>
      <c r="L13" s="1"/>
      <c r="M13" s="1"/>
      <c r="N13" s="1"/>
      <c r="O13" s="1"/>
      <c r="P13" s="1"/>
      <c r="Q13" s="1"/>
      <c r="R13" s="1"/>
      <c r="S13" s="1"/>
      <c r="T13" s="1"/>
      <c r="U13" s="1"/>
      <c r="V13" s="1"/>
      <c r="W13" s="1"/>
      <c r="X13" s="1"/>
      <c r="Y13" s="1"/>
      <c r="Z13" s="1"/>
    </row>
    <row r="14" spans="1:26" ht="11.25" customHeight="1">
      <c r="A14" s="1"/>
      <c r="B14" s="50"/>
      <c r="C14" s="50"/>
      <c r="D14" s="50"/>
      <c r="E14" s="12" t="s">
        <v>125</v>
      </c>
      <c r="F14" s="14">
        <f>'iLot 2'!M10*(1+Lot2Profit)</f>
        <v>0</v>
      </c>
      <c r="G14" s="1"/>
      <c r="H14" s="1"/>
      <c r="I14" s="1"/>
      <c r="J14" s="1"/>
      <c r="K14" s="1"/>
      <c r="L14" s="1"/>
      <c r="M14" s="1"/>
      <c r="N14" s="1"/>
      <c r="O14" s="1"/>
      <c r="P14" s="1"/>
      <c r="Q14" s="1"/>
      <c r="R14" s="1"/>
      <c r="S14" s="1"/>
      <c r="T14" s="1"/>
      <c r="U14" s="1"/>
      <c r="V14" s="1"/>
      <c r="W14" s="1"/>
      <c r="X14" s="1"/>
      <c r="Y14" s="1"/>
      <c r="Z14" s="1"/>
    </row>
    <row r="15" spans="1:26" ht="11.2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1.2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1.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1.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1.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1.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1.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1.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1.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1.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1.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1.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1.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1.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1.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1.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1.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1.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1.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1.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1.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1.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1.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1.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1.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1.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1.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1.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1.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1.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1.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1.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1.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1.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1.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1.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1.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1.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1.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GYNkBuo0+4I4VrUvkqfqU/riB1+2hWdeIT/z4sFlxizrV7AN4x3pMrUdRz3na4O3AD7Hbkzln0Kv9g4xXeXczw==" saltValue="A7rE80SIHLqtlxJXt1XNPw==" spinCount="100000" sheet="1" objects="1" scenarios="1"/>
  <mergeCells count="8">
    <mergeCell ref="F5:F6"/>
    <mergeCell ref="B11:B14"/>
    <mergeCell ref="C11:C14"/>
    <mergeCell ref="D11:D14"/>
    <mergeCell ref="D4:E4"/>
    <mergeCell ref="B5:B6"/>
    <mergeCell ref="C5:C6"/>
    <mergeCell ref="D5:E6"/>
  </mergeCell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CCC"/>
  </sheetPr>
  <dimension ref="A1:Z1000"/>
  <sheetViews>
    <sheetView workbookViewId="0">
      <selection activeCell="G33" sqref="G33"/>
    </sheetView>
  </sheetViews>
  <sheetFormatPr defaultColWidth="14.453125" defaultRowHeight="15" customHeight="1"/>
  <cols>
    <col min="1" max="1" width="3.7265625" customWidth="1"/>
    <col min="2" max="2" width="35.54296875" customWidth="1"/>
    <col min="3" max="3" width="10.453125" customWidth="1"/>
    <col min="4" max="4" width="24.81640625" customWidth="1"/>
    <col min="5" max="5" width="13.7265625" customWidth="1"/>
    <col min="6" max="6" width="11.81640625" customWidth="1"/>
    <col min="7" max="7" width="24.453125" customWidth="1"/>
    <col min="8" max="8" width="20.54296875" customWidth="1"/>
    <col min="9" max="26" width="9.1796875" customWidth="1"/>
  </cols>
  <sheetData>
    <row r="1" spans="1:26" ht="11.25" customHeight="1">
      <c r="A1" s="1"/>
      <c r="B1" s="1"/>
      <c r="C1" s="1"/>
      <c r="D1" s="1"/>
      <c r="E1" s="1"/>
      <c r="F1" s="1"/>
      <c r="G1" s="1"/>
      <c r="H1" s="1"/>
      <c r="I1" s="1"/>
      <c r="J1" s="1"/>
      <c r="K1" s="1"/>
      <c r="L1" s="1"/>
      <c r="M1" s="1"/>
      <c r="N1" s="1"/>
      <c r="O1" s="1"/>
      <c r="P1" s="1"/>
      <c r="Q1" s="1"/>
      <c r="R1" s="1"/>
      <c r="S1" s="1"/>
      <c r="T1" s="1"/>
      <c r="U1" s="1"/>
      <c r="V1" s="1"/>
      <c r="W1" s="1"/>
      <c r="X1" s="1"/>
      <c r="Y1" s="1"/>
      <c r="Z1" s="1"/>
    </row>
    <row r="2" spans="1:26" ht="11.25" customHeight="1">
      <c r="A2" s="1"/>
      <c r="B2" s="2" t="s">
        <v>326</v>
      </c>
      <c r="C2" s="1"/>
      <c r="D2" s="1"/>
      <c r="E2" s="1"/>
      <c r="F2" s="1"/>
      <c r="G2" s="1"/>
      <c r="H2" s="1"/>
      <c r="I2" s="1"/>
      <c r="J2" s="1"/>
      <c r="K2" s="1"/>
      <c r="L2" s="1"/>
      <c r="M2" s="1"/>
      <c r="N2" s="1"/>
      <c r="O2" s="1"/>
      <c r="P2" s="1"/>
      <c r="Q2" s="1"/>
      <c r="R2" s="1"/>
      <c r="S2" s="1"/>
      <c r="T2" s="1"/>
      <c r="U2" s="1"/>
      <c r="V2" s="1"/>
      <c r="W2" s="1"/>
      <c r="X2" s="1"/>
      <c r="Y2" s="1"/>
      <c r="Z2" s="1"/>
    </row>
    <row r="3" spans="1:26" ht="11.25" customHeight="1">
      <c r="A3" s="1"/>
      <c r="B3" s="1"/>
      <c r="C3" s="1"/>
      <c r="D3" s="1"/>
      <c r="E3" s="1"/>
      <c r="F3" s="1"/>
      <c r="G3" s="1"/>
      <c r="H3" s="1"/>
      <c r="I3" s="1"/>
      <c r="J3" s="1"/>
      <c r="K3" s="1"/>
      <c r="L3" s="1"/>
      <c r="M3" s="1"/>
      <c r="N3" s="1"/>
      <c r="O3" s="1"/>
      <c r="P3" s="1"/>
      <c r="Q3" s="1"/>
      <c r="R3" s="1"/>
      <c r="S3" s="1"/>
      <c r="T3" s="1"/>
      <c r="U3" s="1"/>
      <c r="V3" s="1"/>
      <c r="W3" s="1"/>
      <c r="X3" s="1"/>
      <c r="Y3" s="1"/>
      <c r="Z3" s="1"/>
    </row>
    <row r="4" spans="1:26" ht="33.75" customHeight="1">
      <c r="A4" s="1"/>
      <c r="B4" s="11" t="s">
        <v>100</v>
      </c>
      <c r="C4" s="11" t="s">
        <v>315</v>
      </c>
      <c r="D4" s="55" t="s">
        <v>316</v>
      </c>
      <c r="E4" s="47"/>
      <c r="F4" s="11" t="s">
        <v>103</v>
      </c>
      <c r="G4" s="11" t="s">
        <v>105</v>
      </c>
      <c r="H4" s="11" t="s">
        <v>327</v>
      </c>
      <c r="I4" s="1"/>
      <c r="J4" s="1"/>
      <c r="K4" s="1"/>
      <c r="L4" s="1"/>
      <c r="M4" s="1"/>
      <c r="N4" s="1"/>
      <c r="O4" s="1"/>
      <c r="P4" s="1"/>
      <c r="Q4" s="1"/>
      <c r="R4" s="1"/>
      <c r="S4" s="1"/>
      <c r="T4" s="1"/>
      <c r="U4" s="1"/>
      <c r="V4" s="1"/>
      <c r="W4" s="1"/>
      <c r="X4" s="1"/>
      <c r="Y4" s="1"/>
      <c r="Z4" s="1"/>
    </row>
    <row r="5" spans="1:26" ht="11.25" customHeight="1">
      <c r="A5" s="1"/>
      <c r="B5" s="54" t="s">
        <v>169</v>
      </c>
      <c r="C5" s="54" t="s">
        <v>170</v>
      </c>
      <c r="D5" s="56" t="s">
        <v>171</v>
      </c>
      <c r="E5" s="54" t="s">
        <v>172</v>
      </c>
      <c r="F5" s="53" t="s">
        <v>15</v>
      </c>
      <c r="G5" s="13" t="s">
        <v>137</v>
      </c>
      <c r="H5" s="31">
        <f>SUM('iLot 3'!K7*(1+SUM(Lot3ManOH,Lot3CorpOH)))*(1+Lot3Profit)</f>
        <v>0</v>
      </c>
      <c r="I5" s="1"/>
      <c r="J5" s="1"/>
      <c r="K5" s="1"/>
      <c r="L5" s="1"/>
      <c r="M5" s="1"/>
      <c r="N5" s="1"/>
      <c r="O5" s="1"/>
      <c r="P5" s="1"/>
      <c r="Q5" s="1"/>
      <c r="R5" s="1"/>
      <c r="S5" s="1"/>
      <c r="T5" s="1"/>
      <c r="U5" s="1"/>
      <c r="V5" s="1"/>
      <c r="W5" s="1"/>
      <c r="X5" s="1"/>
      <c r="Y5" s="1"/>
      <c r="Z5" s="1"/>
    </row>
    <row r="6" spans="1:26" ht="11.25" customHeight="1">
      <c r="A6" s="1"/>
      <c r="B6" s="49"/>
      <c r="C6" s="49"/>
      <c r="D6" s="49"/>
      <c r="E6" s="49"/>
      <c r="F6" s="49"/>
      <c r="G6" s="13" t="s">
        <v>140</v>
      </c>
      <c r="H6" s="31">
        <f>SUM('iLot 3'!K8*(1+SUM(Lot3ManOH,Lot3CorpOH)))*(1+Lot3Profit)</f>
        <v>0</v>
      </c>
      <c r="I6" s="1"/>
      <c r="J6" s="1"/>
      <c r="K6" s="1"/>
      <c r="L6" s="1"/>
      <c r="M6" s="1"/>
      <c r="N6" s="1"/>
      <c r="O6" s="1"/>
      <c r="P6" s="1"/>
      <c r="Q6" s="1"/>
      <c r="R6" s="1"/>
      <c r="S6" s="1"/>
      <c r="T6" s="1"/>
      <c r="U6" s="1"/>
      <c r="V6" s="1"/>
      <c r="W6" s="1"/>
      <c r="X6" s="1"/>
      <c r="Y6" s="1"/>
      <c r="Z6" s="1"/>
    </row>
    <row r="7" spans="1:26" ht="11.25" customHeight="1">
      <c r="A7" s="1"/>
      <c r="B7" s="49"/>
      <c r="C7" s="49"/>
      <c r="D7" s="49"/>
      <c r="E7" s="49"/>
      <c r="F7" s="49"/>
      <c r="G7" s="13" t="s">
        <v>143</v>
      </c>
      <c r="H7" s="31">
        <f>SUM('iLot 3'!K9*(1+SUM(Lot3ManOH,Lot3CorpOH)))*(1+Lot3Profit)</f>
        <v>0</v>
      </c>
      <c r="I7" s="1"/>
      <c r="J7" s="1"/>
      <c r="K7" s="1"/>
      <c r="L7" s="1"/>
      <c r="M7" s="1"/>
      <c r="N7" s="1"/>
      <c r="O7" s="1"/>
      <c r="P7" s="1"/>
      <c r="Q7" s="1"/>
      <c r="R7" s="1"/>
      <c r="S7" s="1"/>
      <c r="T7" s="1"/>
      <c r="U7" s="1"/>
      <c r="V7" s="1"/>
      <c r="W7" s="1"/>
      <c r="X7" s="1"/>
      <c r="Y7" s="1"/>
      <c r="Z7" s="1"/>
    </row>
    <row r="8" spans="1:26" ht="11.25" customHeight="1">
      <c r="A8" s="1"/>
      <c r="B8" s="49"/>
      <c r="C8" s="49"/>
      <c r="D8" s="49"/>
      <c r="E8" s="49"/>
      <c r="F8" s="49"/>
      <c r="G8" s="13" t="s">
        <v>146</v>
      </c>
      <c r="H8" s="31">
        <f>SUM('iLot 3'!K10*(1+SUM(Lot3ManOH,Lot3CorpOH)))*(1+Lot3Profit)</f>
        <v>0</v>
      </c>
      <c r="I8" s="1"/>
      <c r="J8" s="1"/>
      <c r="K8" s="1"/>
      <c r="L8" s="1"/>
      <c r="M8" s="1"/>
      <c r="N8" s="1"/>
      <c r="O8" s="1"/>
      <c r="P8" s="1"/>
      <c r="Q8" s="1"/>
      <c r="R8" s="1"/>
      <c r="S8" s="1"/>
      <c r="T8" s="1"/>
      <c r="U8" s="1"/>
      <c r="V8" s="1"/>
      <c r="W8" s="1"/>
      <c r="X8" s="1"/>
      <c r="Y8" s="1"/>
      <c r="Z8" s="1"/>
    </row>
    <row r="9" spans="1:26" ht="11.25" customHeight="1">
      <c r="A9" s="1"/>
      <c r="B9" s="49"/>
      <c r="C9" s="49"/>
      <c r="D9" s="49"/>
      <c r="E9" s="49"/>
      <c r="F9" s="49"/>
      <c r="G9" s="13" t="s">
        <v>152</v>
      </c>
      <c r="H9" s="31">
        <f>SUM('iLot 3'!K11*(1+SUM(Lot3ManOH,Lot3CorpOH)))*(1+Lot3Profit)</f>
        <v>0</v>
      </c>
      <c r="I9" s="1"/>
      <c r="J9" s="1"/>
      <c r="K9" s="1"/>
      <c r="L9" s="1"/>
      <c r="M9" s="1"/>
      <c r="N9" s="1"/>
      <c r="O9" s="1"/>
      <c r="P9" s="1"/>
      <c r="Q9" s="1"/>
      <c r="R9" s="1"/>
      <c r="S9" s="1"/>
      <c r="T9" s="1"/>
      <c r="U9" s="1"/>
      <c r="V9" s="1"/>
      <c r="W9" s="1"/>
      <c r="X9" s="1"/>
      <c r="Y9" s="1"/>
      <c r="Z9" s="1"/>
    </row>
    <row r="10" spans="1:26" ht="11.25" customHeight="1">
      <c r="A10" s="1"/>
      <c r="B10" s="49"/>
      <c r="C10" s="49"/>
      <c r="D10" s="49"/>
      <c r="E10" s="49"/>
      <c r="F10" s="49"/>
      <c r="G10" s="13" t="s">
        <v>155</v>
      </c>
      <c r="H10" s="31">
        <f>SUM('iLot 3'!K12*(1+SUM(Lot3ManOH,Lot3CorpOH)))*(1+Lot3Profit)</f>
        <v>0</v>
      </c>
      <c r="I10" s="1"/>
      <c r="J10" s="1"/>
      <c r="K10" s="1"/>
      <c r="L10" s="1"/>
      <c r="M10" s="1"/>
      <c r="N10" s="1"/>
      <c r="O10" s="1"/>
      <c r="P10" s="1"/>
      <c r="Q10" s="1"/>
      <c r="R10" s="1"/>
      <c r="S10" s="1"/>
      <c r="T10" s="1"/>
      <c r="U10" s="1"/>
      <c r="V10" s="1"/>
      <c r="W10" s="1"/>
      <c r="X10" s="1"/>
      <c r="Y10" s="1"/>
      <c r="Z10" s="1"/>
    </row>
    <row r="11" spans="1:26" ht="11.25" customHeight="1">
      <c r="A11" s="1"/>
      <c r="B11" s="49"/>
      <c r="C11" s="49"/>
      <c r="D11" s="49"/>
      <c r="E11" s="50"/>
      <c r="F11" s="50"/>
      <c r="G11" s="13" t="s">
        <v>158</v>
      </c>
      <c r="H11" s="31">
        <f>SUM('iLot 3'!K13*(1+SUM(Lot3ManOH,Lot3CorpOH)))*(1+Lot3Profit)</f>
        <v>0</v>
      </c>
      <c r="I11" s="1"/>
      <c r="J11" s="1"/>
      <c r="K11" s="1"/>
      <c r="L11" s="1"/>
      <c r="M11" s="1"/>
      <c r="N11" s="1"/>
      <c r="O11" s="1"/>
      <c r="P11" s="1"/>
      <c r="Q11" s="1"/>
      <c r="R11" s="1"/>
      <c r="S11" s="1"/>
      <c r="T11" s="1"/>
      <c r="U11" s="1"/>
      <c r="V11" s="1"/>
      <c r="W11" s="1"/>
      <c r="X11" s="1"/>
      <c r="Y11" s="1"/>
      <c r="Z11" s="1"/>
    </row>
    <row r="12" spans="1:26" ht="11.25" customHeight="1">
      <c r="A12" s="1"/>
      <c r="B12" s="49"/>
      <c r="C12" s="50"/>
      <c r="D12" s="50"/>
      <c r="E12" s="16" t="s">
        <v>175</v>
      </c>
      <c r="F12" s="12" t="s">
        <v>17</v>
      </c>
      <c r="G12" s="12"/>
      <c r="H12" s="31">
        <f>SUM('iLot 3'!G21*(1+SUM(Lot3ManOH,Lot3CorpOH)))*(1+Lot3Profit)</f>
        <v>0</v>
      </c>
      <c r="I12" s="1"/>
      <c r="J12" s="1"/>
      <c r="K12" s="1"/>
      <c r="L12" s="1"/>
      <c r="M12" s="1"/>
      <c r="N12" s="1"/>
      <c r="O12" s="1"/>
      <c r="P12" s="1"/>
      <c r="Q12" s="1"/>
      <c r="R12" s="1"/>
      <c r="S12" s="1"/>
      <c r="T12" s="1"/>
      <c r="U12" s="1"/>
      <c r="V12" s="1"/>
      <c r="W12" s="1"/>
      <c r="X12" s="1"/>
      <c r="Y12" s="1"/>
      <c r="Z12" s="1"/>
    </row>
    <row r="13" spans="1:26" ht="11.25" customHeight="1">
      <c r="A13" s="1"/>
      <c r="B13" s="49"/>
      <c r="C13" s="54" t="s">
        <v>176</v>
      </c>
      <c r="D13" s="56" t="s">
        <v>177</v>
      </c>
      <c r="E13" s="54" t="s">
        <v>172</v>
      </c>
      <c r="F13" s="53" t="s">
        <v>15</v>
      </c>
      <c r="G13" s="32" t="s">
        <v>137</v>
      </c>
      <c r="H13" s="31">
        <f>SUM('iLot 3'!K20*(1+SUM(Lot3ManOH,Lot3CorpOH)))*(1+Lot3Profit)</f>
        <v>0</v>
      </c>
      <c r="I13" s="1"/>
      <c r="J13" s="1"/>
      <c r="K13" s="1"/>
      <c r="L13" s="1"/>
      <c r="M13" s="1"/>
      <c r="N13" s="1"/>
      <c r="O13" s="1"/>
      <c r="P13" s="1"/>
      <c r="Q13" s="1"/>
      <c r="R13" s="1"/>
      <c r="S13" s="1"/>
      <c r="T13" s="1"/>
      <c r="U13" s="1"/>
      <c r="V13" s="1"/>
      <c r="W13" s="1"/>
      <c r="X13" s="1"/>
      <c r="Y13" s="1"/>
      <c r="Z13" s="1"/>
    </row>
    <row r="14" spans="1:26" ht="11.25" customHeight="1">
      <c r="A14" s="1"/>
      <c r="B14" s="49"/>
      <c r="C14" s="49"/>
      <c r="D14" s="49"/>
      <c r="E14" s="49"/>
      <c r="F14" s="49"/>
      <c r="G14" s="13" t="s">
        <v>140</v>
      </c>
      <c r="H14" s="31">
        <f>SUM('iLot 3'!K21*(1+SUM(Lot3ManOH,Lot3CorpOH)))*(1+Lot3Profit)</f>
        <v>0</v>
      </c>
      <c r="I14" s="1"/>
      <c r="J14" s="1"/>
      <c r="K14" s="1"/>
      <c r="L14" s="1"/>
      <c r="M14" s="1"/>
      <c r="N14" s="1"/>
      <c r="O14" s="1"/>
      <c r="P14" s="1"/>
      <c r="Q14" s="1"/>
      <c r="R14" s="1"/>
      <c r="S14" s="1"/>
      <c r="T14" s="1"/>
      <c r="U14" s="1"/>
      <c r="V14" s="1"/>
      <c r="W14" s="1"/>
      <c r="X14" s="1"/>
      <c r="Y14" s="1"/>
      <c r="Z14" s="1"/>
    </row>
    <row r="15" spans="1:26" ht="11.25" customHeight="1">
      <c r="A15" s="1"/>
      <c r="B15" s="49"/>
      <c r="C15" s="49"/>
      <c r="D15" s="49"/>
      <c r="E15" s="49"/>
      <c r="F15" s="49"/>
      <c r="G15" s="13" t="s">
        <v>143</v>
      </c>
      <c r="H15" s="31">
        <f>SUM('iLot 3'!K22*(1+SUM(Lot3ManOH,Lot3CorpOH)))*(1+Lot3Profit)</f>
        <v>0</v>
      </c>
      <c r="I15" s="1"/>
      <c r="J15" s="1"/>
      <c r="K15" s="1"/>
      <c r="L15" s="1"/>
      <c r="M15" s="1"/>
      <c r="N15" s="1"/>
      <c r="O15" s="1"/>
      <c r="P15" s="1"/>
      <c r="Q15" s="1"/>
      <c r="R15" s="1"/>
      <c r="S15" s="1"/>
      <c r="T15" s="1"/>
      <c r="U15" s="1"/>
      <c r="V15" s="1"/>
      <c r="W15" s="1"/>
      <c r="X15" s="1"/>
      <c r="Y15" s="1"/>
      <c r="Z15" s="1"/>
    </row>
    <row r="16" spans="1:26" ht="11.25" customHeight="1">
      <c r="A16" s="1"/>
      <c r="B16" s="49"/>
      <c r="C16" s="49"/>
      <c r="D16" s="49"/>
      <c r="E16" s="49"/>
      <c r="F16" s="49"/>
      <c r="G16" s="13" t="s">
        <v>146</v>
      </c>
      <c r="H16" s="31">
        <f>SUM('iLot 3'!K23*(1+SUM(Lot3ManOH,Lot3CorpOH)))*(1+Lot3Profit)</f>
        <v>0</v>
      </c>
      <c r="I16" s="1"/>
      <c r="J16" s="1"/>
      <c r="K16" s="1"/>
      <c r="L16" s="1"/>
      <c r="M16" s="1"/>
      <c r="N16" s="1"/>
      <c r="O16" s="1"/>
      <c r="P16" s="1"/>
      <c r="Q16" s="1"/>
      <c r="R16" s="1"/>
      <c r="S16" s="1"/>
      <c r="T16" s="1"/>
      <c r="U16" s="1"/>
      <c r="V16" s="1"/>
      <c r="W16" s="1"/>
      <c r="X16" s="1"/>
      <c r="Y16" s="1"/>
      <c r="Z16" s="1"/>
    </row>
    <row r="17" spans="1:26" ht="11.25" customHeight="1">
      <c r="A17" s="1"/>
      <c r="B17" s="49"/>
      <c r="C17" s="49"/>
      <c r="D17" s="49"/>
      <c r="E17" s="49"/>
      <c r="F17" s="49"/>
      <c r="G17" s="13" t="s">
        <v>152</v>
      </c>
      <c r="H17" s="31">
        <f>SUM('iLot 3'!K24*(1+SUM(Lot3ManOH,Lot3CorpOH)))*(1+Lot3Profit)</f>
        <v>0</v>
      </c>
      <c r="I17" s="1"/>
      <c r="J17" s="1"/>
      <c r="K17" s="1"/>
      <c r="L17" s="1"/>
      <c r="M17" s="1"/>
      <c r="N17" s="1"/>
      <c r="O17" s="1"/>
      <c r="P17" s="1"/>
      <c r="Q17" s="1"/>
      <c r="R17" s="1"/>
      <c r="S17" s="1"/>
      <c r="T17" s="1"/>
      <c r="U17" s="1"/>
      <c r="V17" s="1"/>
      <c r="W17" s="1"/>
      <c r="X17" s="1"/>
      <c r="Y17" s="1"/>
      <c r="Z17" s="1"/>
    </row>
    <row r="18" spans="1:26" ht="11.25" customHeight="1">
      <c r="A18" s="1"/>
      <c r="B18" s="49"/>
      <c r="C18" s="49"/>
      <c r="D18" s="49"/>
      <c r="E18" s="49"/>
      <c r="F18" s="49"/>
      <c r="G18" s="13" t="s">
        <v>155</v>
      </c>
      <c r="H18" s="31">
        <f>SUM('iLot 3'!K25*(1+SUM(Lot3ManOH,Lot3CorpOH)))*(1+Lot3Profit)</f>
        <v>0</v>
      </c>
      <c r="I18" s="1"/>
      <c r="J18" s="1"/>
      <c r="K18" s="1"/>
      <c r="L18" s="1"/>
      <c r="M18" s="1"/>
      <c r="N18" s="1"/>
      <c r="O18" s="1"/>
      <c r="P18" s="1"/>
      <c r="Q18" s="1"/>
      <c r="R18" s="1"/>
      <c r="S18" s="1"/>
      <c r="T18" s="1"/>
      <c r="U18" s="1"/>
      <c r="V18" s="1"/>
      <c r="W18" s="1"/>
      <c r="X18" s="1"/>
      <c r="Y18" s="1"/>
      <c r="Z18" s="1"/>
    </row>
    <row r="19" spans="1:26" ht="11.25" customHeight="1">
      <c r="A19" s="1"/>
      <c r="B19" s="49"/>
      <c r="C19" s="49"/>
      <c r="D19" s="49"/>
      <c r="E19" s="50"/>
      <c r="F19" s="50"/>
      <c r="G19" s="13" t="s">
        <v>158</v>
      </c>
      <c r="H19" s="31">
        <f>SUM('iLot 3'!K26*(1+SUM(Lot3ManOH,Lot3CorpOH)))*(1+Lot3Profit)</f>
        <v>0</v>
      </c>
      <c r="I19" s="1"/>
      <c r="J19" s="1"/>
      <c r="K19" s="1"/>
      <c r="L19" s="1"/>
      <c r="M19" s="1"/>
      <c r="N19" s="1"/>
      <c r="O19" s="1"/>
      <c r="P19" s="1"/>
      <c r="Q19" s="1"/>
      <c r="R19" s="1"/>
      <c r="S19" s="1"/>
      <c r="T19" s="1"/>
      <c r="U19" s="1"/>
      <c r="V19" s="1"/>
      <c r="W19" s="1"/>
      <c r="X19" s="1"/>
      <c r="Y19" s="1"/>
      <c r="Z19" s="1"/>
    </row>
    <row r="20" spans="1:26" ht="11.25" customHeight="1">
      <c r="A20" s="1"/>
      <c r="B20" s="50"/>
      <c r="C20" s="50"/>
      <c r="D20" s="50"/>
      <c r="E20" s="16" t="s">
        <v>175</v>
      </c>
      <c r="F20" s="12" t="s">
        <v>17</v>
      </c>
      <c r="G20" s="12"/>
      <c r="H20" s="31">
        <f>SUM('iLot 3'!G24*(1+SUM(Lot3ManOH,Lot3CorpOH)))*(1+Lot3Profit)</f>
        <v>0</v>
      </c>
      <c r="I20" s="1"/>
      <c r="J20" s="1"/>
      <c r="K20" s="1"/>
      <c r="L20" s="1"/>
      <c r="M20" s="1"/>
      <c r="N20" s="1"/>
      <c r="O20" s="1"/>
      <c r="P20" s="1"/>
      <c r="Q20" s="1"/>
      <c r="R20" s="1"/>
      <c r="S20" s="1"/>
      <c r="T20" s="1"/>
      <c r="U20" s="1"/>
      <c r="V20" s="1"/>
      <c r="W20" s="1"/>
      <c r="X20" s="1"/>
      <c r="Y20" s="1"/>
      <c r="Z20" s="1"/>
    </row>
    <row r="21" spans="1:26" ht="11.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1.25" customHeight="1">
      <c r="A22" s="1"/>
      <c r="B22" s="2" t="s">
        <v>328</v>
      </c>
      <c r="C22" s="1"/>
      <c r="D22" s="1"/>
      <c r="E22" s="1"/>
      <c r="F22" s="1"/>
      <c r="G22" s="1"/>
      <c r="H22" s="1"/>
      <c r="I22" s="1"/>
      <c r="J22" s="1"/>
      <c r="K22" s="1"/>
      <c r="L22" s="1"/>
      <c r="M22" s="1"/>
      <c r="N22" s="1"/>
      <c r="O22" s="1"/>
      <c r="P22" s="1"/>
      <c r="Q22" s="1"/>
      <c r="R22" s="1"/>
      <c r="S22" s="1"/>
      <c r="T22" s="1"/>
      <c r="U22" s="1"/>
      <c r="V22" s="1"/>
      <c r="W22" s="1"/>
      <c r="X22" s="1"/>
      <c r="Y22" s="1"/>
      <c r="Z22" s="1"/>
    </row>
    <row r="23" spans="1:26" ht="11.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33.75" customHeight="1">
      <c r="A24" s="1"/>
      <c r="B24" s="11" t="s">
        <v>100</v>
      </c>
      <c r="C24" s="11" t="s">
        <v>101</v>
      </c>
      <c r="D24" s="33" t="s">
        <v>102</v>
      </c>
      <c r="E24" s="10" t="s">
        <v>106</v>
      </c>
      <c r="F24" s="11" t="s">
        <v>329</v>
      </c>
      <c r="G24" s="1"/>
      <c r="H24" s="1"/>
      <c r="I24" s="1"/>
      <c r="J24" s="1"/>
      <c r="K24" s="1"/>
      <c r="L24" s="1"/>
      <c r="M24" s="1"/>
      <c r="N24" s="1"/>
      <c r="O24" s="1"/>
      <c r="P24" s="1"/>
      <c r="Q24" s="1"/>
      <c r="R24" s="1"/>
      <c r="S24" s="1"/>
      <c r="T24" s="1"/>
      <c r="U24" s="1"/>
      <c r="V24" s="1"/>
      <c r="W24" s="1"/>
      <c r="X24" s="1"/>
      <c r="Y24" s="1"/>
      <c r="Z24" s="1"/>
    </row>
    <row r="25" spans="1:26" ht="11.25" customHeight="1">
      <c r="A25" s="1"/>
      <c r="B25" s="53" t="s">
        <v>204</v>
      </c>
      <c r="C25" s="53" t="s">
        <v>205</v>
      </c>
      <c r="D25" s="53" t="s">
        <v>206</v>
      </c>
      <c r="E25" s="12" t="s">
        <v>113</v>
      </c>
      <c r="F25" s="14">
        <f>'iLot 3'!N7*(1+Lot3Profit)</f>
        <v>0</v>
      </c>
      <c r="G25" s="1"/>
      <c r="H25" s="1"/>
      <c r="I25" s="1"/>
      <c r="J25" s="1"/>
      <c r="K25" s="1"/>
      <c r="L25" s="1"/>
      <c r="M25" s="1"/>
      <c r="N25" s="1"/>
      <c r="O25" s="1"/>
      <c r="P25" s="1"/>
      <c r="Q25" s="1"/>
      <c r="R25" s="1"/>
      <c r="S25" s="1"/>
      <c r="T25" s="1"/>
      <c r="U25" s="1"/>
      <c r="V25" s="1"/>
      <c r="W25" s="1"/>
      <c r="X25" s="1"/>
      <c r="Y25" s="1"/>
      <c r="Z25" s="1"/>
    </row>
    <row r="26" spans="1:26" ht="11.25" customHeight="1">
      <c r="A26" s="1"/>
      <c r="B26" s="49"/>
      <c r="C26" s="49"/>
      <c r="D26" s="49"/>
      <c r="E26" s="12" t="s">
        <v>117</v>
      </c>
      <c r="F26" s="14">
        <f>'iLot 3'!N8*(1+Lot3Profit)</f>
        <v>0</v>
      </c>
      <c r="G26" s="1"/>
      <c r="H26" s="1"/>
      <c r="I26" s="1"/>
      <c r="J26" s="1"/>
      <c r="K26" s="1"/>
      <c r="L26" s="1"/>
      <c r="M26" s="1"/>
      <c r="N26" s="1"/>
      <c r="O26" s="1"/>
      <c r="P26" s="1"/>
      <c r="Q26" s="1"/>
      <c r="R26" s="1"/>
      <c r="S26" s="1"/>
      <c r="T26" s="1"/>
      <c r="U26" s="1"/>
      <c r="V26" s="1"/>
      <c r="W26" s="1"/>
      <c r="X26" s="1"/>
      <c r="Y26" s="1"/>
      <c r="Z26" s="1"/>
    </row>
    <row r="27" spans="1:26" ht="11.25" customHeight="1">
      <c r="A27" s="1"/>
      <c r="B27" s="49"/>
      <c r="C27" s="49"/>
      <c r="D27" s="49"/>
      <c r="E27" s="12" t="s">
        <v>120</v>
      </c>
      <c r="F27" s="14">
        <f>'iLot 3'!N9*(1+Lot3Profit)</f>
        <v>0</v>
      </c>
      <c r="G27" s="1"/>
      <c r="H27" s="1"/>
      <c r="I27" s="1"/>
      <c r="J27" s="1"/>
      <c r="K27" s="1"/>
      <c r="L27" s="1"/>
      <c r="M27" s="1"/>
      <c r="N27" s="1"/>
      <c r="O27" s="1"/>
      <c r="P27" s="1"/>
      <c r="Q27" s="1"/>
      <c r="R27" s="1"/>
      <c r="S27" s="1"/>
      <c r="T27" s="1"/>
      <c r="U27" s="1"/>
      <c r="V27" s="1"/>
      <c r="W27" s="1"/>
      <c r="X27" s="1"/>
      <c r="Y27" s="1"/>
      <c r="Z27" s="1"/>
    </row>
    <row r="28" spans="1:26" ht="11.25" customHeight="1">
      <c r="A28" s="1"/>
      <c r="B28" s="50"/>
      <c r="C28" s="50"/>
      <c r="D28" s="50"/>
      <c r="E28" s="12" t="s">
        <v>125</v>
      </c>
      <c r="F28" s="14">
        <f>'iLot 3'!N10*(1+Lot3Profit)</f>
        <v>0</v>
      </c>
      <c r="G28" s="1"/>
      <c r="H28" s="1"/>
      <c r="I28" s="1"/>
      <c r="J28" s="1"/>
      <c r="K28" s="1"/>
      <c r="L28" s="1"/>
      <c r="M28" s="1"/>
      <c r="N28" s="1"/>
      <c r="O28" s="1"/>
      <c r="P28" s="1"/>
      <c r="Q28" s="1"/>
      <c r="R28" s="1"/>
      <c r="S28" s="1"/>
      <c r="T28" s="1"/>
      <c r="U28" s="1"/>
      <c r="V28" s="1"/>
      <c r="W28" s="1"/>
      <c r="X28" s="1"/>
      <c r="Y28" s="1"/>
      <c r="Z28" s="1"/>
    </row>
    <row r="29" spans="1:26" ht="11.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1.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1.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1.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1.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1.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1.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1.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1.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1.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1.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1.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1.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1.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1.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1.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1.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1.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1.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1.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1.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1.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1.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1.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1.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x6cWWNU3H+S6Aurf0dZkQT9PwA0akJiXp0btqSVIif1om4iE0OxB6COi4K97hsVBg4nQuxvfIBDqJ0upX6V9Xw==" saltValue="+XBL/ySgCpARDUwPasJajg==" spinCount="100000" sheet="1" objects="1" scenarios="1"/>
  <mergeCells count="13">
    <mergeCell ref="F13:F19"/>
    <mergeCell ref="D4:E4"/>
    <mergeCell ref="C5:C12"/>
    <mergeCell ref="D5:D12"/>
    <mergeCell ref="E5:E11"/>
    <mergeCell ref="F5:F11"/>
    <mergeCell ref="D13:D20"/>
    <mergeCell ref="E13:E19"/>
    <mergeCell ref="D25:D28"/>
    <mergeCell ref="B5:B20"/>
    <mergeCell ref="B25:B28"/>
    <mergeCell ref="C25:C28"/>
    <mergeCell ref="C13:C20"/>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CCC"/>
  </sheetPr>
  <dimension ref="A1:Z1000"/>
  <sheetViews>
    <sheetView workbookViewId="0">
      <selection activeCell="G34" sqref="G34"/>
    </sheetView>
  </sheetViews>
  <sheetFormatPr defaultColWidth="14.453125" defaultRowHeight="15" customHeight="1"/>
  <cols>
    <col min="1" max="1" width="3.7265625" customWidth="1"/>
    <col min="2" max="2" width="35.1796875" customWidth="1"/>
    <col min="3" max="3" width="10.26953125" customWidth="1"/>
    <col min="4" max="4" width="22" customWidth="1"/>
    <col min="5" max="5" width="13.7265625" customWidth="1"/>
    <col min="6" max="6" width="11.81640625" customWidth="1"/>
    <col min="7" max="7" width="40.1796875" customWidth="1"/>
    <col min="8" max="8" width="20.54296875" customWidth="1"/>
    <col min="9" max="26" width="9.1796875" customWidth="1"/>
  </cols>
  <sheetData>
    <row r="1" spans="1:26" ht="11.25" customHeight="1">
      <c r="A1" s="1"/>
      <c r="B1" s="1"/>
      <c r="C1" s="1"/>
      <c r="D1" s="1"/>
      <c r="E1" s="1"/>
      <c r="F1" s="1"/>
      <c r="G1" s="1"/>
      <c r="H1" s="1"/>
      <c r="I1" s="1"/>
      <c r="J1" s="1"/>
      <c r="K1" s="1"/>
      <c r="L1" s="1"/>
      <c r="M1" s="1"/>
      <c r="N1" s="1"/>
      <c r="O1" s="1"/>
      <c r="P1" s="1"/>
      <c r="Q1" s="1"/>
      <c r="R1" s="1"/>
      <c r="S1" s="1"/>
      <c r="T1" s="1"/>
      <c r="U1" s="1"/>
      <c r="V1" s="1"/>
      <c r="W1" s="1"/>
      <c r="X1" s="1"/>
      <c r="Y1" s="1"/>
      <c r="Z1" s="1"/>
    </row>
    <row r="2" spans="1:26" ht="11.25" customHeight="1">
      <c r="A2" s="1"/>
      <c r="B2" s="2" t="s">
        <v>330</v>
      </c>
      <c r="C2" s="1"/>
      <c r="D2" s="1"/>
      <c r="E2" s="1"/>
      <c r="F2" s="1"/>
      <c r="G2" s="1"/>
      <c r="H2" s="1"/>
      <c r="I2" s="1"/>
      <c r="J2" s="1"/>
      <c r="K2" s="1"/>
      <c r="L2" s="1"/>
      <c r="M2" s="1"/>
      <c r="N2" s="1"/>
      <c r="O2" s="1"/>
      <c r="P2" s="1"/>
      <c r="Q2" s="1"/>
      <c r="R2" s="1"/>
      <c r="S2" s="1"/>
      <c r="T2" s="1"/>
      <c r="U2" s="1"/>
      <c r="V2" s="1"/>
      <c r="W2" s="1"/>
      <c r="X2" s="1"/>
      <c r="Y2" s="1"/>
      <c r="Z2" s="1"/>
    </row>
    <row r="3" spans="1:26" ht="11.25" customHeight="1">
      <c r="A3" s="1"/>
      <c r="B3" s="1"/>
      <c r="C3" s="1"/>
      <c r="D3" s="1"/>
      <c r="E3" s="1"/>
      <c r="F3" s="1"/>
      <c r="G3" s="1"/>
      <c r="H3" s="1"/>
      <c r="I3" s="1"/>
      <c r="J3" s="1"/>
      <c r="K3" s="1"/>
      <c r="L3" s="1"/>
      <c r="M3" s="1"/>
      <c r="N3" s="1"/>
      <c r="O3" s="1"/>
      <c r="P3" s="1"/>
      <c r="Q3" s="1"/>
      <c r="R3" s="1"/>
      <c r="S3" s="1"/>
      <c r="T3" s="1"/>
      <c r="U3" s="1"/>
      <c r="V3" s="1"/>
      <c r="W3" s="1"/>
      <c r="X3" s="1"/>
      <c r="Y3" s="1"/>
      <c r="Z3" s="1"/>
    </row>
    <row r="4" spans="1:26" ht="33.75" customHeight="1">
      <c r="A4" s="1"/>
      <c r="B4" s="11" t="s">
        <v>100</v>
      </c>
      <c r="C4" s="11" t="s">
        <v>315</v>
      </c>
      <c r="D4" s="55" t="s">
        <v>316</v>
      </c>
      <c r="E4" s="47"/>
      <c r="F4" s="11" t="s">
        <v>103</v>
      </c>
      <c r="G4" s="11" t="s">
        <v>105</v>
      </c>
      <c r="H4" s="11" t="s">
        <v>331</v>
      </c>
      <c r="I4" s="1"/>
      <c r="J4" s="1"/>
      <c r="K4" s="1"/>
      <c r="L4" s="1"/>
      <c r="M4" s="1"/>
      <c r="N4" s="1"/>
      <c r="O4" s="1"/>
      <c r="P4" s="1"/>
      <c r="Q4" s="1"/>
      <c r="R4" s="1"/>
      <c r="S4" s="1"/>
      <c r="T4" s="1"/>
      <c r="U4" s="1"/>
      <c r="V4" s="1"/>
      <c r="W4" s="1"/>
      <c r="X4" s="1"/>
      <c r="Y4" s="1"/>
      <c r="Z4" s="1"/>
    </row>
    <row r="5" spans="1:26" ht="11.25" customHeight="1">
      <c r="A5" s="1"/>
      <c r="B5" s="53" t="s">
        <v>190</v>
      </c>
      <c r="C5" s="53" t="s">
        <v>191</v>
      </c>
      <c r="D5" s="58" t="s">
        <v>192</v>
      </c>
      <c r="E5" s="59"/>
      <c r="F5" s="53" t="s">
        <v>15</v>
      </c>
      <c r="G5" s="13" t="s">
        <v>208</v>
      </c>
      <c r="H5" s="31">
        <f>SUM('iLot 4'!J7*(1+SUM(Lot4ManOH,Lot4CorpOH)))*(1+Lot4Profit)</f>
        <v>0</v>
      </c>
      <c r="I5" s="1"/>
      <c r="J5" s="1"/>
      <c r="K5" s="1"/>
      <c r="L5" s="1"/>
      <c r="M5" s="1"/>
      <c r="N5" s="1"/>
      <c r="O5" s="1"/>
      <c r="P5" s="1"/>
      <c r="Q5" s="1"/>
      <c r="R5" s="1"/>
      <c r="S5" s="1"/>
      <c r="T5" s="1"/>
      <c r="U5" s="1"/>
      <c r="V5" s="1"/>
      <c r="W5" s="1"/>
      <c r="X5" s="1"/>
      <c r="Y5" s="1"/>
      <c r="Z5" s="1"/>
    </row>
    <row r="6" spans="1:26" ht="11.25" customHeight="1">
      <c r="A6" s="1"/>
      <c r="B6" s="49"/>
      <c r="C6" s="49"/>
      <c r="D6" s="60"/>
      <c r="E6" s="61"/>
      <c r="F6" s="49"/>
      <c r="G6" s="13" t="s">
        <v>210</v>
      </c>
      <c r="H6" s="31">
        <f>SUM('iLot 4'!J8*(1+SUM(Lot4ManOH,Lot4CorpOH)))*(1+Lot4Profit)</f>
        <v>0</v>
      </c>
      <c r="I6" s="1"/>
      <c r="J6" s="1"/>
      <c r="K6" s="1"/>
      <c r="L6" s="1"/>
      <c r="M6" s="1"/>
      <c r="N6" s="1"/>
      <c r="O6" s="1"/>
      <c r="P6" s="1"/>
      <c r="Q6" s="1"/>
      <c r="R6" s="1"/>
      <c r="S6" s="1"/>
      <c r="T6" s="1"/>
      <c r="U6" s="1"/>
      <c r="V6" s="1"/>
      <c r="W6" s="1"/>
      <c r="X6" s="1"/>
      <c r="Y6" s="1"/>
      <c r="Z6" s="1"/>
    </row>
    <row r="7" spans="1:26" ht="11.25" customHeight="1">
      <c r="A7" s="1"/>
      <c r="B7" s="49"/>
      <c r="C7" s="49"/>
      <c r="D7" s="60"/>
      <c r="E7" s="61"/>
      <c r="F7" s="49"/>
      <c r="G7" s="13" t="s">
        <v>211</v>
      </c>
      <c r="H7" s="31">
        <f>SUM('iLot 4'!J9*(1+SUM(Lot4ManOH,Lot4CorpOH)))*(1+Lot4Profit)</f>
        <v>0</v>
      </c>
      <c r="I7" s="1"/>
      <c r="J7" s="1"/>
      <c r="K7" s="1"/>
      <c r="L7" s="1"/>
      <c r="M7" s="1"/>
      <c r="N7" s="1"/>
      <c r="O7" s="1"/>
      <c r="P7" s="1"/>
      <c r="Q7" s="1"/>
      <c r="R7" s="1"/>
      <c r="S7" s="1"/>
      <c r="T7" s="1"/>
      <c r="U7" s="1"/>
      <c r="V7" s="1"/>
      <c r="W7" s="1"/>
      <c r="X7" s="1"/>
      <c r="Y7" s="1"/>
      <c r="Z7" s="1"/>
    </row>
    <row r="8" spans="1:26" ht="11.25" customHeight="1">
      <c r="A8" s="1"/>
      <c r="B8" s="49"/>
      <c r="C8" s="49"/>
      <c r="D8" s="60"/>
      <c r="E8" s="61"/>
      <c r="F8" s="49"/>
      <c r="G8" s="13" t="s">
        <v>212</v>
      </c>
      <c r="H8" s="31">
        <f>SUM('iLot 4'!J10*(1+SUM(Lot4ManOH,Lot4CorpOH)))*(1+Lot4Profit)</f>
        <v>0</v>
      </c>
      <c r="I8" s="1"/>
      <c r="J8" s="1"/>
      <c r="K8" s="1"/>
      <c r="L8" s="1"/>
      <c r="M8" s="1"/>
      <c r="N8" s="1"/>
      <c r="O8" s="1"/>
      <c r="P8" s="1"/>
      <c r="Q8" s="1"/>
      <c r="R8" s="1"/>
      <c r="S8" s="1"/>
      <c r="T8" s="1"/>
      <c r="U8" s="1"/>
      <c r="V8" s="1"/>
      <c r="W8" s="1"/>
      <c r="X8" s="1"/>
      <c r="Y8" s="1"/>
      <c r="Z8" s="1"/>
    </row>
    <row r="9" spans="1:26" ht="11.25" customHeight="1">
      <c r="A9" s="1"/>
      <c r="B9" s="49"/>
      <c r="C9" s="49"/>
      <c r="D9" s="60"/>
      <c r="E9" s="61"/>
      <c r="F9" s="49"/>
      <c r="G9" s="13" t="s">
        <v>213</v>
      </c>
      <c r="H9" s="31">
        <f>SUM('iLot 4'!J11*(1+SUM(Lot4ManOH,Lot4CorpOH)))*(1+Lot4Profit)</f>
        <v>0</v>
      </c>
      <c r="I9" s="1"/>
      <c r="J9" s="1"/>
      <c r="K9" s="1"/>
      <c r="L9" s="1"/>
      <c r="M9" s="1"/>
      <c r="N9" s="1"/>
      <c r="O9" s="1"/>
      <c r="P9" s="1"/>
      <c r="Q9" s="1"/>
      <c r="R9" s="1"/>
      <c r="S9" s="1"/>
      <c r="T9" s="1"/>
      <c r="U9" s="1"/>
      <c r="V9" s="1"/>
      <c r="W9" s="1"/>
      <c r="X9" s="1"/>
      <c r="Y9" s="1"/>
      <c r="Z9" s="1"/>
    </row>
    <row r="10" spans="1:26" ht="11.25" customHeight="1">
      <c r="A10" s="1"/>
      <c r="B10" s="50"/>
      <c r="C10" s="50"/>
      <c r="D10" s="62"/>
      <c r="E10" s="63"/>
      <c r="F10" s="50"/>
      <c r="G10" s="13" t="s">
        <v>214</v>
      </c>
      <c r="H10" s="31">
        <f>SUM('iLot 4'!J12*(1+SUM(Lot4ManOH,Lot4CorpOH)))*(1+Lot4Profit)</f>
        <v>0</v>
      </c>
      <c r="I10" s="1"/>
      <c r="J10" s="1"/>
      <c r="K10" s="1"/>
      <c r="L10" s="1"/>
      <c r="M10" s="1"/>
      <c r="N10" s="1"/>
      <c r="O10" s="1"/>
      <c r="P10" s="1"/>
      <c r="Q10" s="1"/>
      <c r="R10" s="1"/>
      <c r="S10" s="1"/>
      <c r="T10" s="1"/>
      <c r="U10" s="1"/>
      <c r="V10" s="1"/>
      <c r="W10" s="1"/>
      <c r="X10" s="1"/>
      <c r="Y10" s="1"/>
      <c r="Z10" s="1"/>
    </row>
    <row r="11" spans="1:26" ht="11.25" customHeight="1">
      <c r="A11" s="1"/>
      <c r="B11" s="12" t="s">
        <v>195</v>
      </c>
      <c r="C11" s="12" t="s">
        <v>196</v>
      </c>
      <c r="D11" s="51" t="s">
        <v>197</v>
      </c>
      <c r="E11" s="47"/>
      <c r="F11" s="12" t="s">
        <v>15</v>
      </c>
      <c r="G11" s="12"/>
      <c r="H11" s="31">
        <f>SUM('iLot 4'!F20*(1+SUM(Lot4ManOH,Lot4CorpOH)))*(1+Lot4Profit)</f>
        <v>0</v>
      </c>
      <c r="I11" s="1"/>
      <c r="J11" s="1"/>
      <c r="K11" s="1"/>
      <c r="L11" s="1"/>
      <c r="M11" s="1"/>
      <c r="N11" s="1"/>
      <c r="O11" s="1"/>
      <c r="P11" s="1"/>
      <c r="Q11" s="1"/>
      <c r="R11" s="1"/>
      <c r="S11" s="1"/>
      <c r="T11" s="1"/>
      <c r="U11" s="1"/>
      <c r="V11" s="1"/>
      <c r="W11" s="1"/>
      <c r="X11" s="1"/>
      <c r="Y11" s="1"/>
      <c r="Z11" s="1"/>
    </row>
    <row r="12" spans="1:26" ht="11.25" customHeight="1">
      <c r="A12" s="1"/>
      <c r="B12" s="12" t="s">
        <v>198</v>
      </c>
      <c r="C12" s="12" t="s">
        <v>199</v>
      </c>
      <c r="D12" s="51" t="s">
        <v>200</v>
      </c>
      <c r="E12" s="47"/>
      <c r="F12" s="12" t="s">
        <v>15</v>
      </c>
      <c r="G12" s="12"/>
      <c r="H12" s="31">
        <f>SUM('iLot 4'!F21*(1+SUM(Lot4ManOH,Lot4CorpOH)))*(1+Lot4Profit)</f>
        <v>0</v>
      </c>
      <c r="I12" s="1"/>
      <c r="J12" s="1"/>
      <c r="K12" s="1"/>
      <c r="L12" s="1"/>
      <c r="M12" s="1"/>
      <c r="N12" s="1"/>
      <c r="O12" s="1"/>
      <c r="P12" s="1"/>
      <c r="Q12" s="1"/>
      <c r="R12" s="1"/>
      <c r="S12" s="1"/>
      <c r="T12" s="1"/>
      <c r="U12" s="1"/>
      <c r="V12" s="1"/>
      <c r="W12" s="1"/>
      <c r="X12" s="1"/>
      <c r="Y12" s="1"/>
      <c r="Z12" s="1"/>
    </row>
    <row r="13" spans="1:26" ht="11.25" customHeight="1">
      <c r="A13" s="1"/>
      <c r="B13" s="12" t="s">
        <v>201</v>
      </c>
      <c r="C13" s="12" t="s">
        <v>202</v>
      </c>
      <c r="D13" s="51" t="s">
        <v>203</v>
      </c>
      <c r="E13" s="47"/>
      <c r="F13" s="12" t="s">
        <v>15</v>
      </c>
      <c r="G13" s="12"/>
      <c r="H13" s="31">
        <f>SUM('iLot 4'!F22*(1+SUM(Lot4ManOH,Lot4CorpOH)))*(1+Lot4Profit)</f>
        <v>0</v>
      </c>
      <c r="I13" s="1"/>
      <c r="J13" s="1"/>
      <c r="K13" s="1"/>
      <c r="L13" s="1"/>
      <c r="M13" s="1"/>
      <c r="N13" s="1"/>
      <c r="O13" s="1"/>
      <c r="P13" s="1"/>
      <c r="Q13" s="1"/>
      <c r="R13" s="1"/>
      <c r="S13" s="1"/>
      <c r="T13" s="1"/>
      <c r="U13" s="1"/>
      <c r="V13" s="1"/>
      <c r="W13" s="1"/>
      <c r="X13" s="1"/>
      <c r="Y13" s="1"/>
      <c r="Z13" s="1"/>
    </row>
    <row r="14" spans="1:26" ht="11.2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1.25" customHeight="1">
      <c r="A15" s="1"/>
      <c r="B15" s="2" t="s">
        <v>332</v>
      </c>
      <c r="C15" s="1"/>
      <c r="D15" s="1"/>
      <c r="E15" s="1"/>
      <c r="F15" s="1"/>
      <c r="G15" s="1"/>
      <c r="H15" s="1"/>
      <c r="I15" s="1"/>
      <c r="J15" s="1"/>
      <c r="K15" s="1"/>
      <c r="L15" s="1"/>
      <c r="M15" s="1"/>
      <c r="N15" s="1"/>
      <c r="O15" s="1"/>
      <c r="P15" s="1"/>
      <c r="Q15" s="1"/>
      <c r="R15" s="1"/>
      <c r="S15" s="1"/>
      <c r="T15" s="1"/>
      <c r="U15" s="1"/>
      <c r="V15" s="1"/>
      <c r="W15" s="1"/>
      <c r="X15" s="1"/>
      <c r="Y15" s="1"/>
      <c r="Z15" s="1"/>
    </row>
    <row r="16" spans="1:26" ht="11.2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33.75" customHeight="1">
      <c r="A17" s="1"/>
      <c r="B17" s="11" t="s">
        <v>100</v>
      </c>
      <c r="C17" s="11" t="s">
        <v>101</v>
      </c>
      <c r="D17" s="33" t="s">
        <v>102</v>
      </c>
      <c r="E17" s="10" t="s">
        <v>106</v>
      </c>
      <c r="F17" s="11" t="s">
        <v>333</v>
      </c>
      <c r="G17" s="1"/>
      <c r="H17" s="1"/>
      <c r="I17" s="1"/>
      <c r="J17" s="1"/>
      <c r="K17" s="1"/>
      <c r="L17" s="1"/>
      <c r="M17" s="1"/>
      <c r="N17" s="1"/>
      <c r="O17" s="1"/>
      <c r="P17" s="1"/>
      <c r="Q17" s="1"/>
      <c r="R17" s="1"/>
      <c r="S17" s="1"/>
      <c r="T17" s="1"/>
      <c r="U17" s="1"/>
      <c r="V17" s="1"/>
      <c r="W17" s="1"/>
      <c r="X17" s="1"/>
      <c r="Y17" s="1"/>
      <c r="Z17" s="1"/>
    </row>
    <row r="18" spans="1:26" ht="11.25" customHeight="1">
      <c r="A18" s="1"/>
      <c r="B18" s="53" t="s">
        <v>204</v>
      </c>
      <c r="C18" s="53" t="s">
        <v>205</v>
      </c>
      <c r="D18" s="53" t="s">
        <v>206</v>
      </c>
      <c r="E18" s="12" t="s">
        <v>113</v>
      </c>
      <c r="F18" s="14">
        <f>'iLot 4'!M7*(1+Lot4Profit)</f>
        <v>0</v>
      </c>
      <c r="G18" s="1"/>
      <c r="H18" s="1"/>
      <c r="I18" s="1"/>
      <c r="J18" s="1"/>
      <c r="K18" s="1"/>
      <c r="L18" s="1"/>
      <c r="M18" s="1"/>
      <c r="N18" s="1"/>
      <c r="O18" s="1"/>
      <c r="P18" s="1"/>
      <c r="Q18" s="1"/>
      <c r="R18" s="1"/>
      <c r="S18" s="1"/>
      <c r="T18" s="1"/>
      <c r="U18" s="1"/>
      <c r="V18" s="1"/>
      <c r="W18" s="1"/>
      <c r="X18" s="1"/>
      <c r="Y18" s="1"/>
      <c r="Z18" s="1"/>
    </row>
    <row r="19" spans="1:26" ht="11.25" customHeight="1">
      <c r="A19" s="1"/>
      <c r="B19" s="49"/>
      <c r="C19" s="49"/>
      <c r="D19" s="49"/>
      <c r="E19" s="12" t="s">
        <v>117</v>
      </c>
      <c r="F19" s="14">
        <f>'iLot 4'!M8*(1+Lot4Profit)</f>
        <v>0</v>
      </c>
      <c r="G19" s="1"/>
      <c r="H19" s="1"/>
      <c r="I19" s="1"/>
      <c r="J19" s="1"/>
      <c r="K19" s="1"/>
      <c r="L19" s="1"/>
      <c r="M19" s="1"/>
      <c r="N19" s="1"/>
      <c r="O19" s="1"/>
      <c r="P19" s="1"/>
      <c r="Q19" s="1"/>
      <c r="R19" s="1"/>
      <c r="S19" s="1"/>
      <c r="T19" s="1"/>
      <c r="U19" s="1"/>
      <c r="V19" s="1"/>
      <c r="W19" s="1"/>
      <c r="X19" s="1"/>
      <c r="Y19" s="1"/>
      <c r="Z19" s="1"/>
    </row>
    <row r="20" spans="1:26" ht="11.25" customHeight="1">
      <c r="A20" s="1"/>
      <c r="B20" s="49"/>
      <c r="C20" s="49"/>
      <c r="D20" s="49"/>
      <c r="E20" s="12" t="s">
        <v>120</v>
      </c>
      <c r="F20" s="14">
        <f>'iLot 4'!M9*(1+Lot4Profit)</f>
        <v>0</v>
      </c>
      <c r="G20" s="1"/>
      <c r="H20" s="1"/>
      <c r="I20" s="1"/>
      <c r="J20" s="1"/>
      <c r="K20" s="1"/>
      <c r="L20" s="1"/>
      <c r="M20" s="1"/>
      <c r="N20" s="1"/>
      <c r="O20" s="1"/>
      <c r="P20" s="1"/>
      <c r="Q20" s="1"/>
      <c r="R20" s="1"/>
      <c r="S20" s="1"/>
      <c r="T20" s="1"/>
      <c r="U20" s="1"/>
      <c r="V20" s="1"/>
      <c r="W20" s="1"/>
      <c r="X20" s="1"/>
      <c r="Y20" s="1"/>
      <c r="Z20" s="1"/>
    </row>
    <row r="21" spans="1:26" ht="11.25" customHeight="1">
      <c r="A21" s="1"/>
      <c r="B21" s="50"/>
      <c r="C21" s="50"/>
      <c r="D21" s="50"/>
      <c r="E21" s="12" t="s">
        <v>125</v>
      </c>
      <c r="F21" s="14">
        <f>'iLot 4'!M10*(1+Lot4Profit)</f>
        <v>0</v>
      </c>
      <c r="G21" s="1"/>
      <c r="H21" s="1"/>
      <c r="I21" s="1"/>
      <c r="J21" s="1"/>
      <c r="K21" s="1"/>
      <c r="L21" s="1"/>
      <c r="M21" s="1"/>
      <c r="N21" s="1"/>
      <c r="O21" s="1"/>
      <c r="P21" s="1"/>
      <c r="Q21" s="1"/>
      <c r="R21" s="1"/>
      <c r="S21" s="1"/>
      <c r="T21" s="1"/>
      <c r="U21" s="1"/>
      <c r="V21" s="1"/>
      <c r="W21" s="1"/>
      <c r="X21" s="1"/>
      <c r="Y21" s="1"/>
      <c r="Z21" s="1"/>
    </row>
    <row r="22" spans="1:26" ht="11.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1.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1.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1.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1.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1.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1.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1.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1.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1.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1.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1.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1.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1.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1.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1.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1.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1.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1.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1.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1.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1.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1.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1.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1.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1.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1.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1.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1.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1.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1.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1.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6MNNpE26VF2idJfF+Yltxq9WzgAPLrjEm/oB96hUKsHW+x4Cz3gWtMHYOBeKzhKuCD8fAAK0Vr/zzOCR18hmFQ==" saltValue="phbEJpYU04xOHf6dAv19/w==" spinCount="100000" sheet="1" objects="1" scenarios="1"/>
  <mergeCells count="11">
    <mergeCell ref="F5:F10"/>
    <mergeCell ref="D11:E11"/>
    <mergeCell ref="D12:E12"/>
    <mergeCell ref="D13:E13"/>
    <mergeCell ref="B5:B10"/>
    <mergeCell ref="B18:B21"/>
    <mergeCell ref="C18:C21"/>
    <mergeCell ref="D18:D21"/>
    <mergeCell ref="D4:E4"/>
    <mergeCell ref="C5:C10"/>
    <mergeCell ref="D5:E10"/>
  </mergeCell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CCC"/>
  </sheetPr>
  <dimension ref="A1:Z1000"/>
  <sheetViews>
    <sheetView workbookViewId="0"/>
  </sheetViews>
  <sheetFormatPr defaultColWidth="14.453125" defaultRowHeight="15" customHeight="1"/>
  <cols>
    <col min="1" max="1" width="43.54296875" customWidth="1"/>
    <col min="2" max="2" width="17.7265625" customWidth="1"/>
    <col min="3" max="3" width="44.7265625" customWidth="1"/>
    <col min="4" max="4" width="12.1796875" customWidth="1"/>
    <col min="5" max="9" width="12.26953125" customWidth="1"/>
    <col min="10" max="26" width="9.1796875" customWidth="1"/>
  </cols>
  <sheetData>
    <row r="1" spans="1:26" ht="11.25" customHeight="1">
      <c r="A1" s="22" t="s">
        <v>82</v>
      </c>
      <c r="B1" s="22" t="s">
        <v>83</v>
      </c>
      <c r="C1" s="22" t="s">
        <v>85</v>
      </c>
      <c r="D1" s="22" t="s">
        <v>87</v>
      </c>
      <c r="E1" s="22" t="s">
        <v>92</v>
      </c>
      <c r="F1" s="22" t="s">
        <v>93</v>
      </c>
      <c r="G1" s="22" t="s">
        <v>94</v>
      </c>
      <c r="H1" s="22" t="s">
        <v>95</v>
      </c>
      <c r="I1" s="22" t="s">
        <v>334</v>
      </c>
      <c r="J1" s="1"/>
      <c r="K1" s="1"/>
      <c r="L1" s="1"/>
      <c r="M1" s="1"/>
      <c r="N1" s="1"/>
      <c r="O1" s="1"/>
      <c r="P1" s="1"/>
      <c r="Q1" s="1"/>
      <c r="R1" s="1"/>
      <c r="S1" s="1"/>
      <c r="T1" s="1"/>
      <c r="U1" s="1"/>
      <c r="V1" s="1"/>
      <c r="W1" s="1"/>
      <c r="X1" s="1"/>
      <c r="Y1" s="1"/>
      <c r="Z1" s="1"/>
    </row>
    <row r="2" spans="1:26" ht="11.25" customHeight="1">
      <c r="A2" s="13" t="str">
        <f>IF(iBidder!C4="","",iBidder!C4)</f>
        <v/>
      </c>
      <c r="B2" s="13" t="str">
        <f>iBidder!C5</f>
        <v>RM6257</v>
      </c>
      <c r="C2" s="13" t="str">
        <f>iBidder!C6</f>
        <v>Security Services – Physical, Technical and Support Services</v>
      </c>
      <c r="D2" s="13" t="str">
        <f>iBidder!C7</f>
        <v>v1.0</v>
      </c>
      <c r="E2" s="13" t="str">
        <f>IF(iBidder!C13="","",iBidder!C13)</f>
        <v/>
      </c>
      <c r="F2" s="13" t="str">
        <f>IF(iBidder!C14="","",iBidder!C14)</f>
        <v/>
      </c>
      <c r="G2" s="13" t="str">
        <f>IF(iBidder!C15="","",iBidder!C15)</f>
        <v/>
      </c>
      <c r="H2" s="13" t="str">
        <f>IF(iBidder!C16="","",iBidder!C16)</f>
        <v/>
      </c>
      <c r="I2" s="13" t="str">
        <f>oConformance!C2</f>
        <v>Non-Conformant</v>
      </c>
      <c r="J2" s="1"/>
      <c r="K2" s="1"/>
      <c r="L2" s="1"/>
      <c r="M2" s="1"/>
      <c r="N2" s="1"/>
      <c r="O2" s="1"/>
      <c r="P2" s="1"/>
      <c r="Q2" s="1"/>
      <c r="R2" s="1"/>
      <c r="S2" s="1"/>
      <c r="T2" s="1"/>
      <c r="U2" s="1"/>
      <c r="V2" s="1"/>
      <c r="W2" s="1"/>
      <c r="X2" s="1"/>
      <c r="Y2" s="1"/>
      <c r="Z2" s="1"/>
    </row>
    <row r="3" spans="1:26" ht="11.25" customHeight="1">
      <c r="A3" s="1"/>
      <c r="B3" s="1"/>
      <c r="C3" s="1"/>
      <c r="D3" s="1"/>
      <c r="E3" s="1"/>
      <c r="F3" s="1"/>
      <c r="G3" s="1"/>
      <c r="H3" s="1"/>
      <c r="I3" s="1"/>
      <c r="J3" s="1"/>
      <c r="K3" s="1"/>
      <c r="L3" s="1"/>
      <c r="M3" s="1"/>
      <c r="N3" s="1"/>
      <c r="O3" s="1"/>
      <c r="P3" s="1"/>
      <c r="Q3" s="1"/>
      <c r="R3" s="1"/>
      <c r="S3" s="1"/>
      <c r="T3" s="1"/>
      <c r="U3" s="1"/>
      <c r="V3" s="1"/>
      <c r="W3" s="1"/>
      <c r="X3" s="1"/>
      <c r="Y3" s="1"/>
      <c r="Z3" s="1"/>
    </row>
    <row r="4" spans="1:26" ht="11.25" customHeight="1">
      <c r="A4" s="1"/>
      <c r="B4" s="1"/>
      <c r="C4" s="1"/>
      <c r="D4" s="1"/>
      <c r="E4" s="1"/>
      <c r="F4" s="1"/>
      <c r="G4" s="1"/>
      <c r="H4" s="1"/>
      <c r="I4" s="1"/>
      <c r="J4" s="1"/>
      <c r="K4" s="1"/>
      <c r="L4" s="1"/>
      <c r="M4" s="1"/>
      <c r="N4" s="1"/>
      <c r="O4" s="1"/>
      <c r="P4" s="1"/>
      <c r="Q4" s="1"/>
      <c r="R4" s="1"/>
      <c r="S4" s="1"/>
      <c r="T4" s="1"/>
      <c r="U4" s="1"/>
      <c r="V4" s="1"/>
      <c r="W4" s="1"/>
      <c r="X4" s="1"/>
      <c r="Y4" s="1"/>
      <c r="Z4" s="1"/>
    </row>
    <row r="5" spans="1:26" ht="11.25" customHeight="1">
      <c r="A5" s="1"/>
      <c r="B5" s="1"/>
      <c r="C5" s="1"/>
      <c r="D5" s="1"/>
      <c r="E5" s="1"/>
      <c r="F5" s="1"/>
      <c r="G5" s="1"/>
      <c r="H5" s="1"/>
      <c r="I5" s="1"/>
      <c r="J5" s="1"/>
      <c r="K5" s="1"/>
      <c r="L5" s="1"/>
      <c r="M5" s="1"/>
      <c r="N5" s="1"/>
      <c r="O5" s="1"/>
      <c r="P5" s="1"/>
      <c r="Q5" s="1"/>
      <c r="R5" s="1"/>
      <c r="S5" s="1"/>
      <c r="T5" s="1"/>
      <c r="U5" s="1"/>
      <c r="V5" s="1"/>
      <c r="W5" s="1"/>
      <c r="X5" s="1"/>
      <c r="Y5" s="1"/>
      <c r="Z5" s="1"/>
    </row>
    <row r="6" spans="1:26" ht="11.25" customHeight="1">
      <c r="A6" s="1"/>
      <c r="B6" s="1"/>
      <c r="C6" s="1"/>
      <c r="D6" s="1"/>
      <c r="E6" s="1"/>
      <c r="F6" s="1"/>
      <c r="G6" s="1"/>
      <c r="H6" s="1"/>
      <c r="I6" s="1"/>
      <c r="J6" s="1"/>
      <c r="K6" s="1"/>
      <c r="L6" s="1"/>
      <c r="M6" s="1"/>
      <c r="N6" s="1"/>
      <c r="O6" s="1"/>
      <c r="P6" s="1"/>
      <c r="Q6" s="1"/>
      <c r="R6" s="1"/>
      <c r="S6" s="1"/>
      <c r="T6" s="1"/>
      <c r="U6" s="1"/>
      <c r="V6" s="1"/>
      <c r="W6" s="1"/>
      <c r="X6" s="1"/>
      <c r="Y6" s="1"/>
      <c r="Z6" s="1"/>
    </row>
    <row r="7" spans="1:26" ht="11.25" customHeight="1">
      <c r="A7" s="1"/>
      <c r="B7" s="1"/>
      <c r="C7" s="1"/>
      <c r="D7" s="1"/>
      <c r="E7" s="1"/>
      <c r="F7" s="1"/>
      <c r="G7" s="1"/>
      <c r="H7" s="1"/>
      <c r="I7" s="1"/>
      <c r="J7" s="1"/>
      <c r="K7" s="1"/>
      <c r="L7" s="1"/>
      <c r="M7" s="1"/>
      <c r="N7" s="1"/>
      <c r="O7" s="1"/>
      <c r="P7" s="1"/>
      <c r="Q7" s="1"/>
      <c r="R7" s="1"/>
      <c r="S7" s="1"/>
      <c r="T7" s="1"/>
      <c r="U7" s="1"/>
      <c r="V7" s="1"/>
      <c r="W7" s="1"/>
      <c r="X7" s="1"/>
      <c r="Y7" s="1"/>
      <c r="Z7" s="1"/>
    </row>
    <row r="8" spans="1:26" ht="11.25" customHeight="1">
      <c r="A8" s="1"/>
      <c r="B8" s="1"/>
      <c r="C8" s="1"/>
      <c r="D8" s="1"/>
      <c r="E8" s="1"/>
      <c r="F8" s="1"/>
      <c r="G8" s="1"/>
      <c r="H8" s="1"/>
      <c r="I8" s="1"/>
      <c r="J8" s="1"/>
      <c r="K8" s="1"/>
      <c r="L8" s="1"/>
      <c r="M8" s="1"/>
      <c r="N8" s="1"/>
      <c r="O8" s="1"/>
      <c r="P8" s="1"/>
      <c r="Q8" s="1"/>
      <c r="R8" s="1"/>
      <c r="S8" s="1"/>
      <c r="T8" s="1"/>
      <c r="U8" s="1"/>
      <c r="V8" s="1"/>
      <c r="W8" s="1"/>
      <c r="X8" s="1"/>
      <c r="Y8" s="1"/>
      <c r="Z8" s="1"/>
    </row>
    <row r="9" spans="1:26" ht="11.25" customHeight="1">
      <c r="A9" s="1"/>
      <c r="B9" s="1"/>
      <c r="C9" s="1"/>
      <c r="D9" s="1"/>
      <c r="E9" s="1"/>
      <c r="F9" s="1"/>
      <c r="G9" s="1"/>
      <c r="H9" s="1"/>
      <c r="I9" s="1"/>
      <c r="J9" s="1"/>
      <c r="K9" s="1"/>
      <c r="L9" s="1"/>
      <c r="M9" s="1"/>
      <c r="N9" s="1"/>
      <c r="O9" s="1"/>
      <c r="P9" s="1"/>
      <c r="Q9" s="1"/>
      <c r="R9" s="1"/>
      <c r="S9" s="1"/>
      <c r="T9" s="1"/>
      <c r="U9" s="1"/>
      <c r="V9" s="1"/>
      <c r="W9" s="1"/>
      <c r="X9" s="1"/>
      <c r="Y9" s="1"/>
      <c r="Z9" s="1"/>
    </row>
    <row r="10" spans="1:26" ht="11.2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1.2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1.2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1.2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1.2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1.2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1.2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1.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1.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1.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1.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1.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1.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1.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1.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1.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1.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1.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1.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1.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1.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1.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1.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1.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1.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1.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1.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1.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1.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1.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1.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1.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1.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1.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1.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1.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1.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1.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1.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1.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1.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1.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1.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1.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YMM/Kehiq3iz8spX/pwPlWPtGYbRuHTt4iM8f49gLLb0wrPZOh12bndJyJAXIJuCZrAysinXHD8xXXfihxOm9Q==" saltValue="TQEMCO8zliPs/ziDdHMZ0A==" spinCount="100000" sheet="1" objects="1" scenarios="1"/>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CCC"/>
  </sheetPr>
  <dimension ref="A1:Z1000"/>
  <sheetViews>
    <sheetView topLeftCell="G1" workbookViewId="0"/>
  </sheetViews>
  <sheetFormatPr defaultColWidth="14.453125" defaultRowHeight="15" customHeight="1"/>
  <cols>
    <col min="1" max="1" width="9.7265625" customWidth="1"/>
    <col min="2" max="2" width="17.7265625" customWidth="1"/>
    <col min="3" max="3" width="44.7265625" customWidth="1"/>
    <col min="4" max="5" width="12.1796875" customWidth="1"/>
    <col min="6" max="6" width="4.453125" customWidth="1"/>
    <col min="7" max="7" width="43.26953125" customWidth="1"/>
    <col min="8" max="8" width="16.1796875" customWidth="1"/>
    <col min="9" max="9" width="49.54296875" customWidth="1"/>
    <col min="10" max="10" width="10.1796875" customWidth="1"/>
    <col min="11" max="11" width="11.81640625" customWidth="1"/>
    <col min="12" max="12" width="40.1796875" customWidth="1"/>
    <col min="13" max="13" width="55.26953125" customWidth="1"/>
    <col min="14" max="26" width="9.1796875" customWidth="1"/>
  </cols>
  <sheetData>
    <row r="1" spans="1:26" ht="11.25" customHeight="1">
      <c r="A1" s="22" t="s">
        <v>82</v>
      </c>
      <c r="B1" s="22" t="s">
        <v>83</v>
      </c>
      <c r="C1" s="22" t="s">
        <v>85</v>
      </c>
      <c r="D1" s="22" t="s">
        <v>87</v>
      </c>
      <c r="E1" s="22" t="s">
        <v>335</v>
      </c>
      <c r="F1" s="22" t="s">
        <v>90</v>
      </c>
      <c r="G1" s="22" t="s">
        <v>100</v>
      </c>
      <c r="H1" s="22" t="s">
        <v>315</v>
      </c>
      <c r="I1" s="22" t="s">
        <v>316</v>
      </c>
      <c r="J1" s="22" t="s">
        <v>336</v>
      </c>
      <c r="K1" s="22" t="s">
        <v>103</v>
      </c>
      <c r="L1" s="22" t="s">
        <v>105</v>
      </c>
      <c r="M1" s="22" t="s">
        <v>337</v>
      </c>
      <c r="N1" s="1"/>
      <c r="O1" s="1"/>
      <c r="P1" s="1"/>
      <c r="Q1" s="1"/>
      <c r="R1" s="1"/>
      <c r="S1" s="1"/>
      <c r="T1" s="1"/>
      <c r="U1" s="1"/>
      <c r="V1" s="1"/>
      <c r="W1" s="1"/>
      <c r="X1" s="1"/>
      <c r="Y1" s="1"/>
      <c r="Z1" s="1"/>
    </row>
    <row r="2" spans="1:26" ht="11.25" customHeight="1">
      <c r="A2" s="13" t="str">
        <f>IF(iBidder!C$4="","",iBidder!C$4)</f>
        <v/>
      </c>
      <c r="B2" s="13" t="str">
        <f>iBidder!$C$5</f>
        <v>RM6257</v>
      </c>
      <c r="C2" s="13" t="str">
        <f>iBidder!$C$6</f>
        <v>Security Services – Physical, Technical and Support Services</v>
      </c>
      <c r="D2" s="13" t="str">
        <f>iBidder!$C$7</f>
        <v>v1.0</v>
      </c>
      <c r="E2" s="13" t="str">
        <f>IF(iBidder!$C$13="","",iBidder!$C$13)</f>
        <v/>
      </c>
      <c r="F2" s="13" t="s">
        <v>92</v>
      </c>
      <c r="G2" s="13" t="s">
        <v>147</v>
      </c>
      <c r="H2" s="13" t="s">
        <v>318</v>
      </c>
      <c r="I2" s="13" t="s">
        <v>338</v>
      </c>
      <c r="J2" s="13"/>
      <c r="K2" s="13" t="s">
        <v>17</v>
      </c>
      <c r="L2" s="13" t="s">
        <v>112</v>
      </c>
      <c r="M2" s="15">
        <f>'oLot 1 Eval'!H5</f>
        <v>0</v>
      </c>
      <c r="N2" s="1"/>
      <c r="O2" s="1"/>
      <c r="P2" s="1"/>
      <c r="Q2" s="1"/>
      <c r="R2" s="1"/>
      <c r="S2" s="1"/>
      <c r="T2" s="1"/>
      <c r="U2" s="1"/>
      <c r="V2" s="1"/>
      <c r="W2" s="1"/>
      <c r="X2" s="1"/>
      <c r="Y2" s="1"/>
      <c r="Z2" s="1"/>
    </row>
    <row r="3" spans="1:26" ht="11.25" customHeight="1">
      <c r="A3" s="13" t="str">
        <f>IF(iBidder!C$4="","",iBidder!C$4)</f>
        <v/>
      </c>
      <c r="B3" s="13" t="str">
        <f>iBidder!$C$5</f>
        <v>RM6257</v>
      </c>
      <c r="C3" s="13" t="str">
        <f>iBidder!$C$6</f>
        <v>Security Services – Physical, Technical and Support Services</v>
      </c>
      <c r="D3" s="13" t="str">
        <f>iBidder!$C$7</f>
        <v>v1.0</v>
      </c>
      <c r="E3" s="13" t="str">
        <f>IF(iBidder!$C$13="","",iBidder!$C$13)</f>
        <v/>
      </c>
      <c r="F3" s="13" t="s">
        <v>92</v>
      </c>
      <c r="G3" s="13" t="s">
        <v>147</v>
      </c>
      <c r="H3" s="13" t="s">
        <v>318</v>
      </c>
      <c r="I3" s="13" t="s">
        <v>338</v>
      </c>
      <c r="J3" s="13"/>
      <c r="K3" s="13" t="s">
        <v>17</v>
      </c>
      <c r="L3" s="13" t="s">
        <v>116</v>
      </c>
      <c r="M3" s="15">
        <f>'oLot 1 Eval'!H6</f>
        <v>0</v>
      </c>
      <c r="N3" s="1"/>
      <c r="O3" s="1"/>
      <c r="P3" s="1"/>
      <c r="Q3" s="1"/>
      <c r="R3" s="1"/>
      <c r="S3" s="1"/>
      <c r="T3" s="1"/>
      <c r="U3" s="1"/>
      <c r="V3" s="1"/>
      <c r="W3" s="1"/>
      <c r="X3" s="1"/>
      <c r="Y3" s="1"/>
      <c r="Z3" s="1"/>
    </row>
    <row r="4" spans="1:26" ht="11.25" customHeight="1">
      <c r="A4" s="13" t="str">
        <f>IF(iBidder!C$4="","",iBidder!C$4)</f>
        <v/>
      </c>
      <c r="B4" s="13" t="str">
        <f>iBidder!$C$5</f>
        <v>RM6257</v>
      </c>
      <c r="C4" s="13" t="str">
        <f>iBidder!$C$6</f>
        <v>Security Services – Physical, Technical and Support Services</v>
      </c>
      <c r="D4" s="13" t="str">
        <f>iBidder!$C$7</f>
        <v>v1.0</v>
      </c>
      <c r="E4" s="13" t="str">
        <f>IF(iBidder!$C$13="","",iBidder!$C$13)</f>
        <v/>
      </c>
      <c r="F4" s="13" t="s">
        <v>92</v>
      </c>
      <c r="G4" s="13" t="s">
        <v>169</v>
      </c>
      <c r="H4" s="13" t="s">
        <v>170</v>
      </c>
      <c r="I4" s="13" t="s">
        <v>171</v>
      </c>
      <c r="J4" s="13" t="s">
        <v>172</v>
      </c>
      <c r="K4" s="13" t="s">
        <v>15</v>
      </c>
      <c r="L4" s="13" t="s">
        <v>137</v>
      </c>
      <c r="M4" s="15">
        <f>'oLot 1 Eval'!H7</f>
        <v>0</v>
      </c>
      <c r="N4" s="1"/>
      <c r="O4" s="1"/>
      <c r="P4" s="1"/>
      <c r="Q4" s="1"/>
      <c r="R4" s="1"/>
      <c r="S4" s="1"/>
      <c r="T4" s="1"/>
      <c r="U4" s="1"/>
      <c r="V4" s="1"/>
      <c r="W4" s="1"/>
      <c r="X4" s="1"/>
      <c r="Y4" s="1"/>
      <c r="Z4" s="1"/>
    </row>
    <row r="5" spans="1:26" ht="11.25" customHeight="1">
      <c r="A5" s="13" t="str">
        <f>IF(iBidder!C$4="","",iBidder!C$4)</f>
        <v/>
      </c>
      <c r="B5" s="13" t="str">
        <f>iBidder!$C$5</f>
        <v>RM6257</v>
      </c>
      <c r="C5" s="13" t="str">
        <f>iBidder!$C$6</f>
        <v>Security Services – Physical, Technical and Support Services</v>
      </c>
      <c r="D5" s="13" t="str">
        <f>iBidder!$C$7</f>
        <v>v1.0</v>
      </c>
      <c r="E5" s="13" t="str">
        <f>IF(iBidder!$C$13="","",iBidder!$C$13)</f>
        <v/>
      </c>
      <c r="F5" s="13" t="s">
        <v>92</v>
      </c>
      <c r="G5" s="13" t="s">
        <v>169</v>
      </c>
      <c r="H5" s="13" t="s">
        <v>170</v>
      </c>
      <c r="I5" s="13" t="s">
        <v>171</v>
      </c>
      <c r="J5" s="13" t="s">
        <v>172</v>
      </c>
      <c r="K5" s="13" t="s">
        <v>15</v>
      </c>
      <c r="L5" s="13" t="s">
        <v>140</v>
      </c>
      <c r="M5" s="15">
        <f>'oLot 1 Eval'!H8</f>
        <v>0</v>
      </c>
      <c r="N5" s="1"/>
      <c r="O5" s="1"/>
      <c r="P5" s="1"/>
      <c r="Q5" s="1"/>
      <c r="R5" s="1"/>
      <c r="S5" s="1"/>
      <c r="T5" s="1"/>
      <c r="U5" s="1"/>
      <c r="V5" s="1"/>
      <c r="W5" s="1"/>
      <c r="X5" s="1"/>
      <c r="Y5" s="1"/>
      <c r="Z5" s="1"/>
    </row>
    <row r="6" spans="1:26" ht="11.25" customHeight="1">
      <c r="A6" s="13" t="str">
        <f>IF(iBidder!C$4="","",iBidder!C$4)</f>
        <v/>
      </c>
      <c r="B6" s="13" t="str">
        <f>iBidder!$C$5</f>
        <v>RM6257</v>
      </c>
      <c r="C6" s="13" t="str">
        <f>iBidder!$C$6</f>
        <v>Security Services – Physical, Technical and Support Services</v>
      </c>
      <c r="D6" s="13" t="str">
        <f>iBidder!$C$7</f>
        <v>v1.0</v>
      </c>
      <c r="E6" s="13" t="str">
        <f>IF(iBidder!$C$13="","",iBidder!$C$13)</f>
        <v/>
      </c>
      <c r="F6" s="13" t="s">
        <v>92</v>
      </c>
      <c r="G6" s="13" t="s">
        <v>169</v>
      </c>
      <c r="H6" s="13" t="s">
        <v>170</v>
      </c>
      <c r="I6" s="13" t="s">
        <v>171</v>
      </c>
      <c r="J6" s="13" t="s">
        <v>172</v>
      </c>
      <c r="K6" s="13" t="s">
        <v>15</v>
      </c>
      <c r="L6" s="13" t="s">
        <v>143</v>
      </c>
      <c r="M6" s="15">
        <f>'oLot 1 Eval'!H9</f>
        <v>0</v>
      </c>
      <c r="N6" s="1"/>
      <c r="O6" s="1"/>
      <c r="P6" s="1"/>
      <c r="Q6" s="1"/>
      <c r="R6" s="1"/>
      <c r="S6" s="1"/>
      <c r="T6" s="1"/>
      <c r="U6" s="1"/>
      <c r="V6" s="1"/>
      <c r="W6" s="1"/>
      <c r="X6" s="1"/>
      <c r="Y6" s="1"/>
      <c r="Z6" s="1"/>
    </row>
    <row r="7" spans="1:26" ht="11.25" customHeight="1">
      <c r="A7" s="13" t="str">
        <f>IF(iBidder!C$4="","",iBidder!C$4)</f>
        <v/>
      </c>
      <c r="B7" s="13" t="str">
        <f>iBidder!$C$5</f>
        <v>RM6257</v>
      </c>
      <c r="C7" s="13" t="str">
        <f>iBidder!$C$6</f>
        <v>Security Services – Physical, Technical and Support Services</v>
      </c>
      <c r="D7" s="13" t="str">
        <f>iBidder!$C$7</f>
        <v>v1.0</v>
      </c>
      <c r="E7" s="13" t="str">
        <f>IF(iBidder!$C$13="","",iBidder!$C$13)</f>
        <v/>
      </c>
      <c r="F7" s="13" t="s">
        <v>92</v>
      </c>
      <c r="G7" s="13" t="s">
        <v>169</v>
      </c>
      <c r="H7" s="13" t="s">
        <v>170</v>
      </c>
      <c r="I7" s="13" t="s">
        <v>171</v>
      </c>
      <c r="J7" s="13" t="s">
        <v>172</v>
      </c>
      <c r="K7" s="13" t="s">
        <v>15</v>
      </c>
      <c r="L7" s="13" t="s">
        <v>146</v>
      </c>
      <c r="M7" s="15">
        <f>'oLot 1 Eval'!H10</f>
        <v>0</v>
      </c>
      <c r="N7" s="1"/>
      <c r="O7" s="1"/>
      <c r="P7" s="1"/>
      <c r="Q7" s="1"/>
      <c r="R7" s="1"/>
      <c r="S7" s="1"/>
      <c r="T7" s="1"/>
      <c r="U7" s="1"/>
      <c r="V7" s="1"/>
      <c r="W7" s="1"/>
      <c r="X7" s="1"/>
      <c r="Y7" s="1"/>
      <c r="Z7" s="1"/>
    </row>
    <row r="8" spans="1:26" ht="11.25" customHeight="1">
      <c r="A8" s="13" t="str">
        <f>IF(iBidder!C$4="","",iBidder!C$4)</f>
        <v/>
      </c>
      <c r="B8" s="13" t="str">
        <f>iBidder!$C$5</f>
        <v>RM6257</v>
      </c>
      <c r="C8" s="13" t="str">
        <f>iBidder!$C$6</f>
        <v>Security Services – Physical, Technical and Support Services</v>
      </c>
      <c r="D8" s="13" t="str">
        <f>iBidder!$C$7</f>
        <v>v1.0</v>
      </c>
      <c r="E8" s="13" t="str">
        <f>IF(iBidder!$C$13="","",iBidder!$C$13)</f>
        <v/>
      </c>
      <c r="F8" s="13" t="s">
        <v>92</v>
      </c>
      <c r="G8" s="13" t="s">
        <v>169</v>
      </c>
      <c r="H8" s="13" t="s">
        <v>170</v>
      </c>
      <c r="I8" s="13" t="s">
        <v>171</v>
      </c>
      <c r="J8" s="13" t="s">
        <v>172</v>
      </c>
      <c r="K8" s="13" t="s">
        <v>15</v>
      </c>
      <c r="L8" s="13" t="s">
        <v>152</v>
      </c>
      <c r="M8" s="15">
        <f>'oLot 1 Eval'!H11</f>
        <v>0</v>
      </c>
      <c r="N8" s="1"/>
      <c r="O8" s="1"/>
      <c r="P8" s="1"/>
      <c r="Q8" s="1"/>
      <c r="R8" s="1"/>
      <c r="S8" s="1"/>
      <c r="T8" s="1"/>
      <c r="U8" s="1"/>
      <c r="V8" s="1"/>
      <c r="W8" s="1"/>
      <c r="X8" s="1"/>
      <c r="Y8" s="1"/>
      <c r="Z8" s="1"/>
    </row>
    <row r="9" spans="1:26" ht="11.25" customHeight="1">
      <c r="A9" s="13" t="str">
        <f>IF(iBidder!C$4="","",iBidder!C$4)</f>
        <v/>
      </c>
      <c r="B9" s="13" t="str">
        <f>iBidder!$C$5</f>
        <v>RM6257</v>
      </c>
      <c r="C9" s="13" t="str">
        <f>iBidder!$C$6</f>
        <v>Security Services – Physical, Technical and Support Services</v>
      </c>
      <c r="D9" s="13" t="str">
        <f>iBidder!$C$7</f>
        <v>v1.0</v>
      </c>
      <c r="E9" s="13" t="str">
        <f>IF(iBidder!$C$13="","",iBidder!$C$13)</f>
        <v/>
      </c>
      <c r="F9" s="13" t="s">
        <v>92</v>
      </c>
      <c r="G9" s="13" t="s">
        <v>169</v>
      </c>
      <c r="H9" s="13" t="s">
        <v>170</v>
      </c>
      <c r="I9" s="13" t="s">
        <v>171</v>
      </c>
      <c r="J9" s="13" t="s">
        <v>172</v>
      </c>
      <c r="K9" s="13" t="s">
        <v>15</v>
      </c>
      <c r="L9" s="13" t="s">
        <v>155</v>
      </c>
      <c r="M9" s="15">
        <f>'oLot 1 Eval'!H12</f>
        <v>0</v>
      </c>
      <c r="N9" s="1"/>
      <c r="O9" s="1"/>
      <c r="P9" s="1"/>
      <c r="Q9" s="1"/>
      <c r="R9" s="1"/>
      <c r="S9" s="1"/>
      <c r="T9" s="1"/>
      <c r="U9" s="1"/>
      <c r="V9" s="1"/>
      <c r="W9" s="1"/>
      <c r="X9" s="1"/>
      <c r="Y9" s="1"/>
      <c r="Z9" s="1"/>
    </row>
    <row r="10" spans="1:26" ht="11.25" customHeight="1">
      <c r="A10" s="13" t="str">
        <f>IF(iBidder!C$4="","",iBidder!C$4)</f>
        <v/>
      </c>
      <c r="B10" s="13" t="str">
        <f>iBidder!$C$5</f>
        <v>RM6257</v>
      </c>
      <c r="C10" s="13" t="str">
        <f>iBidder!$C$6</f>
        <v>Security Services – Physical, Technical and Support Services</v>
      </c>
      <c r="D10" s="13" t="str">
        <f>iBidder!$C$7</f>
        <v>v1.0</v>
      </c>
      <c r="E10" s="13" t="str">
        <f>IF(iBidder!$C$13="","",iBidder!$C$13)</f>
        <v/>
      </c>
      <c r="F10" s="13" t="s">
        <v>92</v>
      </c>
      <c r="G10" s="13" t="s">
        <v>169</v>
      </c>
      <c r="H10" s="13" t="s">
        <v>170</v>
      </c>
      <c r="I10" s="13" t="s">
        <v>171</v>
      </c>
      <c r="J10" s="13" t="s">
        <v>172</v>
      </c>
      <c r="K10" s="13" t="s">
        <v>15</v>
      </c>
      <c r="L10" s="13" t="s">
        <v>158</v>
      </c>
      <c r="M10" s="15">
        <f>'oLot 1 Eval'!H13</f>
        <v>0</v>
      </c>
      <c r="N10" s="1"/>
      <c r="O10" s="1"/>
      <c r="P10" s="1"/>
      <c r="Q10" s="1"/>
      <c r="R10" s="1"/>
      <c r="S10" s="1"/>
      <c r="T10" s="1"/>
      <c r="U10" s="1"/>
      <c r="V10" s="1"/>
      <c r="W10" s="1"/>
      <c r="X10" s="1"/>
      <c r="Y10" s="1"/>
      <c r="Z10" s="1"/>
    </row>
    <row r="11" spans="1:26" ht="11.25" customHeight="1">
      <c r="A11" s="13" t="str">
        <f>IF(iBidder!C$4="","",iBidder!C$4)</f>
        <v/>
      </c>
      <c r="B11" s="13" t="str">
        <f>iBidder!$C$5</f>
        <v>RM6257</v>
      </c>
      <c r="C11" s="13" t="str">
        <f>iBidder!$C$6</f>
        <v>Security Services – Physical, Technical and Support Services</v>
      </c>
      <c r="D11" s="13" t="str">
        <f>iBidder!$C$7</f>
        <v>v1.0</v>
      </c>
      <c r="E11" s="13" t="str">
        <f>IF(iBidder!$C$13="","",iBidder!$C$13)</f>
        <v/>
      </c>
      <c r="F11" s="13" t="s">
        <v>92</v>
      </c>
      <c r="G11" s="13" t="s">
        <v>169</v>
      </c>
      <c r="H11" s="13" t="s">
        <v>170</v>
      </c>
      <c r="I11" s="13" t="s">
        <v>171</v>
      </c>
      <c r="J11" s="13" t="s">
        <v>175</v>
      </c>
      <c r="K11" s="13" t="s">
        <v>17</v>
      </c>
      <c r="L11" s="13"/>
      <c r="M11" s="15">
        <f>'oLot 1 Eval'!H14</f>
        <v>0</v>
      </c>
      <c r="N11" s="1"/>
      <c r="O11" s="1"/>
      <c r="P11" s="1"/>
      <c r="Q11" s="1"/>
      <c r="R11" s="1"/>
      <c r="S11" s="1"/>
      <c r="T11" s="1"/>
      <c r="U11" s="1"/>
      <c r="V11" s="1"/>
      <c r="W11" s="1"/>
      <c r="X11" s="1"/>
      <c r="Y11" s="1"/>
      <c r="Z11" s="1"/>
    </row>
    <row r="12" spans="1:26" ht="11.25" customHeight="1">
      <c r="A12" s="13" t="str">
        <f>IF(iBidder!C$4="","",iBidder!C$4)</f>
        <v/>
      </c>
      <c r="B12" s="13" t="str">
        <f>iBidder!$C$5</f>
        <v>RM6257</v>
      </c>
      <c r="C12" s="13" t="str">
        <f>iBidder!$C$6</f>
        <v>Security Services – Physical, Technical and Support Services</v>
      </c>
      <c r="D12" s="13" t="str">
        <f>iBidder!$C$7</f>
        <v>v1.0</v>
      </c>
      <c r="E12" s="13" t="str">
        <f>IF(iBidder!$C$13="","",iBidder!$C$13)</f>
        <v/>
      </c>
      <c r="F12" s="13" t="s">
        <v>92</v>
      </c>
      <c r="G12" s="13" t="s">
        <v>169</v>
      </c>
      <c r="H12" s="13" t="s">
        <v>176</v>
      </c>
      <c r="I12" s="13" t="s">
        <v>177</v>
      </c>
      <c r="J12" s="13" t="s">
        <v>172</v>
      </c>
      <c r="K12" s="13" t="s">
        <v>15</v>
      </c>
      <c r="L12" s="13" t="s">
        <v>137</v>
      </c>
      <c r="M12" s="15">
        <f>'oLot 1 Eval'!H15</f>
        <v>0</v>
      </c>
      <c r="N12" s="1"/>
      <c r="O12" s="1"/>
      <c r="P12" s="1"/>
      <c r="Q12" s="1"/>
      <c r="R12" s="1"/>
      <c r="S12" s="1"/>
      <c r="T12" s="1"/>
      <c r="U12" s="1"/>
      <c r="V12" s="1"/>
      <c r="W12" s="1"/>
      <c r="X12" s="1"/>
      <c r="Y12" s="1"/>
      <c r="Z12" s="1"/>
    </row>
    <row r="13" spans="1:26" ht="11.25" customHeight="1">
      <c r="A13" s="13" t="str">
        <f>IF(iBidder!C$4="","",iBidder!C$4)</f>
        <v/>
      </c>
      <c r="B13" s="13" t="str">
        <f>iBidder!$C$5</f>
        <v>RM6257</v>
      </c>
      <c r="C13" s="13" t="str">
        <f>iBidder!$C$6</f>
        <v>Security Services – Physical, Technical and Support Services</v>
      </c>
      <c r="D13" s="13" t="str">
        <f>iBidder!$C$7</f>
        <v>v1.0</v>
      </c>
      <c r="E13" s="13" t="str">
        <f>IF(iBidder!$C$13="","",iBidder!$C$13)</f>
        <v/>
      </c>
      <c r="F13" s="13" t="s">
        <v>92</v>
      </c>
      <c r="G13" s="13" t="s">
        <v>169</v>
      </c>
      <c r="H13" s="13" t="s">
        <v>176</v>
      </c>
      <c r="I13" s="13" t="s">
        <v>177</v>
      </c>
      <c r="J13" s="13" t="s">
        <v>172</v>
      </c>
      <c r="K13" s="13" t="s">
        <v>15</v>
      </c>
      <c r="L13" s="13" t="s">
        <v>140</v>
      </c>
      <c r="M13" s="15">
        <f>'oLot 1 Eval'!H16</f>
        <v>0</v>
      </c>
      <c r="N13" s="1"/>
      <c r="O13" s="1"/>
      <c r="P13" s="1"/>
      <c r="Q13" s="1"/>
      <c r="R13" s="1"/>
      <c r="S13" s="1"/>
      <c r="T13" s="1"/>
      <c r="U13" s="1"/>
      <c r="V13" s="1"/>
      <c r="W13" s="1"/>
      <c r="X13" s="1"/>
      <c r="Y13" s="1"/>
      <c r="Z13" s="1"/>
    </row>
    <row r="14" spans="1:26" ht="11.25" customHeight="1">
      <c r="A14" s="13" t="str">
        <f>IF(iBidder!C$4="","",iBidder!C$4)</f>
        <v/>
      </c>
      <c r="B14" s="13" t="str">
        <f>iBidder!$C$5</f>
        <v>RM6257</v>
      </c>
      <c r="C14" s="13" t="str">
        <f>iBidder!$C$6</f>
        <v>Security Services – Physical, Technical and Support Services</v>
      </c>
      <c r="D14" s="13" t="str">
        <f>iBidder!$C$7</f>
        <v>v1.0</v>
      </c>
      <c r="E14" s="13" t="str">
        <f>IF(iBidder!$C$13="","",iBidder!$C$13)</f>
        <v/>
      </c>
      <c r="F14" s="13" t="s">
        <v>92</v>
      </c>
      <c r="G14" s="13" t="s">
        <v>169</v>
      </c>
      <c r="H14" s="13" t="s">
        <v>176</v>
      </c>
      <c r="I14" s="13" t="s">
        <v>177</v>
      </c>
      <c r="J14" s="13" t="s">
        <v>172</v>
      </c>
      <c r="K14" s="13" t="s">
        <v>15</v>
      </c>
      <c r="L14" s="13" t="s">
        <v>143</v>
      </c>
      <c r="M14" s="15">
        <f>'oLot 1 Eval'!H17</f>
        <v>0</v>
      </c>
      <c r="N14" s="1"/>
      <c r="O14" s="1"/>
      <c r="P14" s="1"/>
      <c r="Q14" s="1"/>
      <c r="R14" s="1"/>
      <c r="S14" s="1"/>
      <c r="T14" s="1"/>
      <c r="U14" s="1"/>
      <c r="V14" s="1"/>
      <c r="W14" s="1"/>
      <c r="X14" s="1"/>
      <c r="Y14" s="1"/>
      <c r="Z14" s="1"/>
    </row>
    <row r="15" spans="1:26" ht="11.25" customHeight="1">
      <c r="A15" s="13" t="str">
        <f>IF(iBidder!C$4="","",iBidder!C$4)</f>
        <v/>
      </c>
      <c r="B15" s="13" t="str">
        <f>iBidder!$C$5</f>
        <v>RM6257</v>
      </c>
      <c r="C15" s="13" t="str">
        <f>iBidder!$C$6</f>
        <v>Security Services – Physical, Technical and Support Services</v>
      </c>
      <c r="D15" s="13" t="str">
        <f>iBidder!$C$7</f>
        <v>v1.0</v>
      </c>
      <c r="E15" s="13" t="str">
        <f>IF(iBidder!$C$13="","",iBidder!$C$13)</f>
        <v/>
      </c>
      <c r="F15" s="13" t="s">
        <v>92</v>
      </c>
      <c r="G15" s="13" t="s">
        <v>169</v>
      </c>
      <c r="H15" s="13" t="s">
        <v>176</v>
      </c>
      <c r="I15" s="13" t="s">
        <v>177</v>
      </c>
      <c r="J15" s="13" t="s">
        <v>172</v>
      </c>
      <c r="K15" s="13" t="s">
        <v>15</v>
      </c>
      <c r="L15" s="13" t="s">
        <v>146</v>
      </c>
      <c r="M15" s="15">
        <f>'oLot 1 Eval'!H18</f>
        <v>0</v>
      </c>
      <c r="N15" s="1"/>
      <c r="O15" s="1"/>
      <c r="P15" s="1"/>
      <c r="Q15" s="1"/>
      <c r="R15" s="1"/>
      <c r="S15" s="1"/>
      <c r="T15" s="1"/>
      <c r="U15" s="1"/>
      <c r="V15" s="1"/>
      <c r="W15" s="1"/>
      <c r="X15" s="1"/>
      <c r="Y15" s="1"/>
      <c r="Z15" s="1"/>
    </row>
    <row r="16" spans="1:26" ht="11.25" customHeight="1">
      <c r="A16" s="13" t="str">
        <f>IF(iBidder!C$4="","",iBidder!C$4)</f>
        <v/>
      </c>
      <c r="B16" s="13" t="str">
        <f>iBidder!$C$5</f>
        <v>RM6257</v>
      </c>
      <c r="C16" s="13" t="str">
        <f>iBidder!$C$6</f>
        <v>Security Services – Physical, Technical and Support Services</v>
      </c>
      <c r="D16" s="13" t="str">
        <f>iBidder!$C$7</f>
        <v>v1.0</v>
      </c>
      <c r="E16" s="13" t="str">
        <f>IF(iBidder!$C$13="","",iBidder!$C$13)</f>
        <v/>
      </c>
      <c r="F16" s="13" t="s">
        <v>92</v>
      </c>
      <c r="G16" s="13" t="s">
        <v>169</v>
      </c>
      <c r="H16" s="13" t="s">
        <v>176</v>
      </c>
      <c r="I16" s="13" t="s">
        <v>177</v>
      </c>
      <c r="J16" s="13" t="s">
        <v>172</v>
      </c>
      <c r="K16" s="13" t="s">
        <v>15</v>
      </c>
      <c r="L16" s="13" t="s">
        <v>152</v>
      </c>
      <c r="M16" s="15">
        <f>'oLot 1 Eval'!H19</f>
        <v>0</v>
      </c>
      <c r="N16" s="1"/>
      <c r="O16" s="1"/>
      <c r="P16" s="1"/>
      <c r="Q16" s="1"/>
      <c r="R16" s="1"/>
      <c r="S16" s="1"/>
      <c r="T16" s="1"/>
      <c r="U16" s="1"/>
      <c r="V16" s="1"/>
      <c r="W16" s="1"/>
      <c r="X16" s="1"/>
      <c r="Y16" s="1"/>
      <c r="Z16" s="1"/>
    </row>
    <row r="17" spans="1:26" ht="11.25" customHeight="1">
      <c r="A17" s="13" t="str">
        <f>IF(iBidder!C$4="","",iBidder!C$4)</f>
        <v/>
      </c>
      <c r="B17" s="13" t="str">
        <f>iBidder!$C$5</f>
        <v>RM6257</v>
      </c>
      <c r="C17" s="13" t="str">
        <f>iBidder!$C$6</f>
        <v>Security Services – Physical, Technical and Support Services</v>
      </c>
      <c r="D17" s="13" t="str">
        <f>iBidder!$C$7</f>
        <v>v1.0</v>
      </c>
      <c r="E17" s="13" t="str">
        <f>IF(iBidder!$C$13="","",iBidder!$C$13)</f>
        <v/>
      </c>
      <c r="F17" s="13" t="s">
        <v>92</v>
      </c>
      <c r="G17" s="13" t="s">
        <v>169</v>
      </c>
      <c r="H17" s="13" t="s">
        <v>176</v>
      </c>
      <c r="I17" s="13" t="s">
        <v>177</v>
      </c>
      <c r="J17" s="13" t="s">
        <v>172</v>
      </c>
      <c r="K17" s="13" t="s">
        <v>15</v>
      </c>
      <c r="L17" s="13" t="s">
        <v>155</v>
      </c>
      <c r="M17" s="15">
        <f>'oLot 1 Eval'!H20</f>
        <v>0</v>
      </c>
      <c r="N17" s="1"/>
      <c r="O17" s="1"/>
      <c r="P17" s="1"/>
      <c r="Q17" s="1"/>
      <c r="R17" s="1"/>
      <c r="S17" s="1"/>
      <c r="T17" s="1"/>
      <c r="U17" s="1"/>
      <c r="V17" s="1"/>
      <c r="W17" s="1"/>
      <c r="X17" s="1"/>
      <c r="Y17" s="1"/>
      <c r="Z17" s="1"/>
    </row>
    <row r="18" spans="1:26" ht="11.25" customHeight="1">
      <c r="A18" s="13" t="str">
        <f>IF(iBidder!C$4="","",iBidder!C$4)</f>
        <v/>
      </c>
      <c r="B18" s="13" t="str">
        <f>iBidder!$C$5</f>
        <v>RM6257</v>
      </c>
      <c r="C18" s="13" t="str">
        <f>iBidder!$C$6</f>
        <v>Security Services – Physical, Technical and Support Services</v>
      </c>
      <c r="D18" s="13" t="str">
        <f>iBidder!$C$7</f>
        <v>v1.0</v>
      </c>
      <c r="E18" s="13" t="str">
        <f>IF(iBidder!$C$13="","",iBidder!$C$13)</f>
        <v/>
      </c>
      <c r="F18" s="13" t="s">
        <v>92</v>
      </c>
      <c r="G18" s="13" t="s">
        <v>169</v>
      </c>
      <c r="H18" s="13" t="s">
        <v>176</v>
      </c>
      <c r="I18" s="13" t="s">
        <v>177</v>
      </c>
      <c r="J18" s="13" t="s">
        <v>172</v>
      </c>
      <c r="K18" s="13" t="s">
        <v>15</v>
      </c>
      <c r="L18" s="13" t="s">
        <v>158</v>
      </c>
      <c r="M18" s="15">
        <f>'oLot 1 Eval'!H21</f>
        <v>0</v>
      </c>
      <c r="N18" s="1"/>
      <c r="O18" s="1"/>
      <c r="P18" s="1"/>
      <c r="Q18" s="1"/>
      <c r="R18" s="1"/>
      <c r="S18" s="1"/>
      <c r="T18" s="1"/>
      <c r="U18" s="1"/>
      <c r="V18" s="1"/>
      <c r="W18" s="1"/>
      <c r="X18" s="1"/>
      <c r="Y18" s="1"/>
      <c r="Z18" s="1"/>
    </row>
    <row r="19" spans="1:26" ht="11.25" customHeight="1">
      <c r="A19" s="13" t="str">
        <f>IF(iBidder!C$4="","",iBidder!C$4)</f>
        <v/>
      </c>
      <c r="B19" s="13" t="str">
        <f>iBidder!$C$5</f>
        <v>RM6257</v>
      </c>
      <c r="C19" s="13" t="str">
        <f>iBidder!$C$6</f>
        <v>Security Services – Physical, Technical and Support Services</v>
      </c>
      <c r="D19" s="13" t="str">
        <f>iBidder!$C$7</f>
        <v>v1.0</v>
      </c>
      <c r="E19" s="13" t="str">
        <f>IF(iBidder!$C$13="","",iBidder!$C$13)</f>
        <v/>
      </c>
      <c r="F19" s="13" t="s">
        <v>92</v>
      </c>
      <c r="G19" s="13" t="s">
        <v>169</v>
      </c>
      <c r="H19" s="13" t="s">
        <v>176</v>
      </c>
      <c r="I19" s="13" t="s">
        <v>177</v>
      </c>
      <c r="J19" s="13" t="s">
        <v>175</v>
      </c>
      <c r="K19" s="13" t="s">
        <v>17</v>
      </c>
      <c r="L19" s="13"/>
      <c r="M19" s="15">
        <f>'oLot 1 Eval'!H22</f>
        <v>0</v>
      </c>
      <c r="N19" s="1"/>
      <c r="O19" s="1"/>
      <c r="P19" s="1"/>
      <c r="Q19" s="1"/>
      <c r="R19" s="1"/>
      <c r="S19" s="1"/>
      <c r="T19" s="1"/>
      <c r="U19" s="1"/>
      <c r="V19" s="1"/>
      <c r="W19" s="1"/>
      <c r="X19" s="1"/>
      <c r="Y19" s="1"/>
      <c r="Z19" s="1"/>
    </row>
    <row r="20" spans="1:26" ht="11.25" customHeight="1">
      <c r="A20" s="13" t="str">
        <f>IF(iBidder!C$4="","",iBidder!C$4)</f>
        <v/>
      </c>
      <c r="B20" s="13" t="str">
        <f>iBidder!$C$5</f>
        <v>RM6257</v>
      </c>
      <c r="C20" s="13" t="str">
        <f>iBidder!$C$6</f>
        <v>Security Services – Physical, Technical and Support Services</v>
      </c>
      <c r="D20" s="13" t="str">
        <f>iBidder!$C$7</f>
        <v>v1.0</v>
      </c>
      <c r="E20" s="13" t="str">
        <f>IF(iBidder!$C$13="","",iBidder!$C$13)</f>
        <v/>
      </c>
      <c r="F20" s="13" t="s">
        <v>92</v>
      </c>
      <c r="G20" s="13" t="s">
        <v>190</v>
      </c>
      <c r="H20" s="13" t="s">
        <v>191</v>
      </c>
      <c r="I20" s="13" t="s">
        <v>192</v>
      </c>
      <c r="J20" s="13"/>
      <c r="K20" s="13" t="s">
        <v>15</v>
      </c>
      <c r="L20" s="13" t="s">
        <v>208</v>
      </c>
      <c r="M20" s="15">
        <f>'oLot 1 Eval'!H23</f>
        <v>0</v>
      </c>
      <c r="N20" s="1"/>
      <c r="O20" s="1"/>
      <c r="P20" s="1"/>
      <c r="Q20" s="1"/>
      <c r="R20" s="1"/>
      <c r="S20" s="1"/>
      <c r="T20" s="1"/>
      <c r="U20" s="1"/>
      <c r="V20" s="1"/>
      <c r="W20" s="1"/>
      <c r="X20" s="1"/>
      <c r="Y20" s="1"/>
      <c r="Z20" s="1"/>
    </row>
    <row r="21" spans="1:26" ht="11.25" customHeight="1">
      <c r="A21" s="13" t="str">
        <f>IF(iBidder!C$4="","",iBidder!C$4)</f>
        <v/>
      </c>
      <c r="B21" s="13" t="str">
        <f>iBidder!$C$5</f>
        <v>RM6257</v>
      </c>
      <c r="C21" s="13" t="str">
        <f>iBidder!$C$6</f>
        <v>Security Services – Physical, Technical and Support Services</v>
      </c>
      <c r="D21" s="13" t="str">
        <f>iBidder!$C$7</f>
        <v>v1.0</v>
      </c>
      <c r="E21" s="13" t="str">
        <f>IF(iBidder!$C$13="","",iBidder!$C$13)</f>
        <v/>
      </c>
      <c r="F21" s="13" t="s">
        <v>92</v>
      </c>
      <c r="G21" s="13" t="s">
        <v>190</v>
      </c>
      <c r="H21" s="13" t="s">
        <v>191</v>
      </c>
      <c r="I21" s="13" t="s">
        <v>192</v>
      </c>
      <c r="J21" s="13"/>
      <c r="K21" s="13" t="s">
        <v>15</v>
      </c>
      <c r="L21" s="13" t="s">
        <v>210</v>
      </c>
      <c r="M21" s="15">
        <f>'oLot 1 Eval'!H24</f>
        <v>0</v>
      </c>
      <c r="N21" s="1"/>
      <c r="O21" s="1"/>
      <c r="P21" s="1"/>
      <c r="Q21" s="1"/>
      <c r="R21" s="1"/>
      <c r="S21" s="1"/>
      <c r="T21" s="1"/>
      <c r="U21" s="1"/>
      <c r="V21" s="1"/>
      <c r="W21" s="1"/>
      <c r="X21" s="1"/>
      <c r="Y21" s="1"/>
      <c r="Z21" s="1"/>
    </row>
    <row r="22" spans="1:26" ht="11.25" customHeight="1">
      <c r="A22" s="13" t="str">
        <f>IF(iBidder!C$4="","",iBidder!C$4)</f>
        <v/>
      </c>
      <c r="B22" s="13" t="str">
        <f>iBidder!$C$5</f>
        <v>RM6257</v>
      </c>
      <c r="C22" s="13" t="str">
        <f>iBidder!$C$6</f>
        <v>Security Services – Physical, Technical and Support Services</v>
      </c>
      <c r="D22" s="13" t="str">
        <f>iBidder!$C$7</f>
        <v>v1.0</v>
      </c>
      <c r="E22" s="13" t="str">
        <f>IF(iBidder!$C$13="","",iBidder!$C$13)</f>
        <v/>
      </c>
      <c r="F22" s="13" t="s">
        <v>92</v>
      </c>
      <c r="G22" s="13" t="s">
        <v>190</v>
      </c>
      <c r="H22" s="13" t="s">
        <v>191</v>
      </c>
      <c r="I22" s="13" t="s">
        <v>192</v>
      </c>
      <c r="J22" s="13"/>
      <c r="K22" s="13" t="s">
        <v>15</v>
      </c>
      <c r="L22" s="13" t="s">
        <v>211</v>
      </c>
      <c r="M22" s="15">
        <f>'oLot 1 Eval'!H25</f>
        <v>0</v>
      </c>
      <c r="N22" s="1"/>
      <c r="O22" s="1"/>
      <c r="P22" s="1"/>
      <c r="Q22" s="1"/>
      <c r="R22" s="1"/>
      <c r="S22" s="1"/>
      <c r="T22" s="1"/>
      <c r="U22" s="1"/>
      <c r="V22" s="1"/>
      <c r="W22" s="1"/>
      <c r="X22" s="1"/>
      <c r="Y22" s="1"/>
      <c r="Z22" s="1"/>
    </row>
    <row r="23" spans="1:26" ht="11.25" customHeight="1">
      <c r="A23" s="13" t="str">
        <f>IF(iBidder!C$4="","",iBidder!C$4)</f>
        <v/>
      </c>
      <c r="B23" s="13" t="str">
        <f>iBidder!$C$5</f>
        <v>RM6257</v>
      </c>
      <c r="C23" s="13" t="str">
        <f>iBidder!$C$6</f>
        <v>Security Services – Physical, Technical and Support Services</v>
      </c>
      <c r="D23" s="13" t="str">
        <f>iBidder!$C$7</f>
        <v>v1.0</v>
      </c>
      <c r="E23" s="13" t="str">
        <f>IF(iBidder!$C$13="","",iBidder!$C$13)</f>
        <v/>
      </c>
      <c r="F23" s="13" t="s">
        <v>92</v>
      </c>
      <c r="G23" s="13" t="s">
        <v>190</v>
      </c>
      <c r="H23" s="13" t="s">
        <v>191</v>
      </c>
      <c r="I23" s="13" t="s">
        <v>192</v>
      </c>
      <c r="J23" s="13"/>
      <c r="K23" s="13" t="s">
        <v>15</v>
      </c>
      <c r="L23" s="13" t="s">
        <v>212</v>
      </c>
      <c r="M23" s="15">
        <f>'oLot 1 Eval'!H26</f>
        <v>0</v>
      </c>
      <c r="N23" s="1"/>
      <c r="O23" s="1"/>
      <c r="P23" s="1"/>
      <c r="Q23" s="1"/>
      <c r="R23" s="1"/>
      <c r="S23" s="1"/>
      <c r="T23" s="1"/>
      <c r="U23" s="1"/>
      <c r="V23" s="1"/>
      <c r="W23" s="1"/>
      <c r="X23" s="1"/>
      <c r="Y23" s="1"/>
      <c r="Z23" s="1"/>
    </row>
    <row r="24" spans="1:26" ht="11.25" customHeight="1">
      <c r="A24" s="13" t="str">
        <f>IF(iBidder!C$4="","",iBidder!C$4)</f>
        <v/>
      </c>
      <c r="B24" s="13" t="str">
        <f>iBidder!$C$5</f>
        <v>RM6257</v>
      </c>
      <c r="C24" s="13" t="str">
        <f>iBidder!$C$6</f>
        <v>Security Services – Physical, Technical and Support Services</v>
      </c>
      <c r="D24" s="13" t="str">
        <f>iBidder!$C$7</f>
        <v>v1.0</v>
      </c>
      <c r="E24" s="13" t="str">
        <f>IF(iBidder!$C$13="","",iBidder!$C$13)</f>
        <v/>
      </c>
      <c r="F24" s="13" t="s">
        <v>92</v>
      </c>
      <c r="G24" s="13" t="s">
        <v>190</v>
      </c>
      <c r="H24" s="13" t="s">
        <v>191</v>
      </c>
      <c r="I24" s="13" t="s">
        <v>192</v>
      </c>
      <c r="J24" s="13"/>
      <c r="K24" s="13" t="s">
        <v>15</v>
      </c>
      <c r="L24" s="13" t="s">
        <v>213</v>
      </c>
      <c r="M24" s="15">
        <f>'oLot 1 Eval'!H27</f>
        <v>0</v>
      </c>
      <c r="N24" s="1"/>
      <c r="O24" s="1"/>
      <c r="P24" s="1"/>
      <c r="Q24" s="1"/>
      <c r="R24" s="1"/>
      <c r="S24" s="1"/>
      <c r="T24" s="1"/>
      <c r="U24" s="1"/>
      <c r="V24" s="1"/>
      <c r="W24" s="1"/>
      <c r="X24" s="1"/>
      <c r="Y24" s="1"/>
      <c r="Z24" s="1"/>
    </row>
    <row r="25" spans="1:26" ht="11.25" customHeight="1">
      <c r="A25" s="13" t="str">
        <f>IF(iBidder!C$4="","",iBidder!C$4)</f>
        <v/>
      </c>
      <c r="B25" s="13" t="str">
        <f>iBidder!$C$5</f>
        <v>RM6257</v>
      </c>
      <c r="C25" s="13" t="str">
        <f>iBidder!$C$6</f>
        <v>Security Services – Physical, Technical and Support Services</v>
      </c>
      <c r="D25" s="13" t="str">
        <f>iBidder!$C$7</f>
        <v>v1.0</v>
      </c>
      <c r="E25" s="13" t="str">
        <f>IF(iBidder!$C$13="","",iBidder!$C$13)</f>
        <v/>
      </c>
      <c r="F25" s="13" t="s">
        <v>92</v>
      </c>
      <c r="G25" s="13" t="s">
        <v>190</v>
      </c>
      <c r="H25" s="13" t="s">
        <v>191</v>
      </c>
      <c r="I25" s="13" t="s">
        <v>192</v>
      </c>
      <c r="J25" s="13"/>
      <c r="K25" s="13" t="s">
        <v>15</v>
      </c>
      <c r="L25" s="13" t="s">
        <v>214</v>
      </c>
      <c r="M25" s="15">
        <f>'oLot 1 Eval'!H28</f>
        <v>0</v>
      </c>
      <c r="N25" s="1"/>
      <c r="O25" s="1"/>
      <c r="P25" s="1"/>
      <c r="Q25" s="1"/>
      <c r="R25" s="1"/>
      <c r="S25" s="1"/>
      <c r="T25" s="1"/>
      <c r="U25" s="1"/>
      <c r="V25" s="1"/>
      <c r="W25" s="1"/>
      <c r="X25" s="1"/>
      <c r="Y25" s="1"/>
      <c r="Z25" s="1"/>
    </row>
    <row r="26" spans="1:26" ht="11.25" customHeight="1">
      <c r="A26" s="13" t="str">
        <f>IF(iBidder!C$4="","",iBidder!C$4)</f>
        <v/>
      </c>
      <c r="B26" s="13" t="str">
        <f>iBidder!$C$5</f>
        <v>RM6257</v>
      </c>
      <c r="C26" s="13" t="str">
        <f>iBidder!$C$6</f>
        <v>Security Services – Physical, Technical and Support Services</v>
      </c>
      <c r="D26" s="13" t="str">
        <f>iBidder!$C$7</f>
        <v>v1.0</v>
      </c>
      <c r="E26" s="13" t="str">
        <f>IF(iBidder!$C$13="","",iBidder!$C$13)</f>
        <v/>
      </c>
      <c r="F26" s="13" t="s">
        <v>92</v>
      </c>
      <c r="G26" s="13" t="s">
        <v>195</v>
      </c>
      <c r="H26" s="13" t="s">
        <v>196</v>
      </c>
      <c r="I26" s="13" t="s">
        <v>197</v>
      </c>
      <c r="J26" s="13"/>
      <c r="K26" s="13" t="s">
        <v>15</v>
      </c>
      <c r="L26" s="13"/>
      <c r="M26" s="15">
        <f>'oLot 1 Eval'!H29</f>
        <v>0</v>
      </c>
      <c r="N26" s="1"/>
      <c r="O26" s="1"/>
      <c r="P26" s="1"/>
      <c r="Q26" s="1"/>
      <c r="R26" s="1"/>
      <c r="S26" s="1"/>
      <c r="T26" s="1"/>
      <c r="U26" s="1"/>
      <c r="V26" s="1"/>
      <c r="W26" s="1"/>
      <c r="X26" s="1"/>
      <c r="Y26" s="1"/>
      <c r="Z26" s="1"/>
    </row>
    <row r="27" spans="1:26" ht="11.25" customHeight="1">
      <c r="A27" s="13" t="str">
        <f>IF(iBidder!C$4="","",iBidder!C$4)</f>
        <v/>
      </c>
      <c r="B27" s="13" t="str">
        <f>iBidder!$C$5</f>
        <v>RM6257</v>
      </c>
      <c r="C27" s="13" t="str">
        <f>iBidder!$C$6</f>
        <v>Security Services – Physical, Technical and Support Services</v>
      </c>
      <c r="D27" s="13" t="str">
        <f>iBidder!$C$7</f>
        <v>v1.0</v>
      </c>
      <c r="E27" s="13" t="str">
        <f>IF(iBidder!$C$13="","",iBidder!$C$13)</f>
        <v/>
      </c>
      <c r="F27" s="13" t="s">
        <v>92</v>
      </c>
      <c r="G27" s="13" t="s">
        <v>198</v>
      </c>
      <c r="H27" s="13" t="s">
        <v>199</v>
      </c>
      <c r="I27" s="13" t="s">
        <v>200</v>
      </c>
      <c r="J27" s="13"/>
      <c r="K27" s="13" t="s">
        <v>15</v>
      </c>
      <c r="L27" s="13"/>
      <c r="M27" s="15">
        <f>'oLot 1 Eval'!H30</f>
        <v>0</v>
      </c>
      <c r="N27" s="1"/>
      <c r="O27" s="1"/>
      <c r="P27" s="1"/>
      <c r="Q27" s="1"/>
      <c r="R27" s="1"/>
      <c r="S27" s="1"/>
      <c r="T27" s="1"/>
      <c r="U27" s="1"/>
      <c r="V27" s="1"/>
      <c r="W27" s="1"/>
      <c r="X27" s="1"/>
      <c r="Y27" s="1"/>
      <c r="Z27" s="1"/>
    </row>
    <row r="28" spans="1:26" ht="11.25" customHeight="1">
      <c r="A28" s="13" t="str">
        <f>IF(iBidder!C$4="","",iBidder!C$4)</f>
        <v/>
      </c>
      <c r="B28" s="13" t="str">
        <f>iBidder!$C$5</f>
        <v>RM6257</v>
      </c>
      <c r="C28" s="13" t="str">
        <f>iBidder!$C$6</f>
        <v>Security Services – Physical, Technical and Support Services</v>
      </c>
      <c r="D28" s="13" t="str">
        <f>iBidder!$C$7</f>
        <v>v1.0</v>
      </c>
      <c r="E28" s="13" t="str">
        <f>IF(iBidder!$C$13="","",iBidder!$C$13)</f>
        <v/>
      </c>
      <c r="F28" s="13" t="s">
        <v>92</v>
      </c>
      <c r="G28" s="13" t="s">
        <v>201</v>
      </c>
      <c r="H28" s="13" t="s">
        <v>202</v>
      </c>
      <c r="I28" s="13" t="s">
        <v>203</v>
      </c>
      <c r="J28" s="13"/>
      <c r="K28" s="13" t="s">
        <v>15</v>
      </c>
      <c r="L28" s="13"/>
      <c r="M28" s="15">
        <f>'oLot 1 Eval'!H31</f>
        <v>0</v>
      </c>
      <c r="N28" s="1"/>
      <c r="O28" s="1"/>
      <c r="P28" s="1"/>
      <c r="Q28" s="1"/>
      <c r="R28" s="1"/>
      <c r="S28" s="1"/>
      <c r="T28" s="1"/>
      <c r="U28" s="1"/>
      <c r="V28" s="1"/>
      <c r="W28" s="1"/>
      <c r="X28" s="1"/>
      <c r="Y28" s="1"/>
      <c r="Z28" s="1"/>
    </row>
    <row r="29" spans="1:26" ht="11.25" customHeight="1">
      <c r="A29" s="13" t="str">
        <f>IF(iBidder!C$4="","",iBidder!C$4)</f>
        <v/>
      </c>
      <c r="B29" s="13" t="str">
        <f>iBidder!$C$5</f>
        <v>RM6257</v>
      </c>
      <c r="C29" s="13" t="str">
        <f>iBidder!$C$6</f>
        <v>Security Services – Physical, Technical and Support Services</v>
      </c>
      <c r="D29" s="13" t="str">
        <f>iBidder!$C$7</f>
        <v>v1.0</v>
      </c>
      <c r="E29" s="13" t="str">
        <f>IF(iBidder!$C$13="","",iBidder!$C$13)</f>
        <v/>
      </c>
      <c r="F29" s="13" t="s">
        <v>92</v>
      </c>
      <c r="G29" s="13" t="s">
        <v>204</v>
      </c>
      <c r="H29" s="13" t="s">
        <v>205</v>
      </c>
      <c r="I29" s="13" t="s">
        <v>206</v>
      </c>
      <c r="J29" s="13"/>
      <c r="K29" s="13" t="s">
        <v>113</v>
      </c>
      <c r="L29" s="13"/>
      <c r="M29" s="14">
        <f>'oLot 1 Eval'!F36</f>
        <v>0</v>
      </c>
      <c r="N29" s="1"/>
      <c r="O29" s="1"/>
      <c r="P29" s="1"/>
      <c r="Q29" s="1"/>
      <c r="R29" s="1"/>
      <c r="S29" s="1"/>
      <c r="T29" s="1"/>
      <c r="U29" s="1"/>
      <c r="V29" s="1"/>
      <c r="W29" s="1"/>
      <c r="X29" s="1"/>
      <c r="Y29" s="1"/>
      <c r="Z29" s="1"/>
    </row>
    <row r="30" spans="1:26" ht="11.25" customHeight="1">
      <c r="A30" s="13" t="str">
        <f>IF(iBidder!C$4="","",iBidder!C$4)</f>
        <v/>
      </c>
      <c r="B30" s="13" t="str">
        <f>iBidder!$C$5</f>
        <v>RM6257</v>
      </c>
      <c r="C30" s="13" t="str">
        <f>iBidder!$C$6</f>
        <v>Security Services – Physical, Technical and Support Services</v>
      </c>
      <c r="D30" s="13" t="str">
        <f>iBidder!$C$7</f>
        <v>v1.0</v>
      </c>
      <c r="E30" s="13" t="str">
        <f>IF(iBidder!$C$13="","",iBidder!$C$13)</f>
        <v/>
      </c>
      <c r="F30" s="13" t="s">
        <v>92</v>
      </c>
      <c r="G30" s="13" t="s">
        <v>204</v>
      </c>
      <c r="H30" s="13" t="s">
        <v>205</v>
      </c>
      <c r="I30" s="13" t="s">
        <v>206</v>
      </c>
      <c r="J30" s="13"/>
      <c r="K30" s="13" t="s">
        <v>117</v>
      </c>
      <c r="L30" s="13"/>
      <c r="M30" s="14">
        <f>'oLot 1 Eval'!F37</f>
        <v>0</v>
      </c>
      <c r="N30" s="1"/>
      <c r="O30" s="1"/>
      <c r="P30" s="1"/>
      <c r="Q30" s="1"/>
      <c r="R30" s="1"/>
      <c r="S30" s="1"/>
      <c r="T30" s="1"/>
      <c r="U30" s="1"/>
      <c r="V30" s="1"/>
      <c r="W30" s="1"/>
      <c r="X30" s="1"/>
      <c r="Y30" s="1"/>
      <c r="Z30" s="1"/>
    </row>
    <row r="31" spans="1:26" ht="11.25" customHeight="1">
      <c r="A31" s="13" t="str">
        <f>IF(iBidder!C$4="","",iBidder!C$4)</f>
        <v/>
      </c>
      <c r="B31" s="13" t="str">
        <f>iBidder!$C$5</f>
        <v>RM6257</v>
      </c>
      <c r="C31" s="13" t="str">
        <f>iBidder!$C$6</f>
        <v>Security Services – Physical, Technical and Support Services</v>
      </c>
      <c r="D31" s="13" t="str">
        <f>iBidder!$C$7</f>
        <v>v1.0</v>
      </c>
      <c r="E31" s="13" t="str">
        <f>IF(iBidder!$C$13="","",iBidder!$C$13)</f>
        <v/>
      </c>
      <c r="F31" s="13" t="s">
        <v>92</v>
      </c>
      <c r="G31" s="13" t="s">
        <v>204</v>
      </c>
      <c r="H31" s="13" t="s">
        <v>205</v>
      </c>
      <c r="I31" s="13" t="s">
        <v>206</v>
      </c>
      <c r="J31" s="13"/>
      <c r="K31" s="13" t="s">
        <v>120</v>
      </c>
      <c r="L31" s="13"/>
      <c r="M31" s="14">
        <f>'oLot 1 Eval'!F38</f>
        <v>0</v>
      </c>
      <c r="N31" s="1"/>
      <c r="O31" s="1"/>
      <c r="P31" s="1"/>
      <c r="Q31" s="1"/>
      <c r="R31" s="1"/>
      <c r="S31" s="1"/>
      <c r="T31" s="1"/>
      <c r="U31" s="1"/>
      <c r="V31" s="1"/>
      <c r="W31" s="1"/>
      <c r="X31" s="1"/>
      <c r="Y31" s="1"/>
      <c r="Z31" s="1"/>
    </row>
    <row r="32" spans="1:26" ht="11.25" customHeight="1">
      <c r="A32" s="13" t="str">
        <f>IF(iBidder!C$4="","",iBidder!C$4)</f>
        <v/>
      </c>
      <c r="B32" s="13" t="str">
        <f>iBidder!$C$5</f>
        <v>RM6257</v>
      </c>
      <c r="C32" s="13" t="str">
        <f>iBidder!$C$6</f>
        <v>Security Services – Physical, Technical and Support Services</v>
      </c>
      <c r="D32" s="13" t="str">
        <f>iBidder!$C$7</f>
        <v>v1.0</v>
      </c>
      <c r="E32" s="13" t="str">
        <f>IF(iBidder!$C$13="","",iBidder!$C$13)</f>
        <v/>
      </c>
      <c r="F32" s="13" t="s">
        <v>92</v>
      </c>
      <c r="G32" s="13" t="s">
        <v>204</v>
      </c>
      <c r="H32" s="13" t="s">
        <v>205</v>
      </c>
      <c r="I32" s="13" t="s">
        <v>206</v>
      </c>
      <c r="J32" s="13"/>
      <c r="K32" s="13" t="s">
        <v>125</v>
      </c>
      <c r="L32" s="13"/>
      <c r="M32" s="14">
        <f>'oLot 1 Eval'!F39</f>
        <v>0</v>
      </c>
      <c r="N32" s="1"/>
      <c r="O32" s="1"/>
      <c r="P32" s="1"/>
      <c r="Q32" s="1"/>
      <c r="R32" s="1"/>
      <c r="S32" s="1"/>
      <c r="T32" s="1"/>
      <c r="U32" s="1"/>
      <c r="V32" s="1"/>
      <c r="W32" s="1"/>
      <c r="X32" s="1"/>
      <c r="Y32" s="1"/>
      <c r="Z32" s="1"/>
    </row>
    <row r="33" spans="1:26" ht="11.25" customHeight="1">
      <c r="A33" s="13" t="str">
        <f>IF(iBidder!C$4="","",iBidder!C$4)</f>
        <v/>
      </c>
      <c r="B33" s="13" t="str">
        <f>iBidder!$C$5</f>
        <v>RM6257</v>
      </c>
      <c r="C33" s="13" t="str">
        <f>iBidder!$C$6</f>
        <v>Security Services – Physical, Technical and Support Services</v>
      </c>
      <c r="D33" s="13" t="str">
        <f>iBidder!$C$7</f>
        <v>v1.0</v>
      </c>
      <c r="E33" s="13" t="str">
        <f>IF(iBidder!$C$14="","",iBidder!$C$14)</f>
        <v/>
      </c>
      <c r="F33" s="13" t="s">
        <v>93</v>
      </c>
      <c r="G33" s="13" t="s">
        <v>147</v>
      </c>
      <c r="H33" s="13" t="s">
        <v>318</v>
      </c>
      <c r="I33" s="13" t="s">
        <v>338</v>
      </c>
      <c r="J33" s="13"/>
      <c r="K33" s="13" t="s">
        <v>17</v>
      </c>
      <c r="L33" s="13" t="s">
        <v>112</v>
      </c>
      <c r="M33" s="15">
        <f>'oLot 2 Eval'!H5</f>
        <v>0</v>
      </c>
      <c r="N33" s="1"/>
      <c r="O33" s="1"/>
      <c r="P33" s="1"/>
      <c r="Q33" s="1"/>
      <c r="R33" s="1"/>
      <c r="S33" s="1"/>
      <c r="T33" s="1"/>
      <c r="U33" s="1"/>
      <c r="V33" s="1"/>
      <c r="W33" s="1"/>
      <c r="X33" s="1"/>
      <c r="Y33" s="1"/>
      <c r="Z33" s="1"/>
    </row>
    <row r="34" spans="1:26" ht="11.25" customHeight="1">
      <c r="A34" s="13" t="str">
        <f>IF(iBidder!C$4="","",iBidder!C$4)</f>
        <v/>
      </c>
      <c r="B34" s="13" t="str">
        <f>iBidder!$C$5</f>
        <v>RM6257</v>
      </c>
      <c r="C34" s="13" t="str">
        <f>iBidder!$C$6</f>
        <v>Security Services – Physical, Technical and Support Services</v>
      </c>
      <c r="D34" s="13" t="str">
        <f>iBidder!$C$7</f>
        <v>v1.0</v>
      </c>
      <c r="E34" s="13" t="str">
        <f>IF(iBidder!$C$14="","",iBidder!$C$14)</f>
        <v/>
      </c>
      <c r="F34" s="13" t="s">
        <v>93</v>
      </c>
      <c r="G34" s="13" t="s">
        <v>147</v>
      </c>
      <c r="H34" s="13" t="s">
        <v>318</v>
      </c>
      <c r="I34" s="13" t="s">
        <v>338</v>
      </c>
      <c r="J34" s="13"/>
      <c r="K34" s="13" t="s">
        <v>17</v>
      </c>
      <c r="L34" s="13" t="s">
        <v>116</v>
      </c>
      <c r="M34" s="15">
        <f>'oLot 2 Eval'!H6</f>
        <v>0</v>
      </c>
      <c r="N34" s="1"/>
      <c r="O34" s="1"/>
      <c r="P34" s="1"/>
      <c r="Q34" s="1"/>
      <c r="R34" s="1"/>
      <c r="S34" s="1"/>
      <c r="T34" s="1"/>
      <c r="U34" s="1"/>
      <c r="V34" s="1"/>
      <c r="W34" s="1"/>
      <c r="X34" s="1"/>
      <c r="Y34" s="1"/>
      <c r="Z34" s="1"/>
    </row>
    <row r="35" spans="1:26" ht="11.25" customHeight="1">
      <c r="A35" s="13" t="str">
        <f>IF(iBidder!C$4="","",iBidder!C$4)</f>
        <v/>
      </c>
      <c r="B35" s="13" t="str">
        <f>iBidder!$C$5</f>
        <v>RM6257</v>
      </c>
      <c r="C35" s="13" t="str">
        <f>iBidder!$C$6</f>
        <v>Security Services – Physical, Technical and Support Services</v>
      </c>
      <c r="D35" s="13" t="str">
        <f>iBidder!$C$7</f>
        <v>v1.0</v>
      </c>
      <c r="E35" s="13" t="str">
        <f>IF(iBidder!$C$14="","",iBidder!$C$14)</f>
        <v/>
      </c>
      <c r="F35" s="13" t="s">
        <v>93</v>
      </c>
      <c r="G35" s="13" t="s">
        <v>204</v>
      </c>
      <c r="H35" s="13" t="s">
        <v>205</v>
      </c>
      <c r="I35" s="13" t="s">
        <v>206</v>
      </c>
      <c r="J35" s="13"/>
      <c r="K35" s="13" t="s">
        <v>113</v>
      </c>
      <c r="L35" s="13"/>
      <c r="M35" s="14">
        <f>'oLot 2 Eval'!F11</f>
        <v>0</v>
      </c>
      <c r="N35" s="1"/>
      <c r="O35" s="1"/>
      <c r="P35" s="1"/>
      <c r="Q35" s="1"/>
      <c r="R35" s="1"/>
      <c r="S35" s="1"/>
      <c r="T35" s="1"/>
      <c r="U35" s="1"/>
      <c r="V35" s="1"/>
      <c r="W35" s="1"/>
      <c r="X35" s="1"/>
      <c r="Y35" s="1"/>
      <c r="Z35" s="1"/>
    </row>
    <row r="36" spans="1:26" ht="11.25" customHeight="1">
      <c r="A36" s="13" t="str">
        <f>IF(iBidder!C$4="","",iBidder!C$4)</f>
        <v/>
      </c>
      <c r="B36" s="13" t="str">
        <f>iBidder!$C$5</f>
        <v>RM6257</v>
      </c>
      <c r="C36" s="13" t="str">
        <f>iBidder!$C$6</f>
        <v>Security Services – Physical, Technical and Support Services</v>
      </c>
      <c r="D36" s="13" t="str">
        <f>iBidder!$C$7</f>
        <v>v1.0</v>
      </c>
      <c r="E36" s="13" t="str">
        <f>IF(iBidder!$C$14="","",iBidder!$C$14)</f>
        <v/>
      </c>
      <c r="F36" s="13" t="s">
        <v>93</v>
      </c>
      <c r="G36" s="13" t="s">
        <v>204</v>
      </c>
      <c r="H36" s="13" t="s">
        <v>205</v>
      </c>
      <c r="I36" s="13" t="s">
        <v>206</v>
      </c>
      <c r="J36" s="13"/>
      <c r="K36" s="13" t="s">
        <v>117</v>
      </c>
      <c r="L36" s="13"/>
      <c r="M36" s="14">
        <f>'oLot 2 Eval'!F12</f>
        <v>0</v>
      </c>
      <c r="N36" s="1"/>
      <c r="O36" s="1"/>
      <c r="P36" s="1"/>
      <c r="Q36" s="1"/>
      <c r="R36" s="1"/>
      <c r="S36" s="1"/>
      <c r="T36" s="1"/>
      <c r="U36" s="1"/>
      <c r="V36" s="1"/>
      <c r="W36" s="1"/>
      <c r="X36" s="1"/>
      <c r="Y36" s="1"/>
      <c r="Z36" s="1"/>
    </row>
    <row r="37" spans="1:26" ht="11.25" customHeight="1">
      <c r="A37" s="13" t="str">
        <f>IF(iBidder!C$4="","",iBidder!C$4)</f>
        <v/>
      </c>
      <c r="B37" s="13" t="str">
        <f>iBidder!$C$5</f>
        <v>RM6257</v>
      </c>
      <c r="C37" s="13" t="str">
        <f>iBidder!$C$6</f>
        <v>Security Services – Physical, Technical and Support Services</v>
      </c>
      <c r="D37" s="13" t="str">
        <f>iBidder!$C$7</f>
        <v>v1.0</v>
      </c>
      <c r="E37" s="13" t="str">
        <f>IF(iBidder!$C$14="","",iBidder!$C$14)</f>
        <v/>
      </c>
      <c r="F37" s="13" t="s">
        <v>93</v>
      </c>
      <c r="G37" s="13" t="s">
        <v>204</v>
      </c>
      <c r="H37" s="13" t="s">
        <v>205</v>
      </c>
      <c r="I37" s="13" t="s">
        <v>206</v>
      </c>
      <c r="J37" s="13"/>
      <c r="K37" s="13" t="s">
        <v>120</v>
      </c>
      <c r="L37" s="13"/>
      <c r="M37" s="14">
        <f>'oLot 2 Eval'!F13</f>
        <v>0</v>
      </c>
      <c r="N37" s="1"/>
      <c r="O37" s="1"/>
      <c r="P37" s="1"/>
      <c r="Q37" s="1"/>
      <c r="R37" s="1"/>
      <c r="S37" s="1"/>
      <c r="T37" s="1"/>
      <c r="U37" s="1"/>
      <c r="V37" s="1"/>
      <c r="W37" s="1"/>
      <c r="X37" s="1"/>
      <c r="Y37" s="1"/>
      <c r="Z37" s="1"/>
    </row>
    <row r="38" spans="1:26" ht="11.25" customHeight="1">
      <c r="A38" s="13" t="str">
        <f>IF(iBidder!C$4="","",iBidder!C$4)</f>
        <v/>
      </c>
      <c r="B38" s="13" t="str">
        <f>iBidder!$C$5</f>
        <v>RM6257</v>
      </c>
      <c r="C38" s="13" t="str">
        <f>iBidder!$C$6</f>
        <v>Security Services – Physical, Technical and Support Services</v>
      </c>
      <c r="D38" s="13" t="str">
        <f>iBidder!$C$7</f>
        <v>v1.0</v>
      </c>
      <c r="E38" s="13" t="str">
        <f>IF(iBidder!$C$14="","",iBidder!$C$14)</f>
        <v/>
      </c>
      <c r="F38" s="13" t="s">
        <v>93</v>
      </c>
      <c r="G38" s="13" t="s">
        <v>204</v>
      </c>
      <c r="H38" s="13" t="s">
        <v>205</v>
      </c>
      <c r="I38" s="13" t="s">
        <v>206</v>
      </c>
      <c r="J38" s="13"/>
      <c r="K38" s="13" t="s">
        <v>125</v>
      </c>
      <c r="L38" s="13"/>
      <c r="M38" s="14">
        <f>'oLot 2 Eval'!F14</f>
        <v>0</v>
      </c>
      <c r="N38" s="1"/>
      <c r="O38" s="1"/>
      <c r="P38" s="1"/>
      <c r="Q38" s="1"/>
      <c r="R38" s="1"/>
      <c r="S38" s="1"/>
      <c r="T38" s="1"/>
      <c r="U38" s="1"/>
      <c r="V38" s="1"/>
      <c r="W38" s="1"/>
      <c r="X38" s="1"/>
      <c r="Y38" s="1"/>
      <c r="Z38" s="1"/>
    </row>
    <row r="39" spans="1:26" ht="11.25" customHeight="1">
      <c r="A39" s="13" t="str">
        <f>IF(iBidder!C$4="","",iBidder!C$4)</f>
        <v/>
      </c>
      <c r="B39" s="13" t="str">
        <f>iBidder!$C$5</f>
        <v>RM6257</v>
      </c>
      <c r="C39" s="13" t="str">
        <f>iBidder!$C$6</f>
        <v>Security Services – Physical, Technical and Support Services</v>
      </c>
      <c r="D39" s="13" t="str">
        <f>iBidder!$C$7</f>
        <v>v1.0</v>
      </c>
      <c r="E39" s="13" t="str">
        <f>IF(iBidder!$C$15="","",iBidder!$C$15)</f>
        <v/>
      </c>
      <c r="F39" s="13" t="s">
        <v>94</v>
      </c>
      <c r="G39" s="13" t="s">
        <v>169</v>
      </c>
      <c r="H39" s="13" t="s">
        <v>170</v>
      </c>
      <c r="I39" s="13" t="s">
        <v>171</v>
      </c>
      <c r="J39" s="13" t="s">
        <v>172</v>
      </c>
      <c r="K39" s="13" t="s">
        <v>15</v>
      </c>
      <c r="L39" s="13" t="s">
        <v>137</v>
      </c>
      <c r="M39" s="15">
        <f>'oLot 3 Eval'!H5</f>
        <v>0</v>
      </c>
      <c r="N39" s="1"/>
      <c r="O39" s="1"/>
      <c r="P39" s="1"/>
      <c r="Q39" s="1"/>
      <c r="R39" s="1"/>
      <c r="S39" s="1"/>
      <c r="T39" s="1"/>
      <c r="U39" s="1"/>
      <c r="V39" s="1"/>
      <c r="W39" s="1"/>
      <c r="X39" s="1"/>
      <c r="Y39" s="1"/>
      <c r="Z39" s="1"/>
    </row>
    <row r="40" spans="1:26" ht="11.25" customHeight="1">
      <c r="A40" s="13" t="str">
        <f>IF(iBidder!C$4="","",iBidder!C$4)</f>
        <v/>
      </c>
      <c r="B40" s="13" t="str">
        <f>iBidder!$C$5</f>
        <v>RM6257</v>
      </c>
      <c r="C40" s="13" t="str">
        <f>iBidder!$C$6</f>
        <v>Security Services – Physical, Technical and Support Services</v>
      </c>
      <c r="D40" s="13" t="str">
        <f>iBidder!$C$7</f>
        <v>v1.0</v>
      </c>
      <c r="E40" s="13" t="str">
        <f>IF(iBidder!$C$15="","",iBidder!$C$15)</f>
        <v/>
      </c>
      <c r="F40" s="13" t="s">
        <v>94</v>
      </c>
      <c r="G40" s="13" t="s">
        <v>169</v>
      </c>
      <c r="H40" s="13" t="s">
        <v>170</v>
      </c>
      <c r="I40" s="13" t="s">
        <v>171</v>
      </c>
      <c r="J40" s="13" t="s">
        <v>172</v>
      </c>
      <c r="K40" s="13" t="s">
        <v>15</v>
      </c>
      <c r="L40" s="13" t="s">
        <v>140</v>
      </c>
      <c r="M40" s="15">
        <f>'oLot 3 Eval'!H6</f>
        <v>0</v>
      </c>
      <c r="N40" s="1"/>
      <c r="O40" s="1"/>
      <c r="P40" s="1"/>
      <c r="Q40" s="1"/>
      <c r="R40" s="1"/>
      <c r="S40" s="1"/>
      <c r="T40" s="1"/>
      <c r="U40" s="1"/>
      <c r="V40" s="1"/>
      <c r="W40" s="1"/>
      <c r="X40" s="1"/>
      <c r="Y40" s="1"/>
      <c r="Z40" s="1"/>
    </row>
    <row r="41" spans="1:26" ht="11.25" customHeight="1">
      <c r="A41" s="13" t="str">
        <f>IF(iBidder!C$4="","",iBidder!C$4)</f>
        <v/>
      </c>
      <c r="B41" s="13" t="str">
        <f>iBidder!$C$5</f>
        <v>RM6257</v>
      </c>
      <c r="C41" s="13" t="str">
        <f>iBidder!$C$6</f>
        <v>Security Services – Physical, Technical and Support Services</v>
      </c>
      <c r="D41" s="13" t="str">
        <f>iBidder!$C$7</f>
        <v>v1.0</v>
      </c>
      <c r="E41" s="13" t="str">
        <f>IF(iBidder!$C$15="","",iBidder!$C$15)</f>
        <v/>
      </c>
      <c r="F41" s="13" t="s">
        <v>94</v>
      </c>
      <c r="G41" s="13" t="s">
        <v>169</v>
      </c>
      <c r="H41" s="13" t="s">
        <v>170</v>
      </c>
      <c r="I41" s="13" t="s">
        <v>171</v>
      </c>
      <c r="J41" s="13" t="s">
        <v>172</v>
      </c>
      <c r="K41" s="13" t="s">
        <v>15</v>
      </c>
      <c r="L41" s="13" t="s">
        <v>143</v>
      </c>
      <c r="M41" s="15">
        <f>'oLot 3 Eval'!H7</f>
        <v>0</v>
      </c>
      <c r="N41" s="1"/>
      <c r="O41" s="1"/>
      <c r="P41" s="1"/>
      <c r="Q41" s="1"/>
      <c r="R41" s="1"/>
      <c r="S41" s="1"/>
      <c r="T41" s="1"/>
      <c r="U41" s="1"/>
      <c r="V41" s="1"/>
      <c r="W41" s="1"/>
      <c r="X41" s="1"/>
      <c r="Y41" s="1"/>
      <c r="Z41" s="1"/>
    </row>
    <row r="42" spans="1:26" ht="11.25" customHeight="1">
      <c r="A42" s="13" t="str">
        <f>IF(iBidder!C$4="","",iBidder!C$4)</f>
        <v/>
      </c>
      <c r="B42" s="13" t="str">
        <f>iBidder!$C$5</f>
        <v>RM6257</v>
      </c>
      <c r="C42" s="13" t="str">
        <f>iBidder!$C$6</f>
        <v>Security Services – Physical, Technical and Support Services</v>
      </c>
      <c r="D42" s="13" t="str">
        <f>iBidder!$C$7</f>
        <v>v1.0</v>
      </c>
      <c r="E42" s="13" t="str">
        <f>IF(iBidder!$C$15="","",iBidder!$C$15)</f>
        <v/>
      </c>
      <c r="F42" s="13" t="s">
        <v>94</v>
      </c>
      <c r="G42" s="13" t="s">
        <v>169</v>
      </c>
      <c r="H42" s="13" t="s">
        <v>170</v>
      </c>
      <c r="I42" s="13" t="s">
        <v>171</v>
      </c>
      <c r="J42" s="13" t="s">
        <v>172</v>
      </c>
      <c r="K42" s="13" t="s">
        <v>15</v>
      </c>
      <c r="L42" s="13" t="s">
        <v>146</v>
      </c>
      <c r="M42" s="15">
        <f>'oLot 3 Eval'!H8</f>
        <v>0</v>
      </c>
      <c r="N42" s="1"/>
      <c r="O42" s="1"/>
      <c r="P42" s="1"/>
      <c r="Q42" s="1"/>
      <c r="R42" s="1"/>
      <c r="S42" s="1"/>
      <c r="T42" s="1"/>
      <c r="U42" s="1"/>
      <c r="V42" s="1"/>
      <c r="W42" s="1"/>
      <c r="X42" s="1"/>
      <c r="Y42" s="1"/>
      <c r="Z42" s="1"/>
    </row>
    <row r="43" spans="1:26" ht="11.25" customHeight="1">
      <c r="A43" s="13" t="str">
        <f>IF(iBidder!C$4="","",iBidder!C$4)</f>
        <v/>
      </c>
      <c r="B43" s="13" t="str">
        <f>iBidder!$C$5</f>
        <v>RM6257</v>
      </c>
      <c r="C43" s="13" t="str">
        <f>iBidder!$C$6</f>
        <v>Security Services – Physical, Technical and Support Services</v>
      </c>
      <c r="D43" s="13" t="str">
        <f>iBidder!$C$7</f>
        <v>v1.0</v>
      </c>
      <c r="E43" s="13" t="str">
        <f>IF(iBidder!$C$15="","",iBidder!$C$15)</f>
        <v/>
      </c>
      <c r="F43" s="13" t="s">
        <v>94</v>
      </c>
      <c r="G43" s="13" t="s">
        <v>169</v>
      </c>
      <c r="H43" s="13" t="s">
        <v>170</v>
      </c>
      <c r="I43" s="13" t="s">
        <v>171</v>
      </c>
      <c r="J43" s="13" t="s">
        <v>172</v>
      </c>
      <c r="K43" s="13" t="s">
        <v>15</v>
      </c>
      <c r="L43" s="13" t="s">
        <v>152</v>
      </c>
      <c r="M43" s="15">
        <f>'oLot 3 Eval'!H9</f>
        <v>0</v>
      </c>
      <c r="N43" s="1"/>
      <c r="O43" s="1"/>
      <c r="P43" s="1"/>
      <c r="Q43" s="1"/>
      <c r="R43" s="1"/>
      <c r="S43" s="1"/>
      <c r="T43" s="1"/>
      <c r="U43" s="1"/>
      <c r="V43" s="1"/>
      <c r="W43" s="1"/>
      <c r="X43" s="1"/>
      <c r="Y43" s="1"/>
      <c r="Z43" s="1"/>
    </row>
    <row r="44" spans="1:26" ht="11.25" customHeight="1">
      <c r="A44" s="13" t="str">
        <f>IF(iBidder!C$4="","",iBidder!C$4)</f>
        <v/>
      </c>
      <c r="B44" s="13" t="str">
        <f>iBidder!$C$5</f>
        <v>RM6257</v>
      </c>
      <c r="C44" s="13" t="str">
        <f>iBidder!$C$6</f>
        <v>Security Services – Physical, Technical and Support Services</v>
      </c>
      <c r="D44" s="13" t="str">
        <f>iBidder!$C$7</f>
        <v>v1.0</v>
      </c>
      <c r="E44" s="13" t="str">
        <f>IF(iBidder!$C$15="","",iBidder!$C$15)</f>
        <v/>
      </c>
      <c r="F44" s="13" t="s">
        <v>94</v>
      </c>
      <c r="G44" s="13" t="s">
        <v>169</v>
      </c>
      <c r="H44" s="13" t="s">
        <v>170</v>
      </c>
      <c r="I44" s="13" t="s">
        <v>171</v>
      </c>
      <c r="J44" s="13" t="s">
        <v>172</v>
      </c>
      <c r="K44" s="13" t="s">
        <v>15</v>
      </c>
      <c r="L44" s="13" t="s">
        <v>155</v>
      </c>
      <c r="M44" s="15">
        <f>'oLot 3 Eval'!H10</f>
        <v>0</v>
      </c>
      <c r="N44" s="1"/>
      <c r="O44" s="1"/>
      <c r="P44" s="1"/>
      <c r="Q44" s="1"/>
      <c r="R44" s="1"/>
      <c r="S44" s="1"/>
      <c r="T44" s="1"/>
      <c r="U44" s="1"/>
      <c r="V44" s="1"/>
      <c r="W44" s="1"/>
      <c r="X44" s="1"/>
      <c r="Y44" s="1"/>
      <c r="Z44" s="1"/>
    </row>
    <row r="45" spans="1:26" ht="11.25" customHeight="1">
      <c r="A45" s="13" t="str">
        <f>IF(iBidder!C$4="","",iBidder!C$4)</f>
        <v/>
      </c>
      <c r="B45" s="13" t="str">
        <f>iBidder!$C$5</f>
        <v>RM6257</v>
      </c>
      <c r="C45" s="13" t="str">
        <f>iBidder!$C$6</f>
        <v>Security Services – Physical, Technical and Support Services</v>
      </c>
      <c r="D45" s="13" t="str">
        <f>iBidder!$C$7</f>
        <v>v1.0</v>
      </c>
      <c r="E45" s="13" t="str">
        <f>IF(iBidder!$C$15="","",iBidder!$C$15)</f>
        <v/>
      </c>
      <c r="F45" s="13" t="s">
        <v>94</v>
      </c>
      <c r="G45" s="13" t="s">
        <v>169</v>
      </c>
      <c r="H45" s="13" t="s">
        <v>170</v>
      </c>
      <c r="I45" s="13" t="s">
        <v>171</v>
      </c>
      <c r="J45" s="13" t="s">
        <v>172</v>
      </c>
      <c r="K45" s="13" t="s">
        <v>15</v>
      </c>
      <c r="L45" s="13" t="s">
        <v>158</v>
      </c>
      <c r="M45" s="15">
        <f>'oLot 3 Eval'!H11</f>
        <v>0</v>
      </c>
      <c r="N45" s="1"/>
      <c r="O45" s="1"/>
      <c r="P45" s="1"/>
      <c r="Q45" s="1"/>
      <c r="R45" s="1"/>
      <c r="S45" s="1"/>
      <c r="T45" s="1"/>
      <c r="U45" s="1"/>
      <c r="V45" s="1"/>
      <c r="W45" s="1"/>
      <c r="X45" s="1"/>
      <c r="Y45" s="1"/>
      <c r="Z45" s="1"/>
    </row>
    <row r="46" spans="1:26" ht="11.25" customHeight="1">
      <c r="A46" s="13" t="str">
        <f>IF(iBidder!C$4="","",iBidder!C$4)</f>
        <v/>
      </c>
      <c r="B46" s="13" t="str">
        <f>iBidder!$C$5</f>
        <v>RM6257</v>
      </c>
      <c r="C46" s="13" t="str">
        <f>iBidder!$C$6</f>
        <v>Security Services – Physical, Technical and Support Services</v>
      </c>
      <c r="D46" s="13" t="str">
        <f>iBidder!$C$7</f>
        <v>v1.0</v>
      </c>
      <c r="E46" s="13" t="str">
        <f>IF(iBidder!$C$15="","",iBidder!$C$15)</f>
        <v/>
      </c>
      <c r="F46" s="13" t="s">
        <v>94</v>
      </c>
      <c r="G46" s="13" t="s">
        <v>169</v>
      </c>
      <c r="H46" s="13" t="s">
        <v>170</v>
      </c>
      <c r="I46" s="13" t="s">
        <v>171</v>
      </c>
      <c r="J46" s="13" t="s">
        <v>175</v>
      </c>
      <c r="K46" s="13" t="s">
        <v>17</v>
      </c>
      <c r="L46" s="13"/>
      <c r="M46" s="15">
        <f>'oLot 3 Eval'!H12</f>
        <v>0</v>
      </c>
      <c r="N46" s="1"/>
      <c r="O46" s="1"/>
      <c r="P46" s="1"/>
      <c r="Q46" s="1"/>
      <c r="R46" s="1"/>
      <c r="S46" s="1"/>
      <c r="T46" s="1"/>
      <c r="U46" s="1"/>
      <c r="V46" s="1"/>
      <c r="W46" s="1"/>
      <c r="X46" s="1"/>
      <c r="Y46" s="1"/>
      <c r="Z46" s="1"/>
    </row>
    <row r="47" spans="1:26" ht="11.25" customHeight="1">
      <c r="A47" s="13" t="str">
        <f>IF(iBidder!C$4="","",iBidder!C$4)</f>
        <v/>
      </c>
      <c r="B47" s="13" t="str">
        <f>iBidder!$C$5</f>
        <v>RM6257</v>
      </c>
      <c r="C47" s="13" t="str">
        <f>iBidder!$C$6</f>
        <v>Security Services – Physical, Technical and Support Services</v>
      </c>
      <c r="D47" s="13" t="str">
        <f>iBidder!$C$7</f>
        <v>v1.0</v>
      </c>
      <c r="E47" s="13" t="str">
        <f>IF(iBidder!$C$15="","",iBidder!$C$15)</f>
        <v/>
      </c>
      <c r="F47" s="13" t="s">
        <v>94</v>
      </c>
      <c r="G47" s="13" t="s">
        <v>169</v>
      </c>
      <c r="H47" s="13" t="s">
        <v>176</v>
      </c>
      <c r="I47" s="13" t="s">
        <v>177</v>
      </c>
      <c r="J47" s="13" t="s">
        <v>172</v>
      </c>
      <c r="K47" s="13" t="s">
        <v>15</v>
      </c>
      <c r="L47" s="13" t="s">
        <v>137</v>
      </c>
      <c r="M47" s="15">
        <f>'oLot 3 Eval'!H13</f>
        <v>0</v>
      </c>
      <c r="N47" s="1"/>
      <c r="O47" s="1"/>
      <c r="P47" s="1"/>
      <c r="Q47" s="1"/>
      <c r="R47" s="1"/>
      <c r="S47" s="1"/>
      <c r="T47" s="1"/>
      <c r="U47" s="1"/>
      <c r="V47" s="1"/>
      <c r="W47" s="1"/>
      <c r="X47" s="1"/>
      <c r="Y47" s="1"/>
      <c r="Z47" s="1"/>
    </row>
    <row r="48" spans="1:26" ht="11.25" customHeight="1">
      <c r="A48" s="13" t="str">
        <f>IF(iBidder!C$4="","",iBidder!C$4)</f>
        <v/>
      </c>
      <c r="B48" s="13" t="str">
        <f>iBidder!$C$5</f>
        <v>RM6257</v>
      </c>
      <c r="C48" s="13" t="str">
        <f>iBidder!$C$6</f>
        <v>Security Services – Physical, Technical and Support Services</v>
      </c>
      <c r="D48" s="13" t="str">
        <f>iBidder!$C$7</f>
        <v>v1.0</v>
      </c>
      <c r="E48" s="13" t="str">
        <f>IF(iBidder!$C$15="","",iBidder!$C$15)</f>
        <v/>
      </c>
      <c r="F48" s="13" t="s">
        <v>94</v>
      </c>
      <c r="G48" s="13" t="s">
        <v>169</v>
      </c>
      <c r="H48" s="13" t="s">
        <v>176</v>
      </c>
      <c r="I48" s="13" t="s">
        <v>177</v>
      </c>
      <c r="J48" s="13" t="s">
        <v>172</v>
      </c>
      <c r="K48" s="13" t="s">
        <v>15</v>
      </c>
      <c r="L48" s="13" t="s">
        <v>140</v>
      </c>
      <c r="M48" s="15">
        <f>'oLot 3 Eval'!H14</f>
        <v>0</v>
      </c>
      <c r="N48" s="1"/>
      <c r="O48" s="1"/>
      <c r="P48" s="1"/>
      <c r="Q48" s="1"/>
      <c r="R48" s="1"/>
      <c r="S48" s="1"/>
      <c r="T48" s="1"/>
      <c r="U48" s="1"/>
      <c r="V48" s="1"/>
      <c r="W48" s="1"/>
      <c r="X48" s="1"/>
      <c r="Y48" s="1"/>
      <c r="Z48" s="1"/>
    </row>
    <row r="49" spans="1:26" ht="11.25" customHeight="1">
      <c r="A49" s="13" t="str">
        <f>IF(iBidder!C$4="","",iBidder!C$4)</f>
        <v/>
      </c>
      <c r="B49" s="13" t="str">
        <f>iBidder!$C$5</f>
        <v>RM6257</v>
      </c>
      <c r="C49" s="13" t="str">
        <f>iBidder!$C$6</f>
        <v>Security Services – Physical, Technical and Support Services</v>
      </c>
      <c r="D49" s="13" t="str">
        <f>iBidder!$C$7</f>
        <v>v1.0</v>
      </c>
      <c r="E49" s="13" t="str">
        <f>IF(iBidder!$C$15="","",iBidder!$C$15)</f>
        <v/>
      </c>
      <c r="F49" s="13" t="s">
        <v>94</v>
      </c>
      <c r="G49" s="13" t="s">
        <v>169</v>
      </c>
      <c r="H49" s="13" t="s">
        <v>176</v>
      </c>
      <c r="I49" s="13" t="s">
        <v>177</v>
      </c>
      <c r="J49" s="13" t="s">
        <v>172</v>
      </c>
      <c r="K49" s="13" t="s">
        <v>15</v>
      </c>
      <c r="L49" s="13" t="s">
        <v>143</v>
      </c>
      <c r="M49" s="15">
        <f>'oLot 3 Eval'!H15</f>
        <v>0</v>
      </c>
      <c r="N49" s="1"/>
      <c r="O49" s="1"/>
      <c r="P49" s="1"/>
      <c r="Q49" s="1"/>
      <c r="R49" s="1"/>
      <c r="S49" s="1"/>
      <c r="T49" s="1"/>
      <c r="U49" s="1"/>
      <c r="V49" s="1"/>
      <c r="W49" s="1"/>
      <c r="X49" s="1"/>
      <c r="Y49" s="1"/>
      <c r="Z49" s="1"/>
    </row>
    <row r="50" spans="1:26" ht="11.25" customHeight="1">
      <c r="A50" s="13" t="str">
        <f>IF(iBidder!C$4="","",iBidder!C$4)</f>
        <v/>
      </c>
      <c r="B50" s="13" t="str">
        <f>iBidder!$C$5</f>
        <v>RM6257</v>
      </c>
      <c r="C50" s="13" t="str">
        <f>iBidder!$C$6</f>
        <v>Security Services – Physical, Technical and Support Services</v>
      </c>
      <c r="D50" s="13" t="str">
        <f>iBidder!$C$7</f>
        <v>v1.0</v>
      </c>
      <c r="E50" s="13" t="str">
        <f>IF(iBidder!$C$15="","",iBidder!$C$15)</f>
        <v/>
      </c>
      <c r="F50" s="13" t="s">
        <v>94</v>
      </c>
      <c r="G50" s="13" t="s">
        <v>169</v>
      </c>
      <c r="H50" s="13" t="s">
        <v>176</v>
      </c>
      <c r="I50" s="13" t="s">
        <v>177</v>
      </c>
      <c r="J50" s="13" t="s">
        <v>172</v>
      </c>
      <c r="K50" s="13" t="s">
        <v>15</v>
      </c>
      <c r="L50" s="13" t="s">
        <v>146</v>
      </c>
      <c r="M50" s="15">
        <f>'oLot 3 Eval'!H16</f>
        <v>0</v>
      </c>
      <c r="N50" s="1"/>
      <c r="O50" s="1"/>
      <c r="P50" s="1"/>
      <c r="Q50" s="1"/>
      <c r="R50" s="1"/>
      <c r="S50" s="1"/>
      <c r="T50" s="1"/>
      <c r="U50" s="1"/>
      <c r="V50" s="1"/>
      <c r="W50" s="1"/>
      <c r="X50" s="1"/>
      <c r="Y50" s="1"/>
      <c r="Z50" s="1"/>
    </row>
    <row r="51" spans="1:26" ht="11.25" customHeight="1">
      <c r="A51" s="13" t="str">
        <f>IF(iBidder!C$4="","",iBidder!C$4)</f>
        <v/>
      </c>
      <c r="B51" s="13" t="str">
        <f>iBidder!$C$5</f>
        <v>RM6257</v>
      </c>
      <c r="C51" s="13" t="str">
        <f>iBidder!$C$6</f>
        <v>Security Services – Physical, Technical and Support Services</v>
      </c>
      <c r="D51" s="13" t="str">
        <f>iBidder!$C$7</f>
        <v>v1.0</v>
      </c>
      <c r="E51" s="13" t="str">
        <f>IF(iBidder!$C$15="","",iBidder!$C$15)</f>
        <v/>
      </c>
      <c r="F51" s="13" t="s">
        <v>94</v>
      </c>
      <c r="G51" s="13" t="s">
        <v>169</v>
      </c>
      <c r="H51" s="13" t="s">
        <v>176</v>
      </c>
      <c r="I51" s="13" t="s">
        <v>177</v>
      </c>
      <c r="J51" s="13" t="s">
        <v>172</v>
      </c>
      <c r="K51" s="13" t="s">
        <v>15</v>
      </c>
      <c r="L51" s="13" t="s">
        <v>152</v>
      </c>
      <c r="M51" s="15">
        <f>'oLot 3 Eval'!H17</f>
        <v>0</v>
      </c>
      <c r="N51" s="1"/>
      <c r="O51" s="1"/>
      <c r="P51" s="1"/>
      <c r="Q51" s="1"/>
      <c r="R51" s="1"/>
      <c r="S51" s="1"/>
      <c r="T51" s="1"/>
      <c r="U51" s="1"/>
      <c r="V51" s="1"/>
      <c r="W51" s="1"/>
      <c r="X51" s="1"/>
      <c r="Y51" s="1"/>
      <c r="Z51" s="1"/>
    </row>
    <row r="52" spans="1:26" ht="11.25" customHeight="1">
      <c r="A52" s="13" t="str">
        <f>IF(iBidder!C$4="","",iBidder!C$4)</f>
        <v/>
      </c>
      <c r="B52" s="13" t="str">
        <f>iBidder!$C$5</f>
        <v>RM6257</v>
      </c>
      <c r="C52" s="13" t="str">
        <f>iBidder!$C$6</f>
        <v>Security Services – Physical, Technical and Support Services</v>
      </c>
      <c r="D52" s="13" t="str">
        <f>iBidder!$C$7</f>
        <v>v1.0</v>
      </c>
      <c r="E52" s="13" t="str">
        <f>IF(iBidder!$C$15="","",iBidder!$C$15)</f>
        <v/>
      </c>
      <c r="F52" s="13" t="s">
        <v>94</v>
      </c>
      <c r="G52" s="13" t="s">
        <v>169</v>
      </c>
      <c r="H52" s="13" t="s">
        <v>176</v>
      </c>
      <c r="I52" s="13" t="s">
        <v>177</v>
      </c>
      <c r="J52" s="13" t="s">
        <v>172</v>
      </c>
      <c r="K52" s="13" t="s">
        <v>15</v>
      </c>
      <c r="L52" s="13" t="s">
        <v>155</v>
      </c>
      <c r="M52" s="15">
        <f>'oLot 3 Eval'!H18</f>
        <v>0</v>
      </c>
      <c r="N52" s="1"/>
      <c r="O52" s="1"/>
      <c r="P52" s="1"/>
      <c r="Q52" s="1"/>
      <c r="R52" s="1"/>
      <c r="S52" s="1"/>
      <c r="T52" s="1"/>
      <c r="U52" s="1"/>
      <c r="V52" s="1"/>
      <c r="W52" s="1"/>
      <c r="X52" s="1"/>
      <c r="Y52" s="1"/>
      <c r="Z52" s="1"/>
    </row>
    <row r="53" spans="1:26" ht="11.25" customHeight="1">
      <c r="A53" s="13" t="str">
        <f>IF(iBidder!C$4="","",iBidder!C$4)</f>
        <v/>
      </c>
      <c r="B53" s="13" t="str">
        <f>iBidder!$C$5</f>
        <v>RM6257</v>
      </c>
      <c r="C53" s="13" t="str">
        <f>iBidder!$C$6</f>
        <v>Security Services – Physical, Technical and Support Services</v>
      </c>
      <c r="D53" s="13" t="str">
        <f>iBidder!$C$7</f>
        <v>v1.0</v>
      </c>
      <c r="E53" s="13" t="str">
        <f>IF(iBidder!$C$15="","",iBidder!$C$15)</f>
        <v/>
      </c>
      <c r="F53" s="13" t="s">
        <v>94</v>
      </c>
      <c r="G53" s="13" t="s">
        <v>169</v>
      </c>
      <c r="H53" s="13" t="s">
        <v>176</v>
      </c>
      <c r="I53" s="13" t="s">
        <v>177</v>
      </c>
      <c r="J53" s="13" t="s">
        <v>172</v>
      </c>
      <c r="K53" s="13" t="s">
        <v>15</v>
      </c>
      <c r="L53" s="13" t="s">
        <v>158</v>
      </c>
      <c r="M53" s="15">
        <f>'oLot 3 Eval'!H19</f>
        <v>0</v>
      </c>
      <c r="N53" s="1"/>
      <c r="O53" s="1"/>
      <c r="P53" s="1"/>
      <c r="Q53" s="1"/>
      <c r="R53" s="1"/>
      <c r="S53" s="1"/>
      <c r="T53" s="1"/>
      <c r="U53" s="1"/>
      <c r="V53" s="1"/>
      <c r="W53" s="1"/>
      <c r="X53" s="1"/>
      <c r="Y53" s="1"/>
      <c r="Z53" s="1"/>
    </row>
    <row r="54" spans="1:26" ht="11.25" customHeight="1">
      <c r="A54" s="13" t="str">
        <f>IF(iBidder!C$4="","",iBidder!C$4)</f>
        <v/>
      </c>
      <c r="B54" s="13" t="str">
        <f>iBidder!$C$5</f>
        <v>RM6257</v>
      </c>
      <c r="C54" s="13" t="str">
        <f>iBidder!$C$6</f>
        <v>Security Services – Physical, Technical and Support Services</v>
      </c>
      <c r="D54" s="13" t="str">
        <f>iBidder!$C$7</f>
        <v>v1.0</v>
      </c>
      <c r="E54" s="13" t="str">
        <f>IF(iBidder!$C$15="","",iBidder!$C$15)</f>
        <v/>
      </c>
      <c r="F54" s="13" t="s">
        <v>94</v>
      </c>
      <c r="G54" s="13" t="s">
        <v>169</v>
      </c>
      <c r="H54" s="13" t="s">
        <v>176</v>
      </c>
      <c r="I54" s="13" t="s">
        <v>177</v>
      </c>
      <c r="J54" s="13" t="s">
        <v>175</v>
      </c>
      <c r="K54" s="13" t="s">
        <v>17</v>
      </c>
      <c r="L54" s="13"/>
      <c r="M54" s="15">
        <f>'oLot 3 Eval'!H20</f>
        <v>0</v>
      </c>
      <c r="N54" s="1"/>
      <c r="O54" s="1"/>
      <c r="P54" s="1"/>
      <c r="Q54" s="1"/>
      <c r="R54" s="1"/>
      <c r="S54" s="1"/>
      <c r="T54" s="1"/>
      <c r="U54" s="1"/>
      <c r="V54" s="1"/>
      <c r="W54" s="1"/>
      <c r="X54" s="1"/>
      <c r="Y54" s="1"/>
      <c r="Z54" s="1"/>
    </row>
    <row r="55" spans="1:26" ht="11.25" customHeight="1">
      <c r="A55" s="13" t="str">
        <f>IF(iBidder!C$4="","",iBidder!C$4)</f>
        <v/>
      </c>
      <c r="B55" s="13" t="str">
        <f>iBidder!$C$5</f>
        <v>RM6257</v>
      </c>
      <c r="C55" s="13" t="str">
        <f>iBidder!$C$6</f>
        <v>Security Services – Physical, Technical and Support Services</v>
      </c>
      <c r="D55" s="13" t="str">
        <f>iBidder!$C$7</f>
        <v>v1.0</v>
      </c>
      <c r="E55" s="13" t="str">
        <f>IF(iBidder!$C$15="","",iBidder!$C$15)</f>
        <v/>
      </c>
      <c r="F55" s="13" t="s">
        <v>94</v>
      </c>
      <c r="G55" s="13" t="s">
        <v>204</v>
      </c>
      <c r="H55" s="13" t="s">
        <v>205</v>
      </c>
      <c r="I55" s="13" t="s">
        <v>206</v>
      </c>
      <c r="J55" s="13"/>
      <c r="K55" s="13" t="s">
        <v>113</v>
      </c>
      <c r="L55" s="13"/>
      <c r="M55" s="14">
        <f>'oLot 3 Eval'!F25</f>
        <v>0</v>
      </c>
      <c r="N55" s="1"/>
      <c r="O55" s="1"/>
      <c r="P55" s="1"/>
      <c r="Q55" s="1"/>
      <c r="R55" s="1"/>
      <c r="S55" s="1"/>
      <c r="T55" s="1"/>
      <c r="U55" s="1"/>
      <c r="V55" s="1"/>
      <c r="W55" s="1"/>
      <c r="X55" s="1"/>
      <c r="Y55" s="1"/>
      <c r="Z55" s="1"/>
    </row>
    <row r="56" spans="1:26" ht="11.25" customHeight="1">
      <c r="A56" s="13" t="str">
        <f>IF(iBidder!C$4="","",iBidder!C$4)</f>
        <v/>
      </c>
      <c r="B56" s="13" t="str">
        <f>iBidder!$C$5</f>
        <v>RM6257</v>
      </c>
      <c r="C56" s="13" t="str">
        <f>iBidder!$C$6</f>
        <v>Security Services – Physical, Technical and Support Services</v>
      </c>
      <c r="D56" s="13" t="str">
        <f>iBidder!$C$7</f>
        <v>v1.0</v>
      </c>
      <c r="E56" s="13" t="str">
        <f>IF(iBidder!$C$15="","",iBidder!$C$15)</f>
        <v/>
      </c>
      <c r="F56" s="13" t="s">
        <v>94</v>
      </c>
      <c r="G56" s="13" t="s">
        <v>204</v>
      </c>
      <c r="H56" s="13" t="s">
        <v>205</v>
      </c>
      <c r="I56" s="13" t="s">
        <v>206</v>
      </c>
      <c r="J56" s="13"/>
      <c r="K56" s="13" t="s">
        <v>117</v>
      </c>
      <c r="L56" s="13"/>
      <c r="M56" s="14">
        <f>'oLot 3 Eval'!F26</f>
        <v>0</v>
      </c>
      <c r="N56" s="1"/>
      <c r="O56" s="1"/>
      <c r="P56" s="1"/>
      <c r="Q56" s="1"/>
      <c r="R56" s="1"/>
      <c r="S56" s="1"/>
      <c r="T56" s="1"/>
      <c r="U56" s="1"/>
      <c r="V56" s="1"/>
      <c r="W56" s="1"/>
      <c r="X56" s="1"/>
      <c r="Y56" s="1"/>
      <c r="Z56" s="1"/>
    </row>
    <row r="57" spans="1:26" ht="11.25" customHeight="1">
      <c r="A57" s="13" t="str">
        <f>IF(iBidder!C$4="","",iBidder!C$4)</f>
        <v/>
      </c>
      <c r="B57" s="13" t="str">
        <f>iBidder!$C$5</f>
        <v>RM6257</v>
      </c>
      <c r="C57" s="13" t="str">
        <f>iBidder!$C$6</f>
        <v>Security Services – Physical, Technical and Support Services</v>
      </c>
      <c r="D57" s="13" t="str">
        <f>iBidder!$C$7</f>
        <v>v1.0</v>
      </c>
      <c r="E57" s="13" t="str">
        <f>IF(iBidder!$C$15="","",iBidder!$C$15)</f>
        <v/>
      </c>
      <c r="F57" s="13" t="s">
        <v>94</v>
      </c>
      <c r="G57" s="13" t="s">
        <v>204</v>
      </c>
      <c r="H57" s="13" t="s">
        <v>205</v>
      </c>
      <c r="I57" s="13" t="s">
        <v>206</v>
      </c>
      <c r="J57" s="13"/>
      <c r="K57" s="13" t="s">
        <v>120</v>
      </c>
      <c r="L57" s="13"/>
      <c r="M57" s="14">
        <f>'oLot 3 Eval'!F27</f>
        <v>0</v>
      </c>
      <c r="N57" s="1"/>
      <c r="O57" s="1"/>
      <c r="P57" s="1"/>
      <c r="Q57" s="1"/>
      <c r="R57" s="1"/>
      <c r="S57" s="1"/>
      <c r="T57" s="1"/>
      <c r="U57" s="1"/>
      <c r="V57" s="1"/>
      <c r="W57" s="1"/>
      <c r="X57" s="1"/>
      <c r="Y57" s="1"/>
      <c r="Z57" s="1"/>
    </row>
    <row r="58" spans="1:26" ht="11.25" customHeight="1">
      <c r="A58" s="13" t="str">
        <f>IF(iBidder!C$4="","",iBidder!C$4)</f>
        <v/>
      </c>
      <c r="B58" s="13" t="str">
        <f>iBidder!$C$5</f>
        <v>RM6257</v>
      </c>
      <c r="C58" s="13" t="str">
        <f>iBidder!$C$6</f>
        <v>Security Services – Physical, Technical and Support Services</v>
      </c>
      <c r="D58" s="13" t="str">
        <f>iBidder!$C$7</f>
        <v>v1.0</v>
      </c>
      <c r="E58" s="13" t="str">
        <f>IF(iBidder!$C$15="","",iBidder!$C$15)</f>
        <v/>
      </c>
      <c r="F58" s="13" t="s">
        <v>94</v>
      </c>
      <c r="G58" s="13" t="s">
        <v>204</v>
      </c>
      <c r="H58" s="13" t="s">
        <v>205</v>
      </c>
      <c r="I58" s="13" t="s">
        <v>206</v>
      </c>
      <c r="J58" s="13"/>
      <c r="K58" s="13" t="s">
        <v>125</v>
      </c>
      <c r="L58" s="13"/>
      <c r="M58" s="14">
        <f>'oLot 3 Eval'!F28</f>
        <v>0</v>
      </c>
      <c r="N58" s="1"/>
      <c r="O58" s="1"/>
      <c r="P58" s="1"/>
      <c r="Q58" s="1"/>
      <c r="R58" s="1"/>
      <c r="S58" s="1"/>
      <c r="T58" s="1"/>
      <c r="U58" s="1"/>
      <c r="V58" s="1"/>
      <c r="W58" s="1"/>
      <c r="X58" s="1"/>
      <c r="Y58" s="1"/>
      <c r="Z58" s="1"/>
    </row>
    <row r="59" spans="1:26" ht="11.25" customHeight="1">
      <c r="A59" s="13" t="str">
        <f>IF(iBidder!C$4="","",iBidder!C$4)</f>
        <v/>
      </c>
      <c r="B59" s="13" t="str">
        <f>iBidder!$C$5</f>
        <v>RM6257</v>
      </c>
      <c r="C59" s="13" t="str">
        <f>iBidder!$C$6</f>
        <v>Security Services – Physical, Technical and Support Services</v>
      </c>
      <c r="D59" s="13" t="str">
        <f>iBidder!$C$7</f>
        <v>v1.0</v>
      </c>
      <c r="E59" s="13" t="str">
        <f>IF(iBidder!$C$16="","",iBidder!$C$16)</f>
        <v/>
      </c>
      <c r="F59" s="13" t="s">
        <v>95</v>
      </c>
      <c r="G59" s="13" t="s">
        <v>190</v>
      </c>
      <c r="H59" s="13" t="s">
        <v>191</v>
      </c>
      <c r="I59" s="13" t="s">
        <v>192</v>
      </c>
      <c r="J59" s="13"/>
      <c r="K59" s="13" t="s">
        <v>15</v>
      </c>
      <c r="L59" s="13" t="s">
        <v>208</v>
      </c>
      <c r="M59" s="15">
        <f>'oLot 4 Eval'!H5</f>
        <v>0</v>
      </c>
      <c r="N59" s="1"/>
      <c r="O59" s="1"/>
      <c r="P59" s="1"/>
      <c r="Q59" s="1"/>
      <c r="R59" s="1"/>
      <c r="S59" s="1"/>
      <c r="T59" s="1"/>
      <c r="U59" s="1"/>
      <c r="V59" s="1"/>
      <c r="W59" s="1"/>
      <c r="X59" s="1"/>
      <c r="Y59" s="1"/>
      <c r="Z59" s="1"/>
    </row>
    <row r="60" spans="1:26" ht="11.25" customHeight="1">
      <c r="A60" s="13" t="str">
        <f>IF(iBidder!C$4="","",iBidder!C$4)</f>
        <v/>
      </c>
      <c r="B60" s="13" t="str">
        <f>iBidder!$C$5</f>
        <v>RM6257</v>
      </c>
      <c r="C60" s="13" t="str">
        <f>iBidder!$C$6</f>
        <v>Security Services – Physical, Technical and Support Services</v>
      </c>
      <c r="D60" s="13" t="str">
        <f>iBidder!$C$7</f>
        <v>v1.0</v>
      </c>
      <c r="E60" s="13" t="str">
        <f>IF(iBidder!$C$16="","",iBidder!$C$16)</f>
        <v/>
      </c>
      <c r="F60" s="13" t="s">
        <v>95</v>
      </c>
      <c r="G60" s="13" t="s">
        <v>190</v>
      </c>
      <c r="H60" s="13" t="s">
        <v>191</v>
      </c>
      <c r="I60" s="13" t="s">
        <v>192</v>
      </c>
      <c r="J60" s="13"/>
      <c r="K60" s="13" t="s">
        <v>15</v>
      </c>
      <c r="L60" s="13" t="s">
        <v>210</v>
      </c>
      <c r="M60" s="15">
        <f>'oLot 4 Eval'!H6</f>
        <v>0</v>
      </c>
      <c r="N60" s="1"/>
      <c r="O60" s="1"/>
      <c r="P60" s="1"/>
      <c r="Q60" s="1"/>
      <c r="R60" s="1"/>
      <c r="S60" s="1"/>
      <c r="T60" s="1"/>
      <c r="U60" s="1"/>
      <c r="V60" s="1"/>
      <c r="W60" s="1"/>
      <c r="X60" s="1"/>
      <c r="Y60" s="1"/>
      <c r="Z60" s="1"/>
    </row>
    <row r="61" spans="1:26" ht="11.25" customHeight="1">
      <c r="A61" s="13" t="str">
        <f>IF(iBidder!C$4="","",iBidder!C$4)</f>
        <v/>
      </c>
      <c r="B61" s="13" t="str">
        <f>iBidder!$C$5</f>
        <v>RM6257</v>
      </c>
      <c r="C61" s="13" t="str">
        <f>iBidder!$C$6</f>
        <v>Security Services – Physical, Technical and Support Services</v>
      </c>
      <c r="D61" s="13" t="str">
        <f>iBidder!$C$7</f>
        <v>v1.0</v>
      </c>
      <c r="E61" s="13" t="str">
        <f>IF(iBidder!$C$16="","",iBidder!$C$16)</f>
        <v/>
      </c>
      <c r="F61" s="13" t="s">
        <v>95</v>
      </c>
      <c r="G61" s="13" t="s">
        <v>190</v>
      </c>
      <c r="H61" s="13" t="s">
        <v>191</v>
      </c>
      <c r="I61" s="13" t="s">
        <v>192</v>
      </c>
      <c r="J61" s="13"/>
      <c r="K61" s="13" t="s">
        <v>15</v>
      </c>
      <c r="L61" s="13" t="s">
        <v>211</v>
      </c>
      <c r="M61" s="15">
        <f>'oLot 4 Eval'!H7</f>
        <v>0</v>
      </c>
      <c r="N61" s="1"/>
      <c r="O61" s="1"/>
      <c r="P61" s="1"/>
      <c r="Q61" s="1"/>
      <c r="R61" s="1"/>
      <c r="S61" s="1"/>
      <c r="T61" s="1"/>
      <c r="U61" s="1"/>
      <c r="V61" s="1"/>
      <c r="W61" s="1"/>
      <c r="X61" s="1"/>
      <c r="Y61" s="1"/>
      <c r="Z61" s="1"/>
    </row>
    <row r="62" spans="1:26" ht="11.25" customHeight="1">
      <c r="A62" s="13" t="str">
        <f>IF(iBidder!C$4="","",iBidder!C$4)</f>
        <v/>
      </c>
      <c r="B62" s="13" t="str">
        <f>iBidder!$C$5</f>
        <v>RM6257</v>
      </c>
      <c r="C62" s="13" t="str">
        <f>iBidder!$C$6</f>
        <v>Security Services – Physical, Technical and Support Services</v>
      </c>
      <c r="D62" s="13" t="str">
        <f>iBidder!$C$7</f>
        <v>v1.0</v>
      </c>
      <c r="E62" s="13" t="str">
        <f>IF(iBidder!$C$16="","",iBidder!$C$16)</f>
        <v/>
      </c>
      <c r="F62" s="13" t="s">
        <v>95</v>
      </c>
      <c r="G62" s="13" t="s">
        <v>190</v>
      </c>
      <c r="H62" s="13" t="s">
        <v>191</v>
      </c>
      <c r="I62" s="13" t="s">
        <v>192</v>
      </c>
      <c r="J62" s="13"/>
      <c r="K62" s="13" t="s">
        <v>15</v>
      </c>
      <c r="L62" s="13" t="s">
        <v>212</v>
      </c>
      <c r="M62" s="15">
        <f>'oLot 4 Eval'!H8</f>
        <v>0</v>
      </c>
      <c r="N62" s="1"/>
      <c r="O62" s="1"/>
      <c r="P62" s="1"/>
      <c r="Q62" s="1"/>
      <c r="R62" s="1"/>
      <c r="S62" s="1"/>
      <c r="T62" s="1"/>
      <c r="U62" s="1"/>
      <c r="V62" s="1"/>
      <c r="W62" s="1"/>
      <c r="X62" s="1"/>
      <c r="Y62" s="1"/>
      <c r="Z62" s="1"/>
    </row>
    <row r="63" spans="1:26" ht="11.25" customHeight="1">
      <c r="A63" s="13" t="str">
        <f>IF(iBidder!C$4="","",iBidder!C$4)</f>
        <v/>
      </c>
      <c r="B63" s="13" t="str">
        <f>iBidder!$C$5</f>
        <v>RM6257</v>
      </c>
      <c r="C63" s="13" t="str">
        <f>iBidder!$C$6</f>
        <v>Security Services – Physical, Technical and Support Services</v>
      </c>
      <c r="D63" s="13" t="str">
        <f>iBidder!$C$7</f>
        <v>v1.0</v>
      </c>
      <c r="E63" s="13" t="str">
        <f>IF(iBidder!$C$16="","",iBidder!$C$16)</f>
        <v/>
      </c>
      <c r="F63" s="13" t="s">
        <v>95</v>
      </c>
      <c r="G63" s="13" t="s">
        <v>190</v>
      </c>
      <c r="H63" s="13" t="s">
        <v>191</v>
      </c>
      <c r="I63" s="13" t="s">
        <v>192</v>
      </c>
      <c r="J63" s="13"/>
      <c r="K63" s="13" t="s">
        <v>15</v>
      </c>
      <c r="L63" s="13" t="s">
        <v>213</v>
      </c>
      <c r="M63" s="15">
        <f>'oLot 4 Eval'!H9</f>
        <v>0</v>
      </c>
      <c r="N63" s="1"/>
      <c r="O63" s="1"/>
      <c r="P63" s="1"/>
      <c r="Q63" s="1"/>
      <c r="R63" s="1"/>
      <c r="S63" s="1"/>
      <c r="T63" s="1"/>
      <c r="U63" s="1"/>
      <c r="V63" s="1"/>
      <c r="W63" s="1"/>
      <c r="X63" s="1"/>
      <c r="Y63" s="1"/>
      <c r="Z63" s="1"/>
    </row>
    <row r="64" spans="1:26" ht="11.25" customHeight="1">
      <c r="A64" s="13" t="str">
        <f>IF(iBidder!C$4="","",iBidder!C$4)</f>
        <v/>
      </c>
      <c r="B64" s="13" t="str">
        <f>iBidder!$C$5</f>
        <v>RM6257</v>
      </c>
      <c r="C64" s="13" t="str">
        <f>iBidder!$C$6</f>
        <v>Security Services – Physical, Technical and Support Services</v>
      </c>
      <c r="D64" s="13" t="str">
        <f>iBidder!$C$7</f>
        <v>v1.0</v>
      </c>
      <c r="E64" s="13" t="str">
        <f>IF(iBidder!$C$16="","",iBidder!$C$16)</f>
        <v/>
      </c>
      <c r="F64" s="13" t="s">
        <v>95</v>
      </c>
      <c r="G64" s="13" t="s">
        <v>190</v>
      </c>
      <c r="H64" s="13" t="s">
        <v>191</v>
      </c>
      <c r="I64" s="13" t="s">
        <v>192</v>
      </c>
      <c r="J64" s="13"/>
      <c r="K64" s="13" t="s">
        <v>15</v>
      </c>
      <c r="L64" s="13" t="s">
        <v>214</v>
      </c>
      <c r="M64" s="15">
        <f>'oLot 4 Eval'!H10</f>
        <v>0</v>
      </c>
      <c r="N64" s="1"/>
      <c r="O64" s="1"/>
      <c r="P64" s="1"/>
      <c r="Q64" s="1"/>
      <c r="R64" s="1"/>
      <c r="S64" s="1"/>
      <c r="T64" s="1"/>
      <c r="U64" s="1"/>
      <c r="V64" s="1"/>
      <c r="W64" s="1"/>
      <c r="X64" s="1"/>
      <c r="Y64" s="1"/>
      <c r="Z64" s="1"/>
    </row>
    <row r="65" spans="1:26" ht="11.25" customHeight="1">
      <c r="A65" s="13" t="str">
        <f>IF(iBidder!C$4="","",iBidder!C$4)</f>
        <v/>
      </c>
      <c r="B65" s="13" t="str">
        <f>iBidder!$C$5</f>
        <v>RM6257</v>
      </c>
      <c r="C65" s="13" t="str">
        <f>iBidder!$C$6</f>
        <v>Security Services – Physical, Technical and Support Services</v>
      </c>
      <c r="D65" s="13" t="str">
        <f>iBidder!$C$7</f>
        <v>v1.0</v>
      </c>
      <c r="E65" s="13" t="str">
        <f>IF(iBidder!$C$16="","",iBidder!$C$16)</f>
        <v/>
      </c>
      <c r="F65" s="13" t="s">
        <v>95</v>
      </c>
      <c r="G65" s="13" t="s">
        <v>195</v>
      </c>
      <c r="H65" s="13" t="s">
        <v>196</v>
      </c>
      <c r="I65" s="13" t="s">
        <v>197</v>
      </c>
      <c r="J65" s="13"/>
      <c r="K65" s="13" t="s">
        <v>15</v>
      </c>
      <c r="L65" s="13"/>
      <c r="M65" s="15">
        <f>'oLot 4 Eval'!H11</f>
        <v>0</v>
      </c>
      <c r="N65" s="1"/>
      <c r="O65" s="1"/>
      <c r="P65" s="1"/>
      <c r="Q65" s="1"/>
      <c r="R65" s="1"/>
      <c r="S65" s="1"/>
      <c r="T65" s="1"/>
      <c r="U65" s="1"/>
      <c r="V65" s="1"/>
      <c r="W65" s="1"/>
      <c r="X65" s="1"/>
      <c r="Y65" s="1"/>
      <c r="Z65" s="1"/>
    </row>
    <row r="66" spans="1:26" ht="11.25" customHeight="1">
      <c r="A66" s="13" t="str">
        <f>IF(iBidder!C$4="","",iBidder!C$4)</f>
        <v/>
      </c>
      <c r="B66" s="13" t="str">
        <f>iBidder!$C$5</f>
        <v>RM6257</v>
      </c>
      <c r="C66" s="13" t="str">
        <f>iBidder!$C$6</f>
        <v>Security Services – Physical, Technical and Support Services</v>
      </c>
      <c r="D66" s="13" t="str">
        <f>iBidder!$C$7</f>
        <v>v1.0</v>
      </c>
      <c r="E66" s="13" t="str">
        <f>IF(iBidder!$C$16="","",iBidder!$C$16)</f>
        <v/>
      </c>
      <c r="F66" s="13" t="s">
        <v>95</v>
      </c>
      <c r="G66" s="13" t="s">
        <v>198</v>
      </c>
      <c r="H66" s="13" t="s">
        <v>199</v>
      </c>
      <c r="I66" s="13" t="s">
        <v>200</v>
      </c>
      <c r="J66" s="13"/>
      <c r="K66" s="13" t="s">
        <v>15</v>
      </c>
      <c r="L66" s="13"/>
      <c r="M66" s="15">
        <f>'oLot 4 Eval'!H12</f>
        <v>0</v>
      </c>
      <c r="N66" s="1"/>
      <c r="O66" s="1"/>
      <c r="P66" s="1"/>
      <c r="Q66" s="1"/>
      <c r="R66" s="1"/>
      <c r="S66" s="1"/>
      <c r="T66" s="1"/>
      <c r="U66" s="1"/>
      <c r="V66" s="1"/>
      <c r="W66" s="1"/>
      <c r="X66" s="1"/>
      <c r="Y66" s="1"/>
      <c r="Z66" s="1"/>
    </row>
    <row r="67" spans="1:26" ht="11.25" customHeight="1">
      <c r="A67" s="13" t="str">
        <f>IF(iBidder!C$4="","",iBidder!C$4)</f>
        <v/>
      </c>
      <c r="B67" s="13" t="str">
        <f>iBidder!$C$5</f>
        <v>RM6257</v>
      </c>
      <c r="C67" s="13" t="str">
        <f>iBidder!$C$6</f>
        <v>Security Services – Physical, Technical and Support Services</v>
      </c>
      <c r="D67" s="13" t="str">
        <f>iBidder!$C$7</f>
        <v>v1.0</v>
      </c>
      <c r="E67" s="13" t="str">
        <f>IF(iBidder!$C$16="","",iBidder!$C$16)</f>
        <v/>
      </c>
      <c r="F67" s="13" t="s">
        <v>95</v>
      </c>
      <c r="G67" s="13" t="s">
        <v>201</v>
      </c>
      <c r="H67" s="13" t="s">
        <v>202</v>
      </c>
      <c r="I67" s="13" t="s">
        <v>203</v>
      </c>
      <c r="J67" s="13"/>
      <c r="K67" s="13" t="s">
        <v>15</v>
      </c>
      <c r="L67" s="13"/>
      <c r="M67" s="15">
        <f>'oLot 4 Eval'!H13</f>
        <v>0</v>
      </c>
      <c r="N67" s="1"/>
      <c r="O67" s="1"/>
      <c r="P67" s="1"/>
      <c r="Q67" s="1"/>
      <c r="R67" s="1"/>
      <c r="S67" s="1"/>
      <c r="T67" s="1"/>
      <c r="U67" s="1"/>
      <c r="V67" s="1"/>
      <c r="W67" s="1"/>
      <c r="X67" s="1"/>
      <c r="Y67" s="1"/>
      <c r="Z67" s="1"/>
    </row>
    <row r="68" spans="1:26" ht="11.25" customHeight="1">
      <c r="A68" s="13" t="str">
        <f>IF(iBidder!C$4="","",iBidder!C$4)</f>
        <v/>
      </c>
      <c r="B68" s="13" t="str">
        <f>iBidder!$C$5</f>
        <v>RM6257</v>
      </c>
      <c r="C68" s="13" t="str">
        <f>iBidder!$C$6</f>
        <v>Security Services – Physical, Technical and Support Services</v>
      </c>
      <c r="D68" s="13" t="str">
        <f>iBidder!$C$7</f>
        <v>v1.0</v>
      </c>
      <c r="E68" s="13" t="str">
        <f>IF(iBidder!$C$16="","",iBidder!$C$16)</f>
        <v/>
      </c>
      <c r="F68" s="13" t="s">
        <v>95</v>
      </c>
      <c r="G68" s="13" t="s">
        <v>204</v>
      </c>
      <c r="H68" s="13" t="s">
        <v>205</v>
      </c>
      <c r="I68" s="13" t="s">
        <v>206</v>
      </c>
      <c r="J68" s="13"/>
      <c r="K68" s="13" t="s">
        <v>113</v>
      </c>
      <c r="L68" s="13"/>
      <c r="M68" s="14">
        <f>'oLot 4 Eval'!F18</f>
        <v>0</v>
      </c>
      <c r="N68" s="1"/>
      <c r="O68" s="1"/>
      <c r="P68" s="1"/>
      <c r="Q68" s="1"/>
      <c r="R68" s="1"/>
      <c r="S68" s="1"/>
      <c r="T68" s="1"/>
      <c r="U68" s="1"/>
      <c r="V68" s="1"/>
      <c r="W68" s="1"/>
      <c r="X68" s="1"/>
      <c r="Y68" s="1"/>
      <c r="Z68" s="1"/>
    </row>
    <row r="69" spans="1:26" ht="11.25" customHeight="1">
      <c r="A69" s="13" t="str">
        <f>IF(iBidder!C$4="","",iBidder!C$4)</f>
        <v/>
      </c>
      <c r="B69" s="13" t="str">
        <f>iBidder!$C$5</f>
        <v>RM6257</v>
      </c>
      <c r="C69" s="13" t="str">
        <f>iBidder!$C$6</f>
        <v>Security Services – Physical, Technical and Support Services</v>
      </c>
      <c r="D69" s="13" t="str">
        <f>iBidder!$C$7</f>
        <v>v1.0</v>
      </c>
      <c r="E69" s="13" t="str">
        <f>IF(iBidder!$C$16="","",iBidder!$C$16)</f>
        <v/>
      </c>
      <c r="F69" s="13" t="s">
        <v>95</v>
      </c>
      <c r="G69" s="13" t="s">
        <v>204</v>
      </c>
      <c r="H69" s="13" t="s">
        <v>205</v>
      </c>
      <c r="I69" s="13" t="s">
        <v>206</v>
      </c>
      <c r="J69" s="13"/>
      <c r="K69" s="13" t="s">
        <v>117</v>
      </c>
      <c r="L69" s="13"/>
      <c r="M69" s="14">
        <f>'oLot 4 Eval'!F19</f>
        <v>0</v>
      </c>
      <c r="N69" s="1"/>
      <c r="O69" s="1"/>
      <c r="P69" s="1"/>
      <c r="Q69" s="1"/>
      <c r="R69" s="1"/>
      <c r="S69" s="1"/>
      <c r="T69" s="1"/>
      <c r="U69" s="1"/>
      <c r="V69" s="1"/>
      <c r="W69" s="1"/>
      <c r="X69" s="1"/>
      <c r="Y69" s="1"/>
      <c r="Z69" s="1"/>
    </row>
    <row r="70" spans="1:26" ht="11.25" customHeight="1">
      <c r="A70" s="13" t="str">
        <f>IF(iBidder!C$4="","",iBidder!C$4)</f>
        <v/>
      </c>
      <c r="B70" s="13" t="str">
        <f>iBidder!$C$5</f>
        <v>RM6257</v>
      </c>
      <c r="C70" s="13" t="str">
        <f>iBidder!$C$6</f>
        <v>Security Services – Physical, Technical and Support Services</v>
      </c>
      <c r="D70" s="13" t="str">
        <f>iBidder!$C$7</f>
        <v>v1.0</v>
      </c>
      <c r="E70" s="13" t="str">
        <f>IF(iBidder!$C$16="","",iBidder!$C$16)</f>
        <v/>
      </c>
      <c r="F70" s="13" t="s">
        <v>95</v>
      </c>
      <c r="G70" s="13" t="s">
        <v>204</v>
      </c>
      <c r="H70" s="13" t="s">
        <v>205</v>
      </c>
      <c r="I70" s="13" t="s">
        <v>206</v>
      </c>
      <c r="J70" s="13"/>
      <c r="K70" s="13" t="s">
        <v>120</v>
      </c>
      <c r="L70" s="13"/>
      <c r="M70" s="14">
        <f>'oLot 4 Eval'!F20</f>
        <v>0</v>
      </c>
      <c r="N70" s="1"/>
      <c r="O70" s="1"/>
      <c r="P70" s="1"/>
      <c r="Q70" s="1"/>
      <c r="R70" s="1"/>
      <c r="S70" s="1"/>
      <c r="T70" s="1"/>
      <c r="U70" s="1"/>
      <c r="V70" s="1"/>
      <c r="W70" s="1"/>
      <c r="X70" s="1"/>
      <c r="Y70" s="1"/>
      <c r="Z70" s="1"/>
    </row>
    <row r="71" spans="1:26" ht="11.25" customHeight="1">
      <c r="A71" s="13" t="str">
        <f>IF(iBidder!C$4="","",iBidder!C$4)</f>
        <v/>
      </c>
      <c r="B71" s="13" t="str">
        <f>iBidder!$C$5</f>
        <v>RM6257</v>
      </c>
      <c r="C71" s="13" t="str">
        <f>iBidder!$C$6</f>
        <v>Security Services – Physical, Technical and Support Services</v>
      </c>
      <c r="D71" s="13" t="str">
        <f>iBidder!$C$7</f>
        <v>v1.0</v>
      </c>
      <c r="E71" s="13" t="str">
        <f>IF(iBidder!$C$16="","",iBidder!$C$16)</f>
        <v/>
      </c>
      <c r="F71" s="13" t="s">
        <v>95</v>
      </c>
      <c r="G71" s="13" t="s">
        <v>204</v>
      </c>
      <c r="H71" s="13" t="s">
        <v>205</v>
      </c>
      <c r="I71" s="13" t="s">
        <v>206</v>
      </c>
      <c r="J71" s="13"/>
      <c r="K71" s="13" t="s">
        <v>125</v>
      </c>
      <c r="L71" s="13"/>
      <c r="M71" s="14">
        <f>'oLot 4 Eval'!F21</f>
        <v>0</v>
      </c>
      <c r="N71" s="1"/>
      <c r="O71" s="1"/>
      <c r="P71" s="1"/>
      <c r="Q71" s="1"/>
      <c r="R71" s="1"/>
      <c r="S71" s="1"/>
      <c r="T71" s="1"/>
      <c r="U71" s="1"/>
      <c r="V71" s="1"/>
      <c r="W71" s="1"/>
      <c r="X71" s="1"/>
      <c r="Y71" s="1"/>
      <c r="Z71" s="1"/>
    </row>
    <row r="72" spans="1:26" ht="11.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TBpxY1VZgtxXpnW9xRvPQhXMYpOSQMd0iRUdfwaAX1aUvEP0vdRGzWCi4+CTnSybS1WZZXEt2hwNyiUkTgSmHw==" saltValue="N1HSa6UubSsssL8juUAHsA==" spinCount="100000" sheet="1" objects="1" scenarios="1"/>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CCC"/>
  </sheetPr>
  <dimension ref="A1:Z1000"/>
  <sheetViews>
    <sheetView workbookViewId="0"/>
  </sheetViews>
  <sheetFormatPr defaultColWidth="14.453125" defaultRowHeight="15" customHeight="1"/>
  <cols>
    <col min="1" max="1" width="9.7265625" customWidth="1"/>
    <col min="2" max="2" width="17.7265625" customWidth="1"/>
    <col min="3" max="3" width="44.7265625" customWidth="1"/>
    <col min="4" max="5" width="12.1796875" customWidth="1"/>
    <col min="6" max="6" width="4.453125" customWidth="1"/>
    <col min="7" max="7" width="43.26953125" customWidth="1"/>
    <col min="8" max="8" width="16.1796875" customWidth="1"/>
    <col min="9" max="9" width="49.54296875" customWidth="1"/>
    <col min="10" max="10" width="10.1796875" customWidth="1"/>
    <col min="11" max="11" width="11.81640625" customWidth="1"/>
    <col min="12" max="12" width="40.1796875" customWidth="1"/>
    <col min="13" max="13" width="33.81640625" customWidth="1"/>
    <col min="14" max="26" width="9.1796875" customWidth="1"/>
  </cols>
  <sheetData>
    <row r="1" spans="1:26" ht="11.25" customHeight="1">
      <c r="A1" s="22" t="s">
        <v>82</v>
      </c>
      <c r="B1" s="22" t="s">
        <v>83</v>
      </c>
      <c r="C1" s="22" t="s">
        <v>85</v>
      </c>
      <c r="D1" s="22" t="s">
        <v>87</v>
      </c>
      <c r="E1" s="22" t="s">
        <v>335</v>
      </c>
      <c r="F1" s="22" t="s">
        <v>90</v>
      </c>
      <c r="G1" s="22" t="s">
        <v>100</v>
      </c>
      <c r="H1" s="22" t="s">
        <v>315</v>
      </c>
      <c r="I1" s="22" t="s">
        <v>316</v>
      </c>
      <c r="J1" s="22" t="s">
        <v>336</v>
      </c>
      <c r="K1" s="22" t="s">
        <v>103</v>
      </c>
      <c r="L1" s="22" t="s">
        <v>105</v>
      </c>
      <c r="M1" s="22" t="s">
        <v>104</v>
      </c>
      <c r="N1" s="1"/>
      <c r="O1" s="1"/>
      <c r="P1" s="1"/>
      <c r="Q1" s="1"/>
      <c r="R1" s="1"/>
      <c r="S1" s="1"/>
      <c r="T1" s="1"/>
      <c r="U1" s="1"/>
      <c r="V1" s="1"/>
      <c r="W1" s="1"/>
      <c r="X1" s="1"/>
      <c r="Y1" s="1"/>
      <c r="Z1" s="1"/>
    </row>
    <row r="2" spans="1:26" ht="11.25" customHeight="1">
      <c r="A2" s="13" t="str">
        <f>IF(iBidder!C$4="","",iBidder!C$4)</f>
        <v/>
      </c>
      <c r="B2" s="13" t="str">
        <f>iBidder!$C$5</f>
        <v>RM6257</v>
      </c>
      <c r="C2" s="13" t="str">
        <f>iBidder!$C$6</f>
        <v>Security Services – Physical, Technical and Support Services</v>
      </c>
      <c r="D2" s="13" t="str">
        <f>iBidder!$C$7</f>
        <v>v1.0</v>
      </c>
      <c r="E2" s="13" t="str">
        <f>IF(iBidder!$C$13="","",iBidder!$C$13)</f>
        <v/>
      </c>
      <c r="F2" s="13" t="s">
        <v>92</v>
      </c>
      <c r="G2" s="13" t="s">
        <v>147</v>
      </c>
      <c r="H2" s="13" t="s">
        <v>318</v>
      </c>
      <c r="I2" s="13" t="s">
        <v>338</v>
      </c>
      <c r="J2" s="13"/>
      <c r="K2" s="13" t="s">
        <v>17</v>
      </c>
      <c r="L2" s="13" t="s">
        <v>112</v>
      </c>
      <c r="M2" s="15">
        <f>'iLot 1'!K7</f>
        <v>0</v>
      </c>
      <c r="N2" s="1"/>
      <c r="O2" s="1"/>
      <c r="P2" s="1"/>
      <c r="Q2" s="1"/>
      <c r="R2" s="1"/>
      <c r="S2" s="1"/>
      <c r="T2" s="1"/>
      <c r="U2" s="1"/>
      <c r="V2" s="1"/>
      <c r="W2" s="1"/>
      <c r="X2" s="1"/>
      <c r="Y2" s="1"/>
      <c r="Z2" s="1"/>
    </row>
    <row r="3" spans="1:26" ht="11.25" customHeight="1">
      <c r="A3" s="13" t="str">
        <f>IF(iBidder!C$4="","",iBidder!C$4)</f>
        <v/>
      </c>
      <c r="B3" s="13" t="str">
        <f>iBidder!$C$5</f>
        <v>RM6257</v>
      </c>
      <c r="C3" s="13" t="str">
        <f>iBidder!$C$6</f>
        <v>Security Services – Physical, Technical and Support Services</v>
      </c>
      <c r="D3" s="13" t="str">
        <f>iBidder!$C$7</f>
        <v>v1.0</v>
      </c>
      <c r="E3" s="13" t="str">
        <f>IF(iBidder!$C$13="","",iBidder!$C$13)</f>
        <v/>
      </c>
      <c r="F3" s="13" t="s">
        <v>92</v>
      </c>
      <c r="G3" s="13" t="s">
        <v>147</v>
      </c>
      <c r="H3" s="13" t="s">
        <v>318</v>
      </c>
      <c r="I3" s="13" t="s">
        <v>338</v>
      </c>
      <c r="J3" s="13"/>
      <c r="K3" s="13" t="s">
        <v>17</v>
      </c>
      <c r="L3" s="13" t="s">
        <v>116</v>
      </c>
      <c r="M3" s="15">
        <f>'iLot 1'!K8</f>
        <v>0</v>
      </c>
      <c r="N3" s="1"/>
      <c r="O3" s="1"/>
      <c r="P3" s="1"/>
      <c r="Q3" s="1"/>
      <c r="R3" s="1"/>
      <c r="S3" s="1"/>
      <c r="T3" s="1"/>
      <c r="U3" s="1"/>
      <c r="V3" s="1"/>
      <c r="W3" s="1"/>
      <c r="X3" s="1"/>
      <c r="Y3" s="1"/>
      <c r="Z3" s="1"/>
    </row>
    <row r="4" spans="1:26" ht="11.25" customHeight="1">
      <c r="A4" s="13" t="str">
        <f>IF(iBidder!C$4="","",iBidder!C$4)</f>
        <v/>
      </c>
      <c r="B4" s="13" t="str">
        <f>iBidder!$C$5</f>
        <v>RM6257</v>
      </c>
      <c r="C4" s="13" t="str">
        <f>iBidder!$C$6</f>
        <v>Security Services – Physical, Technical and Support Services</v>
      </c>
      <c r="D4" s="13" t="str">
        <f>iBidder!$C$7</f>
        <v>v1.0</v>
      </c>
      <c r="E4" s="13" t="str">
        <f>IF(iBidder!$C$13="","",iBidder!$C$13)</f>
        <v/>
      </c>
      <c r="F4" s="13" t="s">
        <v>92</v>
      </c>
      <c r="G4" s="13" t="s">
        <v>169</v>
      </c>
      <c r="H4" s="13" t="s">
        <v>170</v>
      </c>
      <c r="I4" s="13" t="s">
        <v>171</v>
      </c>
      <c r="J4" s="13" t="s">
        <v>172</v>
      </c>
      <c r="K4" s="13" t="s">
        <v>15</v>
      </c>
      <c r="L4" s="13" t="s">
        <v>137</v>
      </c>
      <c r="M4" s="15">
        <f>'iLot 1'!K15</f>
        <v>0</v>
      </c>
      <c r="N4" s="1"/>
      <c r="O4" s="1"/>
      <c r="P4" s="1"/>
      <c r="Q4" s="1"/>
      <c r="R4" s="1"/>
      <c r="S4" s="1"/>
      <c r="T4" s="1"/>
      <c r="U4" s="1"/>
      <c r="V4" s="1"/>
      <c r="W4" s="1"/>
      <c r="X4" s="1"/>
      <c r="Y4" s="1"/>
      <c r="Z4" s="1"/>
    </row>
    <row r="5" spans="1:26" ht="11.25" customHeight="1">
      <c r="A5" s="13" t="str">
        <f>IF(iBidder!C$4="","",iBidder!C$4)</f>
        <v/>
      </c>
      <c r="B5" s="13" t="str">
        <f>iBidder!$C$5</f>
        <v>RM6257</v>
      </c>
      <c r="C5" s="13" t="str">
        <f>iBidder!$C$6</f>
        <v>Security Services – Physical, Technical and Support Services</v>
      </c>
      <c r="D5" s="13" t="str">
        <f>iBidder!$C$7</f>
        <v>v1.0</v>
      </c>
      <c r="E5" s="13" t="str">
        <f>IF(iBidder!$C$13="","",iBidder!$C$13)</f>
        <v/>
      </c>
      <c r="F5" s="13" t="s">
        <v>92</v>
      </c>
      <c r="G5" s="13" t="s">
        <v>169</v>
      </c>
      <c r="H5" s="13" t="s">
        <v>170</v>
      </c>
      <c r="I5" s="13" t="s">
        <v>171</v>
      </c>
      <c r="J5" s="13" t="s">
        <v>172</v>
      </c>
      <c r="K5" s="13" t="s">
        <v>15</v>
      </c>
      <c r="L5" s="13" t="s">
        <v>140</v>
      </c>
      <c r="M5" s="15">
        <f>'iLot 1'!K16</f>
        <v>0</v>
      </c>
      <c r="N5" s="1"/>
      <c r="O5" s="1"/>
      <c r="P5" s="1"/>
      <c r="Q5" s="1"/>
      <c r="R5" s="1"/>
      <c r="S5" s="1"/>
      <c r="T5" s="1"/>
      <c r="U5" s="1"/>
      <c r="V5" s="1"/>
      <c r="W5" s="1"/>
      <c r="X5" s="1"/>
      <c r="Y5" s="1"/>
      <c r="Z5" s="1"/>
    </row>
    <row r="6" spans="1:26" ht="11.25" customHeight="1">
      <c r="A6" s="13" t="str">
        <f>IF(iBidder!C$4="","",iBidder!C$4)</f>
        <v/>
      </c>
      <c r="B6" s="13" t="str">
        <f>iBidder!$C$5</f>
        <v>RM6257</v>
      </c>
      <c r="C6" s="13" t="str">
        <f>iBidder!$C$6</f>
        <v>Security Services – Physical, Technical and Support Services</v>
      </c>
      <c r="D6" s="13" t="str">
        <f>iBidder!$C$7</f>
        <v>v1.0</v>
      </c>
      <c r="E6" s="13" t="str">
        <f>IF(iBidder!$C$13="","",iBidder!$C$13)</f>
        <v/>
      </c>
      <c r="F6" s="13" t="s">
        <v>92</v>
      </c>
      <c r="G6" s="13" t="s">
        <v>169</v>
      </c>
      <c r="H6" s="13" t="s">
        <v>170</v>
      </c>
      <c r="I6" s="13" t="s">
        <v>171</v>
      </c>
      <c r="J6" s="13" t="s">
        <v>172</v>
      </c>
      <c r="K6" s="13" t="s">
        <v>15</v>
      </c>
      <c r="L6" s="13" t="s">
        <v>143</v>
      </c>
      <c r="M6" s="15">
        <f>'iLot 1'!K17</f>
        <v>0</v>
      </c>
      <c r="N6" s="1"/>
      <c r="O6" s="1"/>
      <c r="P6" s="1"/>
      <c r="Q6" s="1"/>
      <c r="R6" s="1"/>
      <c r="S6" s="1"/>
      <c r="T6" s="1"/>
      <c r="U6" s="1"/>
      <c r="V6" s="1"/>
      <c r="W6" s="1"/>
      <c r="X6" s="1"/>
      <c r="Y6" s="1"/>
      <c r="Z6" s="1"/>
    </row>
    <row r="7" spans="1:26" ht="11.25" customHeight="1">
      <c r="A7" s="13" t="str">
        <f>IF(iBidder!C$4="","",iBidder!C$4)</f>
        <v/>
      </c>
      <c r="B7" s="13" t="str">
        <f>iBidder!$C$5</f>
        <v>RM6257</v>
      </c>
      <c r="C7" s="13" t="str">
        <f>iBidder!$C$6</f>
        <v>Security Services – Physical, Technical and Support Services</v>
      </c>
      <c r="D7" s="13" t="str">
        <f>iBidder!$C$7</f>
        <v>v1.0</v>
      </c>
      <c r="E7" s="13" t="str">
        <f>IF(iBidder!$C$13="","",iBidder!$C$13)</f>
        <v/>
      </c>
      <c r="F7" s="13" t="s">
        <v>92</v>
      </c>
      <c r="G7" s="13" t="s">
        <v>169</v>
      </c>
      <c r="H7" s="13" t="s">
        <v>170</v>
      </c>
      <c r="I7" s="13" t="s">
        <v>171</v>
      </c>
      <c r="J7" s="13" t="s">
        <v>172</v>
      </c>
      <c r="K7" s="13" t="s">
        <v>15</v>
      </c>
      <c r="L7" s="13" t="s">
        <v>146</v>
      </c>
      <c r="M7" s="15">
        <f>'iLot 1'!K18</f>
        <v>0</v>
      </c>
      <c r="N7" s="1"/>
      <c r="O7" s="1"/>
      <c r="P7" s="1"/>
      <c r="Q7" s="1"/>
      <c r="R7" s="1"/>
      <c r="S7" s="1"/>
      <c r="T7" s="1"/>
      <c r="U7" s="1"/>
      <c r="V7" s="1"/>
      <c r="W7" s="1"/>
      <c r="X7" s="1"/>
      <c r="Y7" s="1"/>
      <c r="Z7" s="1"/>
    </row>
    <row r="8" spans="1:26" ht="11.25" customHeight="1">
      <c r="A8" s="13" t="str">
        <f>IF(iBidder!C$4="","",iBidder!C$4)</f>
        <v/>
      </c>
      <c r="B8" s="13" t="str">
        <f>iBidder!$C$5</f>
        <v>RM6257</v>
      </c>
      <c r="C8" s="13" t="str">
        <f>iBidder!$C$6</f>
        <v>Security Services – Physical, Technical and Support Services</v>
      </c>
      <c r="D8" s="13" t="str">
        <f>iBidder!$C$7</f>
        <v>v1.0</v>
      </c>
      <c r="E8" s="13" t="str">
        <f>IF(iBidder!$C$13="","",iBidder!$C$13)</f>
        <v/>
      </c>
      <c r="F8" s="13" t="s">
        <v>92</v>
      </c>
      <c r="G8" s="13" t="s">
        <v>169</v>
      </c>
      <c r="H8" s="13" t="s">
        <v>170</v>
      </c>
      <c r="I8" s="13" t="s">
        <v>171</v>
      </c>
      <c r="J8" s="13" t="s">
        <v>172</v>
      </c>
      <c r="K8" s="13" t="s">
        <v>15</v>
      </c>
      <c r="L8" s="13" t="s">
        <v>152</v>
      </c>
      <c r="M8" s="15">
        <f>'iLot 1'!K19</f>
        <v>0</v>
      </c>
      <c r="N8" s="1"/>
      <c r="O8" s="1"/>
      <c r="P8" s="1"/>
      <c r="Q8" s="1"/>
      <c r="R8" s="1"/>
      <c r="S8" s="1"/>
      <c r="T8" s="1"/>
      <c r="U8" s="1"/>
      <c r="V8" s="1"/>
      <c r="W8" s="1"/>
      <c r="X8" s="1"/>
      <c r="Y8" s="1"/>
      <c r="Z8" s="1"/>
    </row>
    <row r="9" spans="1:26" ht="11.25" customHeight="1">
      <c r="A9" s="13" t="str">
        <f>IF(iBidder!C$4="","",iBidder!C$4)</f>
        <v/>
      </c>
      <c r="B9" s="13" t="str">
        <f>iBidder!$C$5</f>
        <v>RM6257</v>
      </c>
      <c r="C9" s="13" t="str">
        <f>iBidder!$C$6</f>
        <v>Security Services – Physical, Technical and Support Services</v>
      </c>
      <c r="D9" s="13" t="str">
        <f>iBidder!$C$7</f>
        <v>v1.0</v>
      </c>
      <c r="E9" s="13" t="str">
        <f>IF(iBidder!$C$13="","",iBidder!$C$13)</f>
        <v/>
      </c>
      <c r="F9" s="13" t="s">
        <v>92</v>
      </c>
      <c r="G9" s="13" t="s">
        <v>169</v>
      </c>
      <c r="H9" s="13" t="s">
        <v>170</v>
      </c>
      <c r="I9" s="13" t="s">
        <v>171</v>
      </c>
      <c r="J9" s="13" t="s">
        <v>172</v>
      </c>
      <c r="K9" s="13" t="s">
        <v>15</v>
      </c>
      <c r="L9" s="13" t="s">
        <v>155</v>
      </c>
      <c r="M9" s="15">
        <f>'iLot 1'!K20</f>
        <v>0</v>
      </c>
      <c r="N9" s="1"/>
      <c r="O9" s="1"/>
      <c r="P9" s="1"/>
      <c r="Q9" s="1"/>
      <c r="R9" s="1"/>
      <c r="S9" s="1"/>
      <c r="T9" s="1"/>
      <c r="U9" s="1"/>
      <c r="V9" s="1"/>
      <c r="W9" s="1"/>
      <c r="X9" s="1"/>
      <c r="Y9" s="1"/>
      <c r="Z9" s="1"/>
    </row>
    <row r="10" spans="1:26" ht="11.25" customHeight="1">
      <c r="A10" s="13" t="str">
        <f>IF(iBidder!C$4="","",iBidder!C$4)</f>
        <v/>
      </c>
      <c r="B10" s="13" t="str">
        <f>iBidder!$C$5</f>
        <v>RM6257</v>
      </c>
      <c r="C10" s="13" t="str">
        <f>iBidder!$C$6</f>
        <v>Security Services – Physical, Technical and Support Services</v>
      </c>
      <c r="D10" s="13" t="str">
        <f>iBidder!$C$7</f>
        <v>v1.0</v>
      </c>
      <c r="E10" s="13" t="str">
        <f>IF(iBidder!$C$13="","",iBidder!$C$13)</f>
        <v/>
      </c>
      <c r="F10" s="13" t="s">
        <v>92</v>
      </c>
      <c r="G10" s="13" t="s">
        <v>169</v>
      </c>
      <c r="H10" s="13" t="s">
        <v>170</v>
      </c>
      <c r="I10" s="13" t="s">
        <v>171</v>
      </c>
      <c r="J10" s="13" t="s">
        <v>172</v>
      </c>
      <c r="K10" s="13" t="s">
        <v>15</v>
      </c>
      <c r="L10" s="13" t="s">
        <v>158</v>
      </c>
      <c r="M10" s="15">
        <f>'iLot 1'!K21</f>
        <v>0</v>
      </c>
      <c r="N10" s="1"/>
      <c r="O10" s="1"/>
      <c r="P10" s="1"/>
      <c r="Q10" s="1"/>
      <c r="R10" s="1"/>
      <c r="S10" s="1"/>
      <c r="T10" s="1"/>
      <c r="U10" s="1"/>
      <c r="V10" s="1"/>
      <c r="W10" s="1"/>
      <c r="X10" s="1"/>
      <c r="Y10" s="1"/>
      <c r="Z10" s="1"/>
    </row>
    <row r="11" spans="1:26" ht="11.25" customHeight="1">
      <c r="A11" s="13" t="str">
        <f>IF(iBidder!C$4="","",iBidder!C$4)</f>
        <v/>
      </c>
      <c r="B11" s="13" t="str">
        <f>iBidder!$C$5</f>
        <v>RM6257</v>
      </c>
      <c r="C11" s="13" t="str">
        <f>iBidder!$C$6</f>
        <v>Security Services – Physical, Technical and Support Services</v>
      </c>
      <c r="D11" s="13" t="str">
        <f>iBidder!$C$7</f>
        <v>v1.0</v>
      </c>
      <c r="E11" s="13" t="str">
        <f>IF(iBidder!$C$13="","",iBidder!$C$13)</f>
        <v/>
      </c>
      <c r="F11" s="13" t="s">
        <v>92</v>
      </c>
      <c r="G11" s="13" t="s">
        <v>169</v>
      </c>
      <c r="H11" s="13" t="s">
        <v>170</v>
      </c>
      <c r="I11" s="13" t="s">
        <v>171</v>
      </c>
      <c r="J11" s="13" t="s">
        <v>175</v>
      </c>
      <c r="K11" s="13" t="s">
        <v>17</v>
      </c>
      <c r="L11" s="13"/>
      <c r="M11" s="15">
        <f>'iLot 1'!G28</f>
        <v>0</v>
      </c>
      <c r="N11" s="1"/>
      <c r="O11" s="1"/>
      <c r="P11" s="1"/>
      <c r="Q11" s="1"/>
      <c r="R11" s="1"/>
      <c r="S11" s="1"/>
      <c r="T11" s="1"/>
      <c r="U11" s="1"/>
      <c r="V11" s="1"/>
      <c r="W11" s="1"/>
      <c r="X11" s="1"/>
      <c r="Y11" s="1"/>
      <c r="Z11" s="1"/>
    </row>
    <row r="12" spans="1:26" ht="11.25" customHeight="1">
      <c r="A12" s="13" t="str">
        <f>IF(iBidder!C$4="","",iBidder!C$4)</f>
        <v/>
      </c>
      <c r="B12" s="13" t="str">
        <f>iBidder!$C$5</f>
        <v>RM6257</v>
      </c>
      <c r="C12" s="13" t="str">
        <f>iBidder!$C$6</f>
        <v>Security Services – Physical, Technical and Support Services</v>
      </c>
      <c r="D12" s="13" t="str">
        <f>iBidder!$C$7</f>
        <v>v1.0</v>
      </c>
      <c r="E12" s="13" t="str">
        <f>IF(iBidder!$C$13="","",iBidder!$C$13)</f>
        <v/>
      </c>
      <c r="F12" s="13" t="s">
        <v>92</v>
      </c>
      <c r="G12" s="13" t="s">
        <v>169</v>
      </c>
      <c r="H12" s="13" t="s">
        <v>176</v>
      </c>
      <c r="I12" s="13" t="s">
        <v>177</v>
      </c>
      <c r="J12" s="13" t="s">
        <v>172</v>
      </c>
      <c r="K12" s="13" t="s">
        <v>15</v>
      </c>
      <c r="L12" s="13" t="s">
        <v>137</v>
      </c>
      <c r="M12" s="15">
        <f>'iLot 1'!K28</f>
        <v>0</v>
      </c>
      <c r="N12" s="1"/>
      <c r="O12" s="1"/>
      <c r="P12" s="1"/>
      <c r="Q12" s="1"/>
      <c r="R12" s="1"/>
      <c r="S12" s="1"/>
      <c r="T12" s="1"/>
      <c r="U12" s="1"/>
      <c r="V12" s="1"/>
      <c r="W12" s="1"/>
      <c r="X12" s="1"/>
      <c r="Y12" s="1"/>
      <c r="Z12" s="1"/>
    </row>
    <row r="13" spans="1:26" ht="11.25" customHeight="1">
      <c r="A13" s="13" t="str">
        <f>IF(iBidder!C$4="","",iBidder!C$4)</f>
        <v/>
      </c>
      <c r="B13" s="13" t="str">
        <f>iBidder!$C$5</f>
        <v>RM6257</v>
      </c>
      <c r="C13" s="13" t="str">
        <f>iBidder!$C$6</f>
        <v>Security Services – Physical, Technical and Support Services</v>
      </c>
      <c r="D13" s="13" t="str">
        <f>iBidder!$C$7</f>
        <v>v1.0</v>
      </c>
      <c r="E13" s="13" t="str">
        <f>IF(iBidder!$C$13="","",iBidder!$C$13)</f>
        <v/>
      </c>
      <c r="F13" s="13" t="s">
        <v>92</v>
      </c>
      <c r="G13" s="13" t="s">
        <v>169</v>
      </c>
      <c r="H13" s="13" t="s">
        <v>176</v>
      </c>
      <c r="I13" s="13" t="s">
        <v>177</v>
      </c>
      <c r="J13" s="13" t="s">
        <v>172</v>
      </c>
      <c r="K13" s="13" t="s">
        <v>15</v>
      </c>
      <c r="L13" s="13" t="s">
        <v>140</v>
      </c>
      <c r="M13" s="15">
        <f>'iLot 1'!K29</f>
        <v>0</v>
      </c>
      <c r="N13" s="1"/>
      <c r="O13" s="1"/>
      <c r="P13" s="1"/>
      <c r="Q13" s="1"/>
      <c r="R13" s="1"/>
      <c r="S13" s="1"/>
      <c r="T13" s="1"/>
      <c r="U13" s="1"/>
      <c r="V13" s="1"/>
      <c r="W13" s="1"/>
      <c r="X13" s="1"/>
      <c r="Y13" s="1"/>
      <c r="Z13" s="1"/>
    </row>
    <row r="14" spans="1:26" ht="11.25" customHeight="1">
      <c r="A14" s="13" t="str">
        <f>IF(iBidder!C$4="","",iBidder!C$4)</f>
        <v/>
      </c>
      <c r="B14" s="13" t="str">
        <f>iBidder!$C$5</f>
        <v>RM6257</v>
      </c>
      <c r="C14" s="13" t="str">
        <f>iBidder!$C$6</f>
        <v>Security Services – Physical, Technical and Support Services</v>
      </c>
      <c r="D14" s="13" t="str">
        <f>iBidder!$C$7</f>
        <v>v1.0</v>
      </c>
      <c r="E14" s="13" t="str">
        <f>IF(iBidder!$C$13="","",iBidder!$C$13)</f>
        <v/>
      </c>
      <c r="F14" s="13" t="s">
        <v>92</v>
      </c>
      <c r="G14" s="13" t="s">
        <v>169</v>
      </c>
      <c r="H14" s="13" t="s">
        <v>176</v>
      </c>
      <c r="I14" s="13" t="s">
        <v>177</v>
      </c>
      <c r="J14" s="13" t="s">
        <v>172</v>
      </c>
      <c r="K14" s="13" t="s">
        <v>15</v>
      </c>
      <c r="L14" s="13" t="s">
        <v>143</v>
      </c>
      <c r="M14" s="15">
        <f>'iLot 1'!K30</f>
        <v>0</v>
      </c>
      <c r="N14" s="1"/>
      <c r="O14" s="1"/>
      <c r="P14" s="1"/>
      <c r="Q14" s="1"/>
      <c r="R14" s="1"/>
      <c r="S14" s="1"/>
      <c r="T14" s="1"/>
      <c r="U14" s="1"/>
      <c r="V14" s="1"/>
      <c r="W14" s="1"/>
      <c r="X14" s="1"/>
      <c r="Y14" s="1"/>
      <c r="Z14" s="1"/>
    </row>
    <row r="15" spans="1:26" ht="11.25" customHeight="1">
      <c r="A15" s="13" t="str">
        <f>IF(iBidder!C$4="","",iBidder!C$4)</f>
        <v/>
      </c>
      <c r="B15" s="13" t="str">
        <f>iBidder!$C$5</f>
        <v>RM6257</v>
      </c>
      <c r="C15" s="13" t="str">
        <f>iBidder!$C$6</f>
        <v>Security Services – Physical, Technical and Support Services</v>
      </c>
      <c r="D15" s="13" t="str">
        <f>iBidder!$C$7</f>
        <v>v1.0</v>
      </c>
      <c r="E15" s="13" t="str">
        <f>IF(iBidder!$C$13="","",iBidder!$C$13)</f>
        <v/>
      </c>
      <c r="F15" s="13" t="s">
        <v>92</v>
      </c>
      <c r="G15" s="13" t="s">
        <v>169</v>
      </c>
      <c r="H15" s="13" t="s">
        <v>176</v>
      </c>
      <c r="I15" s="13" t="s">
        <v>177</v>
      </c>
      <c r="J15" s="13" t="s">
        <v>172</v>
      </c>
      <c r="K15" s="13" t="s">
        <v>15</v>
      </c>
      <c r="L15" s="13" t="s">
        <v>146</v>
      </c>
      <c r="M15" s="15">
        <f>'iLot 1'!K31</f>
        <v>0</v>
      </c>
      <c r="N15" s="1"/>
      <c r="O15" s="1"/>
      <c r="P15" s="1"/>
      <c r="Q15" s="1"/>
      <c r="R15" s="1"/>
      <c r="S15" s="1"/>
      <c r="T15" s="1"/>
      <c r="U15" s="1"/>
      <c r="V15" s="1"/>
      <c r="W15" s="1"/>
      <c r="X15" s="1"/>
      <c r="Y15" s="1"/>
      <c r="Z15" s="1"/>
    </row>
    <row r="16" spans="1:26" ht="11.25" customHeight="1">
      <c r="A16" s="13" t="str">
        <f>IF(iBidder!C$4="","",iBidder!C$4)</f>
        <v/>
      </c>
      <c r="B16" s="13" t="str">
        <f>iBidder!$C$5</f>
        <v>RM6257</v>
      </c>
      <c r="C16" s="13" t="str">
        <f>iBidder!$C$6</f>
        <v>Security Services – Physical, Technical and Support Services</v>
      </c>
      <c r="D16" s="13" t="str">
        <f>iBidder!$C$7</f>
        <v>v1.0</v>
      </c>
      <c r="E16" s="13" t="str">
        <f>IF(iBidder!$C$13="","",iBidder!$C$13)</f>
        <v/>
      </c>
      <c r="F16" s="13" t="s">
        <v>92</v>
      </c>
      <c r="G16" s="13" t="s">
        <v>169</v>
      </c>
      <c r="H16" s="13" t="s">
        <v>176</v>
      </c>
      <c r="I16" s="13" t="s">
        <v>177</v>
      </c>
      <c r="J16" s="13" t="s">
        <v>172</v>
      </c>
      <c r="K16" s="13" t="s">
        <v>15</v>
      </c>
      <c r="L16" s="13" t="s">
        <v>152</v>
      </c>
      <c r="M16" s="15">
        <f>'iLot 1'!K32</f>
        <v>0</v>
      </c>
      <c r="N16" s="1"/>
      <c r="O16" s="1"/>
      <c r="P16" s="1"/>
      <c r="Q16" s="1"/>
      <c r="R16" s="1"/>
      <c r="S16" s="1"/>
      <c r="T16" s="1"/>
      <c r="U16" s="1"/>
      <c r="V16" s="1"/>
      <c r="W16" s="1"/>
      <c r="X16" s="1"/>
      <c r="Y16" s="1"/>
      <c r="Z16" s="1"/>
    </row>
    <row r="17" spans="1:26" ht="11.25" customHeight="1">
      <c r="A17" s="13" t="str">
        <f>IF(iBidder!C$4="","",iBidder!C$4)</f>
        <v/>
      </c>
      <c r="B17" s="13" t="str">
        <f>iBidder!$C$5</f>
        <v>RM6257</v>
      </c>
      <c r="C17" s="13" t="str">
        <f>iBidder!$C$6</f>
        <v>Security Services – Physical, Technical and Support Services</v>
      </c>
      <c r="D17" s="13" t="str">
        <f>iBidder!$C$7</f>
        <v>v1.0</v>
      </c>
      <c r="E17" s="13" t="str">
        <f>IF(iBidder!$C$13="","",iBidder!$C$13)</f>
        <v/>
      </c>
      <c r="F17" s="13" t="s">
        <v>92</v>
      </c>
      <c r="G17" s="13" t="s">
        <v>169</v>
      </c>
      <c r="H17" s="13" t="s">
        <v>176</v>
      </c>
      <c r="I17" s="13" t="s">
        <v>177</v>
      </c>
      <c r="J17" s="13" t="s">
        <v>172</v>
      </c>
      <c r="K17" s="13" t="s">
        <v>15</v>
      </c>
      <c r="L17" s="13" t="s">
        <v>155</v>
      </c>
      <c r="M17" s="15">
        <f>'iLot 1'!K33</f>
        <v>0</v>
      </c>
      <c r="N17" s="1"/>
      <c r="O17" s="1"/>
      <c r="P17" s="1"/>
      <c r="Q17" s="1"/>
      <c r="R17" s="1"/>
      <c r="S17" s="1"/>
      <c r="T17" s="1"/>
      <c r="U17" s="1"/>
      <c r="V17" s="1"/>
      <c r="W17" s="1"/>
      <c r="X17" s="1"/>
      <c r="Y17" s="1"/>
      <c r="Z17" s="1"/>
    </row>
    <row r="18" spans="1:26" ht="11.25" customHeight="1">
      <c r="A18" s="13" t="str">
        <f>IF(iBidder!C$4="","",iBidder!C$4)</f>
        <v/>
      </c>
      <c r="B18" s="13" t="str">
        <f>iBidder!$C$5</f>
        <v>RM6257</v>
      </c>
      <c r="C18" s="13" t="str">
        <f>iBidder!$C$6</f>
        <v>Security Services – Physical, Technical and Support Services</v>
      </c>
      <c r="D18" s="13" t="str">
        <f>iBidder!$C$7</f>
        <v>v1.0</v>
      </c>
      <c r="E18" s="13" t="str">
        <f>IF(iBidder!$C$13="","",iBidder!$C$13)</f>
        <v/>
      </c>
      <c r="F18" s="13" t="s">
        <v>92</v>
      </c>
      <c r="G18" s="13" t="s">
        <v>169</v>
      </c>
      <c r="H18" s="13" t="s">
        <v>176</v>
      </c>
      <c r="I18" s="13" t="s">
        <v>177</v>
      </c>
      <c r="J18" s="13" t="s">
        <v>172</v>
      </c>
      <c r="K18" s="13" t="s">
        <v>15</v>
      </c>
      <c r="L18" s="13" t="s">
        <v>158</v>
      </c>
      <c r="M18" s="15">
        <f>'iLot 1'!K34</f>
        <v>0</v>
      </c>
      <c r="N18" s="1"/>
      <c r="O18" s="1"/>
      <c r="P18" s="1"/>
      <c r="Q18" s="1"/>
      <c r="R18" s="1"/>
      <c r="S18" s="1"/>
      <c r="T18" s="1"/>
      <c r="U18" s="1"/>
      <c r="V18" s="1"/>
      <c r="W18" s="1"/>
      <c r="X18" s="1"/>
      <c r="Y18" s="1"/>
      <c r="Z18" s="1"/>
    </row>
    <row r="19" spans="1:26" ht="11.25" customHeight="1">
      <c r="A19" s="13" t="str">
        <f>IF(iBidder!C$4="","",iBidder!C$4)</f>
        <v/>
      </c>
      <c r="B19" s="13" t="str">
        <f>iBidder!$C$5</f>
        <v>RM6257</v>
      </c>
      <c r="C19" s="13" t="str">
        <f>iBidder!$C$6</f>
        <v>Security Services – Physical, Technical and Support Services</v>
      </c>
      <c r="D19" s="13" t="str">
        <f>iBidder!$C$7</f>
        <v>v1.0</v>
      </c>
      <c r="E19" s="13" t="str">
        <f>IF(iBidder!$C$13="","",iBidder!$C$13)</f>
        <v/>
      </c>
      <c r="F19" s="13" t="s">
        <v>92</v>
      </c>
      <c r="G19" s="13" t="s">
        <v>169</v>
      </c>
      <c r="H19" s="13" t="s">
        <v>176</v>
      </c>
      <c r="I19" s="13" t="s">
        <v>177</v>
      </c>
      <c r="J19" s="13" t="s">
        <v>175</v>
      </c>
      <c r="K19" s="13" t="s">
        <v>17</v>
      </c>
      <c r="L19" s="13"/>
      <c r="M19" s="15">
        <f>'iLot 1'!G31</f>
        <v>0</v>
      </c>
      <c r="N19" s="1"/>
      <c r="O19" s="1"/>
      <c r="P19" s="1"/>
      <c r="Q19" s="1"/>
      <c r="R19" s="1"/>
      <c r="S19" s="1"/>
      <c r="T19" s="1"/>
      <c r="U19" s="1"/>
      <c r="V19" s="1"/>
      <c r="W19" s="1"/>
      <c r="X19" s="1"/>
      <c r="Y19" s="1"/>
      <c r="Z19" s="1"/>
    </row>
    <row r="20" spans="1:26" ht="11.25" customHeight="1">
      <c r="A20" s="13" t="str">
        <f>IF(iBidder!C$4="","",iBidder!C$4)</f>
        <v/>
      </c>
      <c r="B20" s="13" t="str">
        <f>iBidder!$C$5</f>
        <v>RM6257</v>
      </c>
      <c r="C20" s="13" t="str">
        <f>iBidder!$C$6</f>
        <v>Security Services – Physical, Technical and Support Services</v>
      </c>
      <c r="D20" s="13" t="str">
        <f>iBidder!$C$7</f>
        <v>v1.0</v>
      </c>
      <c r="E20" s="13" t="str">
        <f>IF(iBidder!$C$13="","",iBidder!$C$13)</f>
        <v/>
      </c>
      <c r="F20" s="13" t="s">
        <v>92</v>
      </c>
      <c r="G20" s="13" t="s">
        <v>187</v>
      </c>
      <c r="H20" s="13" t="s">
        <v>188</v>
      </c>
      <c r="I20" s="13" t="s">
        <v>189</v>
      </c>
      <c r="J20" s="13"/>
      <c r="K20" s="13" t="s">
        <v>19</v>
      </c>
      <c r="L20" s="13"/>
      <c r="M20" s="14">
        <f>'iLot 1'!G35</f>
        <v>0</v>
      </c>
      <c r="N20" s="1"/>
      <c r="O20" s="1"/>
      <c r="P20" s="1"/>
      <c r="Q20" s="1"/>
      <c r="R20" s="1"/>
      <c r="S20" s="1"/>
      <c r="T20" s="1"/>
      <c r="U20" s="1"/>
      <c r="V20" s="1"/>
      <c r="W20" s="1"/>
      <c r="X20" s="1"/>
      <c r="Y20" s="1"/>
      <c r="Z20" s="1"/>
    </row>
    <row r="21" spans="1:26" ht="11.25" customHeight="1">
      <c r="A21" s="13" t="str">
        <f>IF(iBidder!C$4="","",iBidder!C$4)</f>
        <v/>
      </c>
      <c r="B21" s="13" t="str">
        <f>iBidder!$C$5</f>
        <v>RM6257</v>
      </c>
      <c r="C21" s="13" t="str">
        <f>iBidder!$C$6</f>
        <v>Security Services – Physical, Technical and Support Services</v>
      </c>
      <c r="D21" s="13" t="str">
        <f>iBidder!$C$7</f>
        <v>v1.0</v>
      </c>
      <c r="E21" s="13" t="str">
        <f>IF(iBidder!$C$13="","",iBidder!$C$13)</f>
        <v/>
      </c>
      <c r="F21" s="13" t="s">
        <v>92</v>
      </c>
      <c r="G21" s="13" t="s">
        <v>190</v>
      </c>
      <c r="H21" s="13" t="s">
        <v>191</v>
      </c>
      <c r="I21" s="13" t="s">
        <v>192</v>
      </c>
      <c r="J21" s="13"/>
      <c r="K21" s="13" t="s">
        <v>15</v>
      </c>
      <c r="L21" s="13" t="s">
        <v>208</v>
      </c>
      <c r="M21" s="15">
        <f>'iLot 1'!K41</f>
        <v>0</v>
      </c>
      <c r="N21" s="1"/>
      <c r="O21" s="1"/>
      <c r="P21" s="1"/>
      <c r="Q21" s="1"/>
      <c r="R21" s="1"/>
      <c r="S21" s="1"/>
      <c r="T21" s="1"/>
      <c r="U21" s="1"/>
      <c r="V21" s="1"/>
      <c r="W21" s="1"/>
      <c r="X21" s="1"/>
      <c r="Y21" s="1"/>
      <c r="Z21" s="1"/>
    </row>
    <row r="22" spans="1:26" ht="11.25" customHeight="1">
      <c r="A22" s="13" t="str">
        <f>IF(iBidder!C$4="","",iBidder!C$4)</f>
        <v/>
      </c>
      <c r="B22" s="13" t="str">
        <f>iBidder!$C$5</f>
        <v>RM6257</v>
      </c>
      <c r="C22" s="13" t="str">
        <f>iBidder!$C$6</f>
        <v>Security Services – Physical, Technical and Support Services</v>
      </c>
      <c r="D22" s="13" t="str">
        <f>iBidder!$C$7</f>
        <v>v1.0</v>
      </c>
      <c r="E22" s="13" t="str">
        <f>IF(iBidder!$C$13="","",iBidder!$C$13)</f>
        <v/>
      </c>
      <c r="F22" s="13" t="s">
        <v>92</v>
      </c>
      <c r="G22" s="13" t="s">
        <v>190</v>
      </c>
      <c r="H22" s="13" t="s">
        <v>191</v>
      </c>
      <c r="I22" s="13" t="s">
        <v>192</v>
      </c>
      <c r="J22" s="13"/>
      <c r="K22" s="13" t="s">
        <v>15</v>
      </c>
      <c r="L22" s="13" t="s">
        <v>210</v>
      </c>
      <c r="M22" s="15">
        <f>'iLot 1'!K42</f>
        <v>0</v>
      </c>
      <c r="N22" s="1"/>
      <c r="O22" s="1"/>
      <c r="P22" s="1"/>
      <c r="Q22" s="1"/>
      <c r="R22" s="1"/>
      <c r="S22" s="1"/>
      <c r="T22" s="1"/>
      <c r="U22" s="1"/>
      <c r="V22" s="1"/>
      <c r="W22" s="1"/>
      <c r="X22" s="1"/>
      <c r="Y22" s="1"/>
      <c r="Z22" s="1"/>
    </row>
    <row r="23" spans="1:26" ht="11.25" customHeight="1">
      <c r="A23" s="13" t="str">
        <f>IF(iBidder!C$4="","",iBidder!C$4)</f>
        <v/>
      </c>
      <c r="B23" s="13" t="str">
        <f>iBidder!$C$5</f>
        <v>RM6257</v>
      </c>
      <c r="C23" s="13" t="str">
        <f>iBidder!$C$6</f>
        <v>Security Services – Physical, Technical and Support Services</v>
      </c>
      <c r="D23" s="13" t="str">
        <f>iBidder!$C$7</f>
        <v>v1.0</v>
      </c>
      <c r="E23" s="13" t="str">
        <f>IF(iBidder!$C$13="","",iBidder!$C$13)</f>
        <v/>
      </c>
      <c r="F23" s="13" t="s">
        <v>92</v>
      </c>
      <c r="G23" s="13" t="s">
        <v>190</v>
      </c>
      <c r="H23" s="13" t="s">
        <v>191</v>
      </c>
      <c r="I23" s="13" t="s">
        <v>192</v>
      </c>
      <c r="J23" s="13"/>
      <c r="K23" s="13" t="s">
        <v>15</v>
      </c>
      <c r="L23" s="13" t="s">
        <v>211</v>
      </c>
      <c r="M23" s="15">
        <f>'iLot 1'!K43</f>
        <v>0</v>
      </c>
      <c r="N23" s="1"/>
      <c r="O23" s="1"/>
      <c r="P23" s="1"/>
      <c r="Q23" s="1"/>
      <c r="R23" s="1"/>
      <c r="S23" s="1"/>
      <c r="T23" s="1"/>
      <c r="U23" s="1"/>
      <c r="V23" s="1"/>
      <c r="W23" s="1"/>
      <c r="X23" s="1"/>
      <c r="Y23" s="1"/>
      <c r="Z23" s="1"/>
    </row>
    <row r="24" spans="1:26" ht="11.25" customHeight="1">
      <c r="A24" s="13" t="str">
        <f>IF(iBidder!C$4="","",iBidder!C$4)</f>
        <v/>
      </c>
      <c r="B24" s="13" t="str">
        <f>iBidder!$C$5</f>
        <v>RM6257</v>
      </c>
      <c r="C24" s="13" t="str">
        <f>iBidder!$C$6</f>
        <v>Security Services – Physical, Technical and Support Services</v>
      </c>
      <c r="D24" s="13" t="str">
        <f>iBidder!$C$7</f>
        <v>v1.0</v>
      </c>
      <c r="E24" s="13" t="str">
        <f>IF(iBidder!$C$13="","",iBidder!$C$13)</f>
        <v/>
      </c>
      <c r="F24" s="13" t="s">
        <v>92</v>
      </c>
      <c r="G24" s="13" t="s">
        <v>190</v>
      </c>
      <c r="H24" s="13" t="s">
        <v>191</v>
      </c>
      <c r="I24" s="13" t="s">
        <v>192</v>
      </c>
      <c r="J24" s="13"/>
      <c r="K24" s="13" t="s">
        <v>15</v>
      </c>
      <c r="L24" s="13" t="s">
        <v>212</v>
      </c>
      <c r="M24" s="15">
        <f>'iLot 1'!K44</f>
        <v>0</v>
      </c>
      <c r="N24" s="1"/>
      <c r="O24" s="1"/>
      <c r="P24" s="1"/>
      <c r="Q24" s="1"/>
      <c r="R24" s="1"/>
      <c r="S24" s="1"/>
      <c r="T24" s="1"/>
      <c r="U24" s="1"/>
      <c r="V24" s="1"/>
      <c r="W24" s="1"/>
      <c r="X24" s="1"/>
      <c r="Y24" s="1"/>
      <c r="Z24" s="1"/>
    </row>
    <row r="25" spans="1:26" ht="11.25" customHeight="1">
      <c r="A25" s="13" t="str">
        <f>IF(iBidder!C$4="","",iBidder!C$4)</f>
        <v/>
      </c>
      <c r="B25" s="13" t="str">
        <f>iBidder!$C$5</f>
        <v>RM6257</v>
      </c>
      <c r="C25" s="13" t="str">
        <f>iBidder!$C$6</f>
        <v>Security Services – Physical, Technical and Support Services</v>
      </c>
      <c r="D25" s="13" t="str">
        <f>iBidder!$C$7</f>
        <v>v1.0</v>
      </c>
      <c r="E25" s="13" t="str">
        <f>IF(iBidder!$C$13="","",iBidder!$C$13)</f>
        <v/>
      </c>
      <c r="F25" s="13" t="s">
        <v>92</v>
      </c>
      <c r="G25" s="13" t="s">
        <v>190</v>
      </c>
      <c r="H25" s="13" t="s">
        <v>191</v>
      </c>
      <c r="I25" s="13" t="s">
        <v>192</v>
      </c>
      <c r="J25" s="13"/>
      <c r="K25" s="13" t="s">
        <v>15</v>
      </c>
      <c r="L25" s="13" t="s">
        <v>213</v>
      </c>
      <c r="M25" s="15">
        <f>'iLot 1'!K45</f>
        <v>0</v>
      </c>
      <c r="N25" s="1"/>
      <c r="O25" s="1"/>
      <c r="P25" s="1"/>
      <c r="Q25" s="1"/>
      <c r="R25" s="1"/>
      <c r="S25" s="1"/>
      <c r="T25" s="1"/>
      <c r="U25" s="1"/>
      <c r="V25" s="1"/>
      <c r="W25" s="1"/>
      <c r="X25" s="1"/>
      <c r="Y25" s="1"/>
      <c r="Z25" s="1"/>
    </row>
    <row r="26" spans="1:26" ht="11.25" customHeight="1">
      <c r="A26" s="13" t="str">
        <f>IF(iBidder!C$4="","",iBidder!C$4)</f>
        <v/>
      </c>
      <c r="B26" s="13" t="str">
        <f>iBidder!$C$5</f>
        <v>RM6257</v>
      </c>
      <c r="C26" s="13" t="str">
        <f>iBidder!$C$6</f>
        <v>Security Services – Physical, Technical and Support Services</v>
      </c>
      <c r="D26" s="13" t="str">
        <f>iBidder!$C$7</f>
        <v>v1.0</v>
      </c>
      <c r="E26" s="13" t="str">
        <f>IF(iBidder!$C$13="","",iBidder!$C$13)</f>
        <v/>
      </c>
      <c r="F26" s="13" t="s">
        <v>92</v>
      </c>
      <c r="G26" s="13" t="s">
        <v>190</v>
      </c>
      <c r="H26" s="13" t="s">
        <v>191</v>
      </c>
      <c r="I26" s="13" t="s">
        <v>192</v>
      </c>
      <c r="J26" s="13"/>
      <c r="K26" s="13" t="s">
        <v>15</v>
      </c>
      <c r="L26" s="13" t="s">
        <v>214</v>
      </c>
      <c r="M26" s="15">
        <f>'iLot 1'!K46</f>
        <v>0</v>
      </c>
      <c r="N26" s="1"/>
      <c r="O26" s="1"/>
      <c r="P26" s="1"/>
      <c r="Q26" s="1"/>
      <c r="R26" s="1"/>
      <c r="S26" s="1"/>
      <c r="T26" s="1"/>
      <c r="U26" s="1"/>
      <c r="V26" s="1"/>
      <c r="W26" s="1"/>
      <c r="X26" s="1"/>
      <c r="Y26" s="1"/>
      <c r="Z26" s="1"/>
    </row>
    <row r="27" spans="1:26" ht="11.25" customHeight="1">
      <c r="A27" s="13" t="str">
        <f>IF(iBidder!C$4="","",iBidder!C$4)</f>
        <v/>
      </c>
      <c r="B27" s="13" t="str">
        <f>iBidder!$C$5</f>
        <v>RM6257</v>
      </c>
      <c r="C27" s="13" t="str">
        <f>iBidder!$C$6</f>
        <v>Security Services – Physical, Technical and Support Services</v>
      </c>
      <c r="D27" s="13" t="str">
        <f>iBidder!$C$7</f>
        <v>v1.0</v>
      </c>
      <c r="E27" s="13" t="str">
        <f>IF(iBidder!$C$13="","",iBidder!$C$13)</f>
        <v/>
      </c>
      <c r="F27" s="13" t="s">
        <v>92</v>
      </c>
      <c r="G27" s="13" t="s">
        <v>195</v>
      </c>
      <c r="H27" s="13" t="s">
        <v>196</v>
      </c>
      <c r="I27" s="13" t="s">
        <v>197</v>
      </c>
      <c r="J27" s="13"/>
      <c r="K27" s="13" t="s">
        <v>15</v>
      </c>
      <c r="L27" s="13"/>
      <c r="M27" s="15">
        <f>'iLot 1'!G37</f>
        <v>0</v>
      </c>
      <c r="N27" s="1"/>
      <c r="O27" s="1"/>
      <c r="P27" s="1"/>
      <c r="Q27" s="1"/>
      <c r="R27" s="1"/>
      <c r="S27" s="1"/>
      <c r="T27" s="1"/>
      <c r="U27" s="1"/>
      <c r="V27" s="1"/>
      <c r="W27" s="1"/>
      <c r="X27" s="1"/>
      <c r="Y27" s="1"/>
      <c r="Z27" s="1"/>
    </row>
    <row r="28" spans="1:26" ht="11.25" customHeight="1">
      <c r="A28" s="13" t="str">
        <f>IF(iBidder!C$4="","",iBidder!C$4)</f>
        <v/>
      </c>
      <c r="B28" s="13" t="str">
        <f>iBidder!$C$5</f>
        <v>RM6257</v>
      </c>
      <c r="C28" s="13" t="str">
        <f>iBidder!$C$6</f>
        <v>Security Services – Physical, Technical and Support Services</v>
      </c>
      <c r="D28" s="13" t="str">
        <f>iBidder!$C$7</f>
        <v>v1.0</v>
      </c>
      <c r="E28" s="13" t="str">
        <f>IF(iBidder!$C$13="","",iBidder!$C$13)</f>
        <v/>
      </c>
      <c r="F28" s="13" t="s">
        <v>92</v>
      </c>
      <c r="G28" s="13" t="s">
        <v>198</v>
      </c>
      <c r="H28" s="13" t="s">
        <v>199</v>
      </c>
      <c r="I28" s="13" t="s">
        <v>200</v>
      </c>
      <c r="J28" s="13"/>
      <c r="K28" s="13" t="s">
        <v>15</v>
      </c>
      <c r="L28" s="13"/>
      <c r="M28" s="15">
        <f>'iLot 1'!G38</f>
        <v>0</v>
      </c>
      <c r="N28" s="1"/>
      <c r="O28" s="1"/>
      <c r="P28" s="1"/>
      <c r="Q28" s="1"/>
      <c r="R28" s="1"/>
      <c r="S28" s="1"/>
      <c r="T28" s="1"/>
      <c r="U28" s="1"/>
      <c r="V28" s="1"/>
      <c r="W28" s="1"/>
      <c r="X28" s="1"/>
      <c r="Y28" s="1"/>
      <c r="Z28" s="1"/>
    </row>
    <row r="29" spans="1:26" ht="11.25" customHeight="1">
      <c r="A29" s="13" t="str">
        <f>IF(iBidder!C$4="","",iBidder!C$4)</f>
        <v/>
      </c>
      <c r="B29" s="13" t="str">
        <f>iBidder!$C$5</f>
        <v>RM6257</v>
      </c>
      <c r="C29" s="13" t="str">
        <f>iBidder!$C$6</f>
        <v>Security Services – Physical, Technical and Support Services</v>
      </c>
      <c r="D29" s="13" t="str">
        <f>iBidder!$C$7</f>
        <v>v1.0</v>
      </c>
      <c r="E29" s="13" t="str">
        <f>IF(iBidder!$C$13="","",iBidder!$C$13)</f>
        <v/>
      </c>
      <c r="F29" s="13" t="s">
        <v>92</v>
      </c>
      <c r="G29" s="13" t="s">
        <v>201</v>
      </c>
      <c r="H29" s="13" t="s">
        <v>202</v>
      </c>
      <c r="I29" s="13" t="s">
        <v>203</v>
      </c>
      <c r="J29" s="13"/>
      <c r="K29" s="13" t="s">
        <v>15</v>
      </c>
      <c r="L29" s="13"/>
      <c r="M29" s="15">
        <f>'iLot 1'!G39</f>
        <v>0</v>
      </c>
      <c r="N29" s="1"/>
      <c r="O29" s="1"/>
      <c r="P29" s="1"/>
      <c r="Q29" s="1"/>
      <c r="R29" s="1"/>
      <c r="S29" s="1"/>
      <c r="T29" s="1"/>
      <c r="U29" s="1"/>
      <c r="V29" s="1"/>
      <c r="W29" s="1"/>
      <c r="X29" s="1"/>
      <c r="Y29" s="1"/>
      <c r="Z29" s="1"/>
    </row>
    <row r="30" spans="1:26" ht="11.25" customHeight="1">
      <c r="A30" s="13" t="str">
        <f>IF(iBidder!C$4="","",iBidder!C$4)</f>
        <v/>
      </c>
      <c r="B30" s="13" t="str">
        <f>iBidder!$C$5</f>
        <v>RM6257</v>
      </c>
      <c r="C30" s="13" t="str">
        <f>iBidder!$C$6</f>
        <v>Security Services – Physical, Technical and Support Services</v>
      </c>
      <c r="D30" s="13" t="str">
        <f>iBidder!$C$7</f>
        <v>v1.0</v>
      </c>
      <c r="E30" s="13" t="str">
        <f>IF(iBidder!$C$13="","",iBidder!$C$13)</f>
        <v/>
      </c>
      <c r="F30" s="13" t="s">
        <v>92</v>
      </c>
      <c r="G30" s="13" t="s">
        <v>204</v>
      </c>
      <c r="H30" s="13" t="s">
        <v>205</v>
      </c>
      <c r="I30" s="13" t="s">
        <v>206</v>
      </c>
      <c r="J30" s="13"/>
      <c r="K30" s="13" t="s">
        <v>113</v>
      </c>
      <c r="L30" s="13"/>
      <c r="M30" s="14">
        <f>'iLot 1'!N7</f>
        <v>0</v>
      </c>
      <c r="N30" s="1"/>
      <c r="O30" s="1"/>
      <c r="P30" s="1"/>
      <c r="Q30" s="1"/>
      <c r="R30" s="1"/>
      <c r="S30" s="1"/>
      <c r="T30" s="1"/>
      <c r="U30" s="1"/>
      <c r="V30" s="1"/>
      <c r="W30" s="1"/>
      <c r="X30" s="1"/>
      <c r="Y30" s="1"/>
      <c r="Z30" s="1"/>
    </row>
    <row r="31" spans="1:26" ht="11.25" customHeight="1">
      <c r="A31" s="13" t="str">
        <f>IF(iBidder!C$4="","",iBidder!C$4)</f>
        <v/>
      </c>
      <c r="B31" s="13" t="str">
        <f>iBidder!$C$5</f>
        <v>RM6257</v>
      </c>
      <c r="C31" s="13" t="str">
        <f>iBidder!$C$6</f>
        <v>Security Services – Physical, Technical and Support Services</v>
      </c>
      <c r="D31" s="13" t="str">
        <f>iBidder!$C$7</f>
        <v>v1.0</v>
      </c>
      <c r="E31" s="13" t="str">
        <f>IF(iBidder!$C$13="","",iBidder!$C$13)</f>
        <v/>
      </c>
      <c r="F31" s="13" t="s">
        <v>92</v>
      </c>
      <c r="G31" s="13" t="s">
        <v>204</v>
      </c>
      <c r="H31" s="13" t="s">
        <v>205</v>
      </c>
      <c r="I31" s="13" t="s">
        <v>206</v>
      </c>
      <c r="J31" s="13"/>
      <c r="K31" s="13" t="s">
        <v>117</v>
      </c>
      <c r="L31" s="13"/>
      <c r="M31" s="14">
        <f>'iLot 1'!N8</f>
        <v>0</v>
      </c>
      <c r="N31" s="1"/>
      <c r="O31" s="1"/>
      <c r="P31" s="1"/>
      <c r="Q31" s="1"/>
      <c r="R31" s="1"/>
      <c r="S31" s="1"/>
      <c r="T31" s="1"/>
      <c r="U31" s="1"/>
      <c r="V31" s="1"/>
      <c r="W31" s="1"/>
      <c r="X31" s="1"/>
      <c r="Y31" s="1"/>
      <c r="Z31" s="1"/>
    </row>
    <row r="32" spans="1:26" ht="11.25" customHeight="1">
      <c r="A32" s="13" t="str">
        <f>IF(iBidder!C$4="","",iBidder!C$4)</f>
        <v/>
      </c>
      <c r="B32" s="13" t="str">
        <f>iBidder!$C$5</f>
        <v>RM6257</v>
      </c>
      <c r="C32" s="13" t="str">
        <f>iBidder!$C$6</f>
        <v>Security Services – Physical, Technical and Support Services</v>
      </c>
      <c r="D32" s="13" t="str">
        <f>iBidder!$C$7</f>
        <v>v1.0</v>
      </c>
      <c r="E32" s="13" t="str">
        <f>IF(iBidder!$C$13="","",iBidder!$C$13)</f>
        <v/>
      </c>
      <c r="F32" s="13" t="s">
        <v>92</v>
      </c>
      <c r="G32" s="13" t="s">
        <v>204</v>
      </c>
      <c r="H32" s="13" t="s">
        <v>205</v>
      </c>
      <c r="I32" s="13" t="s">
        <v>206</v>
      </c>
      <c r="J32" s="13"/>
      <c r="K32" s="13" t="s">
        <v>120</v>
      </c>
      <c r="L32" s="13"/>
      <c r="M32" s="14">
        <f>'iLot 1'!N9</f>
        <v>0</v>
      </c>
      <c r="N32" s="1"/>
      <c r="O32" s="1"/>
      <c r="P32" s="1"/>
      <c r="Q32" s="1"/>
      <c r="R32" s="1"/>
      <c r="S32" s="1"/>
      <c r="T32" s="1"/>
      <c r="U32" s="1"/>
      <c r="V32" s="1"/>
      <c r="W32" s="1"/>
      <c r="X32" s="1"/>
      <c r="Y32" s="1"/>
      <c r="Z32" s="1"/>
    </row>
    <row r="33" spans="1:26" ht="11.25" customHeight="1">
      <c r="A33" s="13" t="str">
        <f>IF(iBidder!C$4="","",iBidder!C$4)</f>
        <v/>
      </c>
      <c r="B33" s="13" t="str">
        <f>iBidder!$C$5</f>
        <v>RM6257</v>
      </c>
      <c r="C33" s="13" t="str">
        <f>iBidder!$C$6</f>
        <v>Security Services – Physical, Technical and Support Services</v>
      </c>
      <c r="D33" s="13" t="str">
        <f>iBidder!$C$7</f>
        <v>v1.0</v>
      </c>
      <c r="E33" s="13" t="str">
        <f>IF(iBidder!$C$13="","",iBidder!$C$13)</f>
        <v/>
      </c>
      <c r="F33" s="13" t="s">
        <v>92</v>
      </c>
      <c r="G33" s="13" t="s">
        <v>204</v>
      </c>
      <c r="H33" s="13" t="s">
        <v>205</v>
      </c>
      <c r="I33" s="13" t="s">
        <v>206</v>
      </c>
      <c r="J33" s="13"/>
      <c r="K33" s="13" t="s">
        <v>125</v>
      </c>
      <c r="L33" s="13"/>
      <c r="M33" s="14">
        <f>'iLot 1'!N10</f>
        <v>0</v>
      </c>
      <c r="N33" s="1"/>
      <c r="O33" s="1"/>
      <c r="P33" s="1"/>
      <c r="Q33" s="1"/>
      <c r="R33" s="1"/>
      <c r="S33" s="1"/>
      <c r="T33" s="1"/>
      <c r="U33" s="1"/>
      <c r="V33" s="1"/>
      <c r="W33" s="1"/>
      <c r="X33" s="1"/>
      <c r="Y33" s="1"/>
      <c r="Z33" s="1"/>
    </row>
    <row r="34" spans="1:26" ht="11.25" customHeight="1">
      <c r="A34" s="13" t="str">
        <f>IF(iBidder!C$4="","",iBidder!C$4)</f>
        <v/>
      </c>
      <c r="B34" s="13" t="str">
        <f>iBidder!$C$5</f>
        <v>RM6257</v>
      </c>
      <c r="C34" s="13" t="str">
        <f>iBidder!$C$6</f>
        <v>Security Services – Physical, Technical and Support Services</v>
      </c>
      <c r="D34" s="13" t="str">
        <f>iBidder!$C$7</f>
        <v>v1.0</v>
      </c>
      <c r="E34" s="13" t="str">
        <f>IF(iBidder!$C$13="","",iBidder!$C$13)</f>
        <v/>
      </c>
      <c r="F34" s="13" t="s">
        <v>92</v>
      </c>
      <c r="G34" s="13" t="s">
        <v>339</v>
      </c>
      <c r="H34" s="13" t="s">
        <v>340</v>
      </c>
      <c r="I34" s="13" t="s">
        <v>341</v>
      </c>
      <c r="J34" s="13"/>
      <c r="K34" s="13" t="s">
        <v>19</v>
      </c>
      <c r="L34" s="13"/>
      <c r="M34" s="14">
        <f>Lot1ManOH</f>
        <v>0</v>
      </c>
      <c r="N34" s="1"/>
      <c r="O34" s="1"/>
      <c r="P34" s="1"/>
      <c r="Q34" s="1"/>
      <c r="R34" s="1"/>
      <c r="S34" s="1"/>
      <c r="T34" s="1"/>
      <c r="U34" s="1"/>
      <c r="V34" s="1"/>
      <c r="W34" s="1"/>
      <c r="X34" s="1"/>
      <c r="Y34" s="1"/>
      <c r="Z34" s="1"/>
    </row>
    <row r="35" spans="1:26" ht="11.25" customHeight="1">
      <c r="A35" s="13" t="str">
        <f>IF(iBidder!C$4="","",iBidder!C$4)</f>
        <v/>
      </c>
      <c r="B35" s="13" t="str">
        <f>iBidder!$C$5</f>
        <v>RM6257</v>
      </c>
      <c r="C35" s="13" t="str">
        <f>iBidder!$C$6</f>
        <v>Security Services – Physical, Technical and Support Services</v>
      </c>
      <c r="D35" s="13" t="str">
        <f>iBidder!$C$7</f>
        <v>v1.0</v>
      </c>
      <c r="E35" s="13" t="str">
        <f>IF(iBidder!$C$13="","",iBidder!$C$13)</f>
        <v/>
      </c>
      <c r="F35" s="13" t="s">
        <v>92</v>
      </c>
      <c r="G35" s="13" t="s">
        <v>339</v>
      </c>
      <c r="H35" s="13" t="s">
        <v>342</v>
      </c>
      <c r="I35" s="13" t="s">
        <v>242</v>
      </c>
      <c r="J35" s="13"/>
      <c r="K35" s="13" t="s">
        <v>19</v>
      </c>
      <c r="L35" s="13"/>
      <c r="M35" s="14">
        <f>Lot1CorpOH</f>
        <v>0</v>
      </c>
      <c r="N35" s="1"/>
      <c r="O35" s="1"/>
      <c r="P35" s="1"/>
      <c r="Q35" s="1"/>
      <c r="R35" s="1"/>
      <c r="S35" s="1"/>
      <c r="T35" s="1"/>
      <c r="U35" s="1"/>
      <c r="V35" s="1"/>
      <c r="W35" s="1"/>
      <c r="X35" s="1"/>
      <c r="Y35" s="1"/>
      <c r="Z35" s="1"/>
    </row>
    <row r="36" spans="1:26" ht="11.25" customHeight="1">
      <c r="A36" s="13" t="str">
        <f>IF(iBidder!C$4="","",iBidder!C$4)</f>
        <v/>
      </c>
      <c r="B36" s="13" t="str">
        <f>iBidder!$C$5</f>
        <v>RM6257</v>
      </c>
      <c r="C36" s="13" t="str">
        <f>iBidder!$C$6</f>
        <v>Security Services – Physical, Technical and Support Services</v>
      </c>
      <c r="D36" s="13" t="str">
        <f>iBidder!$C$7</f>
        <v>v1.0</v>
      </c>
      <c r="E36" s="13" t="str">
        <f>IF(iBidder!$C$13="","",iBidder!$C$13)</f>
        <v/>
      </c>
      <c r="F36" s="13" t="s">
        <v>92</v>
      </c>
      <c r="G36" s="13" t="s">
        <v>339</v>
      </c>
      <c r="H36" s="13" t="s">
        <v>343</v>
      </c>
      <c r="I36" s="13" t="s">
        <v>243</v>
      </c>
      <c r="J36" s="13"/>
      <c r="K36" s="13" t="s">
        <v>19</v>
      </c>
      <c r="L36" s="13"/>
      <c r="M36" s="14">
        <f>Lot1Profit</f>
        <v>0</v>
      </c>
      <c r="N36" s="1"/>
      <c r="O36" s="1"/>
      <c r="P36" s="1"/>
      <c r="Q36" s="1"/>
      <c r="R36" s="1"/>
      <c r="S36" s="1"/>
      <c r="T36" s="1"/>
      <c r="U36" s="1"/>
      <c r="V36" s="1"/>
      <c r="W36" s="1"/>
      <c r="X36" s="1"/>
      <c r="Y36" s="1"/>
      <c r="Z36" s="1"/>
    </row>
    <row r="37" spans="1:26" ht="11.25" customHeight="1">
      <c r="A37" s="13" t="str">
        <f>IF(iBidder!C$4="","",iBidder!C$4)</f>
        <v/>
      </c>
      <c r="B37" s="13" t="str">
        <f>iBidder!$C$5</f>
        <v>RM6257</v>
      </c>
      <c r="C37" s="13" t="str">
        <f>iBidder!$C$6</f>
        <v>Security Services – Physical, Technical and Support Services</v>
      </c>
      <c r="D37" s="13" t="str">
        <f>iBidder!$C$7</f>
        <v>v1.0</v>
      </c>
      <c r="E37" s="13" t="str">
        <f>IF(iBidder!$C$13="","",iBidder!$C$13)</f>
        <v/>
      </c>
      <c r="F37" s="13" t="s">
        <v>92</v>
      </c>
      <c r="G37" s="13" t="s">
        <v>344</v>
      </c>
      <c r="H37" s="13" t="s">
        <v>345</v>
      </c>
      <c r="I37" s="13" t="s">
        <v>344</v>
      </c>
      <c r="J37" s="13"/>
      <c r="K37" s="13" t="s">
        <v>19</v>
      </c>
      <c r="L37" s="13"/>
      <c r="M37" s="14">
        <f>Lot1LLV</f>
        <v>0</v>
      </c>
      <c r="N37" s="1"/>
      <c r="O37" s="1"/>
      <c r="P37" s="1"/>
      <c r="Q37" s="1"/>
      <c r="R37" s="1"/>
      <c r="S37" s="1"/>
      <c r="T37" s="1"/>
      <c r="U37" s="1"/>
      <c r="V37" s="1"/>
      <c r="W37" s="1"/>
      <c r="X37" s="1"/>
      <c r="Y37" s="1"/>
      <c r="Z37" s="1"/>
    </row>
    <row r="38" spans="1:26" ht="11.25" customHeight="1">
      <c r="A38" s="13" t="str">
        <f>IF(iBidder!C$4="","",iBidder!C$4)</f>
        <v/>
      </c>
      <c r="B38" s="13" t="str">
        <f>iBidder!$C$5</f>
        <v>RM6257</v>
      </c>
      <c r="C38" s="13" t="str">
        <f>iBidder!$C$6</f>
        <v>Security Services – Physical, Technical and Support Services</v>
      </c>
      <c r="D38" s="13" t="str">
        <f>iBidder!$C$7</f>
        <v>v1.0</v>
      </c>
      <c r="E38" s="13" t="str">
        <f>IF(iBidder!$C$14="","",iBidder!$C$14)</f>
        <v/>
      </c>
      <c r="F38" s="13" t="s">
        <v>93</v>
      </c>
      <c r="G38" s="13" t="s">
        <v>147</v>
      </c>
      <c r="H38" s="13" t="s">
        <v>318</v>
      </c>
      <c r="I38" s="13" t="s">
        <v>338</v>
      </c>
      <c r="J38" s="13"/>
      <c r="K38" s="13" t="s">
        <v>17</v>
      </c>
      <c r="L38" s="13" t="s">
        <v>112</v>
      </c>
      <c r="M38" s="15">
        <f>'iLot 2'!J9</f>
        <v>0</v>
      </c>
      <c r="N38" s="1"/>
      <c r="O38" s="1"/>
      <c r="P38" s="1"/>
      <c r="Q38" s="1"/>
      <c r="R38" s="1"/>
      <c r="S38" s="1"/>
      <c r="T38" s="1"/>
      <c r="U38" s="1"/>
      <c r="V38" s="1"/>
      <c r="W38" s="1"/>
      <c r="X38" s="1"/>
      <c r="Y38" s="1"/>
      <c r="Z38" s="1"/>
    </row>
    <row r="39" spans="1:26" ht="11.25" customHeight="1">
      <c r="A39" s="13" t="str">
        <f>IF(iBidder!C$4="","",iBidder!C$4)</f>
        <v/>
      </c>
      <c r="B39" s="13" t="str">
        <f>iBidder!$C$5</f>
        <v>RM6257</v>
      </c>
      <c r="C39" s="13" t="str">
        <f>iBidder!$C$6</f>
        <v>Security Services – Physical, Technical and Support Services</v>
      </c>
      <c r="D39" s="13" t="str">
        <f>iBidder!$C$7</f>
        <v>v1.0</v>
      </c>
      <c r="E39" s="13" t="str">
        <f>IF(iBidder!$C$14="","",iBidder!$C$14)</f>
        <v/>
      </c>
      <c r="F39" s="13" t="s">
        <v>93</v>
      </c>
      <c r="G39" s="13" t="s">
        <v>147</v>
      </c>
      <c r="H39" s="13" t="s">
        <v>318</v>
      </c>
      <c r="I39" s="13" t="s">
        <v>338</v>
      </c>
      <c r="J39" s="13"/>
      <c r="K39" s="13" t="s">
        <v>17</v>
      </c>
      <c r="L39" s="13" t="s">
        <v>116</v>
      </c>
      <c r="M39" s="15">
        <f>'iLot 2'!J10</f>
        <v>0</v>
      </c>
      <c r="N39" s="1"/>
      <c r="O39" s="1"/>
      <c r="P39" s="1"/>
      <c r="Q39" s="1"/>
      <c r="R39" s="1"/>
      <c r="S39" s="1"/>
      <c r="T39" s="1"/>
      <c r="U39" s="1"/>
      <c r="V39" s="1"/>
      <c r="W39" s="1"/>
      <c r="X39" s="1"/>
      <c r="Y39" s="1"/>
      <c r="Z39" s="1"/>
    </row>
    <row r="40" spans="1:26" ht="11.25" customHeight="1">
      <c r="A40" s="13" t="str">
        <f>IF(iBidder!C$4="","",iBidder!C$4)</f>
        <v/>
      </c>
      <c r="B40" s="13" t="str">
        <f>iBidder!$C$5</f>
        <v>RM6257</v>
      </c>
      <c r="C40" s="13" t="str">
        <f>iBidder!$C$6</f>
        <v>Security Services – Physical, Technical and Support Services</v>
      </c>
      <c r="D40" s="13" t="str">
        <f>iBidder!$C$7</f>
        <v>v1.0</v>
      </c>
      <c r="E40" s="13" t="str">
        <f>IF(iBidder!$C$14="","",iBidder!$C$14)</f>
        <v/>
      </c>
      <c r="F40" s="13" t="s">
        <v>93</v>
      </c>
      <c r="G40" s="13" t="s">
        <v>187</v>
      </c>
      <c r="H40" s="13" t="s">
        <v>188</v>
      </c>
      <c r="I40" s="13" t="s">
        <v>189</v>
      </c>
      <c r="J40" s="13"/>
      <c r="K40" s="13" t="s">
        <v>19</v>
      </c>
      <c r="L40" s="13"/>
      <c r="M40" s="14">
        <f>'iLot 2'!F27</f>
        <v>0</v>
      </c>
      <c r="N40" s="1"/>
      <c r="O40" s="1"/>
      <c r="P40" s="1"/>
      <c r="Q40" s="1"/>
      <c r="R40" s="1"/>
      <c r="S40" s="1"/>
      <c r="T40" s="1"/>
      <c r="U40" s="1"/>
      <c r="V40" s="1"/>
      <c r="W40" s="1"/>
      <c r="X40" s="1"/>
      <c r="Y40" s="1"/>
      <c r="Z40" s="1"/>
    </row>
    <row r="41" spans="1:26" ht="11.25" customHeight="1">
      <c r="A41" s="13" t="str">
        <f>IF(iBidder!C$4="","",iBidder!C$4)</f>
        <v/>
      </c>
      <c r="B41" s="13" t="str">
        <f>iBidder!$C$5</f>
        <v>RM6257</v>
      </c>
      <c r="C41" s="13" t="str">
        <f>iBidder!$C$6</f>
        <v>Security Services – Physical, Technical and Support Services</v>
      </c>
      <c r="D41" s="13" t="str">
        <f>iBidder!$C$7</f>
        <v>v1.0</v>
      </c>
      <c r="E41" s="13" t="str">
        <f>IF(iBidder!$C$14="","",iBidder!$C$14)</f>
        <v/>
      </c>
      <c r="F41" s="13" t="s">
        <v>93</v>
      </c>
      <c r="G41" s="13" t="s">
        <v>204</v>
      </c>
      <c r="H41" s="13" t="s">
        <v>205</v>
      </c>
      <c r="I41" s="13" t="s">
        <v>206</v>
      </c>
      <c r="J41" s="13"/>
      <c r="K41" s="13" t="s">
        <v>113</v>
      </c>
      <c r="L41" s="13"/>
      <c r="M41" s="14">
        <f>'iLot 2'!M7</f>
        <v>0</v>
      </c>
      <c r="N41" s="1"/>
      <c r="O41" s="1"/>
      <c r="P41" s="1"/>
      <c r="Q41" s="1"/>
      <c r="R41" s="1"/>
      <c r="S41" s="1"/>
      <c r="T41" s="1"/>
      <c r="U41" s="1"/>
      <c r="V41" s="1"/>
      <c r="W41" s="1"/>
      <c r="X41" s="1"/>
      <c r="Y41" s="1"/>
      <c r="Z41" s="1"/>
    </row>
    <row r="42" spans="1:26" ht="11.25" customHeight="1">
      <c r="A42" s="13" t="str">
        <f>IF(iBidder!C$4="","",iBidder!C$4)</f>
        <v/>
      </c>
      <c r="B42" s="13" t="str">
        <f>iBidder!$C$5</f>
        <v>RM6257</v>
      </c>
      <c r="C42" s="13" t="str">
        <f>iBidder!$C$6</f>
        <v>Security Services – Physical, Technical and Support Services</v>
      </c>
      <c r="D42" s="13" t="str">
        <f>iBidder!$C$7</f>
        <v>v1.0</v>
      </c>
      <c r="E42" s="13" t="str">
        <f>IF(iBidder!$C$14="","",iBidder!$C$14)</f>
        <v/>
      </c>
      <c r="F42" s="13" t="s">
        <v>93</v>
      </c>
      <c r="G42" s="13" t="s">
        <v>204</v>
      </c>
      <c r="H42" s="13" t="s">
        <v>205</v>
      </c>
      <c r="I42" s="13" t="s">
        <v>206</v>
      </c>
      <c r="J42" s="13"/>
      <c r="K42" s="13" t="s">
        <v>117</v>
      </c>
      <c r="L42" s="13"/>
      <c r="M42" s="14">
        <f>'iLot 2'!M8</f>
        <v>0</v>
      </c>
      <c r="N42" s="1"/>
      <c r="O42" s="1"/>
      <c r="P42" s="1"/>
      <c r="Q42" s="1"/>
      <c r="R42" s="1"/>
      <c r="S42" s="1"/>
      <c r="T42" s="1"/>
      <c r="U42" s="1"/>
      <c r="V42" s="1"/>
      <c r="W42" s="1"/>
      <c r="X42" s="1"/>
      <c r="Y42" s="1"/>
      <c r="Z42" s="1"/>
    </row>
    <row r="43" spans="1:26" ht="11.25" customHeight="1">
      <c r="A43" s="13" t="str">
        <f>IF(iBidder!C$4="","",iBidder!C$4)</f>
        <v/>
      </c>
      <c r="B43" s="13" t="str">
        <f>iBidder!$C$5</f>
        <v>RM6257</v>
      </c>
      <c r="C43" s="13" t="str">
        <f>iBidder!$C$6</f>
        <v>Security Services – Physical, Technical and Support Services</v>
      </c>
      <c r="D43" s="13" t="str">
        <f>iBidder!$C$7</f>
        <v>v1.0</v>
      </c>
      <c r="E43" s="13" t="str">
        <f>IF(iBidder!$C$14="","",iBidder!$C$14)</f>
        <v/>
      </c>
      <c r="F43" s="13" t="s">
        <v>93</v>
      </c>
      <c r="G43" s="13" t="s">
        <v>204</v>
      </c>
      <c r="H43" s="13" t="s">
        <v>205</v>
      </c>
      <c r="I43" s="13" t="s">
        <v>206</v>
      </c>
      <c r="J43" s="13"/>
      <c r="K43" s="13" t="s">
        <v>120</v>
      </c>
      <c r="L43" s="13"/>
      <c r="M43" s="14">
        <f>'iLot 2'!M9</f>
        <v>0</v>
      </c>
      <c r="N43" s="1"/>
      <c r="O43" s="1"/>
      <c r="P43" s="1"/>
      <c r="Q43" s="1"/>
      <c r="R43" s="1"/>
      <c r="S43" s="1"/>
      <c r="T43" s="1"/>
      <c r="U43" s="1"/>
      <c r="V43" s="1"/>
      <c r="W43" s="1"/>
      <c r="X43" s="1"/>
      <c r="Y43" s="1"/>
      <c r="Z43" s="1"/>
    </row>
    <row r="44" spans="1:26" ht="11.25" customHeight="1">
      <c r="A44" s="13" t="str">
        <f>IF(iBidder!C$4="","",iBidder!C$4)</f>
        <v/>
      </c>
      <c r="B44" s="13" t="str">
        <f>iBidder!$C$5</f>
        <v>RM6257</v>
      </c>
      <c r="C44" s="13" t="str">
        <f>iBidder!$C$6</f>
        <v>Security Services – Physical, Technical and Support Services</v>
      </c>
      <c r="D44" s="13" t="str">
        <f>iBidder!$C$7</f>
        <v>v1.0</v>
      </c>
      <c r="E44" s="13" t="str">
        <f>IF(iBidder!$C$14="","",iBidder!$C$14)</f>
        <v/>
      </c>
      <c r="F44" s="13" t="s">
        <v>93</v>
      </c>
      <c r="G44" s="13" t="s">
        <v>204</v>
      </c>
      <c r="H44" s="13" t="s">
        <v>205</v>
      </c>
      <c r="I44" s="13" t="s">
        <v>206</v>
      </c>
      <c r="J44" s="13"/>
      <c r="K44" s="13" t="s">
        <v>125</v>
      </c>
      <c r="L44" s="13"/>
      <c r="M44" s="14">
        <f>'iLot 2'!M10</f>
        <v>0</v>
      </c>
      <c r="N44" s="1"/>
      <c r="O44" s="1"/>
      <c r="P44" s="1"/>
      <c r="Q44" s="1"/>
      <c r="R44" s="1"/>
      <c r="S44" s="1"/>
      <c r="T44" s="1"/>
      <c r="U44" s="1"/>
      <c r="V44" s="1"/>
      <c r="W44" s="1"/>
      <c r="X44" s="1"/>
      <c r="Y44" s="1"/>
      <c r="Z44" s="1"/>
    </row>
    <row r="45" spans="1:26" ht="11.25" customHeight="1">
      <c r="A45" s="13" t="str">
        <f>IF(iBidder!C$4="","",iBidder!C$4)</f>
        <v/>
      </c>
      <c r="B45" s="13" t="str">
        <f>iBidder!$C$5</f>
        <v>RM6257</v>
      </c>
      <c r="C45" s="13" t="str">
        <f>iBidder!$C$6</f>
        <v>Security Services – Physical, Technical and Support Services</v>
      </c>
      <c r="D45" s="13" t="str">
        <f>iBidder!$C$7</f>
        <v>v1.0</v>
      </c>
      <c r="E45" s="13" t="str">
        <f>IF(iBidder!$C$14="","",iBidder!$C$14)</f>
        <v/>
      </c>
      <c r="F45" s="13" t="s">
        <v>93</v>
      </c>
      <c r="G45" s="13" t="s">
        <v>339</v>
      </c>
      <c r="H45" s="13" t="s">
        <v>340</v>
      </c>
      <c r="I45" s="13" t="s">
        <v>341</v>
      </c>
      <c r="J45" s="13"/>
      <c r="K45" s="13" t="s">
        <v>19</v>
      </c>
      <c r="L45" s="13"/>
      <c r="M45" s="14">
        <f>Lot2ManOH</f>
        <v>0</v>
      </c>
      <c r="N45" s="1"/>
      <c r="O45" s="1"/>
      <c r="P45" s="1"/>
      <c r="Q45" s="1"/>
      <c r="R45" s="1"/>
      <c r="S45" s="1"/>
      <c r="T45" s="1"/>
      <c r="U45" s="1"/>
      <c r="V45" s="1"/>
      <c r="W45" s="1"/>
      <c r="X45" s="1"/>
      <c r="Y45" s="1"/>
      <c r="Z45" s="1"/>
    </row>
    <row r="46" spans="1:26" ht="11.25" customHeight="1">
      <c r="A46" s="13" t="str">
        <f>IF(iBidder!C$4="","",iBidder!C$4)</f>
        <v/>
      </c>
      <c r="B46" s="13" t="str">
        <f>iBidder!$C$5</f>
        <v>RM6257</v>
      </c>
      <c r="C46" s="13" t="str">
        <f>iBidder!$C$6</f>
        <v>Security Services – Physical, Technical and Support Services</v>
      </c>
      <c r="D46" s="13" t="str">
        <f>iBidder!$C$7</f>
        <v>v1.0</v>
      </c>
      <c r="E46" s="13" t="str">
        <f>IF(iBidder!$C$14="","",iBidder!$C$14)</f>
        <v/>
      </c>
      <c r="F46" s="13" t="s">
        <v>93</v>
      </c>
      <c r="G46" s="13" t="s">
        <v>339</v>
      </c>
      <c r="H46" s="13" t="s">
        <v>342</v>
      </c>
      <c r="I46" s="13" t="s">
        <v>242</v>
      </c>
      <c r="J46" s="13"/>
      <c r="K46" s="13" t="s">
        <v>19</v>
      </c>
      <c r="L46" s="13"/>
      <c r="M46" s="14">
        <f>Lot2CorpOH</f>
        <v>0</v>
      </c>
      <c r="N46" s="1"/>
      <c r="O46" s="1"/>
      <c r="P46" s="1"/>
      <c r="Q46" s="1"/>
      <c r="R46" s="1"/>
      <c r="S46" s="1"/>
      <c r="T46" s="1"/>
      <c r="U46" s="1"/>
      <c r="V46" s="1"/>
      <c r="W46" s="1"/>
      <c r="X46" s="1"/>
      <c r="Y46" s="1"/>
      <c r="Z46" s="1"/>
    </row>
    <row r="47" spans="1:26" ht="11.25" customHeight="1">
      <c r="A47" s="13" t="str">
        <f>IF(iBidder!C$4="","",iBidder!C$4)</f>
        <v/>
      </c>
      <c r="B47" s="13" t="str">
        <f>iBidder!$C$5</f>
        <v>RM6257</v>
      </c>
      <c r="C47" s="13" t="str">
        <f>iBidder!$C$6</f>
        <v>Security Services – Physical, Technical and Support Services</v>
      </c>
      <c r="D47" s="13" t="str">
        <f>iBidder!$C$7</f>
        <v>v1.0</v>
      </c>
      <c r="E47" s="13" t="str">
        <f>IF(iBidder!$C$14="","",iBidder!$C$14)</f>
        <v/>
      </c>
      <c r="F47" s="13" t="s">
        <v>93</v>
      </c>
      <c r="G47" s="13" t="s">
        <v>339</v>
      </c>
      <c r="H47" s="13" t="s">
        <v>343</v>
      </c>
      <c r="I47" s="13" t="s">
        <v>243</v>
      </c>
      <c r="J47" s="13"/>
      <c r="K47" s="13" t="s">
        <v>19</v>
      </c>
      <c r="L47" s="13"/>
      <c r="M47" s="14">
        <f>Lot2Profit</f>
        <v>0</v>
      </c>
      <c r="N47" s="1"/>
      <c r="O47" s="1"/>
      <c r="P47" s="1"/>
      <c r="Q47" s="1"/>
      <c r="R47" s="1"/>
      <c r="S47" s="1"/>
      <c r="T47" s="1"/>
      <c r="U47" s="1"/>
      <c r="V47" s="1"/>
      <c r="W47" s="1"/>
      <c r="X47" s="1"/>
      <c r="Y47" s="1"/>
      <c r="Z47" s="1"/>
    </row>
    <row r="48" spans="1:26" ht="11.25" customHeight="1">
      <c r="A48" s="13" t="str">
        <f>IF(iBidder!C$4="","",iBidder!C$4)</f>
        <v/>
      </c>
      <c r="B48" s="13" t="str">
        <f>iBidder!$C$5</f>
        <v>RM6257</v>
      </c>
      <c r="C48" s="13" t="str">
        <f>iBidder!$C$6</f>
        <v>Security Services – Physical, Technical and Support Services</v>
      </c>
      <c r="D48" s="13" t="str">
        <f>iBidder!$C$7</f>
        <v>v1.0</v>
      </c>
      <c r="E48" s="13" t="str">
        <f>IF(iBidder!$C$14="","",iBidder!$C$14)</f>
        <v/>
      </c>
      <c r="F48" s="13" t="s">
        <v>93</v>
      </c>
      <c r="G48" s="13" t="s">
        <v>344</v>
      </c>
      <c r="H48" s="13" t="s">
        <v>345</v>
      </c>
      <c r="I48" s="13" t="s">
        <v>344</v>
      </c>
      <c r="J48" s="13"/>
      <c r="K48" s="13" t="s">
        <v>19</v>
      </c>
      <c r="L48" s="13"/>
      <c r="M48" s="14">
        <f>Lot2LLV</f>
        <v>0</v>
      </c>
      <c r="N48" s="1"/>
      <c r="O48" s="1"/>
      <c r="P48" s="1"/>
      <c r="Q48" s="1"/>
      <c r="R48" s="1"/>
      <c r="S48" s="1"/>
      <c r="T48" s="1"/>
      <c r="U48" s="1"/>
      <c r="V48" s="1"/>
      <c r="W48" s="1"/>
      <c r="X48" s="1"/>
      <c r="Y48" s="1"/>
      <c r="Z48" s="1"/>
    </row>
    <row r="49" spans="1:26" ht="11.25" customHeight="1">
      <c r="A49" s="13" t="str">
        <f>IF(iBidder!C$4="","",iBidder!C$4)</f>
        <v/>
      </c>
      <c r="B49" s="13" t="str">
        <f>iBidder!$C$5</f>
        <v>RM6257</v>
      </c>
      <c r="C49" s="13" t="str">
        <f>iBidder!$C$6</f>
        <v>Security Services – Physical, Technical and Support Services</v>
      </c>
      <c r="D49" s="13" t="str">
        <f>iBidder!$C$7</f>
        <v>v1.0</v>
      </c>
      <c r="E49" s="13" t="str">
        <f>IF(iBidder!$C$15="","",iBidder!$C$15)</f>
        <v/>
      </c>
      <c r="F49" s="13" t="s">
        <v>94</v>
      </c>
      <c r="G49" s="13" t="s">
        <v>169</v>
      </c>
      <c r="H49" s="13" t="s">
        <v>170</v>
      </c>
      <c r="I49" s="13" t="s">
        <v>171</v>
      </c>
      <c r="J49" s="13" t="s">
        <v>172</v>
      </c>
      <c r="K49" s="13" t="s">
        <v>15</v>
      </c>
      <c r="L49" s="13" t="s">
        <v>137</v>
      </c>
      <c r="M49" s="15">
        <f>'iLot 3'!K7</f>
        <v>0</v>
      </c>
      <c r="N49" s="1"/>
      <c r="O49" s="1"/>
      <c r="P49" s="1"/>
      <c r="Q49" s="1"/>
      <c r="R49" s="1"/>
      <c r="S49" s="1"/>
      <c r="T49" s="1"/>
      <c r="U49" s="1"/>
      <c r="V49" s="1"/>
      <c r="W49" s="1"/>
      <c r="X49" s="1"/>
      <c r="Y49" s="1"/>
      <c r="Z49" s="1"/>
    </row>
    <row r="50" spans="1:26" ht="11.25" customHeight="1">
      <c r="A50" s="13" t="str">
        <f>IF(iBidder!C$4="","",iBidder!C$4)</f>
        <v/>
      </c>
      <c r="B50" s="13" t="str">
        <f>iBidder!$C$5</f>
        <v>RM6257</v>
      </c>
      <c r="C50" s="13" t="str">
        <f>iBidder!$C$6</f>
        <v>Security Services – Physical, Technical and Support Services</v>
      </c>
      <c r="D50" s="13" t="str">
        <f>iBidder!$C$7</f>
        <v>v1.0</v>
      </c>
      <c r="E50" s="13" t="str">
        <f>IF(iBidder!$C$15="","",iBidder!$C$15)</f>
        <v/>
      </c>
      <c r="F50" s="13" t="s">
        <v>94</v>
      </c>
      <c r="G50" s="13" t="s">
        <v>169</v>
      </c>
      <c r="H50" s="13" t="s">
        <v>170</v>
      </c>
      <c r="I50" s="13" t="s">
        <v>171</v>
      </c>
      <c r="J50" s="13" t="s">
        <v>172</v>
      </c>
      <c r="K50" s="13" t="s">
        <v>15</v>
      </c>
      <c r="L50" s="13" t="s">
        <v>140</v>
      </c>
      <c r="M50" s="15">
        <f>'iLot 3'!K8</f>
        <v>0</v>
      </c>
      <c r="N50" s="1"/>
      <c r="O50" s="1"/>
      <c r="P50" s="1"/>
      <c r="Q50" s="1"/>
      <c r="R50" s="1"/>
      <c r="S50" s="1"/>
      <c r="T50" s="1"/>
      <c r="U50" s="1"/>
      <c r="V50" s="1"/>
      <c r="W50" s="1"/>
      <c r="X50" s="1"/>
      <c r="Y50" s="1"/>
      <c r="Z50" s="1"/>
    </row>
    <row r="51" spans="1:26" ht="11.25" customHeight="1">
      <c r="A51" s="13" t="str">
        <f>IF(iBidder!C$4="","",iBidder!C$4)</f>
        <v/>
      </c>
      <c r="B51" s="13" t="str">
        <f>iBidder!$C$5</f>
        <v>RM6257</v>
      </c>
      <c r="C51" s="13" t="str">
        <f>iBidder!$C$6</f>
        <v>Security Services – Physical, Technical and Support Services</v>
      </c>
      <c r="D51" s="13" t="str">
        <f>iBidder!$C$7</f>
        <v>v1.0</v>
      </c>
      <c r="E51" s="13" t="str">
        <f>IF(iBidder!$C$15="","",iBidder!$C$15)</f>
        <v/>
      </c>
      <c r="F51" s="13" t="s">
        <v>94</v>
      </c>
      <c r="G51" s="13" t="s">
        <v>169</v>
      </c>
      <c r="H51" s="13" t="s">
        <v>170</v>
      </c>
      <c r="I51" s="13" t="s">
        <v>171</v>
      </c>
      <c r="J51" s="13" t="s">
        <v>172</v>
      </c>
      <c r="K51" s="13" t="s">
        <v>15</v>
      </c>
      <c r="L51" s="13" t="s">
        <v>143</v>
      </c>
      <c r="M51" s="15">
        <f>'iLot 3'!K9</f>
        <v>0</v>
      </c>
      <c r="N51" s="1"/>
      <c r="O51" s="1"/>
      <c r="P51" s="1"/>
      <c r="Q51" s="1"/>
      <c r="R51" s="1"/>
      <c r="S51" s="1"/>
      <c r="T51" s="1"/>
      <c r="U51" s="1"/>
      <c r="V51" s="1"/>
      <c r="W51" s="1"/>
      <c r="X51" s="1"/>
      <c r="Y51" s="1"/>
      <c r="Z51" s="1"/>
    </row>
    <row r="52" spans="1:26" ht="11.25" customHeight="1">
      <c r="A52" s="13" t="str">
        <f>IF(iBidder!C$4="","",iBidder!C$4)</f>
        <v/>
      </c>
      <c r="B52" s="13" t="str">
        <f>iBidder!$C$5</f>
        <v>RM6257</v>
      </c>
      <c r="C52" s="13" t="str">
        <f>iBidder!$C$6</f>
        <v>Security Services – Physical, Technical and Support Services</v>
      </c>
      <c r="D52" s="13" t="str">
        <f>iBidder!$C$7</f>
        <v>v1.0</v>
      </c>
      <c r="E52" s="13" t="str">
        <f>IF(iBidder!$C$15="","",iBidder!$C$15)</f>
        <v/>
      </c>
      <c r="F52" s="13" t="s">
        <v>94</v>
      </c>
      <c r="G52" s="13" t="s">
        <v>169</v>
      </c>
      <c r="H52" s="13" t="s">
        <v>170</v>
      </c>
      <c r="I52" s="13" t="s">
        <v>171</v>
      </c>
      <c r="J52" s="13" t="s">
        <v>172</v>
      </c>
      <c r="K52" s="13" t="s">
        <v>15</v>
      </c>
      <c r="L52" s="13" t="s">
        <v>146</v>
      </c>
      <c r="M52" s="15">
        <f>'iLot 3'!K10</f>
        <v>0</v>
      </c>
      <c r="N52" s="1"/>
      <c r="O52" s="1"/>
      <c r="P52" s="1"/>
      <c r="Q52" s="1"/>
      <c r="R52" s="1"/>
      <c r="S52" s="1"/>
      <c r="T52" s="1"/>
      <c r="U52" s="1"/>
      <c r="V52" s="1"/>
      <c r="W52" s="1"/>
      <c r="X52" s="1"/>
      <c r="Y52" s="1"/>
      <c r="Z52" s="1"/>
    </row>
    <row r="53" spans="1:26" ht="11.25" customHeight="1">
      <c r="A53" s="13" t="str">
        <f>IF(iBidder!C$4="","",iBidder!C$4)</f>
        <v/>
      </c>
      <c r="B53" s="13" t="str">
        <f>iBidder!$C$5</f>
        <v>RM6257</v>
      </c>
      <c r="C53" s="13" t="str">
        <f>iBidder!$C$6</f>
        <v>Security Services – Physical, Technical and Support Services</v>
      </c>
      <c r="D53" s="13" t="str">
        <f>iBidder!$C$7</f>
        <v>v1.0</v>
      </c>
      <c r="E53" s="13" t="str">
        <f>IF(iBidder!$C$15="","",iBidder!$C$15)</f>
        <v/>
      </c>
      <c r="F53" s="13" t="s">
        <v>94</v>
      </c>
      <c r="G53" s="13" t="s">
        <v>169</v>
      </c>
      <c r="H53" s="13" t="s">
        <v>170</v>
      </c>
      <c r="I53" s="13" t="s">
        <v>171</v>
      </c>
      <c r="J53" s="13" t="s">
        <v>172</v>
      </c>
      <c r="K53" s="13" t="s">
        <v>15</v>
      </c>
      <c r="L53" s="13" t="s">
        <v>152</v>
      </c>
      <c r="M53" s="15">
        <f>'iLot 3'!K11</f>
        <v>0</v>
      </c>
      <c r="N53" s="1"/>
      <c r="O53" s="1"/>
      <c r="P53" s="1"/>
      <c r="Q53" s="1"/>
      <c r="R53" s="1"/>
      <c r="S53" s="1"/>
      <c r="T53" s="1"/>
      <c r="U53" s="1"/>
      <c r="V53" s="1"/>
      <c r="W53" s="1"/>
      <c r="X53" s="1"/>
      <c r="Y53" s="1"/>
      <c r="Z53" s="1"/>
    </row>
    <row r="54" spans="1:26" ht="11.25" customHeight="1">
      <c r="A54" s="13" t="str">
        <f>IF(iBidder!C$4="","",iBidder!C$4)</f>
        <v/>
      </c>
      <c r="B54" s="13" t="str">
        <f>iBidder!$C$5</f>
        <v>RM6257</v>
      </c>
      <c r="C54" s="13" t="str">
        <f>iBidder!$C$6</f>
        <v>Security Services – Physical, Technical and Support Services</v>
      </c>
      <c r="D54" s="13" t="str">
        <f>iBidder!$C$7</f>
        <v>v1.0</v>
      </c>
      <c r="E54" s="13" t="str">
        <f>IF(iBidder!$C$15="","",iBidder!$C$15)</f>
        <v/>
      </c>
      <c r="F54" s="13" t="s">
        <v>94</v>
      </c>
      <c r="G54" s="13" t="s">
        <v>169</v>
      </c>
      <c r="H54" s="13" t="s">
        <v>170</v>
      </c>
      <c r="I54" s="13" t="s">
        <v>171</v>
      </c>
      <c r="J54" s="13" t="s">
        <v>172</v>
      </c>
      <c r="K54" s="13" t="s">
        <v>15</v>
      </c>
      <c r="L54" s="13" t="s">
        <v>155</v>
      </c>
      <c r="M54" s="15">
        <f>'iLot 3'!K12</f>
        <v>0</v>
      </c>
      <c r="N54" s="1"/>
      <c r="O54" s="1"/>
      <c r="P54" s="1"/>
      <c r="Q54" s="1"/>
      <c r="R54" s="1"/>
      <c r="S54" s="1"/>
      <c r="T54" s="1"/>
      <c r="U54" s="1"/>
      <c r="V54" s="1"/>
      <c r="W54" s="1"/>
      <c r="X54" s="1"/>
      <c r="Y54" s="1"/>
      <c r="Z54" s="1"/>
    </row>
    <row r="55" spans="1:26" ht="11.25" customHeight="1">
      <c r="A55" s="13" t="str">
        <f>IF(iBidder!C$4="","",iBidder!C$4)</f>
        <v/>
      </c>
      <c r="B55" s="13" t="str">
        <f>iBidder!$C$5</f>
        <v>RM6257</v>
      </c>
      <c r="C55" s="13" t="str">
        <f>iBidder!$C$6</f>
        <v>Security Services – Physical, Technical and Support Services</v>
      </c>
      <c r="D55" s="13" t="str">
        <f>iBidder!$C$7</f>
        <v>v1.0</v>
      </c>
      <c r="E55" s="13" t="str">
        <f>IF(iBidder!$C$15="","",iBidder!$C$15)</f>
        <v/>
      </c>
      <c r="F55" s="13" t="s">
        <v>94</v>
      </c>
      <c r="G55" s="13" t="s">
        <v>169</v>
      </c>
      <c r="H55" s="13" t="s">
        <v>170</v>
      </c>
      <c r="I55" s="13" t="s">
        <v>171</v>
      </c>
      <c r="J55" s="13" t="s">
        <v>172</v>
      </c>
      <c r="K55" s="13" t="s">
        <v>15</v>
      </c>
      <c r="L55" s="13" t="s">
        <v>158</v>
      </c>
      <c r="M55" s="15">
        <f>'iLot 3'!K13</f>
        <v>0</v>
      </c>
      <c r="N55" s="1"/>
      <c r="O55" s="1"/>
      <c r="P55" s="1"/>
      <c r="Q55" s="1"/>
      <c r="R55" s="1"/>
      <c r="S55" s="1"/>
      <c r="T55" s="1"/>
      <c r="U55" s="1"/>
      <c r="V55" s="1"/>
      <c r="W55" s="1"/>
      <c r="X55" s="1"/>
      <c r="Y55" s="1"/>
      <c r="Z55" s="1"/>
    </row>
    <row r="56" spans="1:26" ht="11.25" customHeight="1">
      <c r="A56" s="13" t="str">
        <f>IF(iBidder!C$4="","",iBidder!C$4)</f>
        <v/>
      </c>
      <c r="B56" s="13" t="str">
        <f>iBidder!$C$5</f>
        <v>RM6257</v>
      </c>
      <c r="C56" s="13" t="str">
        <f>iBidder!$C$6</f>
        <v>Security Services – Physical, Technical and Support Services</v>
      </c>
      <c r="D56" s="13" t="str">
        <f>iBidder!$C$7</f>
        <v>v1.0</v>
      </c>
      <c r="E56" s="13" t="str">
        <f>IF(iBidder!$C$15="","",iBidder!$C$15)</f>
        <v/>
      </c>
      <c r="F56" s="13" t="s">
        <v>94</v>
      </c>
      <c r="G56" s="13" t="s">
        <v>169</v>
      </c>
      <c r="H56" s="13" t="s">
        <v>170</v>
      </c>
      <c r="I56" s="13" t="s">
        <v>171</v>
      </c>
      <c r="J56" s="13" t="s">
        <v>175</v>
      </c>
      <c r="K56" s="13" t="s">
        <v>17</v>
      </c>
      <c r="L56" s="13"/>
      <c r="M56" s="15">
        <f>'iLot 3'!G21</f>
        <v>0</v>
      </c>
      <c r="N56" s="1"/>
      <c r="O56" s="1"/>
      <c r="P56" s="1"/>
      <c r="Q56" s="1"/>
      <c r="R56" s="1"/>
      <c r="S56" s="1"/>
      <c r="T56" s="1"/>
      <c r="U56" s="1"/>
      <c r="V56" s="1"/>
      <c r="W56" s="1"/>
      <c r="X56" s="1"/>
      <c r="Y56" s="1"/>
      <c r="Z56" s="1"/>
    </row>
    <row r="57" spans="1:26" ht="11.25" customHeight="1">
      <c r="A57" s="13" t="str">
        <f>IF(iBidder!C$4="","",iBidder!C$4)</f>
        <v/>
      </c>
      <c r="B57" s="13" t="str">
        <f>iBidder!$C$5</f>
        <v>RM6257</v>
      </c>
      <c r="C57" s="13" t="str">
        <f>iBidder!$C$6</f>
        <v>Security Services – Physical, Technical and Support Services</v>
      </c>
      <c r="D57" s="13" t="str">
        <f>iBidder!$C$7</f>
        <v>v1.0</v>
      </c>
      <c r="E57" s="13" t="str">
        <f>IF(iBidder!$C$15="","",iBidder!$C$15)</f>
        <v/>
      </c>
      <c r="F57" s="13" t="s">
        <v>94</v>
      </c>
      <c r="G57" s="13" t="s">
        <v>169</v>
      </c>
      <c r="H57" s="13" t="s">
        <v>176</v>
      </c>
      <c r="I57" s="13" t="s">
        <v>177</v>
      </c>
      <c r="J57" s="13" t="s">
        <v>172</v>
      </c>
      <c r="K57" s="13" t="s">
        <v>15</v>
      </c>
      <c r="L57" s="13" t="s">
        <v>137</v>
      </c>
      <c r="M57" s="15">
        <f>'iLot 3'!K20</f>
        <v>0</v>
      </c>
      <c r="N57" s="1"/>
      <c r="O57" s="1"/>
      <c r="P57" s="1"/>
      <c r="Q57" s="1"/>
      <c r="R57" s="1"/>
      <c r="S57" s="1"/>
      <c r="T57" s="1"/>
      <c r="U57" s="1"/>
      <c r="V57" s="1"/>
      <c r="W57" s="1"/>
      <c r="X57" s="1"/>
      <c r="Y57" s="1"/>
      <c r="Z57" s="1"/>
    </row>
    <row r="58" spans="1:26" ht="11.25" customHeight="1">
      <c r="A58" s="13" t="str">
        <f>IF(iBidder!C$4="","",iBidder!C$4)</f>
        <v/>
      </c>
      <c r="B58" s="13" t="str">
        <f>iBidder!$C$5</f>
        <v>RM6257</v>
      </c>
      <c r="C58" s="13" t="str">
        <f>iBidder!$C$6</f>
        <v>Security Services – Physical, Technical and Support Services</v>
      </c>
      <c r="D58" s="13" t="str">
        <f>iBidder!$C$7</f>
        <v>v1.0</v>
      </c>
      <c r="E58" s="13" t="str">
        <f>IF(iBidder!$C$15="","",iBidder!$C$15)</f>
        <v/>
      </c>
      <c r="F58" s="13" t="s">
        <v>94</v>
      </c>
      <c r="G58" s="13" t="s">
        <v>169</v>
      </c>
      <c r="H58" s="13" t="s">
        <v>176</v>
      </c>
      <c r="I58" s="13" t="s">
        <v>177</v>
      </c>
      <c r="J58" s="13" t="s">
        <v>172</v>
      </c>
      <c r="K58" s="13" t="s">
        <v>15</v>
      </c>
      <c r="L58" s="13" t="s">
        <v>140</v>
      </c>
      <c r="M58" s="15">
        <f>'iLot 3'!K21</f>
        <v>0</v>
      </c>
      <c r="N58" s="1"/>
      <c r="O58" s="1"/>
      <c r="P58" s="1"/>
      <c r="Q58" s="1"/>
      <c r="R58" s="1"/>
      <c r="S58" s="1"/>
      <c r="T58" s="1"/>
      <c r="U58" s="1"/>
      <c r="V58" s="1"/>
      <c r="W58" s="1"/>
      <c r="X58" s="1"/>
      <c r="Y58" s="1"/>
      <c r="Z58" s="1"/>
    </row>
    <row r="59" spans="1:26" ht="11.25" customHeight="1">
      <c r="A59" s="13" t="str">
        <f>IF(iBidder!C$4="","",iBidder!C$4)</f>
        <v/>
      </c>
      <c r="B59" s="13" t="str">
        <f>iBidder!$C$5</f>
        <v>RM6257</v>
      </c>
      <c r="C59" s="13" t="str">
        <f>iBidder!$C$6</f>
        <v>Security Services – Physical, Technical and Support Services</v>
      </c>
      <c r="D59" s="13" t="str">
        <f>iBidder!$C$7</f>
        <v>v1.0</v>
      </c>
      <c r="E59" s="13" t="str">
        <f>IF(iBidder!$C$15="","",iBidder!$C$15)</f>
        <v/>
      </c>
      <c r="F59" s="13" t="s">
        <v>94</v>
      </c>
      <c r="G59" s="13" t="s">
        <v>169</v>
      </c>
      <c r="H59" s="13" t="s">
        <v>176</v>
      </c>
      <c r="I59" s="13" t="s">
        <v>177</v>
      </c>
      <c r="J59" s="13" t="s">
        <v>172</v>
      </c>
      <c r="K59" s="13" t="s">
        <v>15</v>
      </c>
      <c r="L59" s="13" t="s">
        <v>143</v>
      </c>
      <c r="M59" s="15">
        <f>'iLot 3'!K22</f>
        <v>0</v>
      </c>
      <c r="N59" s="1"/>
      <c r="O59" s="1"/>
      <c r="P59" s="1"/>
      <c r="Q59" s="1"/>
      <c r="R59" s="1"/>
      <c r="S59" s="1"/>
      <c r="T59" s="1"/>
      <c r="U59" s="1"/>
      <c r="V59" s="1"/>
      <c r="W59" s="1"/>
      <c r="X59" s="1"/>
      <c r="Y59" s="1"/>
      <c r="Z59" s="1"/>
    </row>
    <row r="60" spans="1:26" ht="11.25" customHeight="1">
      <c r="A60" s="13" t="str">
        <f>IF(iBidder!C$4="","",iBidder!C$4)</f>
        <v/>
      </c>
      <c r="B60" s="13" t="str">
        <f>iBidder!$C$5</f>
        <v>RM6257</v>
      </c>
      <c r="C60" s="13" t="str">
        <f>iBidder!$C$6</f>
        <v>Security Services – Physical, Technical and Support Services</v>
      </c>
      <c r="D60" s="13" t="str">
        <f>iBidder!$C$7</f>
        <v>v1.0</v>
      </c>
      <c r="E60" s="13" t="str">
        <f>IF(iBidder!$C$15="","",iBidder!$C$15)</f>
        <v/>
      </c>
      <c r="F60" s="13" t="s">
        <v>94</v>
      </c>
      <c r="G60" s="13" t="s">
        <v>169</v>
      </c>
      <c r="H60" s="13" t="s">
        <v>176</v>
      </c>
      <c r="I60" s="13" t="s">
        <v>177</v>
      </c>
      <c r="J60" s="13" t="s">
        <v>172</v>
      </c>
      <c r="K60" s="13" t="s">
        <v>15</v>
      </c>
      <c r="L60" s="13" t="s">
        <v>146</v>
      </c>
      <c r="M60" s="15">
        <f>'iLot 3'!K23</f>
        <v>0</v>
      </c>
      <c r="N60" s="1"/>
      <c r="O60" s="1"/>
      <c r="P60" s="1"/>
      <c r="Q60" s="1"/>
      <c r="R60" s="1"/>
      <c r="S60" s="1"/>
      <c r="T60" s="1"/>
      <c r="U60" s="1"/>
      <c r="V60" s="1"/>
      <c r="W60" s="1"/>
      <c r="X60" s="1"/>
      <c r="Y60" s="1"/>
      <c r="Z60" s="1"/>
    </row>
    <row r="61" spans="1:26" ht="11.25" customHeight="1">
      <c r="A61" s="13" t="str">
        <f>IF(iBidder!C$4="","",iBidder!C$4)</f>
        <v/>
      </c>
      <c r="B61" s="13" t="str">
        <f>iBidder!$C$5</f>
        <v>RM6257</v>
      </c>
      <c r="C61" s="13" t="str">
        <f>iBidder!$C$6</f>
        <v>Security Services – Physical, Technical and Support Services</v>
      </c>
      <c r="D61" s="13" t="str">
        <f>iBidder!$C$7</f>
        <v>v1.0</v>
      </c>
      <c r="E61" s="13" t="str">
        <f>IF(iBidder!$C$15="","",iBidder!$C$15)</f>
        <v/>
      </c>
      <c r="F61" s="13" t="s">
        <v>94</v>
      </c>
      <c r="G61" s="13" t="s">
        <v>169</v>
      </c>
      <c r="H61" s="13" t="s">
        <v>176</v>
      </c>
      <c r="I61" s="13" t="s">
        <v>177</v>
      </c>
      <c r="J61" s="13" t="s">
        <v>172</v>
      </c>
      <c r="K61" s="13" t="s">
        <v>15</v>
      </c>
      <c r="L61" s="13" t="s">
        <v>152</v>
      </c>
      <c r="M61" s="15">
        <f>'iLot 3'!K24</f>
        <v>0</v>
      </c>
      <c r="N61" s="1"/>
      <c r="O61" s="1"/>
      <c r="P61" s="1"/>
      <c r="Q61" s="1"/>
      <c r="R61" s="1"/>
      <c r="S61" s="1"/>
      <c r="T61" s="1"/>
      <c r="U61" s="1"/>
      <c r="V61" s="1"/>
      <c r="W61" s="1"/>
      <c r="X61" s="1"/>
      <c r="Y61" s="1"/>
      <c r="Z61" s="1"/>
    </row>
    <row r="62" spans="1:26" ht="11.25" customHeight="1">
      <c r="A62" s="13" t="str">
        <f>IF(iBidder!C$4="","",iBidder!C$4)</f>
        <v/>
      </c>
      <c r="B62" s="13" t="str">
        <f>iBidder!$C$5</f>
        <v>RM6257</v>
      </c>
      <c r="C62" s="13" t="str">
        <f>iBidder!$C$6</f>
        <v>Security Services – Physical, Technical and Support Services</v>
      </c>
      <c r="D62" s="13" t="str">
        <f>iBidder!$C$7</f>
        <v>v1.0</v>
      </c>
      <c r="E62" s="13" t="str">
        <f>IF(iBidder!$C$15="","",iBidder!$C$15)</f>
        <v/>
      </c>
      <c r="F62" s="13" t="s">
        <v>94</v>
      </c>
      <c r="G62" s="13" t="s">
        <v>169</v>
      </c>
      <c r="H62" s="13" t="s">
        <v>176</v>
      </c>
      <c r="I62" s="13" t="s">
        <v>177</v>
      </c>
      <c r="J62" s="13" t="s">
        <v>172</v>
      </c>
      <c r="K62" s="13" t="s">
        <v>15</v>
      </c>
      <c r="L62" s="13" t="s">
        <v>155</v>
      </c>
      <c r="M62" s="15">
        <f>'iLot 3'!K25</f>
        <v>0</v>
      </c>
      <c r="N62" s="1"/>
      <c r="O62" s="1"/>
      <c r="P62" s="1"/>
      <c r="Q62" s="1"/>
      <c r="R62" s="1"/>
      <c r="S62" s="1"/>
      <c r="T62" s="1"/>
      <c r="U62" s="1"/>
      <c r="V62" s="1"/>
      <c r="W62" s="1"/>
      <c r="X62" s="1"/>
      <c r="Y62" s="1"/>
      <c r="Z62" s="1"/>
    </row>
    <row r="63" spans="1:26" ht="11.25" customHeight="1">
      <c r="A63" s="13" t="str">
        <f>IF(iBidder!C$4="","",iBidder!C$4)</f>
        <v/>
      </c>
      <c r="B63" s="13" t="str">
        <f>iBidder!$C$5</f>
        <v>RM6257</v>
      </c>
      <c r="C63" s="13" t="str">
        <f>iBidder!$C$6</f>
        <v>Security Services – Physical, Technical and Support Services</v>
      </c>
      <c r="D63" s="13" t="str">
        <f>iBidder!$C$7</f>
        <v>v1.0</v>
      </c>
      <c r="E63" s="13" t="str">
        <f>IF(iBidder!$C$15="","",iBidder!$C$15)</f>
        <v/>
      </c>
      <c r="F63" s="13" t="s">
        <v>94</v>
      </c>
      <c r="G63" s="13" t="s">
        <v>169</v>
      </c>
      <c r="H63" s="13" t="s">
        <v>176</v>
      </c>
      <c r="I63" s="13" t="s">
        <v>177</v>
      </c>
      <c r="J63" s="13" t="s">
        <v>172</v>
      </c>
      <c r="K63" s="13" t="s">
        <v>15</v>
      </c>
      <c r="L63" s="13" t="s">
        <v>158</v>
      </c>
      <c r="M63" s="15">
        <f>'iLot 3'!K26</f>
        <v>0</v>
      </c>
      <c r="N63" s="1"/>
      <c r="O63" s="1"/>
      <c r="P63" s="1"/>
      <c r="Q63" s="1"/>
      <c r="R63" s="1"/>
      <c r="S63" s="1"/>
      <c r="T63" s="1"/>
      <c r="U63" s="1"/>
      <c r="V63" s="1"/>
      <c r="W63" s="1"/>
      <c r="X63" s="1"/>
      <c r="Y63" s="1"/>
      <c r="Z63" s="1"/>
    </row>
    <row r="64" spans="1:26" ht="11.25" customHeight="1">
      <c r="A64" s="13" t="str">
        <f>IF(iBidder!C$4="","",iBidder!C$4)</f>
        <v/>
      </c>
      <c r="B64" s="13" t="str">
        <f>iBidder!$C$5</f>
        <v>RM6257</v>
      </c>
      <c r="C64" s="13" t="str">
        <f>iBidder!$C$6</f>
        <v>Security Services – Physical, Technical and Support Services</v>
      </c>
      <c r="D64" s="13" t="str">
        <f>iBidder!$C$7</f>
        <v>v1.0</v>
      </c>
      <c r="E64" s="13" t="str">
        <f>IF(iBidder!$C$15="","",iBidder!$C$15)</f>
        <v/>
      </c>
      <c r="F64" s="13" t="s">
        <v>94</v>
      </c>
      <c r="G64" s="13" t="s">
        <v>169</v>
      </c>
      <c r="H64" s="13" t="s">
        <v>176</v>
      </c>
      <c r="I64" s="13" t="s">
        <v>177</v>
      </c>
      <c r="J64" s="13" t="s">
        <v>175</v>
      </c>
      <c r="K64" s="13" t="s">
        <v>17</v>
      </c>
      <c r="L64" s="13"/>
      <c r="M64" s="15">
        <f>'iLot 3'!G24</f>
        <v>0</v>
      </c>
      <c r="N64" s="1"/>
      <c r="O64" s="1"/>
      <c r="P64" s="1"/>
      <c r="Q64" s="1"/>
      <c r="R64" s="1"/>
      <c r="S64" s="1"/>
      <c r="T64" s="1"/>
      <c r="U64" s="1"/>
      <c r="V64" s="1"/>
      <c r="W64" s="1"/>
      <c r="X64" s="1"/>
      <c r="Y64" s="1"/>
      <c r="Z64" s="1"/>
    </row>
    <row r="65" spans="1:26" ht="11.25" customHeight="1">
      <c r="A65" s="13" t="str">
        <f>IF(iBidder!C$4="","",iBidder!C$4)</f>
        <v/>
      </c>
      <c r="B65" s="13" t="str">
        <f>iBidder!$C$5</f>
        <v>RM6257</v>
      </c>
      <c r="C65" s="13" t="str">
        <f>iBidder!$C$6</f>
        <v>Security Services – Physical, Technical and Support Services</v>
      </c>
      <c r="D65" s="13" t="str">
        <f>iBidder!$C$7</f>
        <v>v1.0</v>
      </c>
      <c r="E65" s="13" t="str">
        <f>IF(iBidder!$C$15="","",iBidder!$C$15)</f>
        <v/>
      </c>
      <c r="F65" s="13" t="s">
        <v>94</v>
      </c>
      <c r="G65" s="13" t="s">
        <v>187</v>
      </c>
      <c r="H65" s="13" t="s">
        <v>188</v>
      </c>
      <c r="I65" s="13" t="s">
        <v>189</v>
      </c>
      <c r="J65" s="13"/>
      <c r="K65" s="13" t="s">
        <v>19</v>
      </c>
      <c r="L65" s="13"/>
      <c r="M65" s="14">
        <f>'iLot 3'!G28</f>
        <v>0</v>
      </c>
      <c r="N65" s="1"/>
      <c r="O65" s="1"/>
      <c r="P65" s="1"/>
      <c r="Q65" s="1"/>
      <c r="R65" s="1"/>
      <c r="S65" s="1"/>
      <c r="T65" s="1"/>
      <c r="U65" s="1"/>
      <c r="V65" s="1"/>
      <c r="W65" s="1"/>
      <c r="X65" s="1"/>
      <c r="Y65" s="1"/>
      <c r="Z65" s="1"/>
    </row>
    <row r="66" spans="1:26" ht="11.25" customHeight="1">
      <c r="A66" s="13" t="str">
        <f>IF(iBidder!C$4="","",iBidder!C$4)</f>
        <v/>
      </c>
      <c r="B66" s="13" t="str">
        <f>iBidder!$C$5</f>
        <v>RM6257</v>
      </c>
      <c r="C66" s="13" t="str">
        <f>iBidder!$C$6</f>
        <v>Security Services – Physical, Technical and Support Services</v>
      </c>
      <c r="D66" s="13" t="str">
        <f>iBidder!$C$7</f>
        <v>v1.0</v>
      </c>
      <c r="E66" s="13" t="str">
        <f>IF(iBidder!$C$15="","",iBidder!$C$15)</f>
        <v/>
      </c>
      <c r="F66" s="13" t="s">
        <v>94</v>
      </c>
      <c r="G66" s="13" t="s">
        <v>204</v>
      </c>
      <c r="H66" s="13" t="s">
        <v>205</v>
      </c>
      <c r="I66" s="13" t="s">
        <v>206</v>
      </c>
      <c r="J66" s="13"/>
      <c r="K66" s="13" t="s">
        <v>113</v>
      </c>
      <c r="L66" s="13"/>
      <c r="M66" s="14">
        <f>'iLot 3'!N7</f>
        <v>0</v>
      </c>
      <c r="N66" s="1"/>
      <c r="O66" s="1"/>
      <c r="P66" s="1"/>
      <c r="Q66" s="1"/>
      <c r="R66" s="1"/>
      <c r="S66" s="1"/>
      <c r="T66" s="1"/>
      <c r="U66" s="1"/>
      <c r="V66" s="1"/>
      <c r="W66" s="1"/>
      <c r="X66" s="1"/>
      <c r="Y66" s="1"/>
      <c r="Z66" s="1"/>
    </row>
    <row r="67" spans="1:26" ht="11.25" customHeight="1">
      <c r="A67" s="13" t="str">
        <f>IF(iBidder!C$4="","",iBidder!C$4)</f>
        <v/>
      </c>
      <c r="B67" s="13" t="str">
        <f>iBidder!$C$5</f>
        <v>RM6257</v>
      </c>
      <c r="C67" s="13" t="str">
        <f>iBidder!$C$6</f>
        <v>Security Services – Physical, Technical and Support Services</v>
      </c>
      <c r="D67" s="13" t="str">
        <f>iBidder!$C$7</f>
        <v>v1.0</v>
      </c>
      <c r="E67" s="13" t="str">
        <f>IF(iBidder!$C$15="","",iBidder!$C$15)</f>
        <v/>
      </c>
      <c r="F67" s="13" t="s">
        <v>94</v>
      </c>
      <c r="G67" s="13" t="s">
        <v>204</v>
      </c>
      <c r="H67" s="13" t="s">
        <v>205</v>
      </c>
      <c r="I67" s="13" t="s">
        <v>206</v>
      </c>
      <c r="J67" s="13"/>
      <c r="K67" s="13" t="s">
        <v>117</v>
      </c>
      <c r="L67" s="13"/>
      <c r="M67" s="14">
        <f>'iLot 3'!N8</f>
        <v>0</v>
      </c>
      <c r="N67" s="1"/>
      <c r="O67" s="1"/>
      <c r="P67" s="1"/>
      <c r="Q67" s="1"/>
      <c r="R67" s="1"/>
      <c r="S67" s="1"/>
      <c r="T67" s="1"/>
      <c r="U67" s="1"/>
      <c r="V67" s="1"/>
      <c r="W67" s="1"/>
      <c r="X67" s="1"/>
      <c r="Y67" s="1"/>
      <c r="Z67" s="1"/>
    </row>
    <row r="68" spans="1:26" ht="11.25" customHeight="1">
      <c r="A68" s="13" t="str">
        <f>IF(iBidder!C$4="","",iBidder!C$4)</f>
        <v/>
      </c>
      <c r="B68" s="13" t="str">
        <f>iBidder!$C$5</f>
        <v>RM6257</v>
      </c>
      <c r="C68" s="13" t="str">
        <f>iBidder!$C$6</f>
        <v>Security Services – Physical, Technical and Support Services</v>
      </c>
      <c r="D68" s="13" t="str">
        <f>iBidder!$C$7</f>
        <v>v1.0</v>
      </c>
      <c r="E68" s="13" t="str">
        <f>IF(iBidder!$C$15="","",iBidder!$C$15)</f>
        <v/>
      </c>
      <c r="F68" s="13" t="s">
        <v>94</v>
      </c>
      <c r="G68" s="13" t="s">
        <v>204</v>
      </c>
      <c r="H68" s="13" t="s">
        <v>205</v>
      </c>
      <c r="I68" s="13" t="s">
        <v>206</v>
      </c>
      <c r="J68" s="13"/>
      <c r="K68" s="13" t="s">
        <v>120</v>
      </c>
      <c r="L68" s="13"/>
      <c r="M68" s="14">
        <f>'iLot 3'!N9</f>
        <v>0</v>
      </c>
      <c r="N68" s="1"/>
      <c r="O68" s="1"/>
      <c r="P68" s="1"/>
      <c r="Q68" s="1"/>
      <c r="R68" s="1"/>
      <c r="S68" s="1"/>
      <c r="T68" s="1"/>
      <c r="U68" s="1"/>
      <c r="V68" s="1"/>
      <c r="W68" s="1"/>
      <c r="X68" s="1"/>
      <c r="Y68" s="1"/>
      <c r="Z68" s="1"/>
    </row>
    <row r="69" spans="1:26" ht="11.25" customHeight="1">
      <c r="A69" s="13" t="str">
        <f>IF(iBidder!C$4="","",iBidder!C$4)</f>
        <v/>
      </c>
      <c r="B69" s="13" t="str">
        <f>iBidder!$C$5</f>
        <v>RM6257</v>
      </c>
      <c r="C69" s="13" t="str">
        <f>iBidder!$C$6</f>
        <v>Security Services – Physical, Technical and Support Services</v>
      </c>
      <c r="D69" s="13" t="str">
        <f>iBidder!$C$7</f>
        <v>v1.0</v>
      </c>
      <c r="E69" s="13" t="str">
        <f>IF(iBidder!$C$15="","",iBidder!$C$15)</f>
        <v/>
      </c>
      <c r="F69" s="13" t="s">
        <v>94</v>
      </c>
      <c r="G69" s="13" t="s">
        <v>204</v>
      </c>
      <c r="H69" s="13" t="s">
        <v>205</v>
      </c>
      <c r="I69" s="13" t="s">
        <v>206</v>
      </c>
      <c r="J69" s="13"/>
      <c r="K69" s="13" t="s">
        <v>125</v>
      </c>
      <c r="L69" s="13"/>
      <c r="M69" s="14">
        <f>'iLot 3'!N10</f>
        <v>0</v>
      </c>
      <c r="N69" s="1"/>
      <c r="O69" s="1"/>
      <c r="P69" s="1"/>
      <c r="Q69" s="1"/>
      <c r="R69" s="1"/>
      <c r="S69" s="1"/>
      <c r="T69" s="1"/>
      <c r="U69" s="1"/>
      <c r="V69" s="1"/>
      <c r="W69" s="1"/>
      <c r="X69" s="1"/>
      <c r="Y69" s="1"/>
      <c r="Z69" s="1"/>
    </row>
    <row r="70" spans="1:26" ht="11.25" customHeight="1">
      <c r="A70" s="13" t="str">
        <f>IF(iBidder!C$4="","",iBidder!C$4)</f>
        <v/>
      </c>
      <c r="B70" s="13" t="str">
        <f>iBidder!$C$5</f>
        <v>RM6257</v>
      </c>
      <c r="C70" s="13" t="str">
        <f>iBidder!$C$6</f>
        <v>Security Services – Physical, Technical and Support Services</v>
      </c>
      <c r="D70" s="13" t="str">
        <f>iBidder!$C$7</f>
        <v>v1.0</v>
      </c>
      <c r="E70" s="13" t="str">
        <f>IF(iBidder!$C$15="","",iBidder!$C$15)</f>
        <v/>
      </c>
      <c r="F70" s="13" t="s">
        <v>94</v>
      </c>
      <c r="G70" s="13" t="s">
        <v>339</v>
      </c>
      <c r="H70" s="13" t="s">
        <v>340</v>
      </c>
      <c r="I70" s="13" t="s">
        <v>341</v>
      </c>
      <c r="J70" s="13"/>
      <c r="K70" s="13" t="s">
        <v>19</v>
      </c>
      <c r="L70" s="13"/>
      <c r="M70" s="14">
        <f>Lot3ManOH</f>
        <v>0</v>
      </c>
      <c r="N70" s="1"/>
      <c r="O70" s="1"/>
      <c r="P70" s="1"/>
      <c r="Q70" s="1"/>
      <c r="R70" s="1"/>
      <c r="S70" s="1"/>
      <c r="T70" s="1"/>
      <c r="U70" s="1"/>
      <c r="V70" s="1"/>
      <c r="W70" s="1"/>
      <c r="X70" s="1"/>
      <c r="Y70" s="1"/>
      <c r="Z70" s="1"/>
    </row>
    <row r="71" spans="1:26" ht="11.25" customHeight="1">
      <c r="A71" s="13" t="str">
        <f>IF(iBidder!C$4="","",iBidder!C$4)</f>
        <v/>
      </c>
      <c r="B71" s="13" t="str">
        <f>iBidder!$C$5</f>
        <v>RM6257</v>
      </c>
      <c r="C71" s="13" t="str">
        <f>iBidder!$C$6</f>
        <v>Security Services – Physical, Technical and Support Services</v>
      </c>
      <c r="D71" s="13" t="str">
        <f>iBidder!$C$7</f>
        <v>v1.0</v>
      </c>
      <c r="E71" s="13" t="str">
        <f>IF(iBidder!$C$15="","",iBidder!$C$15)</f>
        <v/>
      </c>
      <c r="F71" s="13" t="s">
        <v>94</v>
      </c>
      <c r="G71" s="13" t="s">
        <v>339</v>
      </c>
      <c r="H71" s="13" t="s">
        <v>342</v>
      </c>
      <c r="I71" s="13" t="s">
        <v>242</v>
      </c>
      <c r="J71" s="13"/>
      <c r="K71" s="13" t="s">
        <v>19</v>
      </c>
      <c r="L71" s="13"/>
      <c r="M71" s="14">
        <f>Lot3CorpOH</f>
        <v>0</v>
      </c>
      <c r="N71" s="1"/>
      <c r="O71" s="1"/>
      <c r="P71" s="1"/>
      <c r="Q71" s="1"/>
      <c r="R71" s="1"/>
      <c r="S71" s="1"/>
      <c r="T71" s="1"/>
      <c r="U71" s="1"/>
      <c r="V71" s="1"/>
      <c r="W71" s="1"/>
      <c r="X71" s="1"/>
      <c r="Y71" s="1"/>
      <c r="Z71" s="1"/>
    </row>
    <row r="72" spans="1:26" ht="11.25" customHeight="1">
      <c r="A72" s="13" t="str">
        <f>IF(iBidder!C$4="","",iBidder!C$4)</f>
        <v/>
      </c>
      <c r="B72" s="13" t="str">
        <f>iBidder!$C$5</f>
        <v>RM6257</v>
      </c>
      <c r="C72" s="13" t="str">
        <f>iBidder!$C$6</f>
        <v>Security Services – Physical, Technical and Support Services</v>
      </c>
      <c r="D72" s="13" t="str">
        <f>iBidder!$C$7</f>
        <v>v1.0</v>
      </c>
      <c r="E72" s="13" t="str">
        <f>IF(iBidder!$C$15="","",iBidder!$C$15)</f>
        <v/>
      </c>
      <c r="F72" s="13" t="s">
        <v>94</v>
      </c>
      <c r="G72" s="13" t="s">
        <v>339</v>
      </c>
      <c r="H72" s="13" t="s">
        <v>343</v>
      </c>
      <c r="I72" s="13" t="s">
        <v>243</v>
      </c>
      <c r="J72" s="13"/>
      <c r="K72" s="13" t="s">
        <v>19</v>
      </c>
      <c r="L72" s="13"/>
      <c r="M72" s="14">
        <f>Lot3Profit</f>
        <v>0</v>
      </c>
      <c r="N72" s="1"/>
      <c r="O72" s="1"/>
      <c r="P72" s="1"/>
      <c r="Q72" s="1"/>
      <c r="R72" s="1"/>
      <c r="S72" s="1"/>
      <c r="T72" s="1"/>
      <c r="U72" s="1"/>
      <c r="V72" s="1"/>
      <c r="W72" s="1"/>
      <c r="X72" s="1"/>
      <c r="Y72" s="1"/>
      <c r="Z72" s="1"/>
    </row>
    <row r="73" spans="1:26" ht="11.25" customHeight="1">
      <c r="A73" s="13" t="str">
        <f>IF(iBidder!C$4="","",iBidder!C$4)</f>
        <v/>
      </c>
      <c r="B73" s="13" t="str">
        <f>iBidder!$C$5</f>
        <v>RM6257</v>
      </c>
      <c r="C73" s="13" t="str">
        <f>iBidder!$C$6</f>
        <v>Security Services – Physical, Technical and Support Services</v>
      </c>
      <c r="D73" s="13" t="str">
        <f>iBidder!$C$7</f>
        <v>v1.0</v>
      </c>
      <c r="E73" s="13" t="str">
        <f>IF(iBidder!$C$15="","",iBidder!$C$15)</f>
        <v/>
      </c>
      <c r="F73" s="13" t="s">
        <v>94</v>
      </c>
      <c r="G73" s="13" t="s">
        <v>344</v>
      </c>
      <c r="H73" s="13" t="s">
        <v>345</v>
      </c>
      <c r="I73" s="13" t="s">
        <v>344</v>
      </c>
      <c r="J73" s="13"/>
      <c r="K73" s="13" t="s">
        <v>19</v>
      </c>
      <c r="L73" s="13"/>
      <c r="M73" s="14">
        <f>Lot3LLV</f>
        <v>0</v>
      </c>
      <c r="N73" s="1"/>
      <c r="O73" s="1"/>
      <c r="P73" s="1"/>
      <c r="Q73" s="1"/>
      <c r="R73" s="1"/>
      <c r="S73" s="1"/>
      <c r="T73" s="1"/>
      <c r="U73" s="1"/>
      <c r="V73" s="1"/>
      <c r="W73" s="1"/>
      <c r="X73" s="1"/>
      <c r="Y73" s="1"/>
      <c r="Z73" s="1"/>
    </row>
    <row r="74" spans="1:26" ht="11.25" customHeight="1">
      <c r="A74" s="13" t="str">
        <f>IF(iBidder!C$4="","",iBidder!C$4)</f>
        <v/>
      </c>
      <c r="B74" s="13" t="str">
        <f>iBidder!$C$5</f>
        <v>RM6257</v>
      </c>
      <c r="C74" s="13" t="str">
        <f>iBidder!$C$6</f>
        <v>Security Services – Physical, Technical and Support Services</v>
      </c>
      <c r="D74" s="13" t="str">
        <f>iBidder!$C$7</f>
        <v>v1.0</v>
      </c>
      <c r="E74" s="13" t="str">
        <f>IF(iBidder!$C$16="","",iBidder!$C$16)</f>
        <v/>
      </c>
      <c r="F74" s="13" t="s">
        <v>95</v>
      </c>
      <c r="G74" s="13" t="s">
        <v>190</v>
      </c>
      <c r="H74" s="13" t="s">
        <v>191</v>
      </c>
      <c r="I74" s="13" t="s">
        <v>192</v>
      </c>
      <c r="J74" s="13"/>
      <c r="K74" s="13" t="s">
        <v>15</v>
      </c>
      <c r="L74" s="13" t="s">
        <v>208</v>
      </c>
      <c r="M74" s="15">
        <f>'iLot 4'!J7</f>
        <v>0</v>
      </c>
      <c r="N74" s="1"/>
      <c r="O74" s="1"/>
      <c r="P74" s="1"/>
      <c r="Q74" s="1"/>
      <c r="R74" s="1"/>
      <c r="S74" s="1"/>
      <c r="T74" s="1"/>
      <c r="U74" s="1"/>
      <c r="V74" s="1"/>
      <c r="W74" s="1"/>
      <c r="X74" s="1"/>
      <c r="Y74" s="1"/>
      <c r="Z74" s="1"/>
    </row>
    <row r="75" spans="1:26" ht="11.25" customHeight="1">
      <c r="A75" s="13" t="str">
        <f>IF(iBidder!C$4="","",iBidder!C$4)</f>
        <v/>
      </c>
      <c r="B75" s="13" t="str">
        <f>iBidder!$C$5</f>
        <v>RM6257</v>
      </c>
      <c r="C75" s="13" t="str">
        <f>iBidder!$C$6</f>
        <v>Security Services – Physical, Technical and Support Services</v>
      </c>
      <c r="D75" s="13" t="str">
        <f>iBidder!$C$7</f>
        <v>v1.0</v>
      </c>
      <c r="E75" s="13" t="str">
        <f>IF(iBidder!$C$16="","",iBidder!$C$16)</f>
        <v/>
      </c>
      <c r="F75" s="13" t="s">
        <v>95</v>
      </c>
      <c r="G75" s="13" t="s">
        <v>190</v>
      </c>
      <c r="H75" s="13" t="s">
        <v>191</v>
      </c>
      <c r="I75" s="13" t="s">
        <v>192</v>
      </c>
      <c r="J75" s="13"/>
      <c r="K75" s="13" t="s">
        <v>15</v>
      </c>
      <c r="L75" s="13" t="s">
        <v>210</v>
      </c>
      <c r="M75" s="15">
        <f>'iLot 4'!J8</f>
        <v>0</v>
      </c>
      <c r="N75" s="1"/>
      <c r="O75" s="1"/>
      <c r="P75" s="1"/>
      <c r="Q75" s="1"/>
      <c r="R75" s="1"/>
      <c r="S75" s="1"/>
      <c r="T75" s="1"/>
      <c r="U75" s="1"/>
      <c r="V75" s="1"/>
      <c r="W75" s="1"/>
      <c r="X75" s="1"/>
      <c r="Y75" s="1"/>
      <c r="Z75" s="1"/>
    </row>
    <row r="76" spans="1:26" ht="11.25" customHeight="1">
      <c r="A76" s="13" t="str">
        <f>IF(iBidder!C$4="","",iBidder!C$4)</f>
        <v/>
      </c>
      <c r="B76" s="13" t="str">
        <f>iBidder!$C$5</f>
        <v>RM6257</v>
      </c>
      <c r="C76" s="13" t="str">
        <f>iBidder!$C$6</f>
        <v>Security Services – Physical, Technical and Support Services</v>
      </c>
      <c r="D76" s="13" t="str">
        <f>iBidder!$C$7</f>
        <v>v1.0</v>
      </c>
      <c r="E76" s="13" t="str">
        <f>IF(iBidder!$C$16="","",iBidder!$C$16)</f>
        <v/>
      </c>
      <c r="F76" s="13" t="s">
        <v>95</v>
      </c>
      <c r="G76" s="13" t="s">
        <v>190</v>
      </c>
      <c r="H76" s="13" t="s">
        <v>191</v>
      </c>
      <c r="I76" s="13" t="s">
        <v>192</v>
      </c>
      <c r="J76" s="13"/>
      <c r="K76" s="13" t="s">
        <v>15</v>
      </c>
      <c r="L76" s="13" t="s">
        <v>211</v>
      </c>
      <c r="M76" s="15">
        <f>'iLot 4'!J9</f>
        <v>0</v>
      </c>
      <c r="N76" s="1"/>
      <c r="O76" s="1"/>
      <c r="P76" s="1"/>
      <c r="Q76" s="1"/>
      <c r="R76" s="1"/>
      <c r="S76" s="1"/>
      <c r="T76" s="1"/>
      <c r="U76" s="1"/>
      <c r="V76" s="1"/>
      <c r="W76" s="1"/>
      <c r="X76" s="1"/>
      <c r="Y76" s="1"/>
      <c r="Z76" s="1"/>
    </row>
    <row r="77" spans="1:26" ht="11.25" customHeight="1">
      <c r="A77" s="13" t="str">
        <f>IF(iBidder!C$4="","",iBidder!C$4)</f>
        <v/>
      </c>
      <c r="B77" s="13" t="str">
        <f>iBidder!$C$5</f>
        <v>RM6257</v>
      </c>
      <c r="C77" s="13" t="str">
        <f>iBidder!$C$6</f>
        <v>Security Services – Physical, Technical and Support Services</v>
      </c>
      <c r="D77" s="13" t="str">
        <f>iBidder!$C$7</f>
        <v>v1.0</v>
      </c>
      <c r="E77" s="13" t="str">
        <f>IF(iBidder!$C$16="","",iBidder!$C$16)</f>
        <v/>
      </c>
      <c r="F77" s="13" t="s">
        <v>95</v>
      </c>
      <c r="G77" s="13" t="s">
        <v>190</v>
      </c>
      <c r="H77" s="13" t="s">
        <v>191</v>
      </c>
      <c r="I77" s="13" t="s">
        <v>192</v>
      </c>
      <c r="J77" s="13"/>
      <c r="K77" s="13" t="s">
        <v>15</v>
      </c>
      <c r="L77" s="13" t="s">
        <v>212</v>
      </c>
      <c r="M77" s="15">
        <f>'iLot 4'!J10</f>
        <v>0</v>
      </c>
      <c r="N77" s="1"/>
      <c r="O77" s="1"/>
      <c r="P77" s="1"/>
      <c r="Q77" s="1"/>
      <c r="R77" s="1"/>
      <c r="S77" s="1"/>
      <c r="T77" s="1"/>
      <c r="U77" s="1"/>
      <c r="V77" s="1"/>
      <c r="W77" s="1"/>
      <c r="X77" s="1"/>
      <c r="Y77" s="1"/>
      <c r="Z77" s="1"/>
    </row>
    <row r="78" spans="1:26" ht="11.25" customHeight="1">
      <c r="A78" s="13" t="str">
        <f>IF(iBidder!C$4="","",iBidder!C$4)</f>
        <v/>
      </c>
      <c r="B78" s="13" t="str">
        <f>iBidder!$C$5</f>
        <v>RM6257</v>
      </c>
      <c r="C78" s="13" t="str">
        <f>iBidder!$C$6</f>
        <v>Security Services – Physical, Technical and Support Services</v>
      </c>
      <c r="D78" s="13" t="str">
        <f>iBidder!$C$7</f>
        <v>v1.0</v>
      </c>
      <c r="E78" s="13" t="str">
        <f>IF(iBidder!$C$16="","",iBidder!$C$16)</f>
        <v/>
      </c>
      <c r="F78" s="13" t="s">
        <v>95</v>
      </c>
      <c r="G78" s="13" t="s">
        <v>190</v>
      </c>
      <c r="H78" s="13" t="s">
        <v>191</v>
      </c>
      <c r="I78" s="13" t="s">
        <v>192</v>
      </c>
      <c r="J78" s="13"/>
      <c r="K78" s="13" t="s">
        <v>15</v>
      </c>
      <c r="L78" s="13" t="s">
        <v>213</v>
      </c>
      <c r="M78" s="15">
        <f>'iLot 4'!J11</f>
        <v>0</v>
      </c>
      <c r="N78" s="1"/>
      <c r="O78" s="1"/>
      <c r="P78" s="1"/>
      <c r="Q78" s="1"/>
      <c r="R78" s="1"/>
      <c r="S78" s="1"/>
      <c r="T78" s="1"/>
      <c r="U78" s="1"/>
      <c r="V78" s="1"/>
      <c r="W78" s="1"/>
      <c r="X78" s="1"/>
      <c r="Y78" s="1"/>
      <c r="Z78" s="1"/>
    </row>
    <row r="79" spans="1:26" ht="11.25" customHeight="1">
      <c r="A79" s="13" t="str">
        <f>IF(iBidder!C$4="","",iBidder!C$4)</f>
        <v/>
      </c>
      <c r="B79" s="13" t="str">
        <f>iBidder!$C$5</f>
        <v>RM6257</v>
      </c>
      <c r="C79" s="13" t="str">
        <f>iBidder!$C$6</f>
        <v>Security Services – Physical, Technical and Support Services</v>
      </c>
      <c r="D79" s="13" t="str">
        <f>iBidder!$C$7</f>
        <v>v1.0</v>
      </c>
      <c r="E79" s="13" t="str">
        <f>IF(iBidder!$C$16="","",iBidder!$C$16)</f>
        <v/>
      </c>
      <c r="F79" s="13" t="s">
        <v>95</v>
      </c>
      <c r="G79" s="13" t="s">
        <v>190</v>
      </c>
      <c r="H79" s="13" t="s">
        <v>191</v>
      </c>
      <c r="I79" s="13" t="s">
        <v>192</v>
      </c>
      <c r="J79" s="13"/>
      <c r="K79" s="13" t="s">
        <v>15</v>
      </c>
      <c r="L79" s="13" t="s">
        <v>214</v>
      </c>
      <c r="M79" s="15">
        <f>'iLot 4'!J12</f>
        <v>0</v>
      </c>
      <c r="N79" s="1"/>
      <c r="O79" s="1"/>
      <c r="P79" s="1"/>
      <c r="Q79" s="1"/>
      <c r="R79" s="1"/>
      <c r="S79" s="1"/>
      <c r="T79" s="1"/>
      <c r="U79" s="1"/>
      <c r="V79" s="1"/>
      <c r="W79" s="1"/>
      <c r="X79" s="1"/>
      <c r="Y79" s="1"/>
      <c r="Z79" s="1"/>
    </row>
    <row r="80" spans="1:26" ht="11.25" customHeight="1">
      <c r="A80" s="13" t="str">
        <f>IF(iBidder!C$4="","",iBidder!C$4)</f>
        <v/>
      </c>
      <c r="B80" s="13" t="str">
        <f>iBidder!$C$5</f>
        <v>RM6257</v>
      </c>
      <c r="C80" s="13" t="str">
        <f>iBidder!$C$6</f>
        <v>Security Services – Physical, Technical and Support Services</v>
      </c>
      <c r="D80" s="13" t="str">
        <f>iBidder!$C$7</f>
        <v>v1.0</v>
      </c>
      <c r="E80" s="13" t="str">
        <f>IF(iBidder!$C$16="","",iBidder!$C$16)</f>
        <v/>
      </c>
      <c r="F80" s="13" t="s">
        <v>95</v>
      </c>
      <c r="G80" s="13" t="s">
        <v>195</v>
      </c>
      <c r="H80" s="13" t="s">
        <v>196</v>
      </c>
      <c r="I80" s="13" t="s">
        <v>197</v>
      </c>
      <c r="J80" s="13"/>
      <c r="K80" s="13" t="s">
        <v>15</v>
      </c>
      <c r="L80" s="13"/>
      <c r="M80" s="15">
        <f>'iLot 4'!F20</f>
        <v>0</v>
      </c>
      <c r="N80" s="1"/>
      <c r="O80" s="1"/>
      <c r="P80" s="1"/>
      <c r="Q80" s="1"/>
      <c r="R80" s="1"/>
      <c r="S80" s="1"/>
      <c r="T80" s="1"/>
      <c r="U80" s="1"/>
      <c r="V80" s="1"/>
      <c r="W80" s="1"/>
      <c r="X80" s="1"/>
      <c r="Y80" s="1"/>
      <c r="Z80" s="1"/>
    </row>
    <row r="81" spans="1:26" ht="11.25" customHeight="1">
      <c r="A81" s="13" t="str">
        <f>IF(iBidder!C$4="","",iBidder!C$4)</f>
        <v/>
      </c>
      <c r="B81" s="13" t="str">
        <f>iBidder!$C$5</f>
        <v>RM6257</v>
      </c>
      <c r="C81" s="13" t="str">
        <f>iBidder!$C$6</f>
        <v>Security Services – Physical, Technical and Support Services</v>
      </c>
      <c r="D81" s="13" t="str">
        <f>iBidder!$C$7</f>
        <v>v1.0</v>
      </c>
      <c r="E81" s="13" t="str">
        <f>IF(iBidder!$C$16="","",iBidder!$C$16)</f>
        <v/>
      </c>
      <c r="F81" s="13" t="s">
        <v>95</v>
      </c>
      <c r="G81" s="13" t="s">
        <v>198</v>
      </c>
      <c r="H81" s="13" t="s">
        <v>199</v>
      </c>
      <c r="I81" s="13" t="s">
        <v>200</v>
      </c>
      <c r="J81" s="13"/>
      <c r="K81" s="13" t="s">
        <v>15</v>
      </c>
      <c r="L81" s="13"/>
      <c r="M81" s="15">
        <f>'iLot 4'!F21</f>
        <v>0</v>
      </c>
      <c r="N81" s="1"/>
      <c r="O81" s="1"/>
      <c r="P81" s="1"/>
      <c r="Q81" s="1"/>
      <c r="R81" s="1"/>
      <c r="S81" s="1"/>
      <c r="T81" s="1"/>
      <c r="U81" s="1"/>
      <c r="V81" s="1"/>
      <c r="W81" s="1"/>
      <c r="X81" s="1"/>
      <c r="Y81" s="1"/>
      <c r="Z81" s="1"/>
    </row>
    <row r="82" spans="1:26" ht="11.25" customHeight="1">
      <c r="A82" s="13" t="str">
        <f>IF(iBidder!C$4="","",iBidder!C$4)</f>
        <v/>
      </c>
      <c r="B82" s="13" t="str">
        <f>iBidder!$C$5</f>
        <v>RM6257</v>
      </c>
      <c r="C82" s="13" t="str">
        <f>iBidder!$C$6</f>
        <v>Security Services – Physical, Technical and Support Services</v>
      </c>
      <c r="D82" s="13" t="str">
        <f>iBidder!$C$7</f>
        <v>v1.0</v>
      </c>
      <c r="E82" s="13" t="str">
        <f>IF(iBidder!$C$16="","",iBidder!$C$16)</f>
        <v/>
      </c>
      <c r="F82" s="13" t="s">
        <v>95</v>
      </c>
      <c r="G82" s="13" t="s">
        <v>201</v>
      </c>
      <c r="H82" s="13" t="s">
        <v>202</v>
      </c>
      <c r="I82" s="13" t="s">
        <v>203</v>
      </c>
      <c r="J82" s="13"/>
      <c r="K82" s="13" t="s">
        <v>15</v>
      </c>
      <c r="L82" s="13"/>
      <c r="M82" s="15">
        <f>'iLot 4'!F22</f>
        <v>0</v>
      </c>
      <c r="N82" s="1"/>
      <c r="O82" s="1"/>
      <c r="P82" s="1"/>
      <c r="Q82" s="1"/>
      <c r="R82" s="1"/>
      <c r="S82" s="1"/>
      <c r="T82" s="1"/>
      <c r="U82" s="1"/>
      <c r="V82" s="1"/>
      <c r="W82" s="1"/>
      <c r="X82" s="1"/>
      <c r="Y82" s="1"/>
      <c r="Z82" s="1"/>
    </row>
    <row r="83" spans="1:26" ht="11.25" customHeight="1">
      <c r="A83" s="13" t="str">
        <f>IF(iBidder!C$4="","",iBidder!C$4)</f>
        <v/>
      </c>
      <c r="B83" s="13" t="str">
        <f>iBidder!$C$5</f>
        <v>RM6257</v>
      </c>
      <c r="C83" s="13" t="str">
        <f>iBidder!$C$6</f>
        <v>Security Services – Physical, Technical and Support Services</v>
      </c>
      <c r="D83" s="13" t="str">
        <f>iBidder!$C$7</f>
        <v>v1.0</v>
      </c>
      <c r="E83" s="13" t="str">
        <f>IF(iBidder!$C$16="","",iBidder!$C$16)</f>
        <v/>
      </c>
      <c r="F83" s="13" t="s">
        <v>95</v>
      </c>
      <c r="G83" s="13" t="s">
        <v>204</v>
      </c>
      <c r="H83" s="13" t="s">
        <v>205</v>
      </c>
      <c r="I83" s="13" t="s">
        <v>206</v>
      </c>
      <c r="J83" s="13"/>
      <c r="K83" s="13" t="s">
        <v>113</v>
      </c>
      <c r="L83" s="13"/>
      <c r="M83" s="14">
        <f>'iLot 4'!M7</f>
        <v>0</v>
      </c>
      <c r="N83" s="1"/>
      <c r="O83" s="1"/>
      <c r="P83" s="1"/>
      <c r="Q83" s="1"/>
      <c r="R83" s="1"/>
      <c r="S83" s="1"/>
      <c r="T83" s="1"/>
      <c r="U83" s="1"/>
      <c r="V83" s="1"/>
      <c r="W83" s="1"/>
      <c r="X83" s="1"/>
      <c r="Y83" s="1"/>
      <c r="Z83" s="1"/>
    </row>
    <row r="84" spans="1:26" ht="11.25" customHeight="1">
      <c r="A84" s="13" t="str">
        <f>IF(iBidder!C$4="","",iBidder!C$4)</f>
        <v/>
      </c>
      <c r="B84" s="13" t="str">
        <f>iBidder!$C$5</f>
        <v>RM6257</v>
      </c>
      <c r="C84" s="13" t="str">
        <f>iBidder!$C$6</f>
        <v>Security Services – Physical, Technical and Support Services</v>
      </c>
      <c r="D84" s="13" t="str">
        <f>iBidder!$C$7</f>
        <v>v1.0</v>
      </c>
      <c r="E84" s="13" t="str">
        <f>IF(iBidder!$C$16="","",iBidder!$C$16)</f>
        <v/>
      </c>
      <c r="F84" s="13" t="s">
        <v>95</v>
      </c>
      <c r="G84" s="13" t="s">
        <v>204</v>
      </c>
      <c r="H84" s="13" t="s">
        <v>205</v>
      </c>
      <c r="I84" s="13" t="s">
        <v>206</v>
      </c>
      <c r="J84" s="13"/>
      <c r="K84" s="13" t="s">
        <v>117</v>
      </c>
      <c r="L84" s="13"/>
      <c r="M84" s="14">
        <f>'iLot 4'!M8</f>
        <v>0</v>
      </c>
      <c r="N84" s="1"/>
      <c r="O84" s="1"/>
      <c r="P84" s="1"/>
      <c r="Q84" s="1"/>
      <c r="R84" s="1"/>
      <c r="S84" s="1"/>
      <c r="T84" s="1"/>
      <c r="U84" s="1"/>
      <c r="V84" s="1"/>
      <c r="W84" s="1"/>
      <c r="X84" s="1"/>
      <c r="Y84" s="1"/>
      <c r="Z84" s="1"/>
    </row>
    <row r="85" spans="1:26" ht="11.25" customHeight="1">
      <c r="A85" s="13" t="str">
        <f>IF(iBidder!C$4="","",iBidder!C$4)</f>
        <v/>
      </c>
      <c r="B85" s="13" t="str">
        <f>iBidder!$C$5</f>
        <v>RM6257</v>
      </c>
      <c r="C85" s="13" t="str">
        <f>iBidder!$C$6</f>
        <v>Security Services – Physical, Technical and Support Services</v>
      </c>
      <c r="D85" s="13" t="str">
        <f>iBidder!$C$7</f>
        <v>v1.0</v>
      </c>
      <c r="E85" s="13" t="str">
        <f>IF(iBidder!$C$16="","",iBidder!$C$16)</f>
        <v/>
      </c>
      <c r="F85" s="13" t="s">
        <v>95</v>
      </c>
      <c r="G85" s="13" t="s">
        <v>204</v>
      </c>
      <c r="H85" s="13" t="s">
        <v>205</v>
      </c>
      <c r="I85" s="13" t="s">
        <v>206</v>
      </c>
      <c r="J85" s="13"/>
      <c r="K85" s="13" t="s">
        <v>120</v>
      </c>
      <c r="L85" s="13"/>
      <c r="M85" s="14">
        <f>'iLot 4'!M9</f>
        <v>0</v>
      </c>
      <c r="N85" s="1"/>
      <c r="O85" s="1"/>
      <c r="P85" s="1"/>
      <c r="Q85" s="1"/>
      <c r="R85" s="1"/>
      <c r="S85" s="1"/>
      <c r="T85" s="1"/>
      <c r="U85" s="1"/>
      <c r="V85" s="1"/>
      <c r="W85" s="1"/>
      <c r="X85" s="1"/>
      <c r="Y85" s="1"/>
      <c r="Z85" s="1"/>
    </row>
    <row r="86" spans="1:26" ht="11.25" customHeight="1">
      <c r="A86" s="13" t="str">
        <f>IF(iBidder!C$4="","",iBidder!C$4)</f>
        <v/>
      </c>
      <c r="B86" s="13" t="str">
        <f>iBidder!$C$5</f>
        <v>RM6257</v>
      </c>
      <c r="C86" s="13" t="str">
        <f>iBidder!$C$6</f>
        <v>Security Services – Physical, Technical and Support Services</v>
      </c>
      <c r="D86" s="13" t="str">
        <f>iBidder!$C$7</f>
        <v>v1.0</v>
      </c>
      <c r="E86" s="13" t="str">
        <f>IF(iBidder!$C$16="","",iBidder!$C$16)</f>
        <v/>
      </c>
      <c r="F86" s="13" t="s">
        <v>95</v>
      </c>
      <c r="G86" s="13" t="s">
        <v>204</v>
      </c>
      <c r="H86" s="13" t="s">
        <v>205</v>
      </c>
      <c r="I86" s="13" t="s">
        <v>206</v>
      </c>
      <c r="J86" s="13"/>
      <c r="K86" s="13" t="s">
        <v>125</v>
      </c>
      <c r="L86" s="13"/>
      <c r="M86" s="14">
        <f>'iLot 4'!M10</f>
        <v>0</v>
      </c>
      <c r="N86" s="1"/>
      <c r="O86" s="1"/>
      <c r="P86" s="1"/>
      <c r="Q86" s="1"/>
      <c r="R86" s="1"/>
      <c r="S86" s="1"/>
      <c r="T86" s="1"/>
      <c r="U86" s="1"/>
      <c r="V86" s="1"/>
      <c r="W86" s="1"/>
      <c r="X86" s="1"/>
      <c r="Y86" s="1"/>
      <c r="Z86" s="1"/>
    </row>
    <row r="87" spans="1:26" ht="11.25" customHeight="1">
      <c r="A87" s="13" t="str">
        <f>IF(iBidder!C$4="","",iBidder!C$4)</f>
        <v/>
      </c>
      <c r="B87" s="13" t="str">
        <f>iBidder!$C$5</f>
        <v>RM6257</v>
      </c>
      <c r="C87" s="13" t="str">
        <f>iBidder!$C$6</f>
        <v>Security Services – Physical, Technical and Support Services</v>
      </c>
      <c r="D87" s="13" t="str">
        <f>iBidder!$C$7</f>
        <v>v1.0</v>
      </c>
      <c r="E87" s="13" t="str">
        <f>IF(iBidder!$C$16="","",iBidder!$C$16)</f>
        <v/>
      </c>
      <c r="F87" s="13" t="s">
        <v>95</v>
      </c>
      <c r="G87" s="13" t="s">
        <v>339</v>
      </c>
      <c r="H87" s="13" t="s">
        <v>340</v>
      </c>
      <c r="I87" s="13" t="s">
        <v>341</v>
      </c>
      <c r="J87" s="13"/>
      <c r="K87" s="13" t="s">
        <v>19</v>
      </c>
      <c r="L87" s="13"/>
      <c r="M87" s="14">
        <f>Lot4ManOH</f>
        <v>0</v>
      </c>
      <c r="N87" s="1"/>
      <c r="O87" s="1"/>
      <c r="P87" s="1"/>
      <c r="Q87" s="1"/>
      <c r="R87" s="1"/>
      <c r="S87" s="1"/>
      <c r="T87" s="1"/>
      <c r="U87" s="1"/>
      <c r="V87" s="1"/>
      <c r="W87" s="1"/>
      <c r="X87" s="1"/>
      <c r="Y87" s="1"/>
      <c r="Z87" s="1"/>
    </row>
    <row r="88" spans="1:26" ht="11.25" customHeight="1">
      <c r="A88" s="13" t="str">
        <f>IF(iBidder!C$4="","",iBidder!C$4)</f>
        <v/>
      </c>
      <c r="B88" s="13" t="str">
        <f>iBidder!$C$5</f>
        <v>RM6257</v>
      </c>
      <c r="C88" s="13" t="str">
        <f>iBidder!$C$6</f>
        <v>Security Services – Physical, Technical and Support Services</v>
      </c>
      <c r="D88" s="13" t="str">
        <f>iBidder!$C$7</f>
        <v>v1.0</v>
      </c>
      <c r="E88" s="13" t="str">
        <f>IF(iBidder!$C$16="","",iBidder!$C$16)</f>
        <v/>
      </c>
      <c r="F88" s="13" t="s">
        <v>95</v>
      </c>
      <c r="G88" s="13" t="s">
        <v>339</v>
      </c>
      <c r="H88" s="13" t="s">
        <v>342</v>
      </c>
      <c r="I88" s="13" t="s">
        <v>242</v>
      </c>
      <c r="J88" s="13"/>
      <c r="K88" s="13" t="s">
        <v>19</v>
      </c>
      <c r="L88" s="13"/>
      <c r="M88" s="14">
        <f>Lot4CorpOH</f>
        <v>0</v>
      </c>
      <c r="N88" s="1"/>
      <c r="O88" s="1"/>
      <c r="P88" s="1"/>
      <c r="Q88" s="1"/>
      <c r="R88" s="1"/>
      <c r="S88" s="1"/>
      <c r="T88" s="1"/>
      <c r="U88" s="1"/>
      <c r="V88" s="1"/>
      <c r="W88" s="1"/>
      <c r="X88" s="1"/>
      <c r="Y88" s="1"/>
      <c r="Z88" s="1"/>
    </row>
    <row r="89" spans="1:26" ht="11.25" customHeight="1">
      <c r="A89" s="13" t="str">
        <f>IF(iBidder!C$4="","",iBidder!C$4)</f>
        <v/>
      </c>
      <c r="B89" s="13" t="str">
        <f>iBidder!$C$5</f>
        <v>RM6257</v>
      </c>
      <c r="C89" s="13" t="str">
        <f>iBidder!$C$6</f>
        <v>Security Services – Physical, Technical and Support Services</v>
      </c>
      <c r="D89" s="13" t="str">
        <f>iBidder!$C$7</f>
        <v>v1.0</v>
      </c>
      <c r="E89" s="13" t="str">
        <f>IF(iBidder!$C$16="","",iBidder!$C$16)</f>
        <v/>
      </c>
      <c r="F89" s="13" t="s">
        <v>95</v>
      </c>
      <c r="G89" s="13" t="s">
        <v>339</v>
      </c>
      <c r="H89" s="13" t="s">
        <v>343</v>
      </c>
      <c r="I89" s="13" t="s">
        <v>243</v>
      </c>
      <c r="J89" s="13"/>
      <c r="K89" s="13" t="s">
        <v>19</v>
      </c>
      <c r="L89" s="13"/>
      <c r="M89" s="14">
        <f>Lot4Profit</f>
        <v>0</v>
      </c>
      <c r="N89" s="1"/>
      <c r="O89" s="1"/>
      <c r="P89" s="1"/>
      <c r="Q89" s="1"/>
      <c r="R89" s="1"/>
      <c r="S89" s="1"/>
      <c r="T89" s="1"/>
      <c r="U89" s="1"/>
      <c r="V89" s="1"/>
      <c r="W89" s="1"/>
      <c r="X89" s="1"/>
      <c r="Y89" s="1"/>
      <c r="Z89" s="1"/>
    </row>
    <row r="90" spans="1:26" ht="11.25" customHeight="1">
      <c r="A90" s="13" t="str">
        <f>IF(iBidder!C$4="","",iBidder!C$4)</f>
        <v/>
      </c>
      <c r="B90" s="13" t="str">
        <f>iBidder!$C$5</f>
        <v>RM6257</v>
      </c>
      <c r="C90" s="13" t="str">
        <f>iBidder!$C$6</f>
        <v>Security Services – Physical, Technical and Support Services</v>
      </c>
      <c r="D90" s="13" t="str">
        <f>iBidder!$C$7</f>
        <v>v1.0</v>
      </c>
      <c r="E90" s="13" t="str">
        <f>IF(iBidder!$C$16="","",iBidder!$C$16)</f>
        <v/>
      </c>
      <c r="F90" s="13" t="s">
        <v>95</v>
      </c>
      <c r="G90" s="13" t="s">
        <v>344</v>
      </c>
      <c r="H90" s="13" t="s">
        <v>345</v>
      </c>
      <c r="I90" s="13" t="s">
        <v>344</v>
      </c>
      <c r="J90" s="13"/>
      <c r="K90" s="13" t="s">
        <v>19</v>
      </c>
      <c r="L90" s="13"/>
      <c r="M90" s="14">
        <f>Lot4LLV</f>
        <v>0</v>
      </c>
      <c r="N90" s="1"/>
      <c r="O90" s="1"/>
      <c r="P90" s="1"/>
      <c r="Q90" s="1"/>
      <c r="R90" s="1"/>
      <c r="S90" s="1"/>
      <c r="T90" s="1"/>
      <c r="U90" s="1"/>
      <c r="V90" s="1"/>
      <c r="W90" s="1"/>
      <c r="X90" s="1"/>
      <c r="Y90" s="1"/>
      <c r="Z90" s="1"/>
    </row>
    <row r="91" spans="1:26" ht="11.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KYeqxISYAyFZc0g/LFFZKQd+Y0yrorWduNBCmdBMAoM3yjf7gMBwneth07xkksPYsOYvpNnbpe2228syiSu1Yg==" saltValue="tdz/UbN6T7eaaKhnRw7d7g==" spinCount="100000" sheet="1" objects="1" scenarios="1"/>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2EFD9"/>
  </sheetPr>
  <dimension ref="A1:Z1000"/>
  <sheetViews>
    <sheetView workbookViewId="0">
      <selection activeCell="C27" sqref="C27"/>
    </sheetView>
  </sheetViews>
  <sheetFormatPr defaultColWidth="14.453125" defaultRowHeight="15" customHeight="1"/>
  <cols>
    <col min="1" max="1" width="3.7265625" customWidth="1"/>
    <col min="2" max="2" width="17.7265625" customWidth="1"/>
    <col min="3" max="7" width="9.26953125" customWidth="1"/>
    <col min="8" max="26" width="9.1796875" customWidth="1"/>
  </cols>
  <sheetData>
    <row r="1" spans="1:26" ht="11.25" customHeight="1">
      <c r="A1" s="1"/>
      <c r="B1" s="1"/>
      <c r="C1" s="1"/>
      <c r="D1" s="1"/>
      <c r="E1" s="1"/>
      <c r="F1" s="1"/>
      <c r="G1" s="1"/>
      <c r="H1" s="1"/>
      <c r="I1" s="1"/>
      <c r="J1" s="1"/>
      <c r="K1" s="1"/>
      <c r="L1" s="1"/>
      <c r="M1" s="1"/>
      <c r="N1" s="1"/>
      <c r="O1" s="1"/>
      <c r="P1" s="1"/>
      <c r="Q1" s="1"/>
      <c r="R1" s="1"/>
      <c r="S1" s="1"/>
      <c r="T1" s="1"/>
      <c r="U1" s="1"/>
      <c r="V1" s="1"/>
      <c r="W1" s="1"/>
      <c r="X1" s="1"/>
      <c r="Y1" s="1"/>
      <c r="Z1" s="1"/>
    </row>
    <row r="2" spans="1:26" ht="11.25" customHeight="1">
      <c r="A2" s="1"/>
      <c r="B2" s="2" t="s">
        <v>81</v>
      </c>
      <c r="C2" s="1"/>
      <c r="D2" s="1"/>
      <c r="E2" s="1"/>
      <c r="F2" s="1"/>
      <c r="G2" s="1"/>
      <c r="H2" s="1"/>
      <c r="I2" s="1"/>
      <c r="J2" s="1"/>
      <c r="K2" s="1"/>
      <c r="L2" s="1"/>
      <c r="M2" s="1"/>
      <c r="N2" s="1"/>
      <c r="O2" s="1"/>
      <c r="P2" s="1"/>
      <c r="Q2" s="1"/>
      <c r="R2" s="1"/>
      <c r="S2" s="1"/>
      <c r="T2" s="1"/>
      <c r="U2" s="1"/>
      <c r="V2" s="1"/>
      <c r="W2" s="1"/>
      <c r="X2" s="1"/>
      <c r="Y2" s="1"/>
      <c r="Z2" s="1"/>
    </row>
    <row r="3" spans="1:26" ht="11.25" customHeight="1">
      <c r="A3" s="1"/>
      <c r="B3" s="1"/>
      <c r="C3" s="1"/>
      <c r="D3" s="1"/>
      <c r="E3" s="1"/>
      <c r="F3" s="1"/>
      <c r="G3" s="1"/>
      <c r="H3" s="1"/>
      <c r="I3" s="1"/>
      <c r="J3" s="1"/>
      <c r="K3" s="1"/>
      <c r="L3" s="1"/>
      <c r="M3" s="1"/>
      <c r="N3" s="1"/>
      <c r="O3" s="1"/>
      <c r="P3" s="1"/>
      <c r="Q3" s="1"/>
      <c r="R3" s="1"/>
      <c r="S3" s="1"/>
      <c r="T3" s="1"/>
      <c r="U3" s="1"/>
      <c r="V3" s="1"/>
      <c r="W3" s="1"/>
      <c r="X3" s="1"/>
      <c r="Y3" s="1"/>
      <c r="Z3" s="1"/>
    </row>
    <row r="4" spans="1:26" ht="11.25" customHeight="1">
      <c r="A4" s="1"/>
      <c r="B4" s="9" t="s">
        <v>82</v>
      </c>
      <c r="C4" s="42"/>
      <c r="D4" s="43"/>
      <c r="E4" s="43"/>
      <c r="F4" s="43"/>
      <c r="G4" s="44"/>
      <c r="H4" s="1"/>
      <c r="I4" s="1"/>
      <c r="J4" s="1"/>
      <c r="K4" s="1"/>
      <c r="L4" s="1"/>
      <c r="M4" s="1"/>
      <c r="N4" s="1"/>
      <c r="O4" s="1"/>
      <c r="P4" s="1"/>
      <c r="Q4" s="1"/>
      <c r="R4" s="1"/>
      <c r="S4" s="1"/>
      <c r="T4" s="1"/>
      <c r="U4" s="1"/>
      <c r="V4" s="1"/>
      <c r="W4" s="1"/>
      <c r="X4" s="1"/>
      <c r="Y4" s="1"/>
      <c r="Z4" s="1"/>
    </row>
    <row r="5" spans="1:26" ht="11.25" customHeight="1">
      <c r="A5" s="1"/>
      <c r="B5" s="9" t="s">
        <v>83</v>
      </c>
      <c r="C5" s="45" t="s">
        <v>84</v>
      </c>
      <c r="D5" s="46"/>
      <c r="E5" s="46"/>
      <c r="F5" s="46"/>
      <c r="G5" s="47"/>
      <c r="H5" s="1"/>
      <c r="I5" s="1"/>
      <c r="J5" s="1"/>
      <c r="K5" s="1"/>
      <c r="L5" s="1"/>
      <c r="M5" s="1"/>
      <c r="N5" s="1"/>
      <c r="O5" s="1"/>
      <c r="P5" s="1"/>
      <c r="Q5" s="1"/>
      <c r="R5" s="1"/>
      <c r="S5" s="1"/>
      <c r="T5" s="1"/>
      <c r="U5" s="1"/>
      <c r="V5" s="1"/>
      <c r="W5" s="1"/>
      <c r="X5" s="1"/>
      <c r="Y5" s="1"/>
      <c r="Z5" s="1"/>
    </row>
    <row r="6" spans="1:26" ht="11.25" customHeight="1">
      <c r="A6" s="1"/>
      <c r="B6" s="9" t="s">
        <v>85</v>
      </c>
      <c r="C6" s="45" t="s">
        <v>86</v>
      </c>
      <c r="D6" s="46"/>
      <c r="E6" s="46"/>
      <c r="F6" s="46"/>
      <c r="G6" s="47"/>
      <c r="H6" s="1"/>
      <c r="I6" s="1"/>
      <c r="J6" s="1"/>
      <c r="K6" s="1"/>
      <c r="L6" s="1"/>
      <c r="M6" s="1"/>
      <c r="N6" s="1"/>
      <c r="O6" s="1"/>
      <c r="P6" s="1"/>
      <c r="Q6" s="1"/>
      <c r="R6" s="1"/>
      <c r="S6" s="1"/>
      <c r="T6" s="1"/>
      <c r="U6" s="1"/>
      <c r="V6" s="1"/>
      <c r="W6" s="1"/>
      <c r="X6" s="1"/>
      <c r="Y6" s="1"/>
      <c r="Z6" s="1"/>
    </row>
    <row r="7" spans="1:26" ht="11.25" customHeight="1">
      <c r="A7" s="1"/>
      <c r="B7" s="9" t="s">
        <v>87</v>
      </c>
      <c r="C7" s="45" t="s">
        <v>88</v>
      </c>
      <c r="D7" s="46"/>
      <c r="E7" s="46"/>
      <c r="F7" s="46"/>
      <c r="G7" s="47"/>
      <c r="H7" s="1"/>
      <c r="I7" s="1"/>
      <c r="J7" s="1"/>
      <c r="K7" s="1"/>
      <c r="L7" s="1"/>
      <c r="M7" s="1"/>
      <c r="N7" s="1"/>
      <c r="O7" s="1"/>
      <c r="P7" s="1"/>
      <c r="Q7" s="1"/>
      <c r="R7" s="1"/>
      <c r="S7" s="1"/>
      <c r="T7" s="1"/>
      <c r="U7" s="1"/>
      <c r="V7" s="1"/>
      <c r="W7" s="1"/>
      <c r="X7" s="1"/>
      <c r="Y7" s="1"/>
      <c r="Z7" s="1"/>
    </row>
    <row r="8" spans="1:26" ht="11.25" customHeight="1">
      <c r="A8" s="1"/>
      <c r="B8" s="1"/>
      <c r="C8" s="1"/>
      <c r="D8" s="1"/>
      <c r="E8" s="1"/>
      <c r="F8" s="1"/>
      <c r="G8" s="1"/>
      <c r="H8" s="1"/>
      <c r="I8" s="1"/>
      <c r="J8" s="1"/>
      <c r="K8" s="1"/>
      <c r="L8" s="1"/>
      <c r="M8" s="1"/>
      <c r="N8" s="1"/>
      <c r="O8" s="1"/>
      <c r="P8" s="1"/>
      <c r="Q8" s="1"/>
      <c r="R8" s="1"/>
      <c r="S8" s="1"/>
      <c r="T8" s="1"/>
      <c r="U8" s="1"/>
      <c r="V8" s="1"/>
      <c r="W8" s="1"/>
      <c r="X8" s="1"/>
      <c r="Y8" s="1"/>
      <c r="Z8" s="1"/>
    </row>
    <row r="9" spans="1:26" ht="11.25" customHeight="1">
      <c r="A9" s="1"/>
      <c r="B9" s="1"/>
      <c r="C9" s="1"/>
      <c r="D9" s="1"/>
      <c r="E9" s="1"/>
      <c r="F9" s="1"/>
      <c r="G9" s="1"/>
      <c r="H9" s="1"/>
      <c r="I9" s="1"/>
      <c r="J9" s="1"/>
      <c r="K9" s="1"/>
      <c r="L9" s="1"/>
      <c r="M9" s="1"/>
      <c r="N9" s="1"/>
      <c r="O9" s="1"/>
      <c r="P9" s="1"/>
      <c r="Q9" s="1"/>
      <c r="R9" s="1"/>
      <c r="S9" s="1"/>
      <c r="T9" s="1"/>
      <c r="U9" s="1"/>
      <c r="V9" s="1"/>
      <c r="W9" s="1"/>
      <c r="X9" s="1"/>
      <c r="Y9" s="1"/>
      <c r="Z9" s="1"/>
    </row>
    <row r="10" spans="1:26" ht="11.25" customHeight="1">
      <c r="A10" s="1"/>
      <c r="B10" s="1" t="s">
        <v>89</v>
      </c>
      <c r="C10" s="1"/>
      <c r="D10" s="1"/>
      <c r="E10" s="1"/>
      <c r="F10" s="1"/>
      <c r="G10" s="1"/>
      <c r="H10" s="1"/>
      <c r="I10" s="1"/>
      <c r="J10" s="1"/>
      <c r="K10" s="1"/>
      <c r="L10" s="1"/>
      <c r="M10" s="1"/>
      <c r="N10" s="1"/>
      <c r="O10" s="1"/>
      <c r="P10" s="1"/>
      <c r="Q10" s="1"/>
      <c r="R10" s="1"/>
      <c r="S10" s="1"/>
      <c r="T10" s="1"/>
      <c r="U10" s="1"/>
      <c r="V10" s="1"/>
      <c r="W10" s="1"/>
      <c r="X10" s="1"/>
      <c r="Y10" s="1"/>
      <c r="Z10" s="1"/>
    </row>
    <row r="11" spans="1:26" ht="11.2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22.5" customHeight="1">
      <c r="A12" s="1"/>
      <c r="B12" s="10" t="s">
        <v>90</v>
      </c>
      <c r="C12" s="11" t="s">
        <v>91</v>
      </c>
      <c r="D12" s="1"/>
      <c r="E12" s="1"/>
      <c r="F12" s="1"/>
      <c r="G12" s="1"/>
      <c r="H12" s="1"/>
      <c r="I12" s="1"/>
      <c r="J12" s="1"/>
      <c r="K12" s="1"/>
      <c r="L12" s="1"/>
      <c r="M12" s="1"/>
      <c r="N12" s="1"/>
      <c r="O12" s="1"/>
      <c r="P12" s="1"/>
      <c r="Q12" s="1"/>
      <c r="R12" s="1"/>
      <c r="S12" s="1"/>
      <c r="T12" s="1"/>
      <c r="U12" s="1"/>
      <c r="V12" s="1"/>
      <c r="W12" s="1"/>
      <c r="X12" s="1"/>
      <c r="Y12" s="1"/>
      <c r="Z12" s="1"/>
    </row>
    <row r="13" spans="1:26" ht="11.25" customHeight="1">
      <c r="A13" s="1"/>
      <c r="B13" s="12" t="s">
        <v>92</v>
      </c>
      <c r="C13" s="34"/>
      <c r="D13" s="1"/>
      <c r="E13" s="1"/>
      <c r="F13" s="1"/>
      <c r="G13" s="1"/>
      <c r="H13" s="1"/>
      <c r="I13" s="1"/>
      <c r="J13" s="1"/>
      <c r="K13" s="1"/>
      <c r="L13" s="1"/>
      <c r="M13" s="1"/>
      <c r="N13" s="1"/>
      <c r="O13" s="1"/>
      <c r="P13" s="1"/>
      <c r="Q13" s="1"/>
      <c r="R13" s="1"/>
      <c r="S13" s="1"/>
      <c r="T13" s="1"/>
      <c r="U13" s="1"/>
      <c r="V13" s="1"/>
      <c r="W13" s="1"/>
      <c r="X13" s="1"/>
      <c r="Y13" s="1"/>
      <c r="Z13" s="1"/>
    </row>
    <row r="14" spans="1:26" ht="11.25" customHeight="1">
      <c r="A14" s="1"/>
      <c r="B14" s="12" t="s">
        <v>93</v>
      </c>
      <c r="C14" s="34"/>
      <c r="D14" s="1"/>
      <c r="E14" s="1"/>
      <c r="F14" s="1"/>
      <c r="G14" s="1"/>
      <c r="H14" s="1"/>
      <c r="I14" s="1"/>
      <c r="J14" s="1"/>
      <c r="K14" s="1"/>
      <c r="L14" s="1"/>
      <c r="M14" s="1"/>
      <c r="N14" s="1"/>
      <c r="O14" s="1"/>
      <c r="P14" s="1"/>
      <c r="Q14" s="1"/>
      <c r="R14" s="1"/>
      <c r="S14" s="1"/>
      <c r="T14" s="1"/>
      <c r="U14" s="1"/>
      <c r="V14" s="1"/>
      <c r="W14" s="1"/>
      <c r="X14" s="1"/>
      <c r="Y14" s="1"/>
      <c r="Z14" s="1"/>
    </row>
    <row r="15" spans="1:26" ht="11.25" customHeight="1">
      <c r="A15" s="1"/>
      <c r="B15" s="12" t="s">
        <v>94</v>
      </c>
      <c r="C15" s="34"/>
      <c r="D15" s="1"/>
      <c r="E15" s="1"/>
      <c r="F15" s="1"/>
      <c r="G15" s="1"/>
      <c r="H15" s="1"/>
      <c r="I15" s="1"/>
      <c r="J15" s="1"/>
      <c r="K15" s="1"/>
      <c r="L15" s="1"/>
      <c r="M15" s="1"/>
      <c r="N15" s="1"/>
      <c r="O15" s="1"/>
      <c r="P15" s="1"/>
      <c r="Q15" s="1"/>
      <c r="R15" s="1"/>
      <c r="S15" s="1"/>
      <c r="T15" s="1"/>
      <c r="U15" s="1"/>
      <c r="V15" s="1"/>
      <c r="W15" s="1"/>
      <c r="X15" s="1"/>
      <c r="Y15" s="1"/>
      <c r="Z15" s="1"/>
    </row>
    <row r="16" spans="1:26" ht="11.25" customHeight="1">
      <c r="A16" s="1"/>
      <c r="B16" s="12" t="s">
        <v>95</v>
      </c>
      <c r="C16" s="34"/>
      <c r="D16" s="1"/>
      <c r="E16" s="1"/>
      <c r="F16" s="1"/>
      <c r="G16" s="1"/>
      <c r="H16" s="1"/>
      <c r="I16" s="1"/>
      <c r="J16" s="1"/>
      <c r="K16" s="1"/>
      <c r="L16" s="1"/>
      <c r="M16" s="1"/>
      <c r="N16" s="1"/>
      <c r="O16" s="1"/>
      <c r="P16" s="1"/>
      <c r="Q16" s="1"/>
      <c r="R16" s="1"/>
      <c r="S16" s="1"/>
      <c r="T16" s="1"/>
      <c r="U16" s="1"/>
      <c r="V16" s="1"/>
      <c r="W16" s="1"/>
      <c r="X16" s="1"/>
      <c r="Y16" s="1"/>
      <c r="Z16" s="1"/>
    </row>
    <row r="17" spans="1:26" ht="11.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1.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1.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1.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1.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1.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1.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1.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1.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1.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1.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1.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1.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1.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1.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1.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1.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1.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1.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1.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1.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1.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1.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1.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1.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1.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1.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1.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1.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1.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1.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1.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1.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1.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1.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1.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1.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0Abr8NBSnjY9T8ds7sUqwiaYznI6WXABkyXTwbopE73YXTMo6d42vIzGL9HVwFMU0yiU508IwN8XEJ3bSiTCNw==" saltValue="Be1kVVDWd6MDKFy8QYtkcw==" spinCount="100000" sheet="1" objects="1" scenarios="1"/>
  <mergeCells count="4">
    <mergeCell ref="C4:G4"/>
    <mergeCell ref="C5:G5"/>
    <mergeCell ref="C6:G6"/>
    <mergeCell ref="C7:G7"/>
  </mergeCells>
  <conditionalFormatting sqref="C13:C16">
    <cfRule type="expression" dxfId="22" priority="1">
      <formula>C13=""</formula>
    </cfRule>
  </conditionalFormatting>
  <conditionalFormatting sqref="C4:G4">
    <cfRule type="expression" dxfId="21" priority="2">
      <formula>C4=""</formula>
    </cfRule>
  </conditionalFormatting>
  <dataValidations count="1">
    <dataValidation type="list" allowBlank="1" showErrorMessage="1" sqref="C13:C16" xr:uid="{00000000-0002-0000-0100-000000000000}">
      <formula1>"Yes,No"</formula1>
    </dataValidation>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EFD9"/>
  </sheetPr>
  <dimension ref="A1:Z1000"/>
  <sheetViews>
    <sheetView workbookViewId="0">
      <selection activeCell="G38" sqref="G38"/>
    </sheetView>
  </sheetViews>
  <sheetFormatPr defaultColWidth="14.453125" defaultRowHeight="15" customHeight="1"/>
  <cols>
    <col min="1" max="1" width="3.7265625" customWidth="1"/>
    <col min="2" max="2" width="35.1796875" customWidth="1"/>
    <col min="3" max="3" width="8.26953125" customWidth="1"/>
    <col min="4" max="4" width="31.1796875" customWidth="1"/>
    <col min="5" max="5" width="9.26953125" customWidth="1"/>
    <col min="6" max="6" width="14.1796875" customWidth="1"/>
    <col min="7" max="7" width="20.54296875" customWidth="1"/>
    <col min="8" max="8" width="9.1796875" customWidth="1"/>
    <col min="9" max="9" width="40.1796875" customWidth="1"/>
    <col min="10" max="10" width="9" customWidth="1"/>
    <col min="11" max="11" width="13.453125" customWidth="1"/>
    <col min="12" max="12" width="9.1796875" customWidth="1"/>
    <col min="13" max="13" width="20" customWidth="1"/>
    <col min="14" max="14" width="9.1796875" customWidth="1"/>
    <col min="15" max="15" width="13.26953125" customWidth="1"/>
    <col min="16" max="16" width="9.1796875" customWidth="1"/>
    <col min="17" max="17" width="19.81640625" customWidth="1"/>
    <col min="18" max="26" width="9.1796875" customWidth="1"/>
  </cols>
  <sheetData>
    <row r="1" spans="1:26" ht="11.25" customHeight="1">
      <c r="A1" s="1"/>
      <c r="B1" s="1"/>
      <c r="C1" s="1"/>
      <c r="D1" s="1"/>
      <c r="E1" s="1"/>
      <c r="F1" s="1"/>
      <c r="G1" s="1"/>
      <c r="H1" s="1"/>
      <c r="I1" s="1"/>
      <c r="J1" s="1"/>
      <c r="K1" s="1"/>
      <c r="L1" s="1"/>
      <c r="M1" s="1"/>
      <c r="N1" s="1"/>
      <c r="O1" s="1"/>
      <c r="P1" s="1"/>
      <c r="Q1" s="1"/>
      <c r="R1" s="1"/>
      <c r="S1" s="1"/>
      <c r="T1" s="1"/>
      <c r="U1" s="1"/>
      <c r="V1" s="1"/>
      <c r="W1" s="1"/>
      <c r="X1" s="1"/>
      <c r="Y1" s="1"/>
      <c r="Z1" s="1"/>
    </row>
    <row r="2" spans="1:26" ht="11.25" customHeight="1">
      <c r="A2" s="1"/>
      <c r="B2" s="2" t="s">
        <v>96</v>
      </c>
      <c r="C2" s="1"/>
      <c r="D2" s="1"/>
      <c r="E2" s="1"/>
      <c r="F2" s="1"/>
      <c r="G2" s="1"/>
      <c r="H2" s="1"/>
      <c r="I2" s="1"/>
      <c r="J2" s="1"/>
      <c r="K2" s="1"/>
      <c r="L2" s="1"/>
      <c r="M2" s="1"/>
      <c r="N2" s="1"/>
      <c r="O2" s="1"/>
      <c r="P2" s="1"/>
      <c r="Q2" s="1"/>
      <c r="R2" s="1"/>
      <c r="S2" s="1"/>
      <c r="T2" s="1"/>
      <c r="U2" s="1"/>
      <c r="V2" s="1"/>
      <c r="W2" s="1"/>
      <c r="X2" s="1"/>
      <c r="Y2" s="1"/>
      <c r="Z2" s="1"/>
    </row>
    <row r="3" spans="1:26" ht="11.25" customHeight="1">
      <c r="A3" s="1"/>
      <c r="B3" s="1"/>
      <c r="C3" s="1"/>
      <c r="D3" s="1"/>
      <c r="E3" s="1"/>
      <c r="F3" s="1"/>
      <c r="G3" s="1"/>
      <c r="H3" s="1"/>
      <c r="I3" s="1"/>
      <c r="J3" s="1"/>
      <c r="K3" s="1"/>
      <c r="L3" s="1"/>
      <c r="M3" s="1"/>
      <c r="N3" s="1"/>
      <c r="O3" s="1"/>
      <c r="P3" s="1"/>
      <c r="Q3" s="1"/>
      <c r="R3" s="1"/>
      <c r="S3" s="1"/>
      <c r="T3" s="1"/>
      <c r="U3" s="1"/>
      <c r="V3" s="1"/>
      <c r="W3" s="1"/>
      <c r="X3" s="1"/>
      <c r="Y3" s="1"/>
      <c r="Z3" s="1"/>
    </row>
    <row r="4" spans="1:26" ht="11.25" customHeight="1">
      <c r="A4" s="1"/>
      <c r="B4" s="2" t="s">
        <v>97</v>
      </c>
      <c r="C4" s="1"/>
      <c r="D4" s="1"/>
      <c r="E4" s="1"/>
      <c r="F4" s="1"/>
      <c r="G4" s="1"/>
      <c r="H4" s="1"/>
      <c r="I4" s="2" t="s">
        <v>98</v>
      </c>
      <c r="J4" s="1"/>
      <c r="K4" s="1"/>
      <c r="L4" s="1"/>
      <c r="M4" s="2" t="s">
        <v>99</v>
      </c>
      <c r="N4" s="1"/>
      <c r="O4" s="1"/>
      <c r="P4" s="1"/>
      <c r="Q4" s="1"/>
      <c r="R4" s="1"/>
      <c r="S4" s="1"/>
      <c r="T4" s="1"/>
      <c r="U4" s="1"/>
      <c r="V4" s="1"/>
      <c r="W4" s="1"/>
      <c r="X4" s="1"/>
      <c r="Y4" s="1"/>
      <c r="Z4" s="1"/>
    </row>
    <row r="5" spans="1:26" ht="11.25" customHeight="1">
      <c r="A5" s="1"/>
      <c r="B5" s="1"/>
      <c r="C5" s="1"/>
      <c r="D5" s="1"/>
      <c r="E5" s="1"/>
      <c r="F5" s="1"/>
      <c r="G5" s="1"/>
      <c r="H5" s="1"/>
      <c r="I5" s="1"/>
      <c r="J5" s="1"/>
      <c r="K5" s="1"/>
      <c r="L5" s="1"/>
      <c r="M5" s="1"/>
      <c r="N5" s="1"/>
      <c r="O5" s="1"/>
      <c r="P5" s="1"/>
      <c r="Q5" s="1"/>
      <c r="R5" s="1"/>
      <c r="S5" s="1"/>
      <c r="T5" s="1"/>
      <c r="U5" s="1"/>
      <c r="V5" s="1"/>
      <c r="W5" s="1"/>
      <c r="X5" s="1"/>
      <c r="Y5" s="1"/>
      <c r="Z5" s="1"/>
    </row>
    <row r="6" spans="1:26" ht="33.75" customHeight="1">
      <c r="A6" s="1"/>
      <c r="B6" s="11" t="s">
        <v>100</v>
      </c>
      <c r="C6" s="11" t="s">
        <v>101</v>
      </c>
      <c r="D6" s="55" t="s">
        <v>102</v>
      </c>
      <c r="E6" s="47"/>
      <c r="F6" s="11" t="s">
        <v>103</v>
      </c>
      <c r="G6" s="11" t="s">
        <v>104</v>
      </c>
      <c r="H6" s="1"/>
      <c r="I6" s="11" t="s">
        <v>105</v>
      </c>
      <c r="J6" s="11" t="s">
        <v>103</v>
      </c>
      <c r="K6" s="11" t="s">
        <v>104</v>
      </c>
      <c r="L6" s="1"/>
      <c r="M6" s="10" t="s">
        <v>106</v>
      </c>
      <c r="N6" s="10" t="s">
        <v>107</v>
      </c>
      <c r="O6" s="1"/>
      <c r="P6" s="1"/>
      <c r="Q6" s="1"/>
      <c r="R6" s="1"/>
      <c r="S6" s="1"/>
      <c r="T6" s="1"/>
      <c r="U6" s="1"/>
      <c r="V6" s="1"/>
      <c r="W6" s="1"/>
      <c r="X6" s="1"/>
      <c r="Y6" s="1"/>
      <c r="Z6" s="1"/>
    </row>
    <row r="7" spans="1:26" ht="11.25" customHeight="1">
      <c r="A7" s="1"/>
      <c r="B7" s="54" t="s">
        <v>108</v>
      </c>
      <c r="C7" s="12" t="s">
        <v>109</v>
      </c>
      <c r="D7" s="52" t="s">
        <v>110</v>
      </c>
      <c r="E7" s="47"/>
      <c r="F7" s="53" t="s">
        <v>19</v>
      </c>
      <c r="G7" s="54" t="s">
        <v>111</v>
      </c>
      <c r="H7" s="1"/>
      <c r="I7" s="13" t="s">
        <v>112</v>
      </c>
      <c r="J7" s="12" t="s">
        <v>17</v>
      </c>
      <c r="K7" s="35"/>
      <c r="L7" s="1"/>
      <c r="M7" s="12" t="s">
        <v>113</v>
      </c>
      <c r="N7" s="36"/>
      <c r="O7" s="1"/>
      <c r="P7" s="1"/>
      <c r="Q7" s="1"/>
      <c r="R7" s="1"/>
      <c r="S7" s="1"/>
      <c r="T7" s="1"/>
      <c r="U7" s="1"/>
      <c r="V7" s="1"/>
      <c r="W7" s="1"/>
      <c r="X7" s="1"/>
      <c r="Y7" s="1"/>
      <c r="Z7" s="1"/>
    </row>
    <row r="8" spans="1:26" ht="11.25" customHeight="1">
      <c r="A8" s="1"/>
      <c r="B8" s="49"/>
      <c r="C8" s="12" t="s">
        <v>114</v>
      </c>
      <c r="D8" s="52" t="s">
        <v>115</v>
      </c>
      <c r="E8" s="47"/>
      <c r="F8" s="49"/>
      <c r="G8" s="49"/>
      <c r="H8" s="1"/>
      <c r="I8" s="13" t="s">
        <v>116</v>
      </c>
      <c r="J8" s="12" t="s">
        <v>17</v>
      </c>
      <c r="K8" s="35"/>
      <c r="L8" s="1"/>
      <c r="M8" s="12" t="s">
        <v>117</v>
      </c>
      <c r="N8" s="36"/>
      <c r="O8" s="1"/>
      <c r="P8" s="1"/>
      <c r="Q8" s="1"/>
      <c r="R8" s="1"/>
      <c r="S8" s="1"/>
      <c r="T8" s="1"/>
      <c r="U8" s="1"/>
      <c r="V8" s="1"/>
      <c r="W8" s="1"/>
      <c r="X8" s="1"/>
      <c r="Y8" s="1"/>
      <c r="Z8" s="1"/>
    </row>
    <row r="9" spans="1:26" ht="11.25" customHeight="1">
      <c r="A9" s="1"/>
      <c r="B9" s="49"/>
      <c r="C9" s="12" t="s">
        <v>118</v>
      </c>
      <c r="D9" s="52" t="s">
        <v>119</v>
      </c>
      <c r="E9" s="47"/>
      <c r="F9" s="50"/>
      <c r="G9" s="50"/>
      <c r="H9" s="1"/>
      <c r="I9" s="1"/>
      <c r="J9" s="1"/>
      <c r="K9" s="1"/>
      <c r="L9" s="1"/>
      <c r="M9" s="12" t="s">
        <v>120</v>
      </c>
      <c r="N9" s="36"/>
      <c r="O9" s="1"/>
      <c r="P9" s="1"/>
      <c r="Q9" s="1"/>
      <c r="R9" s="1"/>
      <c r="S9" s="1"/>
      <c r="T9" s="1"/>
      <c r="U9" s="1"/>
      <c r="V9" s="1"/>
      <c r="W9" s="1"/>
      <c r="X9" s="1"/>
      <c r="Y9" s="1"/>
      <c r="Z9" s="1"/>
    </row>
    <row r="10" spans="1:26" ht="11.25" customHeight="1">
      <c r="A10" s="1"/>
      <c r="B10" s="49"/>
      <c r="C10" s="12" t="s">
        <v>121</v>
      </c>
      <c r="D10" s="52" t="s">
        <v>122</v>
      </c>
      <c r="E10" s="47"/>
      <c r="F10" s="12" t="s">
        <v>21</v>
      </c>
      <c r="G10" s="16" t="s">
        <v>123</v>
      </c>
      <c r="H10" s="1"/>
      <c r="I10" s="2" t="s">
        <v>124</v>
      </c>
      <c r="J10" s="1"/>
      <c r="K10" s="1"/>
      <c r="L10" s="1"/>
      <c r="M10" s="12" t="s">
        <v>125</v>
      </c>
      <c r="N10" s="36"/>
      <c r="O10" s="1"/>
      <c r="P10" s="1"/>
      <c r="Q10" s="1"/>
      <c r="R10" s="1"/>
      <c r="S10" s="1"/>
      <c r="T10" s="1"/>
      <c r="U10" s="1"/>
      <c r="V10" s="1"/>
      <c r="W10" s="1"/>
      <c r="X10" s="1"/>
      <c r="Y10" s="1"/>
      <c r="Z10" s="1"/>
    </row>
    <row r="11" spans="1:26" ht="11.25" customHeight="1">
      <c r="A11" s="1"/>
      <c r="B11" s="49"/>
      <c r="C11" s="12" t="s">
        <v>126</v>
      </c>
      <c r="D11" s="52" t="s">
        <v>127</v>
      </c>
      <c r="E11" s="47"/>
      <c r="F11" s="53" t="s">
        <v>19</v>
      </c>
      <c r="G11" s="54" t="s">
        <v>111</v>
      </c>
      <c r="H11" s="1"/>
      <c r="I11" s="1"/>
      <c r="J11" s="1"/>
      <c r="K11" s="1"/>
      <c r="L11" s="1"/>
      <c r="M11" s="1" t="s">
        <v>128</v>
      </c>
      <c r="N11" s="1"/>
      <c r="O11" s="1"/>
      <c r="P11" s="1"/>
      <c r="Q11" s="1"/>
      <c r="R11" s="1"/>
      <c r="S11" s="1"/>
      <c r="T11" s="1"/>
      <c r="U11" s="1"/>
      <c r="V11" s="1"/>
      <c r="W11" s="1"/>
      <c r="X11" s="1"/>
      <c r="Y11" s="1"/>
      <c r="Z11" s="1"/>
    </row>
    <row r="12" spans="1:26" ht="11.25" customHeight="1">
      <c r="A12" s="1"/>
      <c r="B12" s="49"/>
      <c r="C12" s="12" t="s">
        <v>129</v>
      </c>
      <c r="D12" s="52" t="s">
        <v>130</v>
      </c>
      <c r="E12" s="47"/>
      <c r="F12" s="49"/>
      <c r="G12" s="49"/>
      <c r="H12" s="1"/>
      <c r="I12" s="48" t="s">
        <v>105</v>
      </c>
      <c r="J12" s="48" t="s">
        <v>103</v>
      </c>
      <c r="K12" s="48" t="s">
        <v>104</v>
      </c>
      <c r="L12" s="1"/>
      <c r="M12" s="17"/>
      <c r="N12" s="1"/>
      <c r="O12" s="1"/>
      <c r="P12" s="1"/>
      <c r="Q12" s="1"/>
      <c r="R12" s="1"/>
      <c r="S12" s="1"/>
      <c r="T12" s="1"/>
      <c r="U12" s="1"/>
      <c r="V12" s="1"/>
      <c r="W12" s="1"/>
      <c r="X12" s="1"/>
      <c r="Y12" s="1"/>
      <c r="Z12" s="1"/>
    </row>
    <row r="13" spans="1:26" ht="11.25" customHeight="1">
      <c r="A13" s="1"/>
      <c r="B13" s="49"/>
      <c r="C13" s="12" t="s">
        <v>131</v>
      </c>
      <c r="D13" s="52" t="s">
        <v>132</v>
      </c>
      <c r="E13" s="47"/>
      <c r="F13" s="49"/>
      <c r="G13" s="49"/>
      <c r="H13" s="1"/>
      <c r="I13" s="49"/>
      <c r="J13" s="49"/>
      <c r="K13" s="49"/>
      <c r="L13" s="1"/>
      <c r="M13" s="1"/>
      <c r="N13" s="1"/>
      <c r="O13" s="1"/>
      <c r="P13" s="1"/>
      <c r="Q13" s="1"/>
      <c r="R13" s="1"/>
      <c r="S13" s="1"/>
      <c r="T13" s="1"/>
      <c r="U13" s="1"/>
      <c r="V13" s="1"/>
      <c r="W13" s="1"/>
      <c r="X13" s="1"/>
      <c r="Y13" s="1"/>
      <c r="Z13" s="1"/>
    </row>
    <row r="14" spans="1:26" ht="11.25" customHeight="1">
      <c r="A14" s="1"/>
      <c r="B14" s="49"/>
      <c r="C14" s="12" t="s">
        <v>133</v>
      </c>
      <c r="D14" s="52" t="s">
        <v>134</v>
      </c>
      <c r="E14" s="47"/>
      <c r="F14" s="49"/>
      <c r="G14" s="49"/>
      <c r="H14" s="1"/>
      <c r="I14" s="50"/>
      <c r="J14" s="50"/>
      <c r="K14" s="50"/>
      <c r="L14" s="1"/>
      <c r="M14" s="1"/>
      <c r="N14" s="1"/>
      <c r="O14" s="1"/>
      <c r="P14" s="1"/>
      <c r="Q14" s="1"/>
      <c r="R14" s="1"/>
      <c r="S14" s="1"/>
      <c r="T14" s="1"/>
      <c r="U14" s="1"/>
      <c r="V14" s="1"/>
      <c r="W14" s="1"/>
      <c r="X14" s="1"/>
      <c r="Y14" s="1"/>
      <c r="Z14" s="1"/>
    </row>
    <row r="15" spans="1:26" ht="11.25" customHeight="1">
      <c r="A15" s="1"/>
      <c r="B15" s="49"/>
      <c r="C15" s="12" t="s">
        <v>135</v>
      </c>
      <c r="D15" s="52" t="s">
        <v>136</v>
      </c>
      <c r="E15" s="47"/>
      <c r="F15" s="49"/>
      <c r="G15" s="49"/>
      <c r="H15" s="1"/>
      <c r="I15" s="13" t="s">
        <v>137</v>
      </c>
      <c r="J15" s="12" t="s">
        <v>15</v>
      </c>
      <c r="K15" s="35"/>
      <c r="L15" s="1"/>
      <c r="M15" s="1"/>
      <c r="N15" s="1"/>
      <c r="O15" s="1"/>
      <c r="P15" s="1"/>
      <c r="Q15" s="1"/>
      <c r="R15" s="1"/>
      <c r="S15" s="1"/>
      <c r="T15" s="1"/>
      <c r="U15" s="1"/>
      <c r="V15" s="1"/>
      <c r="W15" s="1"/>
      <c r="X15" s="1"/>
      <c r="Y15" s="1"/>
      <c r="Z15" s="1"/>
    </row>
    <row r="16" spans="1:26" ht="11.25" customHeight="1">
      <c r="A16" s="1"/>
      <c r="B16" s="49"/>
      <c r="C16" s="12" t="s">
        <v>138</v>
      </c>
      <c r="D16" s="52" t="s">
        <v>139</v>
      </c>
      <c r="E16" s="47"/>
      <c r="F16" s="49"/>
      <c r="G16" s="49"/>
      <c r="H16" s="1"/>
      <c r="I16" s="13" t="s">
        <v>140</v>
      </c>
      <c r="J16" s="12" t="s">
        <v>15</v>
      </c>
      <c r="K16" s="35"/>
      <c r="L16" s="1"/>
      <c r="M16" s="1"/>
      <c r="N16" s="1"/>
      <c r="O16" s="1"/>
      <c r="P16" s="1"/>
      <c r="Q16" s="1"/>
      <c r="R16" s="1"/>
      <c r="S16" s="1"/>
      <c r="T16" s="1"/>
      <c r="U16" s="1"/>
      <c r="V16" s="1"/>
      <c r="W16" s="1"/>
      <c r="X16" s="1"/>
      <c r="Y16" s="1"/>
      <c r="Z16" s="1"/>
    </row>
    <row r="17" spans="1:26" ht="11.25" customHeight="1">
      <c r="A17" s="1"/>
      <c r="B17" s="49"/>
      <c r="C17" s="12" t="s">
        <v>141</v>
      </c>
      <c r="D17" s="52" t="s">
        <v>142</v>
      </c>
      <c r="E17" s="47"/>
      <c r="F17" s="49"/>
      <c r="G17" s="49"/>
      <c r="H17" s="1"/>
      <c r="I17" s="13" t="s">
        <v>143</v>
      </c>
      <c r="J17" s="12" t="s">
        <v>15</v>
      </c>
      <c r="K17" s="35"/>
      <c r="L17" s="1"/>
      <c r="M17" s="1"/>
      <c r="N17" s="1"/>
      <c r="O17" s="1"/>
      <c r="P17" s="1"/>
      <c r="Q17" s="1"/>
      <c r="R17" s="1"/>
      <c r="S17" s="1"/>
      <c r="T17" s="1"/>
      <c r="U17" s="1"/>
      <c r="V17" s="1"/>
      <c r="W17" s="1"/>
      <c r="X17" s="1"/>
      <c r="Y17" s="1"/>
      <c r="Z17" s="1"/>
    </row>
    <row r="18" spans="1:26" ht="11.25" customHeight="1">
      <c r="A18" s="1"/>
      <c r="B18" s="50"/>
      <c r="C18" s="12" t="s">
        <v>144</v>
      </c>
      <c r="D18" s="52" t="s">
        <v>145</v>
      </c>
      <c r="E18" s="47"/>
      <c r="F18" s="50"/>
      <c r="G18" s="50"/>
      <c r="H18" s="1"/>
      <c r="I18" s="13" t="s">
        <v>146</v>
      </c>
      <c r="J18" s="12" t="s">
        <v>15</v>
      </c>
      <c r="K18" s="35"/>
      <c r="L18" s="1"/>
      <c r="M18" s="1"/>
      <c r="N18" s="1"/>
      <c r="O18" s="1"/>
      <c r="P18" s="1"/>
      <c r="Q18" s="1"/>
      <c r="R18" s="1"/>
      <c r="S18" s="1"/>
      <c r="T18" s="1"/>
      <c r="U18" s="1"/>
      <c r="V18" s="1"/>
      <c r="W18" s="1"/>
      <c r="X18" s="1"/>
      <c r="Y18" s="1"/>
      <c r="Z18" s="1"/>
    </row>
    <row r="19" spans="1:26" ht="11.25" customHeight="1">
      <c r="A19" s="1"/>
      <c r="B19" s="54" t="s">
        <v>147</v>
      </c>
      <c r="C19" s="12" t="s">
        <v>148</v>
      </c>
      <c r="D19" s="51" t="s">
        <v>149</v>
      </c>
      <c r="E19" s="47"/>
      <c r="F19" s="53" t="s">
        <v>150</v>
      </c>
      <c r="G19" s="57" t="s">
        <v>151</v>
      </c>
      <c r="H19" s="1"/>
      <c r="I19" s="13" t="s">
        <v>152</v>
      </c>
      <c r="J19" s="12" t="s">
        <v>15</v>
      </c>
      <c r="K19" s="35"/>
      <c r="L19" s="1"/>
      <c r="M19" s="1"/>
      <c r="N19" s="1"/>
      <c r="O19" s="1"/>
      <c r="P19" s="1"/>
      <c r="Q19" s="1"/>
      <c r="R19" s="1"/>
      <c r="S19" s="1"/>
      <c r="T19" s="1"/>
      <c r="U19" s="1"/>
      <c r="V19" s="1"/>
      <c r="W19" s="1"/>
      <c r="X19" s="1"/>
      <c r="Y19" s="1"/>
      <c r="Z19" s="1"/>
    </row>
    <row r="20" spans="1:26" ht="11.25" customHeight="1">
      <c r="A20" s="1"/>
      <c r="B20" s="49"/>
      <c r="C20" s="12" t="s">
        <v>153</v>
      </c>
      <c r="D20" s="51" t="s">
        <v>154</v>
      </c>
      <c r="E20" s="47"/>
      <c r="F20" s="49"/>
      <c r="G20" s="49"/>
      <c r="H20" s="1"/>
      <c r="I20" s="13" t="s">
        <v>155</v>
      </c>
      <c r="J20" s="12" t="s">
        <v>15</v>
      </c>
      <c r="K20" s="35"/>
      <c r="L20" s="1"/>
      <c r="M20" s="1"/>
      <c r="N20" s="1"/>
      <c r="O20" s="1"/>
      <c r="P20" s="1"/>
      <c r="Q20" s="1"/>
      <c r="R20" s="1"/>
      <c r="S20" s="1"/>
      <c r="T20" s="1"/>
      <c r="U20" s="1"/>
      <c r="V20" s="1"/>
      <c r="W20" s="1"/>
      <c r="X20" s="1"/>
      <c r="Y20" s="1"/>
      <c r="Z20" s="1"/>
    </row>
    <row r="21" spans="1:26" ht="11.25" customHeight="1">
      <c r="A21" s="1"/>
      <c r="B21" s="49"/>
      <c r="C21" s="12" t="s">
        <v>156</v>
      </c>
      <c r="D21" s="51" t="s">
        <v>157</v>
      </c>
      <c r="E21" s="47"/>
      <c r="F21" s="49"/>
      <c r="G21" s="49"/>
      <c r="H21" s="1"/>
      <c r="I21" s="13" t="s">
        <v>158</v>
      </c>
      <c r="J21" s="12" t="s">
        <v>15</v>
      </c>
      <c r="K21" s="35"/>
      <c r="L21" s="1"/>
      <c r="M21" s="1"/>
      <c r="N21" s="1"/>
      <c r="O21" s="1"/>
      <c r="P21" s="1"/>
      <c r="Q21" s="1"/>
      <c r="R21" s="1"/>
      <c r="S21" s="1"/>
      <c r="T21" s="1"/>
      <c r="U21" s="1"/>
      <c r="V21" s="1"/>
      <c r="W21" s="1"/>
      <c r="X21" s="1"/>
      <c r="Y21" s="1"/>
      <c r="Z21" s="1"/>
    </row>
    <row r="22" spans="1:26" ht="11.25" customHeight="1">
      <c r="A22" s="1"/>
      <c r="B22" s="49"/>
      <c r="C22" s="12" t="s">
        <v>159</v>
      </c>
      <c r="D22" s="51" t="s">
        <v>160</v>
      </c>
      <c r="E22" s="47"/>
      <c r="F22" s="49"/>
      <c r="G22" s="49"/>
      <c r="H22" s="1"/>
      <c r="I22" s="1"/>
      <c r="J22" s="1"/>
      <c r="K22" s="1"/>
      <c r="L22" s="1"/>
      <c r="M22" s="1"/>
      <c r="N22" s="1"/>
      <c r="O22" s="1"/>
      <c r="P22" s="1"/>
      <c r="Q22" s="1"/>
      <c r="R22" s="1"/>
      <c r="S22" s="1"/>
      <c r="T22" s="1"/>
      <c r="U22" s="1"/>
      <c r="V22" s="1"/>
      <c r="W22" s="1"/>
      <c r="X22" s="1"/>
      <c r="Y22" s="1"/>
      <c r="Z22" s="1"/>
    </row>
    <row r="23" spans="1:26" ht="11.25" customHeight="1">
      <c r="A23" s="1"/>
      <c r="B23" s="49"/>
      <c r="C23" s="12" t="s">
        <v>161</v>
      </c>
      <c r="D23" s="51" t="s">
        <v>162</v>
      </c>
      <c r="E23" s="47"/>
      <c r="F23" s="49"/>
      <c r="G23" s="49"/>
      <c r="H23" s="1"/>
      <c r="I23" s="2" t="s">
        <v>163</v>
      </c>
      <c r="J23" s="1"/>
      <c r="K23" s="1"/>
      <c r="L23" s="1"/>
      <c r="M23" s="1"/>
      <c r="N23" s="1"/>
      <c r="O23" s="1"/>
      <c r="P23" s="1"/>
      <c r="Q23" s="1"/>
      <c r="R23" s="1"/>
      <c r="S23" s="1"/>
      <c r="T23" s="1"/>
      <c r="U23" s="1"/>
      <c r="V23" s="1"/>
      <c r="W23" s="1"/>
      <c r="X23" s="1"/>
      <c r="Y23" s="1"/>
      <c r="Z23" s="1"/>
    </row>
    <row r="24" spans="1:26" ht="11.25" customHeight="1">
      <c r="A24" s="1"/>
      <c r="B24" s="49"/>
      <c r="C24" s="12" t="s">
        <v>164</v>
      </c>
      <c r="D24" s="51" t="s">
        <v>165</v>
      </c>
      <c r="E24" s="47"/>
      <c r="F24" s="50"/>
      <c r="G24" s="50"/>
      <c r="H24" s="1"/>
      <c r="I24" s="1"/>
      <c r="J24" s="1"/>
      <c r="K24" s="1"/>
      <c r="L24" s="1"/>
      <c r="M24" s="1"/>
      <c r="N24" s="1"/>
      <c r="O24" s="1"/>
      <c r="P24" s="1"/>
      <c r="Q24" s="1"/>
      <c r="R24" s="1"/>
      <c r="S24" s="1"/>
      <c r="T24" s="1"/>
      <c r="U24" s="1"/>
      <c r="V24" s="1"/>
      <c r="W24" s="1"/>
      <c r="X24" s="1"/>
      <c r="Y24" s="1"/>
      <c r="Z24" s="1"/>
    </row>
    <row r="25" spans="1:26" ht="11.25" customHeight="1">
      <c r="A25" s="1"/>
      <c r="B25" s="50"/>
      <c r="C25" s="12" t="s">
        <v>166</v>
      </c>
      <c r="D25" s="51" t="s">
        <v>167</v>
      </c>
      <c r="E25" s="47"/>
      <c r="F25" s="12" t="s">
        <v>168</v>
      </c>
      <c r="G25" s="12" t="s">
        <v>168</v>
      </c>
      <c r="H25" s="1"/>
      <c r="I25" s="48" t="s">
        <v>105</v>
      </c>
      <c r="J25" s="48" t="s">
        <v>103</v>
      </c>
      <c r="K25" s="48" t="s">
        <v>104</v>
      </c>
      <c r="L25" s="1"/>
      <c r="M25" s="1"/>
      <c r="N25" s="1"/>
      <c r="O25" s="1"/>
      <c r="P25" s="1"/>
      <c r="Q25" s="1"/>
      <c r="R25" s="1"/>
      <c r="S25" s="1"/>
      <c r="T25" s="1"/>
      <c r="U25" s="1"/>
      <c r="V25" s="1"/>
      <c r="W25" s="1"/>
      <c r="X25" s="1"/>
      <c r="Y25" s="1"/>
      <c r="Z25" s="1"/>
    </row>
    <row r="26" spans="1:26" ht="11.25" customHeight="1">
      <c r="A26" s="1"/>
      <c r="B26" s="54" t="s">
        <v>169</v>
      </c>
      <c r="C26" s="54" t="s">
        <v>170</v>
      </c>
      <c r="D26" s="56" t="s">
        <v>171</v>
      </c>
      <c r="E26" s="16" t="s">
        <v>172</v>
      </c>
      <c r="F26" s="12" t="s">
        <v>15</v>
      </c>
      <c r="G26" s="12" t="s">
        <v>173</v>
      </c>
      <c r="H26" s="1"/>
      <c r="I26" s="49"/>
      <c r="J26" s="49"/>
      <c r="K26" s="49"/>
      <c r="L26" s="1"/>
      <c r="M26" s="1"/>
      <c r="N26" s="1"/>
      <c r="O26" s="1"/>
      <c r="P26" s="1"/>
      <c r="Q26" s="1"/>
      <c r="R26" s="1"/>
      <c r="S26" s="1"/>
      <c r="T26" s="1"/>
      <c r="U26" s="1"/>
      <c r="V26" s="1"/>
      <c r="W26" s="1"/>
      <c r="X26" s="1"/>
      <c r="Y26" s="1"/>
      <c r="Z26" s="1"/>
    </row>
    <row r="27" spans="1:26" ht="11.25" customHeight="1">
      <c r="A27" s="1"/>
      <c r="B27" s="49"/>
      <c r="C27" s="49"/>
      <c r="D27" s="49"/>
      <c r="E27" s="16" t="s">
        <v>174</v>
      </c>
      <c r="F27" s="12" t="s">
        <v>21</v>
      </c>
      <c r="G27" s="12" t="s">
        <v>123</v>
      </c>
      <c r="H27" s="1"/>
      <c r="I27" s="50"/>
      <c r="J27" s="50"/>
      <c r="K27" s="50"/>
      <c r="L27" s="1"/>
      <c r="M27" s="1"/>
      <c r="N27" s="1"/>
      <c r="O27" s="1"/>
      <c r="P27" s="1"/>
      <c r="Q27" s="1"/>
      <c r="R27" s="1"/>
      <c r="S27" s="1"/>
      <c r="T27" s="1"/>
      <c r="U27" s="1"/>
      <c r="V27" s="1"/>
      <c r="W27" s="1"/>
      <c r="X27" s="1"/>
      <c r="Y27" s="1"/>
      <c r="Z27" s="1"/>
    </row>
    <row r="28" spans="1:26" ht="11.25" customHeight="1">
      <c r="A28" s="1"/>
      <c r="B28" s="49"/>
      <c r="C28" s="50"/>
      <c r="D28" s="50"/>
      <c r="E28" s="16" t="s">
        <v>175</v>
      </c>
      <c r="F28" s="12" t="s">
        <v>17</v>
      </c>
      <c r="G28" s="35"/>
      <c r="H28" s="1"/>
      <c r="I28" s="13" t="s">
        <v>137</v>
      </c>
      <c r="J28" s="12" t="s">
        <v>15</v>
      </c>
      <c r="K28" s="35"/>
      <c r="L28" s="1"/>
      <c r="M28" s="1"/>
      <c r="N28" s="1"/>
      <c r="O28" s="1"/>
      <c r="P28" s="1"/>
      <c r="Q28" s="1"/>
      <c r="R28" s="1"/>
      <c r="S28" s="1"/>
      <c r="T28" s="1"/>
      <c r="U28" s="1"/>
      <c r="V28" s="1"/>
      <c r="W28" s="1"/>
      <c r="X28" s="1"/>
      <c r="Y28" s="1"/>
      <c r="Z28" s="1"/>
    </row>
    <row r="29" spans="1:26" ht="11.25" customHeight="1">
      <c r="A29" s="1"/>
      <c r="B29" s="49"/>
      <c r="C29" s="54" t="s">
        <v>176</v>
      </c>
      <c r="D29" s="56" t="s">
        <v>177</v>
      </c>
      <c r="E29" s="16" t="s">
        <v>172</v>
      </c>
      <c r="F29" s="12" t="s">
        <v>15</v>
      </c>
      <c r="G29" s="12" t="s">
        <v>178</v>
      </c>
      <c r="H29" s="1"/>
      <c r="I29" s="13" t="s">
        <v>140</v>
      </c>
      <c r="J29" s="12" t="s">
        <v>15</v>
      </c>
      <c r="K29" s="35"/>
      <c r="L29" s="1"/>
      <c r="M29" s="1"/>
      <c r="N29" s="1"/>
      <c r="O29" s="1"/>
      <c r="P29" s="1"/>
      <c r="Q29" s="1"/>
      <c r="R29" s="1"/>
      <c r="S29" s="1"/>
      <c r="T29" s="1"/>
      <c r="U29" s="1"/>
      <c r="V29" s="1"/>
      <c r="W29" s="1"/>
      <c r="X29" s="1"/>
      <c r="Y29" s="1"/>
      <c r="Z29" s="1"/>
    </row>
    <row r="30" spans="1:26" ht="11.25" customHeight="1">
      <c r="A30" s="1"/>
      <c r="B30" s="49"/>
      <c r="C30" s="49"/>
      <c r="D30" s="49"/>
      <c r="E30" s="16" t="s">
        <v>174</v>
      </c>
      <c r="F30" s="12" t="s">
        <v>21</v>
      </c>
      <c r="G30" s="12" t="s">
        <v>123</v>
      </c>
      <c r="H30" s="1"/>
      <c r="I30" s="13" t="s">
        <v>143</v>
      </c>
      <c r="J30" s="12" t="s">
        <v>15</v>
      </c>
      <c r="K30" s="35"/>
      <c r="L30" s="1"/>
      <c r="M30" s="1"/>
      <c r="N30" s="1"/>
      <c r="O30" s="1"/>
      <c r="P30" s="1"/>
      <c r="Q30" s="1"/>
      <c r="R30" s="1"/>
      <c r="S30" s="1"/>
      <c r="T30" s="1"/>
      <c r="U30" s="1"/>
      <c r="V30" s="1"/>
      <c r="W30" s="1"/>
      <c r="X30" s="1"/>
      <c r="Y30" s="1"/>
      <c r="Z30" s="1"/>
    </row>
    <row r="31" spans="1:26" ht="11.25" customHeight="1">
      <c r="A31" s="1"/>
      <c r="B31" s="50"/>
      <c r="C31" s="50"/>
      <c r="D31" s="50"/>
      <c r="E31" s="16" t="s">
        <v>175</v>
      </c>
      <c r="F31" s="12" t="s">
        <v>17</v>
      </c>
      <c r="G31" s="35"/>
      <c r="H31" s="1"/>
      <c r="I31" s="13" t="s">
        <v>146</v>
      </c>
      <c r="J31" s="12" t="s">
        <v>15</v>
      </c>
      <c r="K31" s="35"/>
      <c r="L31" s="1"/>
      <c r="M31" s="1"/>
      <c r="N31" s="1"/>
      <c r="O31" s="1"/>
      <c r="P31" s="1"/>
      <c r="Q31" s="1"/>
      <c r="R31" s="1"/>
      <c r="S31" s="1"/>
      <c r="T31" s="1"/>
      <c r="U31" s="1"/>
      <c r="V31" s="1"/>
      <c r="W31" s="1"/>
      <c r="X31" s="1"/>
      <c r="Y31" s="1"/>
      <c r="Z31" s="1"/>
    </row>
    <row r="32" spans="1:26" ht="11.25" customHeight="1">
      <c r="A32" s="1"/>
      <c r="B32" s="54" t="s">
        <v>179</v>
      </c>
      <c r="C32" s="12" t="s">
        <v>180</v>
      </c>
      <c r="D32" s="51" t="s">
        <v>181</v>
      </c>
      <c r="E32" s="47"/>
      <c r="F32" s="12" t="s">
        <v>21</v>
      </c>
      <c r="G32" s="12" t="s">
        <v>123</v>
      </c>
      <c r="H32" s="1"/>
      <c r="I32" s="13" t="s">
        <v>152</v>
      </c>
      <c r="J32" s="12" t="s">
        <v>15</v>
      </c>
      <c r="K32" s="35"/>
      <c r="L32" s="1"/>
      <c r="M32" s="1"/>
      <c r="N32" s="1"/>
      <c r="O32" s="1"/>
      <c r="P32" s="1"/>
      <c r="Q32" s="1"/>
      <c r="R32" s="1"/>
      <c r="S32" s="1"/>
      <c r="T32" s="1"/>
      <c r="U32" s="1"/>
      <c r="V32" s="1"/>
      <c r="W32" s="1"/>
      <c r="X32" s="1"/>
      <c r="Y32" s="1"/>
      <c r="Z32" s="1"/>
    </row>
    <row r="33" spans="1:26" ht="11.25" customHeight="1">
      <c r="A33" s="1"/>
      <c r="B33" s="50"/>
      <c r="C33" s="12" t="s">
        <v>182</v>
      </c>
      <c r="D33" s="51" t="s">
        <v>183</v>
      </c>
      <c r="E33" s="47"/>
      <c r="F33" s="12" t="s">
        <v>21</v>
      </c>
      <c r="G33" s="12" t="s">
        <v>123</v>
      </c>
      <c r="H33" s="1"/>
      <c r="I33" s="13" t="s">
        <v>155</v>
      </c>
      <c r="J33" s="12" t="s">
        <v>15</v>
      </c>
      <c r="K33" s="35"/>
      <c r="L33" s="1"/>
      <c r="M33" s="1"/>
      <c r="N33" s="1"/>
      <c r="O33" s="1"/>
      <c r="P33" s="1"/>
      <c r="Q33" s="1"/>
      <c r="R33" s="1"/>
      <c r="S33" s="1"/>
      <c r="T33" s="1"/>
      <c r="U33" s="1"/>
      <c r="V33" s="1"/>
      <c r="W33" s="1"/>
      <c r="X33" s="1"/>
      <c r="Y33" s="1"/>
      <c r="Z33" s="1"/>
    </row>
    <row r="34" spans="1:26" ht="11.25" customHeight="1">
      <c r="A34" s="1"/>
      <c r="B34" s="12" t="s">
        <v>184</v>
      </c>
      <c r="C34" s="12" t="s">
        <v>185</v>
      </c>
      <c r="D34" s="51" t="s">
        <v>186</v>
      </c>
      <c r="E34" s="47"/>
      <c r="F34" s="12" t="s">
        <v>21</v>
      </c>
      <c r="G34" s="12" t="s">
        <v>123</v>
      </c>
      <c r="H34" s="1"/>
      <c r="I34" s="13" t="s">
        <v>158</v>
      </c>
      <c r="J34" s="12" t="s">
        <v>15</v>
      </c>
      <c r="K34" s="35"/>
      <c r="L34" s="1"/>
      <c r="M34" s="1"/>
      <c r="N34" s="1"/>
      <c r="O34" s="1"/>
      <c r="P34" s="1"/>
      <c r="Q34" s="1"/>
      <c r="R34" s="1"/>
      <c r="S34" s="1"/>
      <c r="T34" s="1"/>
      <c r="U34" s="1"/>
      <c r="V34" s="1"/>
      <c r="W34" s="1"/>
      <c r="X34" s="1"/>
      <c r="Y34" s="1"/>
      <c r="Z34" s="1"/>
    </row>
    <row r="35" spans="1:26" ht="11.25" customHeight="1">
      <c r="A35" s="1"/>
      <c r="B35" s="12" t="s">
        <v>187</v>
      </c>
      <c r="C35" s="12" t="s">
        <v>188</v>
      </c>
      <c r="D35" s="51" t="s">
        <v>189</v>
      </c>
      <c r="E35" s="47"/>
      <c r="F35" s="12" t="s">
        <v>19</v>
      </c>
      <c r="G35" s="36"/>
      <c r="H35" s="1"/>
      <c r="I35" s="1"/>
      <c r="J35" s="1"/>
      <c r="K35" s="1"/>
      <c r="L35" s="1"/>
      <c r="M35" s="1"/>
      <c r="N35" s="1"/>
      <c r="O35" s="1"/>
      <c r="P35" s="1"/>
      <c r="Q35" s="1"/>
      <c r="R35" s="1"/>
      <c r="S35" s="1"/>
      <c r="T35" s="1"/>
      <c r="U35" s="1"/>
      <c r="V35" s="1"/>
      <c r="W35" s="1"/>
      <c r="X35" s="1"/>
      <c r="Y35" s="1"/>
      <c r="Z35" s="1"/>
    </row>
    <row r="36" spans="1:26" ht="11.25" customHeight="1">
      <c r="A36" s="1"/>
      <c r="B36" s="12" t="s">
        <v>190</v>
      </c>
      <c r="C36" s="12" t="s">
        <v>191</v>
      </c>
      <c r="D36" s="51" t="s">
        <v>192</v>
      </c>
      <c r="E36" s="47"/>
      <c r="F36" s="12" t="s">
        <v>15</v>
      </c>
      <c r="G36" s="12" t="s">
        <v>193</v>
      </c>
      <c r="H36" s="1"/>
      <c r="I36" s="2" t="s">
        <v>194</v>
      </c>
      <c r="J36" s="1"/>
      <c r="K36" s="1"/>
      <c r="L36" s="1"/>
      <c r="M36" s="1"/>
      <c r="N36" s="1"/>
      <c r="O36" s="1"/>
      <c r="P36" s="1"/>
      <c r="Q36" s="1"/>
      <c r="R36" s="1"/>
      <c r="S36" s="1"/>
      <c r="T36" s="1"/>
      <c r="U36" s="1"/>
      <c r="V36" s="1"/>
      <c r="W36" s="1"/>
      <c r="X36" s="1"/>
      <c r="Y36" s="1"/>
      <c r="Z36" s="1"/>
    </row>
    <row r="37" spans="1:26" ht="11.25" customHeight="1">
      <c r="A37" s="1"/>
      <c r="B37" s="12" t="s">
        <v>195</v>
      </c>
      <c r="C37" s="12" t="s">
        <v>196</v>
      </c>
      <c r="D37" s="51" t="s">
        <v>197</v>
      </c>
      <c r="E37" s="47"/>
      <c r="F37" s="12" t="s">
        <v>15</v>
      </c>
      <c r="G37" s="35"/>
      <c r="H37" s="1"/>
      <c r="I37" s="1"/>
      <c r="J37" s="1"/>
      <c r="K37" s="1"/>
      <c r="L37" s="1"/>
      <c r="M37" s="1"/>
      <c r="N37" s="1"/>
      <c r="O37" s="1"/>
      <c r="P37" s="1"/>
      <c r="Q37" s="1"/>
      <c r="R37" s="1"/>
      <c r="S37" s="1"/>
      <c r="T37" s="1"/>
      <c r="U37" s="1"/>
      <c r="V37" s="1"/>
      <c r="W37" s="1"/>
      <c r="X37" s="1"/>
      <c r="Y37" s="1"/>
      <c r="Z37" s="1"/>
    </row>
    <row r="38" spans="1:26" ht="11.25" customHeight="1">
      <c r="A38" s="1"/>
      <c r="B38" s="12" t="s">
        <v>198</v>
      </c>
      <c r="C38" s="12" t="s">
        <v>199</v>
      </c>
      <c r="D38" s="51" t="s">
        <v>200</v>
      </c>
      <c r="E38" s="47"/>
      <c r="F38" s="12" t="s">
        <v>15</v>
      </c>
      <c r="G38" s="35"/>
      <c r="H38" s="1"/>
      <c r="I38" s="48" t="s">
        <v>105</v>
      </c>
      <c r="J38" s="48" t="s">
        <v>103</v>
      </c>
      <c r="K38" s="48" t="s">
        <v>104</v>
      </c>
      <c r="L38" s="1"/>
      <c r="M38" s="1"/>
      <c r="N38" s="1"/>
      <c r="O38" s="1"/>
      <c r="P38" s="1"/>
      <c r="Q38" s="1"/>
      <c r="R38" s="1"/>
      <c r="S38" s="1"/>
      <c r="T38" s="1"/>
      <c r="U38" s="1"/>
      <c r="V38" s="1"/>
      <c r="W38" s="1"/>
      <c r="X38" s="1"/>
      <c r="Y38" s="1"/>
      <c r="Z38" s="1"/>
    </row>
    <row r="39" spans="1:26" ht="11.25" customHeight="1">
      <c r="A39" s="1"/>
      <c r="B39" s="12" t="s">
        <v>201</v>
      </c>
      <c r="C39" s="12" t="s">
        <v>202</v>
      </c>
      <c r="D39" s="51" t="s">
        <v>203</v>
      </c>
      <c r="E39" s="47"/>
      <c r="F39" s="12" t="s">
        <v>15</v>
      </c>
      <c r="G39" s="35"/>
      <c r="H39" s="1"/>
      <c r="I39" s="49"/>
      <c r="J39" s="49"/>
      <c r="K39" s="49"/>
      <c r="L39" s="1"/>
      <c r="M39" s="1"/>
      <c r="N39" s="1"/>
      <c r="O39" s="1"/>
      <c r="P39" s="1"/>
      <c r="Q39" s="1"/>
      <c r="R39" s="1"/>
      <c r="S39" s="1"/>
      <c r="T39" s="1"/>
      <c r="U39" s="1"/>
      <c r="V39" s="1"/>
      <c r="W39" s="1"/>
      <c r="X39" s="1"/>
      <c r="Y39" s="1"/>
      <c r="Z39" s="1"/>
    </row>
    <row r="40" spans="1:26" ht="11.25" customHeight="1">
      <c r="A40" s="1"/>
      <c r="B40" s="12" t="s">
        <v>204</v>
      </c>
      <c r="C40" s="12" t="s">
        <v>205</v>
      </c>
      <c r="D40" s="51" t="s">
        <v>206</v>
      </c>
      <c r="E40" s="47"/>
      <c r="F40" s="12" t="s">
        <v>19</v>
      </c>
      <c r="G40" s="12" t="s">
        <v>207</v>
      </c>
      <c r="H40" s="1"/>
      <c r="I40" s="50"/>
      <c r="J40" s="50"/>
      <c r="K40" s="50"/>
      <c r="L40" s="1"/>
      <c r="M40" s="1"/>
      <c r="N40" s="1"/>
      <c r="O40" s="1"/>
      <c r="P40" s="1"/>
      <c r="Q40" s="1"/>
      <c r="R40" s="1"/>
      <c r="S40" s="1"/>
      <c r="T40" s="1"/>
      <c r="U40" s="1"/>
      <c r="V40" s="1"/>
      <c r="W40" s="1"/>
      <c r="X40" s="1"/>
      <c r="Y40" s="1"/>
      <c r="Z40" s="1"/>
    </row>
    <row r="41" spans="1:26" ht="11.25" customHeight="1">
      <c r="A41" s="1"/>
      <c r="B41" s="1"/>
      <c r="C41" s="1"/>
      <c r="D41" s="1"/>
      <c r="E41" s="1"/>
      <c r="F41" s="1"/>
      <c r="G41" s="1"/>
      <c r="H41" s="1"/>
      <c r="I41" s="13" t="s">
        <v>208</v>
      </c>
      <c r="J41" s="12" t="s">
        <v>15</v>
      </c>
      <c r="K41" s="35"/>
      <c r="L41" s="1"/>
      <c r="M41" s="1"/>
      <c r="N41" s="1"/>
      <c r="O41" s="1"/>
      <c r="P41" s="1"/>
      <c r="Q41" s="1"/>
      <c r="R41" s="1"/>
      <c r="S41" s="1"/>
      <c r="T41" s="1"/>
      <c r="U41" s="1"/>
      <c r="V41" s="1"/>
      <c r="W41" s="1"/>
      <c r="X41" s="1"/>
      <c r="Y41" s="1"/>
      <c r="Z41" s="1"/>
    </row>
    <row r="42" spans="1:26" ht="11.25" customHeight="1">
      <c r="A42" s="1"/>
      <c r="B42" s="41" t="s">
        <v>209</v>
      </c>
      <c r="C42" s="1"/>
      <c r="D42" s="1"/>
      <c r="E42" s="1"/>
      <c r="F42" s="1"/>
      <c r="G42" s="1"/>
      <c r="H42" s="1"/>
      <c r="I42" s="13" t="s">
        <v>210</v>
      </c>
      <c r="J42" s="12" t="s">
        <v>15</v>
      </c>
      <c r="K42" s="35"/>
      <c r="L42" s="1"/>
      <c r="M42" s="1"/>
      <c r="N42" s="1"/>
      <c r="O42" s="1"/>
      <c r="P42" s="1"/>
      <c r="Q42" s="1"/>
      <c r="R42" s="1"/>
      <c r="S42" s="1"/>
      <c r="T42" s="1"/>
      <c r="U42" s="1"/>
      <c r="V42" s="1"/>
      <c r="W42" s="1"/>
      <c r="X42" s="1"/>
      <c r="Y42" s="1"/>
      <c r="Z42" s="1"/>
    </row>
    <row r="43" spans="1:26" ht="11.25" customHeight="1">
      <c r="A43" s="1"/>
      <c r="B43" s="1"/>
      <c r="C43" s="1"/>
      <c r="D43" s="1"/>
      <c r="E43" s="1"/>
      <c r="F43" s="1"/>
      <c r="G43" s="1"/>
      <c r="H43" s="1"/>
      <c r="I43" s="13" t="s">
        <v>211</v>
      </c>
      <c r="J43" s="12" t="s">
        <v>15</v>
      </c>
      <c r="K43" s="35"/>
      <c r="L43" s="1"/>
      <c r="M43" s="1"/>
      <c r="N43" s="1"/>
      <c r="O43" s="1"/>
      <c r="P43" s="1"/>
      <c r="Q43" s="1"/>
      <c r="R43" s="1"/>
      <c r="S43" s="1"/>
      <c r="T43" s="1"/>
      <c r="U43" s="1"/>
      <c r="V43" s="1"/>
      <c r="W43" s="1"/>
      <c r="X43" s="1"/>
      <c r="Y43" s="1"/>
      <c r="Z43" s="1"/>
    </row>
    <row r="44" spans="1:26" ht="11.25" customHeight="1">
      <c r="A44" s="1"/>
      <c r="B44" s="41" t="str">
        <f>IF(OR(AND(G28&lt;&gt;"",G28&lt;6.83),AND(G31&lt;&gt;"",G31&lt;6.83),AND(K7&lt;&gt;"",K7&lt;6.83),AND(K8&lt;&gt;"",K8&lt;6.83)),"Hourly rate input is less than the national minimum wage. Please review and correct cells highlighted red.","")</f>
        <v/>
      </c>
      <c r="C44" s="1"/>
      <c r="D44" s="1"/>
      <c r="E44" s="1"/>
      <c r="F44" s="1"/>
      <c r="G44" s="1"/>
      <c r="H44" s="1"/>
      <c r="I44" s="13" t="s">
        <v>212</v>
      </c>
      <c r="J44" s="12" t="s">
        <v>15</v>
      </c>
      <c r="K44" s="35"/>
      <c r="L44" s="1"/>
      <c r="M44" s="1"/>
      <c r="N44" s="1"/>
      <c r="O44" s="1"/>
      <c r="P44" s="1"/>
      <c r="Q44" s="1"/>
      <c r="R44" s="1"/>
      <c r="S44" s="1"/>
      <c r="T44" s="1"/>
      <c r="U44" s="1"/>
      <c r="V44" s="1"/>
      <c r="W44" s="1"/>
      <c r="X44" s="1"/>
      <c r="Y44" s="1"/>
      <c r="Z44" s="1"/>
    </row>
    <row r="45" spans="1:26" ht="11.25" customHeight="1">
      <c r="A45" s="1"/>
      <c r="B45" s="1"/>
      <c r="C45" s="1"/>
      <c r="D45" s="1"/>
      <c r="E45" s="1"/>
      <c r="F45" s="1"/>
      <c r="G45" s="1"/>
      <c r="H45" s="1"/>
      <c r="I45" s="13" t="s">
        <v>213</v>
      </c>
      <c r="J45" s="12" t="s">
        <v>15</v>
      </c>
      <c r="K45" s="35"/>
      <c r="L45" s="1"/>
      <c r="M45" s="1"/>
      <c r="N45" s="1"/>
      <c r="O45" s="1"/>
      <c r="P45" s="1"/>
      <c r="Q45" s="1"/>
      <c r="R45" s="1"/>
      <c r="S45" s="1"/>
      <c r="T45" s="1"/>
      <c r="U45" s="1"/>
      <c r="V45" s="1"/>
      <c r="W45" s="1"/>
      <c r="X45" s="1"/>
      <c r="Y45" s="1"/>
      <c r="Z45" s="1"/>
    </row>
    <row r="46" spans="1:26" ht="11.25" customHeight="1">
      <c r="A46" s="1"/>
      <c r="B46" s="1"/>
      <c r="C46" s="1"/>
      <c r="D46" s="1"/>
      <c r="E46" s="1"/>
      <c r="F46" s="1"/>
      <c r="G46" s="1"/>
      <c r="H46" s="1"/>
      <c r="I46" s="13" t="s">
        <v>214</v>
      </c>
      <c r="J46" s="12" t="s">
        <v>15</v>
      </c>
      <c r="K46" s="35"/>
      <c r="L46" s="1"/>
      <c r="M46" s="1"/>
      <c r="N46" s="1"/>
      <c r="O46" s="1"/>
      <c r="P46" s="1"/>
      <c r="Q46" s="1"/>
      <c r="R46" s="1"/>
      <c r="S46" s="1"/>
      <c r="T46" s="1"/>
      <c r="U46" s="1"/>
      <c r="V46" s="1"/>
      <c r="W46" s="1"/>
      <c r="X46" s="1"/>
      <c r="Y46" s="1"/>
      <c r="Z46" s="1"/>
    </row>
    <row r="47" spans="1:26" ht="11.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1.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1.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1.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1.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1.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1.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yhy54QCaL2Bxlf/AgG2SUIBrS/Sk50RLWqgQVFggmJ4DXga9gEA9mYyIOy6TxYxLmWuPE23JrnZxH98drbvwZg==" saltValue="K63IlssLD4sRAhNSJcj0vw==" spinCount="100000" sheet="1" objects="1" scenarios="1"/>
  <mergeCells count="52">
    <mergeCell ref="B32:B33"/>
    <mergeCell ref="D32:E32"/>
    <mergeCell ref="K25:K27"/>
    <mergeCell ref="D26:D28"/>
    <mergeCell ref="B19:B25"/>
    <mergeCell ref="B26:B31"/>
    <mergeCell ref="C26:C28"/>
    <mergeCell ref="C29:C31"/>
    <mergeCell ref="D29:D31"/>
    <mergeCell ref="F19:F24"/>
    <mergeCell ref="G19:G24"/>
    <mergeCell ref="D20:E20"/>
    <mergeCell ref="D25:E25"/>
    <mergeCell ref="D23:E23"/>
    <mergeCell ref="D24:E24"/>
    <mergeCell ref="I25:I27"/>
    <mergeCell ref="D6:E6"/>
    <mergeCell ref="B7:B18"/>
    <mergeCell ref="D7:E7"/>
    <mergeCell ref="F7:F9"/>
    <mergeCell ref="G7:G9"/>
    <mergeCell ref="D8:E8"/>
    <mergeCell ref="D9:E9"/>
    <mergeCell ref="D18:E18"/>
    <mergeCell ref="D10:E10"/>
    <mergeCell ref="D11:E11"/>
    <mergeCell ref="J12:J14"/>
    <mergeCell ref="K12:K14"/>
    <mergeCell ref="D12:E12"/>
    <mergeCell ref="D13:E13"/>
    <mergeCell ref="D14:E14"/>
    <mergeCell ref="F11:F18"/>
    <mergeCell ref="G11:G18"/>
    <mergeCell ref="I12:I14"/>
    <mergeCell ref="D15:E15"/>
    <mergeCell ref="K38:K40"/>
    <mergeCell ref="D39:E39"/>
    <mergeCell ref="D40:E40"/>
    <mergeCell ref="D33:E33"/>
    <mergeCell ref="D34:E34"/>
    <mergeCell ref="D35:E35"/>
    <mergeCell ref="D36:E36"/>
    <mergeCell ref="D37:E37"/>
    <mergeCell ref="D38:E38"/>
    <mergeCell ref="I38:I40"/>
    <mergeCell ref="J38:J40"/>
    <mergeCell ref="J25:J27"/>
    <mergeCell ref="D21:E21"/>
    <mergeCell ref="D22:E22"/>
    <mergeCell ref="D16:E16"/>
    <mergeCell ref="D17:E17"/>
    <mergeCell ref="D19:E19"/>
  </mergeCells>
  <conditionalFormatting sqref="G28 G31 G37:G39 K7:K8 K15:K21 K28:K34 K41:K46 N7:N10">
    <cfRule type="expression" dxfId="20" priority="3">
      <formula>G7=""</formula>
    </cfRule>
  </conditionalFormatting>
  <conditionalFormatting sqref="G28 G31 K7:K8">
    <cfRule type="expression" dxfId="19" priority="4">
      <formula>AND(G7&lt;6.83,G7&lt;&gt;"")</formula>
    </cfRule>
  </conditionalFormatting>
  <conditionalFormatting sqref="G35">
    <cfRule type="expression" dxfId="18" priority="5">
      <formula>G35=""</formula>
    </cfRule>
  </conditionalFormatting>
  <dataValidations count="2">
    <dataValidation type="custom" allowBlank="1" showInputMessage="1" showErrorMessage="1" errorTitle="Input Error" error="Value entered must be a number, greater than zero and to no more than two decimal places." sqref="K7:K8 K15:K21 G28 G31 K28:K34 G37:G39 K41:K46" xr:uid="{00000000-0002-0000-0200-000000000000}">
      <formula1>AND(ISNUMBER(G7),G7&gt;0,OR(IF(ISERROR(FIND(".",G7)),LEN(G7)&gt;0,LEN(MID(G7,FIND(".",G7)+1,25))&lt;3)))</formula1>
    </dataValidation>
    <dataValidation type="custom" allowBlank="1" showInputMessage="1" showErrorMessage="1" errorTitle="Input Error" error="Value entered must be a number, greater than zero and to no more than two decimal places." sqref="N7:N10 G35" xr:uid="{00000000-0002-0000-0200-000001000000}">
      <formula1>AND(ISNUMBER(G7),G7&gt;0,OR(IF(ISERROR(FIND(".",G7)),LEN(G7)&gt;0,LEN(MID(G7,FIND(".",G7)+1,25))&lt;5)))</formula1>
    </dataValidation>
  </dataValidations>
  <pageMargins left="0.7" right="0.7" top="0.75" bottom="0.75" header="0" footer="0"/>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A7AE9827-3738-456F-ACC7-8C29ABB04D64}">
            <xm:f>iBidder!$C$13="No"</xm:f>
            <x14:dxf>
              <fill>
                <patternFill>
                  <bgColor theme="0" tint="-0.24994659260841701"/>
                </patternFill>
              </fill>
            </x14:dxf>
          </x14:cfRule>
          <xm:sqref>G28 G31 G35 G37:G39 K7:K8 K15:K21 K28:K34 K41:K46 N7:N10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2EFD9"/>
  </sheetPr>
  <dimension ref="A1:Z1000"/>
  <sheetViews>
    <sheetView workbookViewId="0">
      <selection activeCell="F34" sqref="F34"/>
    </sheetView>
  </sheetViews>
  <sheetFormatPr defaultColWidth="14.453125" defaultRowHeight="15" customHeight="1"/>
  <cols>
    <col min="1" max="1" width="3.7265625" customWidth="1"/>
    <col min="2" max="2" width="40.1796875" customWidth="1"/>
    <col min="3" max="3" width="8.26953125" customWidth="1"/>
    <col min="4" max="4" width="35" customWidth="1"/>
    <col min="5" max="5" width="14.1796875" customWidth="1"/>
    <col min="6" max="6" width="20.54296875" customWidth="1"/>
    <col min="7" max="7" width="9.1796875" customWidth="1"/>
    <col min="8" max="8" width="17.1796875" customWidth="1"/>
    <col min="9" max="9" width="9.1796875" customWidth="1"/>
    <col min="10" max="10" width="13.453125" customWidth="1"/>
    <col min="11" max="11" width="9.1796875" customWidth="1"/>
    <col min="12" max="12" width="14.26953125" customWidth="1"/>
    <col min="13" max="26" width="9.1796875" customWidth="1"/>
  </cols>
  <sheetData>
    <row r="1" spans="1:26" ht="11.25" customHeight="1">
      <c r="A1" s="1"/>
      <c r="B1" s="1"/>
      <c r="C1" s="1"/>
      <c r="D1" s="1"/>
      <c r="E1" s="1"/>
      <c r="F1" s="1"/>
      <c r="G1" s="1"/>
      <c r="H1" s="1"/>
      <c r="I1" s="1"/>
      <c r="J1" s="1"/>
      <c r="K1" s="1"/>
      <c r="L1" s="1"/>
      <c r="M1" s="1"/>
      <c r="N1" s="1"/>
      <c r="O1" s="1"/>
      <c r="P1" s="1"/>
      <c r="Q1" s="1"/>
      <c r="R1" s="1"/>
      <c r="S1" s="1"/>
      <c r="T1" s="1"/>
      <c r="U1" s="1"/>
      <c r="V1" s="1"/>
      <c r="W1" s="1"/>
      <c r="X1" s="1"/>
      <c r="Y1" s="1"/>
      <c r="Z1" s="1"/>
    </row>
    <row r="2" spans="1:26" ht="11.25" customHeight="1">
      <c r="A2" s="1"/>
      <c r="B2" s="2" t="s">
        <v>215</v>
      </c>
      <c r="C2" s="1"/>
      <c r="D2" s="1"/>
      <c r="E2" s="1"/>
      <c r="F2" s="1"/>
      <c r="G2" s="1"/>
      <c r="H2" s="1"/>
      <c r="I2" s="1"/>
      <c r="J2" s="1"/>
      <c r="K2" s="1"/>
      <c r="L2" s="1"/>
      <c r="M2" s="1"/>
      <c r="N2" s="1"/>
      <c r="O2" s="1"/>
      <c r="P2" s="1"/>
      <c r="Q2" s="1"/>
      <c r="R2" s="1"/>
      <c r="S2" s="1"/>
      <c r="T2" s="1"/>
      <c r="U2" s="1"/>
      <c r="V2" s="1"/>
      <c r="W2" s="1"/>
      <c r="X2" s="1"/>
      <c r="Y2" s="1"/>
      <c r="Z2" s="1"/>
    </row>
    <row r="3" spans="1:26" ht="11.25" customHeight="1">
      <c r="A3" s="1"/>
      <c r="B3" s="1"/>
      <c r="C3" s="1"/>
      <c r="D3" s="1"/>
      <c r="E3" s="1"/>
      <c r="F3" s="1"/>
      <c r="G3" s="1"/>
      <c r="H3" s="1"/>
      <c r="I3" s="1"/>
      <c r="J3" s="1"/>
      <c r="K3" s="1"/>
      <c r="L3" s="1"/>
      <c r="M3" s="1"/>
      <c r="N3" s="1"/>
      <c r="O3" s="1"/>
      <c r="P3" s="1"/>
      <c r="Q3" s="1"/>
      <c r="R3" s="1"/>
      <c r="S3" s="1"/>
      <c r="T3" s="1"/>
      <c r="U3" s="1"/>
      <c r="V3" s="1"/>
      <c r="W3" s="1"/>
      <c r="X3" s="1"/>
      <c r="Y3" s="1"/>
      <c r="Z3" s="1"/>
    </row>
    <row r="4" spans="1:26" ht="11.25" customHeight="1">
      <c r="A4" s="1"/>
      <c r="B4" s="2" t="s">
        <v>216</v>
      </c>
      <c r="C4" s="1"/>
      <c r="D4" s="1"/>
      <c r="E4" s="1"/>
      <c r="F4" s="1"/>
      <c r="G4" s="1"/>
      <c r="H4" s="2" t="s">
        <v>217</v>
      </c>
      <c r="I4" s="1"/>
      <c r="J4" s="1"/>
      <c r="K4" s="1"/>
      <c r="L4" s="2" t="s">
        <v>218</v>
      </c>
      <c r="M4" s="1"/>
      <c r="N4" s="1"/>
      <c r="O4" s="1"/>
      <c r="P4" s="1"/>
      <c r="Q4" s="1"/>
      <c r="R4" s="1"/>
      <c r="S4" s="1"/>
      <c r="T4" s="1"/>
      <c r="U4" s="1"/>
      <c r="V4" s="1"/>
      <c r="W4" s="1"/>
      <c r="X4" s="1"/>
      <c r="Y4" s="1"/>
      <c r="Z4" s="1"/>
    </row>
    <row r="5" spans="1:26" ht="11.25" customHeight="1">
      <c r="A5" s="1"/>
      <c r="B5" s="1"/>
      <c r="C5" s="1"/>
      <c r="D5" s="1"/>
      <c r="E5" s="1"/>
      <c r="F5" s="1"/>
      <c r="G5" s="1"/>
      <c r="H5" s="1"/>
      <c r="I5" s="1"/>
      <c r="J5" s="1"/>
      <c r="K5" s="1"/>
      <c r="L5" s="1"/>
      <c r="M5" s="1"/>
      <c r="N5" s="1"/>
      <c r="O5" s="1"/>
      <c r="P5" s="1"/>
      <c r="Q5" s="1"/>
      <c r="R5" s="1"/>
      <c r="S5" s="1"/>
      <c r="T5" s="1"/>
      <c r="U5" s="1"/>
      <c r="V5" s="1"/>
      <c r="W5" s="1"/>
      <c r="X5" s="1"/>
      <c r="Y5" s="1"/>
      <c r="Z5" s="1"/>
    </row>
    <row r="6" spans="1:26" ht="22.5" customHeight="1">
      <c r="A6" s="1"/>
      <c r="B6" s="11" t="s">
        <v>100</v>
      </c>
      <c r="C6" s="11" t="s">
        <v>101</v>
      </c>
      <c r="D6" s="11" t="s">
        <v>102</v>
      </c>
      <c r="E6" s="11" t="s">
        <v>103</v>
      </c>
      <c r="F6" s="11" t="s">
        <v>104</v>
      </c>
      <c r="G6" s="1"/>
      <c r="H6" s="48" t="s">
        <v>105</v>
      </c>
      <c r="I6" s="48" t="s">
        <v>219</v>
      </c>
      <c r="J6" s="48" t="s">
        <v>104</v>
      </c>
      <c r="K6" s="1"/>
      <c r="L6" s="10" t="s">
        <v>106</v>
      </c>
      <c r="M6" s="10" t="s">
        <v>107</v>
      </c>
      <c r="N6" s="1"/>
      <c r="O6" s="1"/>
      <c r="P6" s="1"/>
      <c r="Q6" s="1"/>
      <c r="R6" s="1"/>
      <c r="S6" s="1"/>
      <c r="T6" s="1"/>
      <c r="U6" s="1"/>
      <c r="V6" s="1"/>
      <c r="W6" s="1"/>
      <c r="X6" s="1"/>
      <c r="Y6" s="1"/>
      <c r="Z6" s="1"/>
    </row>
    <row r="7" spans="1:26" ht="11.25" customHeight="1">
      <c r="A7" s="1"/>
      <c r="B7" s="53" t="s">
        <v>108</v>
      </c>
      <c r="C7" s="12" t="s">
        <v>109</v>
      </c>
      <c r="D7" s="18" t="s">
        <v>110</v>
      </c>
      <c r="E7" s="53" t="s">
        <v>19</v>
      </c>
      <c r="F7" s="54" t="s">
        <v>111</v>
      </c>
      <c r="G7" s="1"/>
      <c r="H7" s="49"/>
      <c r="I7" s="49"/>
      <c r="J7" s="49"/>
      <c r="K7" s="1"/>
      <c r="L7" s="12" t="s">
        <v>113</v>
      </c>
      <c r="M7" s="36"/>
      <c r="N7" s="1"/>
      <c r="O7" s="1"/>
      <c r="P7" s="1"/>
      <c r="Q7" s="1"/>
      <c r="R7" s="1"/>
      <c r="S7" s="1"/>
      <c r="T7" s="1"/>
      <c r="U7" s="1"/>
      <c r="V7" s="1"/>
      <c r="W7" s="1"/>
      <c r="X7" s="1"/>
      <c r="Y7" s="1"/>
      <c r="Z7" s="1"/>
    </row>
    <row r="8" spans="1:26" ht="11.25" customHeight="1">
      <c r="A8" s="1"/>
      <c r="B8" s="49"/>
      <c r="C8" s="12" t="s">
        <v>114</v>
      </c>
      <c r="D8" s="18" t="s">
        <v>115</v>
      </c>
      <c r="E8" s="49"/>
      <c r="F8" s="49"/>
      <c r="G8" s="1"/>
      <c r="H8" s="50"/>
      <c r="I8" s="50"/>
      <c r="J8" s="50"/>
      <c r="K8" s="1"/>
      <c r="L8" s="12" t="s">
        <v>117</v>
      </c>
      <c r="M8" s="36"/>
      <c r="N8" s="1"/>
      <c r="O8" s="1"/>
      <c r="P8" s="1"/>
      <c r="Q8" s="1"/>
      <c r="R8" s="1"/>
      <c r="S8" s="1"/>
      <c r="T8" s="1"/>
      <c r="U8" s="1"/>
      <c r="V8" s="1"/>
      <c r="W8" s="1"/>
      <c r="X8" s="1"/>
      <c r="Y8" s="1"/>
      <c r="Z8" s="1"/>
    </row>
    <row r="9" spans="1:26" ht="11.25" customHeight="1">
      <c r="A9" s="1"/>
      <c r="B9" s="49"/>
      <c r="C9" s="12" t="s">
        <v>118</v>
      </c>
      <c r="D9" s="18" t="s">
        <v>119</v>
      </c>
      <c r="E9" s="50"/>
      <c r="F9" s="50"/>
      <c r="G9" s="1"/>
      <c r="H9" s="13" t="s">
        <v>112</v>
      </c>
      <c r="I9" s="12" t="s">
        <v>17</v>
      </c>
      <c r="J9" s="35"/>
      <c r="K9" s="1"/>
      <c r="L9" s="12" t="s">
        <v>120</v>
      </c>
      <c r="M9" s="36"/>
      <c r="N9" s="1"/>
      <c r="O9" s="1"/>
      <c r="P9" s="1"/>
      <c r="Q9" s="1"/>
      <c r="R9" s="1"/>
      <c r="S9" s="1"/>
      <c r="T9" s="1"/>
      <c r="U9" s="1"/>
      <c r="V9" s="1"/>
      <c r="W9" s="1"/>
      <c r="X9" s="1"/>
      <c r="Y9" s="1"/>
      <c r="Z9" s="1"/>
    </row>
    <row r="10" spans="1:26" ht="11.25" customHeight="1">
      <c r="A10" s="1"/>
      <c r="B10" s="49"/>
      <c r="C10" s="12" t="s">
        <v>121</v>
      </c>
      <c r="D10" s="18" t="s">
        <v>122</v>
      </c>
      <c r="E10" s="12" t="s">
        <v>21</v>
      </c>
      <c r="F10" s="16" t="s">
        <v>123</v>
      </c>
      <c r="G10" s="1"/>
      <c r="H10" s="13" t="s">
        <v>116</v>
      </c>
      <c r="I10" s="12" t="s">
        <v>17</v>
      </c>
      <c r="J10" s="35"/>
      <c r="K10" s="1"/>
      <c r="L10" s="12" t="s">
        <v>125</v>
      </c>
      <c r="M10" s="36"/>
      <c r="N10" s="1"/>
      <c r="O10" s="1"/>
      <c r="P10" s="1"/>
      <c r="Q10" s="1"/>
      <c r="R10" s="1"/>
      <c r="S10" s="1"/>
      <c r="T10" s="1"/>
      <c r="U10" s="1"/>
      <c r="V10" s="1"/>
      <c r="W10" s="1"/>
      <c r="X10" s="1"/>
      <c r="Y10" s="1"/>
      <c r="Z10" s="1"/>
    </row>
    <row r="11" spans="1:26" ht="11.25" customHeight="1">
      <c r="A11" s="1"/>
      <c r="B11" s="49"/>
      <c r="C11" s="12" t="s">
        <v>126</v>
      </c>
      <c r="D11" s="18" t="s">
        <v>127</v>
      </c>
      <c r="E11" s="53" t="s">
        <v>19</v>
      </c>
      <c r="F11" s="54" t="s">
        <v>111</v>
      </c>
      <c r="G11" s="1"/>
      <c r="H11" s="1"/>
      <c r="I11" s="1"/>
      <c r="J11" s="1"/>
      <c r="K11" s="1"/>
      <c r="L11" s="1" t="s">
        <v>128</v>
      </c>
      <c r="M11" s="1"/>
      <c r="N11" s="1"/>
      <c r="O11" s="1"/>
      <c r="P11" s="1"/>
      <c r="Q11" s="1"/>
      <c r="R11" s="1"/>
      <c r="S11" s="1"/>
      <c r="T11" s="1"/>
      <c r="U11" s="1"/>
      <c r="V11" s="1"/>
      <c r="W11" s="1"/>
      <c r="X11" s="1"/>
      <c r="Y11" s="1"/>
      <c r="Z11" s="1"/>
    </row>
    <row r="12" spans="1:26" ht="11.25" customHeight="1">
      <c r="A12" s="1"/>
      <c r="B12" s="49"/>
      <c r="C12" s="12" t="s">
        <v>129</v>
      </c>
      <c r="D12" s="18" t="s">
        <v>130</v>
      </c>
      <c r="E12" s="49"/>
      <c r="F12" s="49"/>
      <c r="G12" s="1"/>
      <c r="H12" s="1"/>
      <c r="I12" s="1"/>
      <c r="J12" s="1"/>
      <c r="K12" s="1"/>
      <c r="L12" s="1"/>
      <c r="M12" s="1"/>
      <c r="N12" s="1"/>
      <c r="O12" s="1"/>
      <c r="P12" s="1"/>
      <c r="Q12" s="1"/>
      <c r="R12" s="1"/>
      <c r="S12" s="1"/>
      <c r="T12" s="1"/>
      <c r="U12" s="1"/>
      <c r="V12" s="1"/>
      <c r="W12" s="1"/>
      <c r="X12" s="1"/>
      <c r="Y12" s="1"/>
      <c r="Z12" s="1"/>
    </row>
    <row r="13" spans="1:26" ht="11.25" customHeight="1">
      <c r="A13" s="1"/>
      <c r="B13" s="49"/>
      <c r="C13" s="12" t="s">
        <v>131</v>
      </c>
      <c r="D13" s="18" t="s">
        <v>132</v>
      </c>
      <c r="E13" s="49"/>
      <c r="F13" s="49"/>
      <c r="G13" s="1"/>
      <c r="H13" s="1"/>
      <c r="I13" s="1"/>
      <c r="J13" s="1"/>
      <c r="K13" s="1"/>
      <c r="L13" s="1"/>
      <c r="M13" s="1"/>
      <c r="N13" s="1"/>
      <c r="O13" s="1"/>
      <c r="P13" s="1"/>
      <c r="Q13" s="1"/>
      <c r="R13" s="1"/>
      <c r="S13" s="1"/>
      <c r="T13" s="1"/>
      <c r="U13" s="1"/>
      <c r="V13" s="1"/>
      <c r="W13" s="1"/>
      <c r="X13" s="1"/>
      <c r="Y13" s="1"/>
      <c r="Z13" s="1"/>
    </row>
    <row r="14" spans="1:26" ht="11.25" customHeight="1">
      <c r="A14" s="1"/>
      <c r="B14" s="49"/>
      <c r="C14" s="12" t="s">
        <v>133</v>
      </c>
      <c r="D14" s="18" t="s">
        <v>134</v>
      </c>
      <c r="E14" s="49"/>
      <c r="F14" s="49"/>
      <c r="G14" s="1"/>
      <c r="H14" s="1"/>
      <c r="I14" s="1"/>
      <c r="J14" s="1"/>
      <c r="K14" s="1"/>
      <c r="L14" s="1"/>
      <c r="M14" s="1"/>
      <c r="N14" s="1"/>
      <c r="O14" s="1"/>
      <c r="P14" s="1"/>
      <c r="Q14" s="1"/>
      <c r="R14" s="1"/>
      <c r="S14" s="1"/>
      <c r="T14" s="1"/>
      <c r="U14" s="1"/>
      <c r="V14" s="1"/>
      <c r="W14" s="1"/>
      <c r="X14" s="1"/>
      <c r="Y14" s="1"/>
      <c r="Z14" s="1"/>
    </row>
    <row r="15" spans="1:26" ht="11.25" customHeight="1">
      <c r="A15" s="1"/>
      <c r="B15" s="49"/>
      <c r="C15" s="12" t="s">
        <v>135</v>
      </c>
      <c r="D15" s="18" t="s">
        <v>136</v>
      </c>
      <c r="E15" s="49"/>
      <c r="F15" s="49"/>
      <c r="G15" s="1"/>
      <c r="H15" s="1"/>
      <c r="I15" s="1"/>
      <c r="J15" s="1"/>
      <c r="K15" s="1"/>
      <c r="L15" s="1"/>
      <c r="M15" s="1"/>
      <c r="N15" s="1"/>
      <c r="O15" s="1"/>
      <c r="P15" s="1"/>
      <c r="Q15" s="1"/>
      <c r="R15" s="1"/>
      <c r="S15" s="1"/>
      <c r="T15" s="1"/>
      <c r="U15" s="1"/>
      <c r="V15" s="1"/>
      <c r="W15" s="1"/>
      <c r="X15" s="1"/>
      <c r="Y15" s="1"/>
      <c r="Z15" s="1"/>
    </row>
    <row r="16" spans="1:26" ht="11.25" customHeight="1">
      <c r="A16" s="1"/>
      <c r="B16" s="49"/>
      <c r="C16" s="12" t="s">
        <v>138</v>
      </c>
      <c r="D16" s="18" t="s">
        <v>139</v>
      </c>
      <c r="E16" s="49"/>
      <c r="F16" s="49"/>
      <c r="G16" s="1"/>
      <c r="H16" s="1"/>
      <c r="I16" s="1"/>
      <c r="J16" s="1"/>
      <c r="K16" s="1"/>
      <c r="L16" s="1"/>
      <c r="M16" s="1"/>
      <c r="N16" s="1"/>
      <c r="O16" s="1"/>
      <c r="P16" s="1"/>
      <c r="Q16" s="1"/>
      <c r="R16" s="1"/>
      <c r="S16" s="1"/>
      <c r="T16" s="1"/>
      <c r="U16" s="1"/>
      <c r="V16" s="1"/>
      <c r="W16" s="1"/>
      <c r="X16" s="1"/>
      <c r="Y16" s="1"/>
      <c r="Z16" s="1"/>
    </row>
    <row r="17" spans="1:26" ht="11.25" customHeight="1">
      <c r="A17" s="1"/>
      <c r="B17" s="49"/>
      <c r="C17" s="12" t="s">
        <v>141</v>
      </c>
      <c r="D17" s="18" t="s">
        <v>142</v>
      </c>
      <c r="E17" s="49"/>
      <c r="F17" s="49"/>
      <c r="G17" s="1"/>
      <c r="H17" s="1"/>
      <c r="I17" s="1"/>
      <c r="J17" s="1"/>
      <c r="K17" s="1"/>
      <c r="L17" s="1"/>
      <c r="M17" s="1"/>
      <c r="N17" s="1"/>
      <c r="O17" s="1"/>
      <c r="P17" s="1"/>
      <c r="Q17" s="1"/>
      <c r="R17" s="1"/>
      <c r="S17" s="1"/>
      <c r="T17" s="1"/>
      <c r="U17" s="1"/>
      <c r="V17" s="1"/>
      <c r="W17" s="1"/>
      <c r="X17" s="1"/>
      <c r="Y17" s="1"/>
      <c r="Z17" s="1"/>
    </row>
    <row r="18" spans="1:26" ht="11.25" customHeight="1">
      <c r="A18" s="1"/>
      <c r="B18" s="50"/>
      <c r="C18" s="12" t="s">
        <v>144</v>
      </c>
      <c r="D18" s="18" t="s">
        <v>145</v>
      </c>
      <c r="E18" s="50"/>
      <c r="F18" s="50"/>
      <c r="G18" s="1"/>
      <c r="H18" s="1"/>
      <c r="I18" s="1"/>
      <c r="J18" s="1"/>
      <c r="K18" s="1"/>
      <c r="L18" s="1"/>
      <c r="M18" s="1"/>
      <c r="N18" s="1"/>
      <c r="O18" s="1"/>
      <c r="P18" s="1"/>
      <c r="Q18" s="1"/>
      <c r="R18" s="1"/>
      <c r="S18" s="1"/>
      <c r="T18" s="1"/>
      <c r="U18" s="1"/>
      <c r="V18" s="1"/>
      <c r="W18" s="1"/>
      <c r="X18" s="1"/>
      <c r="Y18" s="1"/>
      <c r="Z18" s="1"/>
    </row>
    <row r="19" spans="1:26" ht="11.25" customHeight="1">
      <c r="A19" s="1"/>
      <c r="B19" s="53" t="s">
        <v>147</v>
      </c>
      <c r="C19" s="12" t="s">
        <v>148</v>
      </c>
      <c r="D19" s="13" t="s">
        <v>220</v>
      </c>
      <c r="E19" s="53" t="s">
        <v>150</v>
      </c>
      <c r="F19" s="57" t="s">
        <v>221</v>
      </c>
      <c r="G19" s="1"/>
      <c r="H19" s="1"/>
      <c r="I19" s="1"/>
      <c r="J19" s="1"/>
      <c r="K19" s="1"/>
      <c r="L19" s="1"/>
      <c r="M19" s="1"/>
      <c r="N19" s="1"/>
      <c r="O19" s="1"/>
      <c r="P19" s="1"/>
      <c r="Q19" s="1"/>
      <c r="R19" s="1"/>
      <c r="S19" s="1"/>
      <c r="T19" s="1"/>
      <c r="U19" s="1"/>
      <c r="V19" s="1"/>
      <c r="W19" s="1"/>
      <c r="X19" s="1"/>
      <c r="Y19" s="1"/>
      <c r="Z19" s="1"/>
    </row>
    <row r="20" spans="1:26" ht="11.25" customHeight="1">
      <c r="A20" s="1"/>
      <c r="B20" s="49"/>
      <c r="C20" s="12" t="s">
        <v>153</v>
      </c>
      <c r="D20" s="13" t="s">
        <v>222</v>
      </c>
      <c r="E20" s="49"/>
      <c r="F20" s="49"/>
      <c r="G20" s="1"/>
      <c r="H20" s="1"/>
      <c r="I20" s="1"/>
      <c r="J20" s="1"/>
      <c r="K20" s="1"/>
      <c r="L20" s="1"/>
      <c r="M20" s="1"/>
      <c r="N20" s="1"/>
      <c r="O20" s="1"/>
      <c r="P20" s="1"/>
      <c r="Q20" s="1"/>
      <c r="R20" s="1"/>
      <c r="S20" s="1"/>
      <c r="T20" s="1"/>
      <c r="U20" s="1"/>
      <c r="V20" s="1"/>
      <c r="W20" s="1"/>
      <c r="X20" s="1"/>
      <c r="Y20" s="1"/>
      <c r="Z20" s="1"/>
    </row>
    <row r="21" spans="1:26" ht="11.25" customHeight="1">
      <c r="A21" s="1"/>
      <c r="B21" s="49"/>
      <c r="C21" s="12" t="s">
        <v>156</v>
      </c>
      <c r="D21" s="13" t="s">
        <v>157</v>
      </c>
      <c r="E21" s="49"/>
      <c r="F21" s="49"/>
      <c r="G21" s="1"/>
      <c r="H21" s="1"/>
      <c r="I21" s="1"/>
      <c r="J21" s="1"/>
      <c r="K21" s="1"/>
      <c r="L21" s="1"/>
      <c r="M21" s="1"/>
      <c r="N21" s="1"/>
      <c r="O21" s="1"/>
      <c r="P21" s="1"/>
      <c r="Q21" s="1"/>
      <c r="R21" s="1"/>
      <c r="S21" s="1"/>
      <c r="T21" s="1"/>
      <c r="U21" s="1"/>
      <c r="V21" s="1"/>
      <c r="W21" s="1"/>
      <c r="X21" s="1"/>
      <c r="Y21" s="1"/>
      <c r="Z21" s="1"/>
    </row>
    <row r="22" spans="1:26" ht="11.25" customHeight="1">
      <c r="A22" s="1"/>
      <c r="B22" s="49"/>
      <c r="C22" s="12" t="s">
        <v>159</v>
      </c>
      <c r="D22" s="13" t="s">
        <v>160</v>
      </c>
      <c r="E22" s="49"/>
      <c r="F22" s="49"/>
      <c r="G22" s="1"/>
      <c r="H22" s="1"/>
      <c r="I22" s="1"/>
      <c r="J22" s="1"/>
      <c r="K22" s="1"/>
      <c r="L22" s="1"/>
      <c r="M22" s="1"/>
      <c r="N22" s="1"/>
      <c r="O22" s="1"/>
      <c r="P22" s="1"/>
      <c r="Q22" s="1"/>
      <c r="R22" s="1"/>
      <c r="S22" s="1"/>
      <c r="T22" s="1"/>
      <c r="U22" s="1"/>
      <c r="V22" s="1"/>
      <c r="W22" s="1"/>
      <c r="X22" s="1"/>
      <c r="Y22" s="1"/>
      <c r="Z22" s="1"/>
    </row>
    <row r="23" spans="1:26" ht="11.25" customHeight="1">
      <c r="A23" s="1"/>
      <c r="B23" s="49"/>
      <c r="C23" s="12" t="s">
        <v>161</v>
      </c>
      <c r="D23" s="13" t="s">
        <v>162</v>
      </c>
      <c r="E23" s="49"/>
      <c r="F23" s="49"/>
      <c r="G23" s="1"/>
      <c r="H23" s="1"/>
      <c r="I23" s="1"/>
      <c r="J23" s="1"/>
      <c r="K23" s="1"/>
      <c r="L23" s="1"/>
      <c r="M23" s="1"/>
      <c r="N23" s="1"/>
      <c r="O23" s="1"/>
      <c r="P23" s="1"/>
      <c r="Q23" s="1"/>
      <c r="R23" s="1"/>
      <c r="S23" s="1"/>
      <c r="T23" s="1"/>
      <c r="U23" s="1"/>
      <c r="V23" s="1"/>
      <c r="W23" s="1"/>
      <c r="X23" s="1"/>
      <c r="Y23" s="1"/>
      <c r="Z23" s="1"/>
    </row>
    <row r="24" spans="1:26" ht="11.25" customHeight="1">
      <c r="A24" s="1"/>
      <c r="B24" s="49"/>
      <c r="C24" s="12" t="s">
        <v>164</v>
      </c>
      <c r="D24" s="13" t="s">
        <v>165</v>
      </c>
      <c r="E24" s="50"/>
      <c r="F24" s="50"/>
      <c r="G24" s="1"/>
      <c r="H24" s="1"/>
      <c r="I24" s="1"/>
      <c r="J24" s="1"/>
      <c r="K24" s="1"/>
      <c r="L24" s="1"/>
      <c r="M24" s="1"/>
      <c r="N24" s="1"/>
      <c r="O24" s="1"/>
      <c r="P24" s="1"/>
      <c r="Q24" s="1"/>
      <c r="R24" s="1"/>
      <c r="S24" s="1"/>
      <c r="T24" s="1"/>
      <c r="U24" s="1"/>
      <c r="V24" s="1"/>
      <c r="W24" s="1"/>
      <c r="X24" s="1"/>
      <c r="Y24" s="1"/>
      <c r="Z24" s="1"/>
    </row>
    <row r="25" spans="1:26" ht="11.25" customHeight="1">
      <c r="A25" s="1"/>
      <c r="B25" s="50"/>
      <c r="C25" s="12" t="s">
        <v>166</v>
      </c>
      <c r="D25" s="13" t="s">
        <v>167</v>
      </c>
      <c r="E25" s="12" t="s">
        <v>168</v>
      </c>
      <c r="F25" s="12" t="s">
        <v>168</v>
      </c>
      <c r="G25" s="1"/>
      <c r="H25" s="1"/>
      <c r="I25" s="1"/>
      <c r="J25" s="1"/>
      <c r="K25" s="1"/>
      <c r="L25" s="1"/>
      <c r="M25" s="1"/>
      <c r="N25" s="1"/>
      <c r="O25" s="1"/>
      <c r="P25" s="1"/>
      <c r="Q25" s="1"/>
      <c r="R25" s="1"/>
      <c r="S25" s="1"/>
      <c r="T25" s="1"/>
      <c r="U25" s="1"/>
      <c r="V25" s="1"/>
      <c r="W25" s="1"/>
      <c r="X25" s="1"/>
      <c r="Y25" s="1"/>
      <c r="Z25" s="1"/>
    </row>
    <row r="26" spans="1:26" ht="11.25" customHeight="1">
      <c r="A26" s="1"/>
      <c r="B26" s="12" t="s">
        <v>184</v>
      </c>
      <c r="C26" s="12" t="s">
        <v>185</v>
      </c>
      <c r="D26" s="13" t="s">
        <v>186</v>
      </c>
      <c r="E26" s="12" t="s">
        <v>21</v>
      </c>
      <c r="F26" s="12" t="s">
        <v>123</v>
      </c>
      <c r="G26" s="1"/>
      <c r="H26" s="1"/>
      <c r="I26" s="1"/>
      <c r="J26" s="1"/>
      <c r="K26" s="1"/>
      <c r="L26" s="1"/>
      <c r="M26" s="1"/>
      <c r="N26" s="1"/>
      <c r="O26" s="1"/>
      <c r="P26" s="1"/>
      <c r="Q26" s="1"/>
      <c r="R26" s="1"/>
      <c r="S26" s="1"/>
      <c r="T26" s="1"/>
      <c r="U26" s="1"/>
      <c r="V26" s="1"/>
      <c r="W26" s="1"/>
      <c r="X26" s="1"/>
      <c r="Y26" s="1"/>
      <c r="Z26" s="1"/>
    </row>
    <row r="27" spans="1:26" ht="11.25" customHeight="1">
      <c r="A27" s="1"/>
      <c r="B27" s="12" t="s">
        <v>187</v>
      </c>
      <c r="C27" s="12" t="s">
        <v>188</v>
      </c>
      <c r="D27" s="13" t="s">
        <v>189</v>
      </c>
      <c r="E27" s="12" t="s">
        <v>19</v>
      </c>
      <c r="F27" s="36"/>
      <c r="G27" s="1"/>
      <c r="H27" s="1"/>
      <c r="I27" s="1"/>
      <c r="J27" s="1"/>
      <c r="K27" s="1"/>
      <c r="L27" s="1"/>
      <c r="M27" s="1"/>
      <c r="N27" s="1"/>
      <c r="O27" s="1"/>
      <c r="P27" s="1"/>
      <c r="Q27" s="1"/>
      <c r="R27" s="1"/>
      <c r="S27" s="1"/>
      <c r="T27" s="1"/>
      <c r="U27" s="1"/>
      <c r="V27" s="1"/>
      <c r="W27" s="1"/>
      <c r="X27" s="1"/>
      <c r="Y27" s="1"/>
      <c r="Z27" s="1"/>
    </row>
    <row r="28" spans="1:26" ht="11.25" customHeight="1">
      <c r="A28" s="1"/>
      <c r="B28" s="12" t="s">
        <v>204</v>
      </c>
      <c r="C28" s="12" t="s">
        <v>205</v>
      </c>
      <c r="D28" s="13" t="s">
        <v>206</v>
      </c>
      <c r="E28" s="12" t="s">
        <v>19</v>
      </c>
      <c r="F28" s="12" t="s">
        <v>223</v>
      </c>
      <c r="G28" s="1"/>
      <c r="H28" s="1"/>
      <c r="I28" s="1"/>
      <c r="J28" s="1"/>
      <c r="K28" s="1"/>
      <c r="L28" s="1"/>
      <c r="M28" s="1"/>
      <c r="N28" s="1"/>
      <c r="O28" s="1"/>
      <c r="P28" s="1"/>
      <c r="Q28" s="1"/>
      <c r="R28" s="1"/>
      <c r="S28" s="1"/>
      <c r="T28" s="1"/>
      <c r="U28" s="1"/>
      <c r="V28" s="1"/>
      <c r="W28" s="1"/>
      <c r="X28" s="1"/>
      <c r="Y28" s="1"/>
      <c r="Z28" s="1"/>
    </row>
    <row r="29" spans="1:26" ht="11.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1.25" customHeight="1">
      <c r="A30" s="1"/>
      <c r="B30" s="41" t="s">
        <v>209</v>
      </c>
      <c r="C30" s="1"/>
      <c r="D30" s="1"/>
      <c r="E30" s="1"/>
      <c r="F30" s="1"/>
      <c r="G30" s="1"/>
      <c r="H30" s="1"/>
      <c r="I30" s="1"/>
      <c r="J30" s="1"/>
      <c r="K30" s="1"/>
      <c r="L30" s="1"/>
      <c r="M30" s="1"/>
      <c r="N30" s="1"/>
      <c r="O30" s="1"/>
      <c r="P30" s="1"/>
      <c r="Q30" s="1"/>
      <c r="R30" s="1"/>
      <c r="S30" s="1"/>
      <c r="T30" s="1"/>
      <c r="U30" s="1"/>
      <c r="V30" s="1"/>
      <c r="W30" s="1"/>
      <c r="X30" s="1"/>
      <c r="Y30" s="1"/>
      <c r="Z30" s="1"/>
    </row>
    <row r="31" spans="1:26" ht="11.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1.25" customHeight="1">
      <c r="A32" s="1"/>
      <c r="B32" s="41" t="str">
        <f>IF(OR(AND(J9&lt;&gt;"",J9&lt;6.83),AND(J10&lt;&gt;"",J10&lt;6.83)),"Hourly rate input is less than the national minimum wage. Please review and correct cells highlighted red.","")</f>
        <v/>
      </c>
      <c r="C32" s="1"/>
      <c r="D32" s="1"/>
      <c r="E32" s="1"/>
      <c r="F32" s="1"/>
      <c r="G32" s="1"/>
      <c r="H32" s="1"/>
      <c r="I32" s="1"/>
      <c r="J32" s="1"/>
      <c r="K32" s="1"/>
      <c r="L32" s="1"/>
      <c r="M32" s="1"/>
      <c r="N32" s="1"/>
      <c r="O32" s="1"/>
      <c r="P32" s="1"/>
      <c r="Q32" s="1"/>
      <c r="R32" s="1"/>
      <c r="S32" s="1"/>
      <c r="T32" s="1"/>
      <c r="U32" s="1"/>
      <c r="V32" s="1"/>
      <c r="W32" s="1"/>
      <c r="X32" s="1"/>
      <c r="Y32" s="1"/>
      <c r="Z32" s="1"/>
    </row>
    <row r="33" spans="1:26" ht="11.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1.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1.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1.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1.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1.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1.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1.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1.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1.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1.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1.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1.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1.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1.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1.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1.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1.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1.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1.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1.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mXX8wdzzIxJZt7z+j0JOHKoZ9BwWH39yvN+SdsEuIK05u5VG+QgA/QaRvBuLNdUKZMsgaHfrtZw0aAie/hK4aQ==" saltValue="+w9aF4mZuMkd3gC2JHI99A==" spinCount="100000" sheet="1" objects="1" scenarios="1"/>
  <mergeCells count="11">
    <mergeCell ref="I6:I8"/>
    <mergeCell ref="J6:J8"/>
    <mergeCell ref="E7:E9"/>
    <mergeCell ref="F7:F9"/>
    <mergeCell ref="E11:E18"/>
    <mergeCell ref="F11:F18"/>
    <mergeCell ref="B7:B18"/>
    <mergeCell ref="B19:B25"/>
    <mergeCell ref="E19:E24"/>
    <mergeCell ref="F19:F24"/>
    <mergeCell ref="H6:H8"/>
  </mergeCells>
  <conditionalFormatting sqref="J9:J10 M7:M10">
    <cfRule type="expression" dxfId="16" priority="2">
      <formula>J7=""</formula>
    </cfRule>
  </conditionalFormatting>
  <conditionalFormatting sqref="J9:J10">
    <cfRule type="expression" dxfId="15" priority="3">
      <formula>AND(J9&lt;6.83,J9&lt;&gt;"")</formula>
    </cfRule>
  </conditionalFormatting>
  <conditionalFormatting sqref="F27">
    <cfRule type="expression" dxfId="14" priority="4">
      <formula>F27=""</formula>
    </cfRule>
  </conditionalFormatting>
  <dataValidations count="2">
    <dataValidation type="custom" allowBlank="1" showInputMessage="1" showErrorMessage="1" errorTitle="Input Error" error="Value entered must be a number, greater than zero and to no more than two decimal places." sqref="J9:J10" xr:uid="{00000000-0002-0000-0300-000000000000}">
      <formula1>AND(ISNUMBER(J9),J9&gt;0,OR(IF(ISERROR(FIND(".",J9)),LEN(J9)&gt;0,LEN(MID(J9,FIND(".",J9)+1,25))&lt;3)))</formula1>
    </dataValidation>
    <dataValidation type="custom" allowBlank="1" showInputMessage="1" showErrorMessage="1" errorTitle="Input Error" error="Value entered must be a number, greater than zero and to no more than two decimal places." sqref="M7:M10 F27" xr:uid="{00000000-0002-0000-0300-000001000000}">
      <formula1>AND(ISNUMBER(F7),F7&gt;0,OR(IF(ISERROR(FIND(".",F7)),LEN(F7)&gt;0,LEN(MID(F7,FIND(".",F7)+1,25))&lt;5)))</formula1>
    </dataValidation>
  </dataValidations>
  <pageMargins left="0.7" right="0.7" top="0.75" bottom="0.75" header="0" footer="0"/>
  <pageSetup paperSize="9" orientation="portrait"/>
  <extLst>
    <ext xmlns:x14="http://schemas.microsoft.com/office/spreadsheetml/2009/9/main" uri="{78C0D931-6437-407d-A8EE-F0AAD7539E65}">
      <x14:conditionalFormattings>
        <x14:conditionalFormatting xmlns:xm="http://schemas.microsoft.com/office/excel/2006/main">
          <x14:cfRule type="expression" priority="1" id="{05E430AB-1D11-428D-ADB2-194ABEEF0733}">
            <xm:f>iBidder!$C$14="No"</xm:f>
            <x14:dxf>
              <fill>
                <patternFill>
                  <bgColor theme="0" tint="-0.24994659260841701"/>
                </patternFill>
              </fill>
            </x14:dxf>
          </x14:cfRule>
          <xm:sqref>F27 J9:J10 M7:M10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2EFD9"/>
  </sheetPr>
  <dimension ref="A1:Z1000"/>
  <sheetViews>
    <sheetView workbookViewId="0">
      <selection activeCell="N7" activeCellId="5" sqref="G21 G24 G28 K7:K13 K20:K26 N7:N10"/>
    </sheetView>
  </sheetViews>
  <sheetFormatPr defaultColWidth="14.453125" defaultRowHeight="15" customHeight="1"/>
  <cols>
    <col min="1" max="1" width="3.7265625" customWidth="1"/>
    <col min="2" max="2" width="40.1796875" customWidth="1"/>
    <col min="3" max="3" width="8.26953125" customWidth="1"/>
    <col min="4" max="4" width="34.453125" customWidth="1"/>
    <col min="5" max="5" width="9.26953125" customWidth="1"/>
    <col min="6" max="6" width="14.1796875" customWidth="1"/>
    <col min="7" max="7" width="20.54296875" customWidth="1"/>
    <col min="8" max="8" width="9.1796875" customWidth="1"/>
    <col min="9" max="9" width="24.453125" customWidth="1"/>
    <col min="10" max="10" width="9.1796875" customWidth="1"/>
    <col min="11" max="11" width="13.453125" customWidth="1"/>
    <col min="12" max="12" width="9.1796875" customWidth="1"/>
    <col min="13" max="13" width="18.81640625" customWidth="1"/>
    <col min="14" max="26" width="9.1796875" customWidth="1"/>
  </cols>
  <sheetData>
    <row r="1" spans="1:26" ht="11.25" customHeight="1">
      <c r="A1" s="1"/>
      <c r="B1" s="1"/>
      <c r="C1" s="1"/>
      <c r="D1" s="1"/>
      <c r="E1" s="1"/>
      <c r="F1" s="1"/>
      <c r="G1" s="1"/>
      <c r="H1" s="1"/>
      <c r="I1" s="1"/>
      <c r="J1" s="1"/>
      <c r="K1" s="1"/>
      <c r="L1" s="1"/>
      <c r="M1" s="1"/>
      <c r="N1" s="1"/>
      <c r="O1" s="1"/>
      <c r="P1" s="1"/>
      <c r="Q1" s="1"/>
      <c r="R1" s="1"/>
      <c r="S1" s="1"/>
      <c r="T1" s="1"/>
      <c r="U1" s="1"/>
      <c r="V1" s="1"/>
      <c r="W1" s="1"/>
      <c r="X1" s="1"/>
      <c r="Y1" s="1"/>
      <c r="Z1" s="1"/>
    </row>
    <row r="2" spans="1:26" ht="11.25" customHeight="1">
      <c r="A2" s="1"/>
      <c r="B2" s="2" t="s">
        <v>224</v>
      </c>
      <c r="C2" s="1"/>
      <c r="D2" s="1"/>
      <c r="E2" s="1"/>
      <c r="F2" s="1"/>
      <c r="G2" s="1"/>
      <c r="H2" s="1"/>
      <c r="I2" s="1"/>
      <c r="J2" s="1"/>
      <c r="K2" s="1"/>
      <c r="L2" s="1"/>
      <c r="M2" s="1"/>
      <c r="N2" s="1"/>
      <c r="O2" s="1"/>
      <c r="P2" s="1"/>
      <c r="Q2" s="1"/>
      <c r="R2" s="1"/>
      <c r="S2" s="1"/>
      <c r="T2" s="1"/>
      <c r="U2" s="1"/>
      <c r="V2" s="1"/>
      <c r="W2" s="1"/>
      <c r="X2" s="1"/>
      <c r="Y2" s="1"/>
      <c r="Z2" s="1"/>
    </row>
    <row r="3" spans="1:26" ht="11.25" customHeight="1">
      <c r="A3" s="1"/>
      <c r="B3" s="1"/>
      <c r="C3" s="1"/>
      <c r="D3" s="1"/>
      <c r="E3" s="1"/>
      <c r="F3" s="1"/>
      <c r="G3" s="1"/>
      <c r="H3" s="1"/>
      <c r="I3" s="1"/>
      <c r="J3" s="1"/>
      <c r="K3" s="1"/>
      <c r="L3" s="1"/>
      <c r="M3" s="1"/>
      <c r="N3" s="1"/>
      <c r="O3" s="1"/>
      <c r="P3" s="1"/>
      <c r="Q3" s="1"/>
      <c r="R3" s="1"/>
      <c r="S3" s="1"/>
      <c r="T3" s="1"/>
      <c r="U3" s="1"/>
      <c r="V3" s="1"/>
      <c r="W3" s="1"/>
      <c r="X3" s="1"/>
      <c r="Y3" s="1"/>
      <c r="Z3" s="1"/>
    </row>
    <row r="4" spans="1:26" ht="11.25" customHeight="1">
      <c r="A4" s="1"/>
      <c r="B4" s="2" t="s">
        <v>225</v>
      </c>
      <c r="C4" s="1"/>
      <c r="D4" s="1"/>
      <c r="E4" s="1"/>
      <c r="F4" s="1"/>
      <c r="G4" s="1"/>
      <c r="H4" s="1"/>
      <c r="I4" s="2" t="s">
        <v>226</v>
      </c>
      <c r="J4" s="1"/>
      <c r="K4" s="1"/>
      <c r="L4" s="1"/>
      <c r="M4" s="2" t="s">
        <v>227</v>
      </c>
      <c r="N4" s="1"/>
      <c r="O4" s="1"/>
      <c r="P4" s="1"/>
      <c r="Q4" s="1"/>
      <c r="R4" s="1"/>
      <c r="S4" s="1"/>
      <c r="T4" s="1"/>
      <c r="U4" s="1"/>
      <c r="V4" s="1"/>
      <c r="W4" s="1"/>
      <c r="X4" s="1"/>
      <c r="Y4" s="1"/>
      <c r="Z4" s="1"/>
    </row>
    <row r="5" spans="1:26" ht="11.25" customHeight="1">
      <c r="A5" s="1"/>
      <c r="B5" s="1"/>
      <c r="C5" s="1"/>
      <c r="D5" s="1"/>
      <c r="E5" s="1"/>
      <c r="F5" s="1"/>
      <c r="G5" s="1"/>
      <c r="H5" s="1"/>
      <c r="I5" s="1"/>
      <c r="J5" s="1"/>
      <c r="K5" s="1"/>
      <c r="L5" s="1"/>
      <c r="M5" s="1"/>
      <c r="N5" s="1"/>
      <c r="O5" s="1"/>
      <c r="P5" s="1"/>
      <c r="Q5" s="1"/>
      <c r="R5" s="1"/>
      <c r="S5" s="1"/>
      <c r="T5" s="1"/>
      <c r="U5" s="1"/>
      <c r="V5" s="1"/>
      <c r="W5" s="1"/>
      <c r="X5" s="1"/>
      <c r="Y5" s="1"/>
      <c r="Z5" s="1"/>
    </row>
    <row r="6" spans="1:26" ht="33.75" customHeight="1">
      <c r="A6" s="1"/>
      <c r="B6" s="11" t="s">
        <v>100</v>
      </c>
      <c r="C6" s="11" t="s">
        <v>101</v>
      </c>
      <c r="D6" s="55" t="s">
        <v>102</v>
      </c>
      <c r="E6" s="47"/>
      <c r="F6" s="11" t="s">
        <v>103</v>
      </c>
      <c r="G6" s="11" t="s">
        <v>104</v>
      </c>
      <c r="H6" s="1"/>
      <c r="I6" s="19" t="s">
        <v>105</v>
      </c>
      <c r="J6" s="20" t="s">
        <v>103</v>
      </c>
      <c r="K6" s="20" t="s">
        <v>104</v>
      </c>
      <c r="L6" s="1"/>
      <c r="M6" s="10" t="s">
        <v>106</v>
      </c>
      <c r="N6" s="10" t="s">
        <v>107</v>
      </c>
      <c r="O6" s="1"/>
      <c r="P6" s="1"/>
      <c r="Q6" s="1"/>
      <c r="R6" s="1"/>
      <c r="S6" s="1"/>
      <c r="T6" s="1"/>
      <c r="U6" s="1"/>
      <c r="V6" s="1"/>
      <c r="W6" s="1"/>
      <c r="X6" s="1"/>
      <c r="Y6" s="1"/>
      <c r="Z6" s="1"/>
    </row>
    <row r="7" spans="1:26" ht="11.25" customHeight="1">
      <c r="A7" s="1"/>
      <c r="B7" s="53" t="s">
        <v>108</v>
      </c>
      <c r="C7" s="12" t="s">
        <v>109</v>
      </c>
      <c r="D7" s="52" t="s">
        <v>110</v>
      </c>
      <c r="E7" s="47"/>
      <c r="F7" s="53" t="s">
        <v>19</v>
      </c>
      <c r="G7" s="54" t="s">
        <v>111</v>
      </c>
      <c r="H7" s="1"/>
      <c r="I7" s="13" t="s">
        <v>137</v>
      </c>
      <c r="J7" s="12" t="s">
        <v>15</v>
      </c>
      <c r="K7" s="35"/>
      <c r="L7" s="1"/>
      <c r="M7" s="12" t="s">
        <v>113</v>
      </c>
      <c r="N7" s="36"/>
      <c r="O7" s="1"/>
      <c r="P7" s="1"/>
      <c r="Q7" s="1"/>
      <c r="R7" s="1"/>
      <c r="S7" s="1"/>
      <c r="T7" s="1"/>
      <c r="U7" s="1"/>
      <c r="V7" s="1"/>
      <c r="W7" s="1"/>
      <c r="X7" s="1"/>
      <c r="Y7" s="1"/>
      <c r="Z7" s="1"/>
    </row>
    <row r="8" spans="1:26" ht="11.25" customHeight="1">
      <c r="A8" s="1"/>
      <c r="B8" s="49"/>
      <c r="C8" s="12" t="s">
        <v>114</v>
      </c>
      <c r="D8" s="52" t="s">
        <v>115</v>
      </c>
      <c r="E8" s="47"/>
      <c r="F8" s="49"/>
      <c r="G8" s="49"/>
      <c r="H8" s="1"/>
      <c r="I8" s="13" t="s">
        <v>140</v>
      </c>
      <c r="J8" s="12" t="s">
        <v>15</v>
      </c>
      <c r="K8" s="35"/>
      <c r="L8" s="1"/>
      <c r="M8" s="12" t="s">
        <v>117</v>
      </c>
      <c r="N8" s="36"/>
      <c r="O8" s="1"/>
      <c r="P8" s="1"/>
      <c r="Q8" s="1"/>
      <c r="R8" s="1"/>
      <c r="S8" s="1"/>
      <c r="T8" s="1"/>
      <c r="U8" s="1"/>
      <c r="V8" s="1"/>
      <c r="W8" s="1"/>
      <c r="X8" s="1"/>
      <c r="Y8" s="1"/>
      <c r="Z8" s="1"/>
    </row>
    <row r="9" spans="1:26" ht="11.25" customHeight="1">
      <c r="A9" s="1"/>
      <c r="B9" s="49"/>
      <c r="C9" s="12" t="s">
        <v>118</v>
      </c>
      <c r="D9" s="52" t="s">
        <v>119</v>
      </c>
      <c r="E9" s="47"/>
      <c r="F9" s="50"/>
      <c r="G9" s="50"/>
      <c r="H9" s="1"/>
      <c r="I9" s="13" t="s">
        <v>143</v>
      </c>
      <c r="J9" s="12" t="s">
        <v>15</v>
      </c>
      <c r="K9" s="35"/>
      <c r="L9" s="1"/>
      <c r="M9" s="12" t="s">
        <v>120</v>
      </c>
      <c r="N9" s="36"/>
      <c r="O9" s="1"/>
      <c r="P9" s="1"/>
      <c r="Q9" s="1"/>
      <c r="R9" s="1"/>
      <c r="S9" s="1"/>
      <c r="T9" s="1"/>
      <c r="U9" s="1"/>
      <c r="V9" s="1"/>
      <c r="W9" s="1"/>
      <c r="X9" s="1"/>
      <c r="Y9" s="1"/>
      <c r="Z9" s="1"/>
    </row>
    <row r="10" spans="1:26" ht="11.25" customHeight="1">
      <c r="A10" s="1"/>
      <c r="B10" s="49"/>
      <c r="C10" s="12" t="s">
        <v>121</v>
      </c>
      <c r="D10" s="52" t="s">
        <v>122</v>
      </c>
      <c r="E10" s="47"/>
      <c r="F10" s="12" t="s">
        <v>21</v>
      </c>
      <c r="G10" s="16" t="s">
        <v>123</v>
      </c>
      <c r="H10" s="1"/>
      <c r="I10" s="13" t="s">
        <v>146</v>
      </c>
      <c r="J10" s="12" t="s">
        <v>15</v>
      </c>
      <c r="K10" s="35"/>
      <c r="L10" s="1"/>
      <c r="M10" s="12" t="s">
        <v>125</v>
      </c>
      <c r="N10" s="36"/>
      <c r="O10" s="1"/>
      <c r="P10" s="1"/>
      <c r="Q10" s="1"/>
      <c r="R10" s="1"/>
      <c r="S10" s="1"/>
      <c r="T10" s="1"/>
      <c r="U10" s="1"/>
      <c r="V10" s="1"/>
      <c r="W10" s="1"/>
      <c r="X10" s="1"/>
      <c r="Y10" s="1"/>
      <c r="Z10" s="1"/>
    </row>
    <row r="11" spans="1:26" ht="11.25" customHeight="1">
      <c r="A11" s="1"/>
      <c r="B11" s="49"/>
      <c r="C11" s="12" t="s">
        <v>126</v>
      </c>
      <c r="D11" s="52" t="s">
        <v>127</v>
      </c>
      <c r="E11" s="47"/>
      <c r="F11" s="53" t="s">
        <v>19</v>
      </c>
      <c r="G11" s="54" t="s">
        <v>111</v>
      </c>
      <c r="H11" s="1"/>
      <c r="I11" s="13" t="s">
        <v>152</v>
      </c>
      <c r="J11" s="12" t="s">
        <v>15</v>
      </c>
      <c r="K11" s="35"/>
      <c r="L11" s="1"/>
      <c r="M11" s="1" t="s">
        <v>128</v>
      </c>
      <c r="N11" s="1"/>
      <c r="O11" s="1"/>
      <c r="P11" s="1"/>
      <c r="Q11" s="1"/>
      <c r="R11" s="1"/>
      <c r="S11" s="1"/>
      <c r="T11" s="1"/>
      <c r="U11" s="1"/>
      <c r="V11" s="1"/>
      <c r="W11" s="1"/>
      <c r="X11" s="1"/>
      <c r="Y11" s="1"/>
      <c r="Z11" s="1"/>
    </row>
    <row r="12" spans="1:26" ht="11.25" customHeight="1">
      <c r="A12" s="1"/>
      <c r="B12" s="49"/>
      <c r="C12" s="12" t="s">
        <v>129</v>
      </c>
      <c r="D12" s="52" t="s">
        <v>130</v>
      </c>
      <c r="E12" s="47"/>
      <c r="F12" s="49"/>
      <c r="G12" s="49"/>
      <c r="H12" s="1"/>
      <c r="I12" s="13" t="s">
        <v>155</v>
      </c>
      <c r="J12" s="12" t="s">
        <v>15</v>
      </c>
      <c r="K12" s="35"/>
      <c r="L12" s="1"/>
      <c r="M12" s="1"/>
      <c r="N12" s="1"/>
      <c r="O12" s="1"/>
      <c r="P12" s="1"/>
      <c r="Q12" s="1"/>
      <c r="R12" s="1"/>
      <c r="S12" s="1"/>
      <c r="T12" s="1"/>
      <c r="U12" s="1"/>
      <c r="V12" s="1"/>
      <c r="W12" s="1"/>
      <c r="X12" s="1"/>
      <c r="Y12" s="1"/>
      <c r="Z12" s="1"/>
    </row>
    <row r="13" spans="1:26" ht="11.25" customHeight="1">
      <c r="A13" s="1"/>
      <c r="B13" s="49"/>
      <c r="C13" s="12" t="s">
        <v>131</v>
      </c>
      <c r="D13" s="52" t="s">
        <v>132</v>
      </c>
      <c r="E13" s="47"/>
      <c r="F13" s="49"/>
      <c r="G13" s="49"/>
      <c r="H13" s="1"/>
      <c r="I13" s="13" t="s">
        <v>158</v>
      </c>
      <c r="J13" s="12" t="s">
        <v>15</v>
      </c>
      <c r="K13" s="35"/>
      <c r="L13" s="1"/>
      <c r="M13" s="1"/>
      <c r="N13" s="1"/>
      <c r="O13" s="1"/>
      <c r="P13" s="1"/>
      <c r="Q13" s="1"/>
      <c r="R13" s="1"/>
      <c r="S13" s="1"/>
      <c r="T13" s="1"/>
      <c r="U13" s="1"/>
      <c r="V13" s="1"/>
      <c r="W13" s="1"/>
      <c r="X13" s="1"/>
      <c r="Y13" s="1"/>
      <c r="Z13" s="1"/>
    </row>
    <row r="14" spans="1:26" ht="11.25" customHeight="1">
      <c r="A14" s="1"/>
      <c r="B14" s="49"/>
      <c r="C14" s="12" t="s">
        <v>133</v>
      </c>
      <c r="D14" s="52" t="s">
        <v>134</v>
      </c>
      <c r="E14" s="47"/>
      <c r="F14" s="49"/>
      <c r="G14" s="49"/>
      <c r="H14" s="1"/>
      <c r="I14" s="1"/>
      <c r="J14" s="1"/>
      <c r="K14" s="1"/>
      <c r="L14" s="1"/>
      <c r="M14" s="1"/>
      <c r="N14" s="1"/>
      <c r="O14" s="1"/>
      <c r="P14" s="1"/>
      <c r="Q14" s="1"/>
      <c r="R14" s="1"/>
      <c r="S14" s="1"/>
      <c r="T14" s="1"/>
      <c r="U14" s="1"/>
      <c r="V14" s="1"/>
      <c r="W14" s="1"/>
      <c r="X14" s="1"/>
      <c r="Y14" s="1"/>
      <c r="Z14" s="1"/>
    </row>
    <row r="15" spans="1:26" ht="11.25" customHeight="1">
      <c r="A15" s="1"/>
      <c r="B15" s="49"/>
      <c r="C15" s="12" t="s">
        <v>135</v>
      </c>
      <c r="D15" s="52" t="s">
        <v>136</v>
      </c>
      <c r="E15" s="47"/>
      <c r="F15" s="49"/>
      <c r="G15" s="49"/>
      <c r="H15" s="1"/>
      <c r="I15" s="2" t="s">
        <v>228</v>
      </c>
      <c r="J15" s="1"/>
      <c r="K15" s="1"/>
      <c r="L15" s="1"/>
      <c r="M15" s="1"/>
      <c r="N15" s="1"/>
      <c r="O15" s="1"/>
      <c r="P15" s="1"/>
      <c r="Q15" s="1"/>
      <c r="R15" s="1"/>
      <c r="S15" s="1"/>
      <c r="T15" s="1"/>
      <c r="U15" s="1"/>
      <c r="V15" s="1"/>
      <c r="W15" s="1"/>
      <c r="X15" s="1"/>
      <c r="Y15" s="1"/>
      <c r="Z15" s="1"/>
    </row>
    <row r="16" spans="1:26" ht="11.25" customHeight="1">
      <c r="A16" s="1"/>
      <c r="B16" s="49"/>
      <c r="C16" s="12" t="s">
        <v>138</v>
      </c>
      <c r="D16" s="52" t="s">
        <v>139</v>
      </c>
      <c r="E16" s="47"/>
      <c r="F16" s="49"/>
      <c r="G16" s="49"/>
      <c r="H16" s="1"/>
      <c r="I16" s="1"/>
      <c r="J16" s="1"/>
      <c r="K16" s="1"/>
      <c r="L16" s="1"/>
      <c r="M16" s="1"/>
      <c r="N16" s="1"/>
      <c r="O16" s="1"/>
      <c r="P16" s="1"/>
      <c r="Q16" s="1"/>
      <c r="R16" s="1"/>
      <c r="S16" s="1"/>
      <c r="T16" s="1"/>
      <c r="U16" s="1"/>
      <c r="V16" s="1"/>
      <c r="W16" s="1"/>
      <c r="X16" s="1"/>
      <c r="Y16" s="1"/>
      <c r="Z16" s="1"/>
    </row>
    <row r="17" spans="1:26" ht="11.25" customHeight="1">
      <c r="A17" s="1"/>
      <c r="B17" s="49"/>
      <c r="C17" s="12" t="s">
        <v>141</v>
      </c>
      <c r="D17" s="52" t="s">
        <v>142</v>
      </c>
      <c r="E17" s="47"/>
      <c r="F17" s="49"/>
      <c r="G17" s="49"/>
      <c r="H17" s="1"/>
      <c r="I17" s="48" t="s">
        <v>105</v>
      </c>
      <c r="J17" s="48" t="s">
        <v>103</v>
      </c>
      <c r="K17" s="48" t="s">
        <v>104</v>
      </c>
      <c r="L17" s="1"/>
      <c r="M17" s="1"/>
      <c r="N17" s="1"/>
      <c r="O17" s="1"/>
      <c r="P17" s="1"/>
      <c r="Q17" s="1"/>
      <c r="R17" s="1"/>
      <c r="S17" s="1"/>
      <c r="T17" s="1"/>
      <c r="U17" s="1"/>
      <c r="V17" s="1"/>
      <c r="W17" s="1"/>
      <c r="X17" s="1"/>
      <c r="Y17" s="1"/>
      <c r="Z17" s="1"/>
    </row>
    <row r="18" spans="1:26" ht="11.25" customHeight="1">
      <c r="A18" s="1"/>
      <c r="B18" s="50"/>
      <c r="C18" s="12" t="s">
        <v>144</v>
      </c>
      <c r="D18" s="52" t="s">
        <v>145</v>
      </c>
      <c r="E18" s="47"/>
      <c r="F18" s="50"/>
      <c r="G18" s="50"/>
      <c r="H18" s="1"/>
      <c r="I18" s="49"/>
      <c r="J18" s="49"/>
      <c r="K18" s="49"/>
      <c r="L18" s="1"/>
      <c r="M18" s="1"/>
      <c r="N18" s="1"/>
      <c r="O18" s="1"/>
      <c r="P18" s="1"/>
      <c r="Q18" s="1"/>
      <c r="R18" s="1"/>
      <c r="S18" s="1"/>
      <c r="T18" s="1"/>
      <c r="U18" s="1"/>
      <c r="V18" s="1"/>
      <c r="W18" s="1"/>
      <c r="X18" s="1"/>
      <c r="Y18" s="1"/>
      <c r="Z18" s="1"/>
    </row>
    <row r="19" spans="1:26" ht="11.25" customHeight="1">
      <c r="A19" s="1"/>
      <c r="B19" s="54" t="s">
        <v>169</v>
      </c>
      <c r="C19" s="54" t="s">
        <v>170</v>
      </c>
      <c r="D19" s="56" t="s">
        <v>171</v>
      </c>
      <c r="E19" s="16" t="s">
        <v>172</v>
      </c>
      <c r="F19" s="12" t="s">
        <v>15</v>
      </c>
      <c r="G19" s="12" t="s">
        <v>229</v>
      </c>
      <c r="H19" s="1"/>
      <c r="I19" s="50"/>
      <c r="J19" s="50"/>
      <c r="K19" s="50"/>
      <c r="L19" s="1"/>
      <c r="M19" s="1"/>
      <c r="N19" s="1"/>
      <c r="O19" s="1"/>
      <c r="P19" s="1"/>
      <c r="Q19" s="1"/>
      <c r="R19" s="1"/>
      <c r="S19" s="1"/>
      <c r="T19" s="1"/>
      <c r="U19" s="1"/>
      <c r="V19" s="1"/>
      <c r="W19" s="1"/>
      <c r="X19" s="1"/>
      <c r="Y19" s="1"/>
      <c r="Z19" s="1"/>
    </row>
    <row r="20" spans="1:26" ht="11.25" customHeight="1">
      <c r="A20" s="1"/>
      <c r="B20" s="49"/>
      <c r="C20" s="49"/>
      <c r="D20" s="49"/>
      <c r="E20" s="16" t="s">
        <v>174</v>
      </c>
      <c r="F20" s="12" t="s">
        <v>21</v>
      </c>
      <c r="G20" s="12" t="s">
        <v>123</v>
      </c>
      <c r="H20" s="1"/>
      <c r="I20" s="13" t="s">
        <v>137</v>
      </c>
      <c r="J20" s="12" t="s">
        <v>15</v>
      </c>
      <c r="K20" s="35"/>
      <c r="L20" s="1"/>
      <c r="M20" s="1"/>
      <c r="N20" s="1"/>
      <c r="O20" s="1"/>
      <c r="P20" s="1"/>
      <c r="Q20" s="1"/>
      <c r="R20" s="1"/>
      <c r="S20" s="1"/>
      <c r="T20" s="1"/>
      <c r="U20" s="1"/>
      <c r="V20" s="1"/>
      <c r="W20" s="1"/>
      <c r="X20" s="1"/>
      <c r="Y20" s="1"/>
      <c r="Z20" s="1"/>
    </row>
    <row r="21" spans="1:26" ht="11.25" customHeight="1">
      <c r="A21" s="1"/>
      <c r="B21" s="49"/>
      <c r="C21" s="50"/>
      <c r="D21" s="50"/>
      <c r="E21" s="16" t="s">
        <v>175</v>
      </c>
      <c r="F21" s="12" t="s">
        <v>17</v>
      </c>
      <c r="G21" s="35"/>
      <c r="H21" s="1"/>
      <c r="I21" s="13" t="s">
        <v>140</v>
      </c>
      <c r="J21" s="12" t="s">
        <v>15</v>
      </c>
      <c r="K21" s="35"/>
      <c r="L21" s="1"/>
      <c r="M21" s="1"/>
      <c r="N21" s="1"/>
      <c r="O21" s="1"/>
      <c r="P21" s="1"/>
      <c r="Q21" s="1"/>
      <c r="R21" s="1"/>
      <c r="S21" s="1"/>
      <c r="T21" s="1"/>
      <c r="U21" s="1"/>
      <c r="V21" s="1"/>
      <c r="W21" s="1"/>
      <c r="X21" s="1"/>
      <c r="Y21" s="1"/>
      <c r="Z21" s="1"/>
    </row>
    <row r="22" spans="1:26" ht="11.25" customHeight="1">
      <c r="A22" s="1"/>
      <c r="B22" s="49"/>
      <c r="C22" s="54" t="s">
        <v>176</v>
      </c>
      <c r="D22" s="56" t="s">
        <v>177</v>
      </c>
      <c r="E22" s="16" t="s">
        <v>172</v>
      </c>
      <c r="F22" s="12" t="s">
        <v>15</v>
      </c>
      <c r="G22" s="12" t="s">
        <v>230</v>
      </c>
      <c r="H22" s="1"/>
      <c r="I22" s="13" t="s">
        <v>143</v>
      </c>
      <c r="J22" s="12" t="s">
        <v>15</v>
      </c>
      <c r="K22" s="35"/>
      <c r="L22" s="1"/>
      <c r="M22" s="1"/>
      <c r="N22" s="1"/>
      <c r="O22" s="1"/>
      <c r="P22" s="1"/>
      <c r="Q22" s="1"/>
      <c r="R22" s="1"/>
      <c r="S22" s="1"/>
      <c r="T22" s="1"/>
      <c r="U22" s="1"/>
      <c r="V22" s="1"/>
      <c r="W22" s="1"/>
      <c r="X22" s="1"/>
      <c r="Y22" s="1"/>
      <c r="Z22" s="1"/>
    </row>
    <row r="23" spans="1:26" ht="11.25" customHeight="1">
      <c r="A23" s="1"/>
      <c r="B23" s="49"/>
      <c r="C23" s="49"/>
      <c r="D23" s="49"/>
      <c r="E23" s="16" t="s">
        <v>174</v>
      </c>
      <c r="F23" s="12" t="s">
        <v>21</v>
      </c>
      <c r="G23" s="12" t="s">
        <v>123</v>
      </c>
      <c r="H23" s="1"/>
      <c r="I23" s="13" t="s">
        <v>146</v>
      </c>
      <c r="J23" s="12" t="s">
        <v>15</v>
      </c>
      <c r="K23" s="35"/>
      <c r="L23" s="1"/>
      <c r="M23" s="1"/>
      <c r="N23" s="1"/>
      <c r="O23" s="1"/>
      <c r="P23" s="1"/>
      <c r="Q23" s="1"/>
      <c r="R23" s="1"/>
      <c r="S23" s="1"/>
      <c r="T23" s="1"/>
      <c r="U23" s="1"/>
      <c r="V23" s="1"/>
      <c r="W23" s="1"/>
      <c r="X23" s="1"/>
      <c r="Y23" s="1"/>
      <c r="Z23" s="1"/>
    </row>
    <row r="24" spans="1:26" ht="11.25" customHeight="1">
      <c r="A24" s="1"/>
      <c r="B24" s="50"/>
      <c r="C24" s="50"/>
      <c r="D24" s="50"/>
      <c r="E24" s="16" t="s">
        <v>175</v>
      </c>
      <c r="F24" s="12" t="s">
        <v>17</v>
      </c>
      <c r="G24" s="35"/>
      <c r="H24" s="1"/>
      <c r="I24" s="13" t="s">
        <v>152</v>
      </c>
      <c r="J24" s="12" t="s">
        <v>15</v>
      </c>
      <c r="K24" s="35"/>
      <c r="L24" s="1"/>
      <c r="M24" s="1"/>
      <c r="N24" s="1"/>
      <c r="O24" s="1"/>
      <c r="P24" s="1"/>
      <c r="Q24" s="1"/>
      <c r="R24" s="1"/>
      <c r="S24" s="1"/>
      <c r="T24" s="1"/>
      <c r="U24" s="1"/>
      <c r="V24" s="1"/>
      <c r="W24" s="1"/>
      <c r="X24" s="1"/>
      <c r="Y24" s="1"/>
      <c r="Z24" s="1"/>
    </row>
    <row r="25" spans="1:26" ht="11.25" customHeight="1">
      <c r="A25" s="1"/>
      <c r="B25" s="54" t="s">
        <v>179</v>
      </c>
      <c r="C25" s="12" t="s">
        <v>180</v>
      </c>
      <c r="D25" s="51" t="s">
        <v>181</v>
      </c>
      <c r="E25" s="47"/>
      <c r="F25" s="12" t="s">
        <v>21</v>
      </c>
      <c r="G25" s="12" t="s">
        <v>123</v>
      </c>
      <c r="H25" s="1"/>
      <c r="I25" s="13" t="s">
        <v>155</v>
      </c>
      <c r="J25" s="12" t="s">
        <v>15</v>
      </c>
      <c r="K25" s="35"/>
      <c r="L25" s="1"/>
      <c r="M25" s="1"/>
      <c r="N25" s="1"/>
      <c r="O25" s="1"/>
      <c r="P25" s="1"/>
      <c r="Q25" s="1"/>
      <c r="R25" s="1"/>
      <c r="S25" s="1"/>
      <c r="T25" s="1"/>
      <c r="U25" s="1"/>
      <c r="V25" s="1"/>
      <c r="W25" s="1"/>
      <c r="X25" s="1"/>
      <c r="Y25" s="1"/>
      <c r="Z25" s="1"/>
    </row>
    <row r="26" spans="1:26" ht="11.25" customHeight="1">
      <c r="A26" s="1"/>
      <c r="B26" s="50"/>
      <c r="C26" s="12" t="s">
        <v>182</v>
      </c>
      <c r="D26" s="51" t="s">
        <v>183</v>
      </c>
      <c r="E26" s="47"/>
      <c r="F26" s="12" t="s">
        <v>21</v>
      </c>
      <c r="G26" s="12" t="s">
        <v>123</v>
      </c>
      <c r="H26" s="1"/>
      <c r="I26" s="13" t="s">
        <v>158</v>
      </c>
      <c r="J26" s="12" t="s">
        <v>15</v>
      </c>
      <c r="K26" s="35"/>
      <c r="L26" s="1"/>
      <c r="M26" s="1"/>
      <c r="N26" s="1"/>
      <c r="O26" s="1"/>
      <c r="P26" s="1"/>
      <c r="Q26" s="1"/>
      <c r="R26" s="1"/>
      <c r="S26" s="1"/>
      <c r="T26" s="1"/>
      <c r="U26" s="1"/>
      <c r="V26" s="1"/>
      <c r="W26" s="1"/>
      <c r="X26" s="1"/>
      <c r="Y26" s="1"/>
      <c r="Z26" s="1"/>
    </row>
    <row r="27" spans="1:26" ht="11.25" customHeight="1">
      <c r="A27" s="1"/>
      <c r="B27" s="12" t="s">
        <v>184</v>
      </c>
      <c r="C27" s="12" t="s">
        <v>185</v>
      </c>
      <c r="D27" s="51" t="s">
        <v>186</v>
      </c>
      <c r="E27" s="47"/>
      <c r="F27" s="12" t="s">
        <v>21</v>
      </c>
      <c r="G27" s="12" t="s">
        <v>123</v>
      </c>
      <c r="H27" s="1"/>
      <c r="I27" s="1"/>
      <c r="J27" s="1"/>
      <c r="K27" s="1"/>
      <c r="L27" s="1"/>
      <c r="M27" s="1"/>
      <c r="N27" s="1"/>
      <c r="O27" s="1"/>
      <c r="P27" s="1"/>
      <c r="Q27" s="1"/>
      <c r="R27" s="1"/>
      <c r="S27" s="1"/>
      <c r="T27" s="1"/>
      <c r="U27" s="1"/>
      <c r="V27" s="1"/>
      <c r="W27" s="1"/>
      <c r="X27" s="1"/>
      <c r="Y27" s="1"/>
      <c r="Z27" s="1"/>
    </row>
    <row r="28" spans="1:26" ht="11.25" customHeight="1">
      <c r="A28" s="1"/>
      <c r="B28" s="12" t="s">
        <v>187</v>
      </c>
      <c r="C28" s="12" t="s">
        <v>188</v>
      </c>
      <c r="D28" s="51" t="s">
        <v>189</v>
      </c>
      <c r="E28" s="47"/>
      <c r="F28" s="12" t="s">
        <v>19</v>
      </c>
      <c r="G28" s="36"/>
      <c r="H28" s="1"/>
      <c r="I28" s="1"/>
      <c r="J28" s="1"/>
      <c r="K28" s="1"/>
      <c r="L28" s="1"/>
      <c r="M28" s="1"/>
      <c r="N28" s="1"/>
      <c r="O28" s="1"/>
      <c r="P28" s="1"/>
      <c r="Q28" s="1"/>
      <c r="R28" s="1"/>
      <c r="S28" s="1"/>
      <c r="T28" s="1"/>
      <c r="U28" s="1"/>
      <c r="V28" s="1"/>
      <c r="W28" s="1"/>
      <c r="X28" s="1"/>
      <c r="Y28" s="1"/>
      <c r="Z28" s="1"/>
    </row>
    <row r="29" spans="1:26" ht="11.25" customHeight="1">
      <c r="A29" s="1"/>
      <c r="B29" s="12" t="s">
        <v>204</v>
      </c>
      <c r="C29" s="12" t="s">
        <v>205</v>
      </c>
      <c r="D29" s="51" t="s">
        <v>206</v>
      </c>
      <c r="E29" s="47"/>
      <c r="F29" s="12" t="s">
        <v>19</v>
      </c>
      <c r="G29" s="12" t="s">
        <v>231</v>
      </c>
      <c r="H29" s="1"/>
      <c r="I29" s="1"/>
      <c r="J29" s="1"/>
      <c r="K29" s="1"/>
      <c r="L29" s="1"/>
      <c r="M29" s="1"/>
      <c r="N29" s="1"/>
      <c r="O29" s="1"/>
      <c r="P29" s="1"/>
      <c r="Q29" s="1"/>
      <c r="R29" s="1"/>
      <c r="S29" s="1"/>
      <c r="T29" s="1"/>
      <c r="U29" s="1"/>
      <c r="V29" s="1"/>
      <c r="W29" s="1"/>
      <c r="X29" s="1"/>
      <c r="Y29" s="1"/>
      <c r="Z29" s="1"/>
    </row>
    <row r="30" spans="1:26" ht="11.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1.25" customHeight="1">
      <c r="A31" s="1"/>
      <c r="B31" s="41" t="str">
        <f>IF(OR(AND(G21&lt;&gt;"",G21&lt;6.83),AND(G24&lt;&gt;"",G24&lt;6.83)),"Hourly rate input is less than the national minimum wage. Please review and correct cells highlighted red.","")</f>
        <v/>
      </c>
      <c r="C31" s="1"/>
      <c r="D31" s="1"/>
      <c r="E31" s="1"/>
      <c r="F31" s="1"/>
      <c r="G31" s="1"/>
      <c r="H31" s="1"/>
      <c r="I31" s="1"/>
      <c r="J31" s="1"/>
      <c r="K31" s="1"/>
      <c r="L31" s="1"/>
      <c r="M31" s="1"/>
      <c r="N31" s="1"/>
      <c r="O31" s="1"/>
      <c r="P31" s="1"/>
      <c r="Q31" s="1"/>
      <c r="R31" s="1"/>
      <c r="S31" s="1"/>
      <c r="T31" s="1"/>
      <c r="U31" s="1"/>
      <c r="V31" s="1"/>
      <c r="W31" s="1"/>
      <c r="X31" s="1"/>
      <c r="Y31" s="1"/>
      <c r="Z31" s="1"/>
    </row>
    <row r="32" spans="1:26" ht="11.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1.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1.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1.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1.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1.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1.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1.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1.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1.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1.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1.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1.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1.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1.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1.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1.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1.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1.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1.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1.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1.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jWDsFQtdZn8HkxdqjeBpw8WxXuAvfRYWz8wVTJ7lYsNMml/Epk3yyohWHIw7ggsFsM9K1AqeA1VzYAd0Hs/SfA==" saltValue="ZZpZ9pzlSd4Z6CrUxiATYg==" spinCount="100000" sheet="1" objects="1" scenarios="1"/>
  <mergeCells count="32">
    <mergeCell ref="D26:E26"/>
    <mergeCell ref="D27:E27"/>
    <mergeCell ref="D28:E28"/>
    <mergeCell ref="D29:E29"/>
    <mergeCell ref="B19:B24"/>
    <mergeCell ref="C19:C21"/>
    <mergeCell ref="D19:D21"/>
    <mergeCell ref="C22:C24"/>
    <mergeCell ref="D22:D24"/>
    <mergeCell ref="B25:B26"/>
    <mergeCell ref="D25:E25"/>
    <mergeCell ref="B7:B18"/>
    <mergeCell ref="D7:E7"/>
    <mergeCell ref="F7:F9"/>
    <mergeCell ref="G7:G9"/>
    <mergeCell ref="D8:E8"/>
    <mergeCell ref="D9:E9"/>
    <mergeCell ref="I17:I19"/>
    <mergeCell ref="J17:J19"/>
    <mergeCell ref="K17:K19"/>
    <mergeCell ref="D18:E18"/>
    <mergeCell ref="D6:E6"/>
    <mergeCell ref="D10:E10"/>
    <mergeCell ref="D11:E11"/>
    <mergeCell ref="F11:F18"/>
    <mergeCell ref="G11:G18"/>
    <mergeCell ref="D12:E12"/>
    <mergeCell ref="D13:E13"/>
    <mergeCell ref="D14:E14"/>
    <mergeCell ref="D15:E15"/>
    <mergeCell ref="D16:E16"/>
    <mergeCell ref="D17:E17"/>
  </mergeCells>
  <conditionalFormatting sqref="G21 G24 K7:K13 K20:K26 N7:N10">
    <cfRule type="expression" dxfId="12" priority="2">
      <formula>G7=""</formula>
    </cfRule>
  </conditionalFormatting>
  <conditionalFormatting sqref="G21 G24">
    <cfRule type="expression" dxfId="11" priority="3">
      <formula>AND(G21&lt;6.83,G21&lt;&gt;"")</formula>
    </cfRule>
  </conditionalFormatting>
  <conditionalFormatting sqref="G28">
    <cfRule type="expression" dxfId="10" priority="4">
      <formula>G28=""</formula>
    </cfRule>
  </conditionalFormatting>
  <dataValidations count="2">
    <dataValidation type="custom" allowBlank="1" showInputMessage="1" showErrorMessage="1" errorTitle="Input Error" error="Value entered must be a number, greater than zero and to no more than two decimal places." sqref="K7:K13 G21 G24 K20:K26" xr:uid="{00000000-0002-0000-0400-000000000000}">
      <formula1>AND(ISNUMBER(G7),G7&gt;0,OR(IF(ISERROR(FIND(".",G7)),LEN(G7)&gt;0,LEN(MID(G7,FIND(".",G7)+1,25))&lt;3)))</formula1>
    </dataValidation>
    <dataValidation type="custom" allowBlank="1" showInputMessage="1" showErrorMessage="1" errorTitle="Input Error" error="Value entered must be a number, greater than zero and to no more than two decimal places." sqref="N7:N10 G28" xr:uid="{00000000-0002-0000-0400-000001000000}">
      <formula1>AND(ISNUMBER(G7),G7&gt;0,OR(IF(ISERROR(FIND(".",G7)),LEN(G7)&gt;0,LEN(MID(G7,FIND(".",G7)+1,25))&lt;5)))</formula1>
    </dataValidation>
  </dataValidations>
  <pageMargins left="0.7" right="0.7" top="0.75" bottom="0.75" header="0" footer="0"/>
  <pageSetup paperSize="9" orientation="portrait"/>
  <extLst>
    <ext xmlns:x14="http://schemas.microsoft.com/office/spreadsheetml/2009/9/main" uri="{78C0D931-6437-407d-A8EE-F0AAD7539E65}">
      <x14:conditionalFormattings>
        <x14:conditionalFormatting xmlns:xm="http://schemas.microsoft.com/office/excel/2006/main">
          <x14:cfRule type="expression" priority="1" id="{9C4EF6DC-BD0F-4F01-AFDF-376EDB89643C}">
            <xm:f>iBidder!$C$15="No"</xm:f>
            <x14:dxf>
              <fill>
                <patternFill>
                  <bgColor theme="0" tint="-0.24994659260841701"/>
                </patternFill>
              </fill>
            </x14:dxf>
          </x14:cfRule>
          <xm:sqref>G21 G24 G28 K7:K13 K20:K26 N7:N10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2EFD9"/>
  </sheetPr>
  <dimension ref="A1:Z1000"/>
  <sheetViews>
    <sheetView workbookViewId="0">
      <selection activeCell="F31" sqref="F31"/>
    </sheetView>
  </sheetViews>
  <sheetFormatPr defaultColWidth="14.453125" defaultRowHeight="15" customHeight="1"/>
  <cols>
    <col min="1" max="1" width="3.7265625" customWidth="1"/>
    <col min="2" max="2" width="40.1796875" customWidth="1"/>
    <col min="3" max="3" width="14.1796875" customWidth="1"/>
    <col min="4" max="4" width="35" customWidth="1"/>
    <col min="5" max="5" width="14.1796875" customWidth="1"/>
    <col min="6" max="6" width="20.54296875" customWidth="1"/>
    <col min="7" max="7" width="9.1796875" customWidth="1"/>
    <col min="8" max="8" width="40.1796875" customWidth="1"/>
    <col min="9" max="9" width="9.1796875" customWidth="1"/>
    <col min="10" max="10" width="13.453125" customWidth="1"/>
    <col min="11" max="11" width="9.1796875" customWidth="1"/>
    <col min="12" max="12" width="18.54296875" customWidth="1"/>
    <col min="13" max="26" width="9.1796875" customWidth="1"/>
  </cols>
  <sheetData>
    <row r="1" spans="1:26" ht="11.25" customHeight="1">
      <c r="A1" s="1"/>
      <c r="B1" s="1"/>
      <c r="C1" s="1"/>
      <c r="D1" s="1"/>
      <c r="E1" s="1"/>
      <c r="F1" s="1"/>
      <c r="G1" s="1"/>
      <c r="H1" s="1"/>
      <c r="I1" s="1"/>
      <c r="J1" s="1"/>
      <c r="K1" s="1"/>
      <c r="L1" s="1"/>
      <c r="M1" s="1"/>
      <c r="N1" s="1"/>
      <c r="O1" s="1"/>
      <c r="P1" s="1"/>
      <c r="Q1" s="1"/>
      <c r="R1" s="1"/>
      <c r="S1" s="1"/>
      <c r="T1" s="1"/>
      <c r="U1" s="1"/>
      <c r="V1" s="1"/>
      <c r="W1" s="1"/>
      <c r="X1" s="1"/>
      <c r="Y1" s="1"/>
      <c r="Z1" s="1"/>
    </row>
    <row r="2" spans="1:26" ht="11.25" customHeight="1">
      <c r="A2" s="1"/>
      <c r="B2" s="2" t="s">
        <v>232</v>
      </c>
      <c r="C2" s="1"/>
      <c r="D2" s="1"/>
      <c r="E2" s="1"/>
      <c r="F2" s="1"/>
      <c r="G2" s="1"/>
      <c r="H2" s="1"/>
      <c r="I2" s="1"/>
      <c r="J2" s="1"/>
      <c r="K2" s="1"/>
      <c r="L2" s="1"/>
      <c r="M2" s="1"/>
      <c r="N2" s="1"/>
      <c r="O2" s="1"/>
      <c r="P2" s="1"/>
      <c r="Q2" s="1"/>
      <c r="R2" s="1"/>
      <c r="S2" s="1"/>
      <c r="T2" s="1"/>
      <c r="U2" s="1"/>
      <c r="V2" s="1"/>
      <c r="W2" s="1"/>
      <c r="X2" s="1"/>
      <c r="Y2" s="1"/>
      <c r="Z2" s="1"/>
    </row>
    <row r="3" spans="1:26" ht="11.25" customHeight="1">
      <c r="A3" s="1"/>
      <c r="B3" s="1"/>
      <c r="C3" s="1"/>
      <c r="D3" s="1"/>
      <c r="E3" s="1"/>
      <c r="F3" s="1"/>
      <c r="G3" s="1"/>
      <c r="H3" s="1"/>
      <c r="I3" s="1"/>
      <c r="J3" s="1"/>
      <c r="K3" s="1"/>
      <c r="L3" s="1"/>
      <c r="M3" s="1"/>
      <c r="N3" s="1"/>
      <c r="O3" s="1"/>
      <c r="P3" s="1"/>
      <c r="Q3" s="1"/>
      <c r="R3" s="1"/>
      <c r="S3" s="1"/>
      <c r="T3" s="1"/>
      <c r="U3" s="1"/>
      <c r="V3" s="1"/>
      <c r="W3" s="1"/>
      <c r="X3" s="1"/>
      <c r="Y3" s="1"/>
      <c r="Z3" s="1"/>
    </row>
    <row r="4" spans="1:26" ht="11.25" customHeight="1">
      <c r="A4" s="1"/>
      <c r="B4" s="2" t="s">
        <v>233</v>
      </c>
      <c r="C4" s="1"/>
      <c r="D4" s="1"/>
      <c r="E4" s="1"/>
      <c r="F4" s="1"/>
      <c r="G4" s="1"/>
      <c r="H4" s="2" t="s">
        <v>234</v>
      </c>
      <c r="I4" s="1"/>
      <c r="J4" s="1"/>
      <c r="K4" s="1"/>
      <c r="L4" s="2" t="s">
        <v>235</v>
      </c>
      <c r="M4" s="1"/>
      <c r="N4" s="1"/>
      <c r="O4" s="1"/>
      <c r="P4" s="1"/>
      <c r="Q4" s="1"/>
      <c r="R4" s="1"/>
      <c r="S4" s="1"/>
      <c r="T4" s="1"/>
      <c r="U4" s="1"/>
      <c r="V4" s="1"/>
      <c r="W4" s="1"/>
      <c r="X4" s="1"/>
      <c r="Y4" s="1"/>
      <c r="Z4" s="1"/>
    </row>
    <row r="5" spans="1:26" ht="11.25" customHeight="1">
      <c r="A5" s="1"/>
      <c r="B5" s="1"/>
      <c r="C5" s="1"/>
      <c r="D5" s="1"/>
      <c r="E5" s="1"/>
      <c r="F5" s="1"/>
      <c r="G5" s="1"/>
      <c r="H5" s="1"/>
      <c r="I5" s="1"/>
      <c r="J5" s="1"/>
      <c r="K5" s="1"/>
      <c r="L5" s="1"/>
      <c r="M5" s="1"/>
      <c r="N5" s="1"/>
      <c r="O5" s="1"/>
      <c r="P5" s="1"/>
      <c r="Q5" s="1"/>
      <c r="R5" s="1"/>
      <c r="S5" s="1"/>
      <c r="T5" s="1"/>
      <c r="U5" s="1"/>
      <c r="V5" s="1"/>
      <c r="W5" s="1"/>
      <c r="X5" s="1"/>
      <c r="Y5" s="1"/>
      <c r="Z5" s="1"/>
    </row>
    <row r="6" spans="1:26" ht="33.75" customHeight="1">
      <c r="A6" s="1"/>
      <c r="B6" s="11" t="s">
        <v>100</v>
      </c>
      <c r="C6" s="11" t="s">
        <v>101</v>
      </c>
      <c r="D6" s="11" t="s">
        <v>102</v>
      </c>
      <c r="E6" s="11" t="s">
        <v>103</v>
      </c>
      <c r="F6" s="11" t="s">
        <v>104</v>
      </c>
      <c r="G6" s="1"/>
      <c r="H6" s="11" t="s">
        <v>105</v>
      </c>
      <c r="I6" s="11" t="s">
        <v>103</v>
      </c>
      <c r="J6" s="11" t="s">
        <v>104</v>
      </c>
      <c r="K6" s="1"/>
      <c r="L6" s="10" t="s">
        <v>106</v>
      </c>
      <c r="M6" s="10" t="s">
        <v>107</v>
      </c>
      <c r="N6" s="1"/>
      <c r="O6" s="1"/>
      <c r="P6" s="1"/>
      <c r="Q6" s="1"/>
      <c r="R6" s="1"/>
      <c r="S6" s="1"/>
      <c r="T6" s="1"/>
      <c r="U6" s="1"/>
      <c r="V6" s="1"/>
      <c r="W6" s="1"/>
      <c r="X6" s="1"/>
      <c r="Y6" s="1"/>
      <c r="Z6" s="1"/>
    </row>
    <row r="7" spans="1:26" ht="11.25" customHeight="1">
      <c r="A7" s="1"/>
      <c r="B7" s="53" t="s">
        <v>108</v>
      </c>
      <c r="C7" s="12" t="s">
        <v>109</v>
      </c>
      <c r="D7" s="18" t="s">
        <v>110</v>
      </c>
      <c r="E7" s="53" t="s">
        <v>19</v>
      </c>
      <c r="F7" s="54" t="s">
        <v>111</v>
      </c>
      <c r="G7" s="1"/>
      <c r="H7" s="13" t="s">
        <v>208</v>
      </c>
      <c r="I7" s="12" t="s">
        <v>15</v>
      </c>
      <c r="J7" s="35"/>
      <c r="K7" s="1"/>
      <c r="L7" s="12" t="s">
        <v>113</v>
      </c>
      <c r="M7" s="36"/>
      <c r="N7" s="1"/>
      <c r="O7" s="1"/>
      <c r="P7" s="1"/>
      <c r="Q7" s="1"/>
      <c r="R7" s="1"/>
      <c r="S7" s="1"/>
      <c r="T7" s="1"/>
      <c r="U7" s="1"/>
      <c r="V7" s="1"/>
      <c r="W7" s="1"/>
      <c r="X7" s="1"/>
      <c r="Y7" s="1"/>
      <c r="Z7" s="1"/>
    </row>
    <row r="8" spans="1:26" ht="11.25" customHeight="1">
      <c r="A8" s="1"/>
      <c r="B8" s="49"/>
      <c r="C8" s="12" t="s">
        <v>114</v>
      </c>
      <c r="D8" s="18" t="s">
        <v>115</v>
      </c>
      <c r="E8" s="49"/>
      <c r="F8" s="49"/>
      <c r="G8" s="1"/>
      <c r="H8" s="13" t="s">
        <v>210</v>
      </c>
      <c r="I8" s="12" t="s">
        <v>15</v>
      </c>
      <c r="J8" s="35"/>
      <c r="K8" s="1"/>
      <c r="L8" s="12" t="s">
        <v>117</v>
      </c>
      <c r="M8" s="36"/>
      <c r="N8" s="1"/>
      <c r="O8" s="1"/>
      <c r="P8" s="1"/>
      <c r="Q8" s="1"/>
      <c r="R8" s="1"/>
      <c r="S8" s="1"/>
      <c r="T8" s="1"/>
      <c r="U8" s="1"/>
      <c r="V8" s="1"/>
      <c r="W8" s="1"/>
      <c r="X8" s="1"/>
      <c r="Y8" s="1"/>
      <c r="Z8" s="1"/>
    </row>
    <row r="9" spans="1:26" ht="11.25" customHeight="1">
      <c r="A9" s="1"/>
      <c r="B9" s="49"/>
      <c r="C9" s="12" t="s">
        <v>118</v>
      </c>
      <c r="D9" s="18" t="s">
        <v>119</v>
      </c>
      <c r="E9" s="50"/>
      <c r="F9" s="50"/>
      <c r="G9" s="1"/>
      <c r="H9" s="13" t="s">
        <v>211</v>
      </c>
      <c r="I9" s="12" t="s">
        <v>15</v>
      </c>
      <c r="J9" s="35"/>
      <c r="K9" s="1"/>
      <c r="L9" s="12" t="s">
        <v>120</v>
      </c>
      <c r="M9" s="36"/>
      <c r="N9" s="1"/>
      <c r="O9" s="1"/>
      <c r="P9" s="1"/>
      <c r="Q9" s="1"/>
      <c r="R9" s="1"/>
      <c r="S9" s="1"/>
      <c r="T9" s="1"/>
      <c r="U9" s="1"/>
      <c r="V9" s="1"/>
      <c r="W9" s="1"/>
      <c r="X9" s="1"/>
      <c r="Y9" s="1"/>
      <c r="Z9" s="1"/>
    </row>
    <row r="10" spans="1:26" ht="11.25" customHeight="1">
      <c r="A10" s="1"/>
      <c r="B10" s="49"/>
      <c r="C10" s="12" t="s">
        <v>121</v>
      </c>
      <c r="D10" s="18" t="s">
        <v>122</v>
      </c>
      <c r="E10" s="12" t="s">
        <v>21</v>
      </c>
      <c r="F10" s="16" t="s">
        <v>123</v>
      </c>
      <c r="G10" s="1"/>
      <c r="H10" s="13" t="s">
        <v>212</v>
      </c>
      <c r="I10" s="12" t="s">
        <v>15</v>
      </c>
      <c r="J10" s="35"/>
      <c r="K10" s="1"/>
      <c r="L10" s="12" t="s">
        <v>125</v>
      </c>
      <c r="M10" s="36"/>
      <c r="N10" s="1"/>
      <c r="O10" s="1"/>
      <c r="P10" s="1"/>
      <c r="Q10" s="1"/>
      <c r="R10" s="1"/>
      <c r="S10" s="1"/>
      <c r="T10" s="1"/>
      <c r="U10" s="1"/>
      <c r="V10" s="1"/>
      <c r="W10" s="1"/>
      <c r="X10" s="1"/>
      <c r="Y10" s="1"/>
      <c r="Z10" s="1"/>
    </row>
    <row r="11" spans="1:26" ht="11.25" customHeight="1">
      <c r="A11" s="1"/>
      <c r="B11" s="49"/>
      <c r="C11" s="12" t="s">
        <v>126</v>
      </c>
      <c r="D11" s="18" t="s">
        <v>127</v>
      </c>
      <c r="E11" s="53" t="s">
        <v>19</v>
      </c>
      <c r="F11" s="54" t="s">
        <v>111</v>
      </c>
      <c r="G11" s="1"/>
      <c r="H11" s="13" t="s">
        <v>213</v>
      </c>
      <c r="I11" s="12" t="s">
        <v>15</v>
      </c>
      <c r="J11" s="35"/>
      <c r="K11" s="1"/>
      <c r="L11" s="1" t="s">
        <v>128</v>
      </c>
      <c r="M11" s="1"/>
      <c r="N11" s="1"/>
      <c r="O11" s="1"/>
      <c r="P11" s="1"/>
      <c r="Q11" s="1"/>
      <c r="R11" s="1"/>
      <c r="S11" s="1"/>
      <c r="T11" s="1"/>
      <c r="U11" s="1"/>
      <c r="V11" s="1"/>
      <c r="W11" s="1"/>
      <c r="X11" s="1"/>
      <c r="Y11" s="1"/>
      <c r="Z11" s="1"/>
    </row>
    <row r="12" spans="1:26" ht="11.25" customHeight="1">
      <c r="A12" s="1"/>
      <c r="B12" s="49"/>
      <c r="C12" s="12" t="s">
        <v>129</v>
      </c>
      <c r="D12" s="18" t="s">
        <v>130</v>
      </c>
      <c r="E12" s="49"/>
      <c r="F12" s="49"/>
      <c r="G12" s="1"/>
      <c r="H12" s="13" t="s">
        <v>214</v>
      </c>
      <c r="I12" s="12" t="s">
        <v>15</v>
      </c>
      <c r="J12" s="35"/>
      <c r="K12" s="1"/>
      <c r="L12" s="1"/>
      <c r="M12" s="1"/>
      <c r="N12" s="1"/>
      <c r="O12" s="1"/>
      <c r="P12" s="1"/>
      <c r="Q12" s="1"/>
      <c r="R12" s="1"/>
      <c r="S12" s="1"/>
      <c r="T12" s="1"/>
      <c r="U12" s="1"/>
      <c r="V12" s="1"/>
      <c r="W12" s="1"/>
      <c r="X12" s="1"/>
      <c r="Y12" s="1"/>
      <c r="Z12" s="1"/>
    </row>
    <row r="13" spans="1:26" ht="11.25" customHeight="1">
      <c r="A13" s="1"/>
      <c r="B13" s="49"/>
      <c r="C13" s="12" t="s">
        <v>131</v>
      </c>
      <c r="D13" s="18" t="s">
        <v>132</v>
      </c>
      <c r="E13" s="49"/>
      <c r="F13" s="49"/>
      <c r="G13" s="1"/>
      <c r="H13" s="1"/>
      <c r="I13" s="1"/>
      <c r="J13" s="1"/>
      <c r="K13" s="1"/>
      <c r="L13" s="1"/>
      <c r="M13" s="1"/>
      <c r="N13" s="1"/>
      <c r="O13" s="1"/>
      <c r="P13" s="1"/>
      <c r="Q13" s="1"/>
      <c r="R13" s="1"/>
      <c r="S13" s="1"/>
      <c r="T13" s="1"/>
      <c r="U13" s="1"/>
      <c r="V13" s="1"/>
      <c r="W13" s="1"/>
      <c r="X13" s="1"/>
      <c r="Y13" s="1"/>
      <c r="Z13" s="1"/>
    </row>
    <row r="14" spans="1:26" ht="11.25" customHeight="1">
      <c r="A14" s="1"/>
      <c r="B14" s="49"/>
      <c r="C14" s="12" t="s">
        <v>133</v>
      </c>
      <c r="D14" s="18" t="s">
        <v>134</v>
      </c>
      <c r="E14" s="49"/>
      <c r="F14" s="49"/>
      <c r="G14" s="1"/>
      <c r="H14" s="1"/>
      <c r="I14" s="1"/>
      <c r="J14" s="1"/>
      <c r="K14" s="1"/>
      <c r="L14" s="1"/>
      <c r="M14" s="1"/>
      <c r="N14" s="1"/>
      <c r="O14" s="1"/>
      <c r="P14" s="1"/>
      <c r="Q14" s="1"/>
      <c r="R14" s="1"/>
      <c r="S14" s="1"/>
      <c r="T14" s="1"/>
      <c r="U14" s="1"/>
      <c r="V14" s="1"/>
      <c r="W14" s="1"/>
      <c r="X14" s="1"/>
      <c r="Y14" s="1"/>
      <c r="Z14" s="1"/>
    </row>
    <row r="15" spans="1:26" ht="11.25" customHeight="1">
      <c r="A15" s="1"/>
      <c r="B15" s="49"/>
      <c r="C15" s="12" t="s">
        <v>135</v>
      </c>
      <c r="D15" s="18" t="s">
        <v>136</v>
      </c>
      <c r="E15" s="49"/>
      <c r="F15" s="49"/>
      <c r="G15" s="1"/>
      <c r="H15" s="1"/>
      <c r="I15" s="1"/>
      <c r="J15" s="1"/>
      <c r="K15" s="1"/>
      <c r="L15" s="1"/>
      <c r="M15" s="1"/>
      <c r="N15" s="1"/>
      <c r="O15" s="1"/>
      <c r="P15" s="1"/>
      <c r="Q15" s="1"/>
      <c r="R15" s="1"/>
      <c r="S15" s="1"/>
      <c r="T15" s="1"/>
      <c r="U15" s="1"/>
      <c r="V15" s="1"/>
      <c r="W15" s="1"/>
      <c r="X15" s="1"/>
      <c r="Y15" s="1"/>
      <c r="Z15" s="1"/>
    </row>
    <row r="16" spans="1:26" ht="11.25" customHeight="1">
      <c r="A16" s="1"/>
      <c r="B16" s="49"/>
      <c r="C16" s="12" t="s">
        <v>138</v>
      </c>
      <c r="D16" s="18" t="s">
        <v>139</v>
      </c>
      <c r="E16" s="49"/>
      <c r="F16" s="49"/>
      <c r="G16" s="1"/>
      <c r="H16" s="1"/>
      <c r="I16" s="1"/>
      <c r="J16" s="1"/>
      <c r="K16" s="1"/>
      <c r="L16" s="1"/>
      <c r="M16" s="1"/>
      <c r="N16" s="1"/>
      <c r="O16" s="1"/>
      <c r="P16" s="1"/>
      <c r="Q16" s="1"/>
      <c r="R16" s="1"/>
      <c r="S16" s="1"/>
      <c r="T16" s="1"/>
      <c r="U16" s="1"/>
      <c r="V16" s="1"/>
      <c r="W16" s="1"/>
      <c r="X16" s="1"/>
      <c r="Y16" s="1"/>
      <c r="Z16" s="1"/>
    </row>
    <row r="17" spans="1:26" ht="11.25" customHeight="1">
      <c r="A17" s="1"/>
      <c r="B17" s="49"/>
      <c r="C17" s="12" t="s">
        <v>141</v>
      </c>
      <c r="D17" s="18" t="s">
        <v>142</v>
      </c>
      <c r="E17" s="49"/>
      <c r="F17" s="49"/>
      <c r="G17" s="1"/>
      <c r="H17" s="1"/>
      <c r="I17" s="1"/>
      <c r="J17" s="1"/>
      <c r="K17" s="1"/>
      <c r="L17" s="1"/>
      <c r="M17" s="1"/>
      <c r="N17" s="1"/>
      <c r="O17" s="1"/>
      <c r="P17" s="1"/>
      <c r="Q17" s="1"/>
      <c r="R17" s="1"/>
      <c r="S17" s="1"/>
      <c r="T17" s="1"/>
      <c r="U17" s="1"/>
      <c r="V17" s="1"/>
      <c r="W17" s="1"/>
      <c r="X17" s="1"/>
      <c r="Y17" s="1"/>
      <c r="Z17" s="1"/>
    </row>
    <row r="18" spans="1:26" ht="11.25" customHeight="1">
      <c r="A18" s="1"/>
      <c r="B18" s="50"/>
      <c r="C18" s="12" t="s">
        <v>144</v>
      </c>
      <c r="D18" s="18" t="s">
        <v>145</v>
      </c>
      <c r="E18" s="50"/>
      <c r="F18" s="50"/>
      <c r="G18" s="1"/>
      <c r="H18" s="1"/>
      <c r="I18" s="1"/>
      <c r="J18" s="1"/>
      <c r="K18" s="1"/>
      <c r="L18" s="1"/>
      <c r="M18" s="1"/>
      <c r="N18" s="1"/>
      <c r="O18" s="1"/>
      <c r="P18" s="1"/>
      <c r="Q18" s="1"/>
      <c r="R18" s="1"/>
      <c r="S18" s="1"/>
      <c r="T18" s="1"/>
      <c r="U18" s="1"/>
      <c r="V18" s="1"/>
      <c r="W18" s="1"/>
      <c r="X18" s="1"/>
      <c r="Y18" s="1"/>
      <c r="Z18" s="1"/>
    </row>
    <row r="19" spans="1:26" ht="11.25" customHeight="1">
      <c r="A19" s="1"/>
      <c r="B19" s="12" t="s">
        <v>190</v>
      </c>
      <c r="C19" s="12" t="s">
        <v>191</v>
      </c>
      <c r="D19" s="13" t="s">
        <v>192</v>
      </c>
      <c r="E19" s="12" t="s">
        <v>15</v>
      </c>
      <c r="F19" s="12" t="s">
        <v>236</v>
      </c>
      <c r="G19" s="1"/>
      <c r="H19" s="1"/>
      <c r="I19" s="1"/>
      <c r="J19" s="1"/>
      <c r="K19" s="1"/>
      <c r="L19" s="1"/>
      <c r="M19" s="1"/>
      <c r="N19" s="1"/>
      <c r="O19" s="1"/>
      <c r="P19" s="1"/>
      <c r="Q19" s="1"/>
      <c r="R19" s="1"/>
      <c r="S19" s="1"/>
      <c r="T19" s="1"/>
      <c r="U19" s="1"/>
      <c r="V19" s="1"/>
      <c r="W19" s="1"/>
      <c r="X19" s="1"/>
      <c r="Y19" s="1"/>
      <c r="Z19" s="1"/>
    </row>
    <row r="20" spans="1:26" ht="11.25" customHeight="1">
      <c r="A20" s="1"/>
      <c r="B20" s="12" t="s">
        <v>195</v>
      </c>
      <c r="C20" s="12" t="s">
        <v>196</v>
      </c>
      <c r="D20" s="13" t="s">
        <v>197</v>
      </c>
      <c r="E20" s="12" t="s">
        <v>15</v>
      </c>
      <c r="F20" s="35"/>
      <c r="G20" s="1"/>
      <c r="H20" s="1"/>
      <c r="I20" s="1"/>
      <c r="J20" s="1"/>
      <c r="K20" s="1"/>
      <c r="L20" s="1"/>
      <c r="M20" s="1"/>
      <c r="N20" s="1"/>
      <c r="O20" s="1"/>
      <c r="P20" s="1"/>
      <c r="Q20" s="1"/>
      <c r="R20" s="1"/>
      <c r="S20" s="1"/>
      <c r="T20" s="1"/>
      <c r="U20" s="1"/>
      <c r="V20" s="1"/>
      <c r="W20" s="1"/>
      <c r="X20" s="1"/>
      <c r="Y20" s="1"/>
      <c r="Z20" s="1"/>
    </row>
    <row r="21" spans="1:26" ht="11.25" customHeight="1">
      <c r="A21" s="1"/>
      <c r="B21" s="12" t="s">
        <v>198</v>
      </c>
      <c r="C21" s="12" t="s">
        <v>199</v>
      </c>
      <c r="D21" s="13" t="s">
        <v>200</v>
      </c>
      <c r="E21" s="12" t="s">
        <v>15</v>
      </c>
      <c r="F21" s="35"/>
      <c r="G21" s="1"/>
      <c r="H21" s="1"/>
      <c r="I21" s="1"/>
      <c r="J21" s="1"/>
      <c r="K21" s="1"/>
      <c r="L21" s="1"/>
      <c r="M21" s="1"/>
      <c r="N21" s="1"/>
      <c r="O21" s="1"/>
      <c r="P21" s="1"/>
      <c r="Q21" s="1"/>
      <c r="R21" s="1"/>
      <c r="S21" s="1"/>
      <c r="T21" s="1"/>
      <c r="U21" s="1"/>
      <c r="V21" s="1"/>
      <c r="W21" s="1"/>
      <c r="X21" s="1"/>
      <c r="Y21" s="1"/>
      <c r="Z21" s="1"/>
    </row>
    <row r="22" spans="1:26" ht="11.25" customHeight="1">
      <c r="A22" s="1"/>
      <c r="B22" s="12" t="s">
        <v>201</v>
      </c>
      <c r="C22" s="12" t="s">
        <v>202</v>
      </c>
      <c r="D22" s="13" t="s">
        <v>203</v>
      </c>
      <c r="E22" s="12" t="s">
        <v>15</v>
      </c>
      <c r="F22" s="35"/>
      <c r="G22" s="1"/>
      <c r="H22" s="1"/>
      <c r="I22" s="1"/>
      <c r="J22" s="1"/>
      <c r="K22" s="1"/>
      <c r="L22" s="1"/>
      <c r="M22" s="1"/>
      <c r="N22" s="1"/>
      <c r="O22" s="1"/>
      <c r="P22" s="1"/>
      <c r="Q22" s="1"/>
      <c r="R22" s="1"/>
      <c r="S22" s="1"/>
      <c r="T22" s="1"/>
      <c r="U22" s="1"/>
      <c r="V22" s="1"/>
      <c r="W22" s="1"/>
      <c r="X22" s="1"/>
      <c r="Y22" s="1"/>
      <c r="Z22" s="1"/>
    </row>
    <row r="23" spans="1:26" ht="11.25" customHeight="1">
      <c r="A23" s="1"/>
      <c r="B23" s="12" t="s">
        <v>204</v>
      </c>
      <c r="C23" s="12" t="s">
        <v>205</v>
      </c>
      <c r="D23" s="13" t="s">
        <v>206</v>
      </c>
      <c r="E23" s="12" t="s">
        <v>19</v>
      </c>
      <c r="F23" s="12" t="s">
        <v>237</v>
      </c>
      <c r="G23" s="1"/>
      <c r="H23" s="1"/>
      <c r="I23" s="1"/>
      <c r="J23" s="1"/>
      <c r="K23" s="1"/>
      <c r="L23" s="1"/>
      <c r="M23" s="1"/>
      <c r="N23" s="1"/>
      <c r="O23" s="1"/>
      <c r="P23" s="1"/>
      <c r="Q23" s="1"/>
      <c r="R23" s="1"/>
      <c r="S23" s="1"/>
      <c r="T23" s="1"/>
      <c r="U23" s="1"/>
      <c r="V23" s="1"/>
      <c r="W23" s="1"/>
      <c r="X23" s="1"/>
      <c r="Y23" s="1"/>
      <c r="Z23" s="1"/>
    </row>
    <row r="24" spans="1:26" ht="11.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1.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1.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1.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1.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1.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1.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1.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1.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1.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1.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1.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1.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1.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1.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1.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1.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1.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1.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1.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1.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1.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1.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1.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1.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1.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1.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1.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1.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1.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8JZwQULKf+AIfmMSyeQVOFEsM/Dbao2ZYuaRIXWiOShNTAOTNo9VYVqvBGwhOw5Ltubw5fx1oqVXOmtspa9fwg==" saltValue="R6pXKMYK9anlpupFirgh+Q==" spinCount="100000" sheet="1" objects="1" scenarios="1"/>
  <mergeCells count="5">
    <mergeCell ref="B7:B18"/>
    <mergeCell ref="E7:E9"/>
    <mergeCell ref="F7:F9"/>
    <mergeCell ref="E11:E18"/>
    <mergeCell ref="F11:F18"/>
  </mergeCells>
  <conditionalFormatting sqref="F20:F22 J7:J12 M7:M10">
    <cfRule type="expression" dxfId="8" priority="2">
      <formula>F7=""</formula>
    </cfRule>
  </conditionalFormatting>
  <dataValidations count="2">
    <dataValidation type="custom" allowBlank="1" showInputMessage="1" showErrorMessage="1" errorTitle="Input Error" error="Value entered must be a number, greater than zero and to no more than two decimal places." sqref="J7:J12 F20:F22" xr:uid="{00000000-0002-0000-0500-000000000000}">
      <formula1>AND(ISNUMBER(F7),F7&gt;0,OR(IF(ISERROR(FIND(".",F7)),LEN(F7)&gt;0,LEN(MID(F7,FIND(".",F7)+1,25))&lt;3)))</formula1>
    </dataValidation>
    <dataValidation type="custom" allowBlank="1" showInputMessage="1" showErrorMessage="1" errorTitle="Input Error" error="Value entered must be a number, greater than zero and to no more than two decimal places." sqref="M7:M10" xr:uid="{00000000-0002-0000-0500-000001000000}">
      <formula1>AND(ISNUMBER(M7),M7&gt;0,OR(IF(ISERROR(FIND(".",M7)),LEN(M7)&gt;0,LEN(MID(M7,FIND(".",M7)+1,25))&lt;5)))</formula1>
    </dataValidation>
  </dataValidations>
  <pageMargins left="0.7" right="0.7" top="0.75" bottom="0.75" header="0" footer="0"/>
  <pageSetup paperSize="9" orientation="portrait"/>
  <extLst>
    <ext xmlns:x14="http://schemas.microsoft.com/office/spreadsheetml/2009/9/main" uri="{78C0D931-6437-407d-A8EE-F0AAD7539E65}">
      <x14:conditionalFormattings>
        <x14:conditionalFormatting xmlns:xm="http://schemas.microsoft.com/office/excel/2006/main">
          <x14:cfRule type="expression" priority="1" id="{C987543E-1791-45EB-96AC-BF026A6FD5A8}">
            <xm:f>iBidder!$C$16="No"</xm:f>
            <x14:dxf>
              <fill>
                <patternFill>
                  <bgColor theme="0" tint="-0.24994659260841701"/>
                </patternFill>
              </fill>
            </x14:dxf>
          </x14:cfRule>
          <xm:sqref>F20:F22 J7:J12 M7:M10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2EFD9"/>
  </sheetPr>
  <dimension ref="A1:Z1000"/>
  <sheetViews>
    <sheetView workbookViewId="0">
      <selection activeCell="L27" sqref="L27"/>
    </sheetView>
  </sheetViews>
  <sheetFormatPr defaultColWidth="14.453125" defaultRowHeight="15" customHeight="1"/>
  <cols>
    <col min="1" max="1" width="3.7265625" customWidth="1"/>
    <col min="2" max="2" width="20.54296875" customWidth="1"/>
    <col min="3" max="26" width="9.1796875" customWidth="1"/>
  </cols>
  <sheetData>
    <row r="1" spans="1:26" ht="11.25" customHeight="1">
      <c r="A1" s="1"/>
      <c r="B1" s="1"/>
      <c r="C1" s="1"/>
      <c r="D1" s="1"/>
      <c r="E1" s="1"/>
      <c r="F1" s="1"/>
      <c r="G1" s="1"/>
      <c r="H1" s="1"/>
      <c r="I1" s="1"/>
      <c r="J1" s="1"/>
      <c r="K1" s="1"/>
      <c r="L1" s="1"/>
      <c r="M1" s="1"/>
      <c r="N1" s="1"/>
      <c r="O1" s="1"/>
      <c r="P1" s="1"/>
      <c r="Q1" s="1"/>
      <c r="R1" s="1"/>
      <c r="S1" s="1"/>
      <c r="T1" s="1"/>
      <c r="U1" s="1"/>
      <c r="V1" s="1"/>
      <c r="W1" s="1"/>
      <c r="X1" s="1"/>
      <c r="Y1" s="1"/>
      <c r="Z1" s="1"/>
    </row>
    <row r="2" spans="1:26" ht="11.25" customHeight="1">
      <c r="A2" s="1"/>
      <c r="B2" s="2" t="s">
        <v>238</v>
      </c>
      <c r="C2" s="1"/>
      <c r="D2" s="1"/>
      <c r="E2" s="1"/>
      <c r="F2" s="1"/>
      <c r="G2" s="1"/>
      <c r="H2" s="1"/>
      <c r="I2" s="1"/>
      <c r="J2" s="1"/>
      <c r="K2" s="1"/>
      <c r="L2" s="1"/>
      <c r="M2" s="1"/>
      <c r="N2" s="1"/>
      <c r="O2" s="1"/>
      <c r="P2" s="1"/>
      <c r="Q2" s="1"/>
      <c r="R2" s="1"/>
      <c r="S2" s="1"/>
      <c r="T2" s="1"/>
      <c r="U2" s="1"/>
      <c r="V2" s="1"/>
      <c r="W2" s="1"/>
      <c r="X2" s="1"/>
      <c r="Y2" s="1"/>
      <c r="Z2" s="1"/>
    </row>
    <row r="3" spans="1:26" ht="11.25" customHeight="1">
      <c r="A3" s="1"/>
      <c r="B3" s="1"/>
      <c r="C3" s="1"/>
      <c r="D3" s="1"/>
      <c r="E3" s="1"/>
      <c r="F3" s="1"/>
      <c r="G3" s="1"/>
      <c r="H3" s="1"/>
      <c r="I3" s="1"/>
      <c r="J3" s="1"/>
      <c r="K3" s="1"/>
      <c r="L3" s="1"/>
      <c r="M3" s="1"/>
      <c r="N3" s="1"/>
      <c r="O3" s="1"/>
      <c r="P3" s="1"/>
      <c r="Q3" s="1"/>
      <c r="R3" s="1"/>
      <c r="S3" s="1"/>
      <c r="T3" s="1"/>
      <c r="U3" s="1"/>
      <c r="V3" s="1"/>
      <c r="W3" s="1"/>
      <c r="X3" s="1"/>
      <c r="Y3" s="1"/>
      <c r="Z3" s="1"/>
    </row>
    <row r="4" spans="1:26" ht="11.25" customHeight="1">
      <c r="A4" s="1"/>
      <c r="B4" s="2" t="s">
        <v>239</v>
      </c>
      <c r="C4" s="1"/>
      <c r="D4" s="1"/>
      <c r="E4" s="1"/>
      <c r="F4" s="1"/>
      <c r="G4" s="1"/>
      <c r="H4" s="1"/>
      <c r="I4" s="1"/>
      <c r="J4" s="1"/>
      <c r="K4" s="1"/>
      <c r="L4" s="1"/>
      <c r="M4" s="1"/>
      <c r="N4" s="1"/>
      <c r="O4" s="1"/>
      <c r="P4" s="1"/>
      <c r="Q4" s="1"/>
      <c r="R4" s="1"/>
      <c r="S4" s="1"/>
      <c r="T4" s="1"/>
      <c r="U4" s="1"/>
      <c r="V4" s="1"/>
      <c r="W4" s="1"/>
      <c r="X4" s="1"/>
      <c r="Y4" s="1"/>
      <c r="Z4" s="1"/>
    </row>
    <row r="5" spans="1:26" ht="11.25" customHeight="1">
      <c r="A5" s="1"/>
      <c r="B5" s="1"/>
      <c r="C5" s="1"/>
      <c r="D5" s="1"/>
      <c r="E5" s="1"/>
      <c r="F5" s="1"/>
      <c r="G5" s="1"/>
      <c r="H5" s="1"/>
      <c r="I5" s="1"/>
      <c r="J5" s="1"/>
      <c r="K5" s="1"/>
      <c r="L5" s="1"/>
      <c r="M5" s="1"/>
      <c r="N5" s="1"/>
      <c r="O5" s="1"/>
      <c r="P5" s="1"/>
      <c r="Q5" s="1"/>
      <c r="R5" s="1"/>
      <c r="S5" s="1"/>
      <c r="T5" s="1"/>
      <c r="U5" s="1"/>
      <c r="V5" s="1"/>
      <c r="W5" s="1"/>
      <c r="X5" s="1"/>
      <c r="Y5" s="1"/>
      <c r="Z5" s="1"/>
    </row>
    <row r="6" spans="1:26" ht="11.25" customHeight="1">
      <c r="A6" s="1"/>
      <c r="B6" s="21" t="s">
        <v>240</v>
      </c>
      <c r="C6" s="22" t="s">
        <v>92</v>
      </c>
      <c r="D6" s="22" t="s">
        <v>93</v>
      </c>
      <c r="E6" s="22" t="s">
        <v>94</v>
      </c>
      <c r="F6" s="22" t="s">
        <v>95</v>
      </c>
      <c r="G6" s="1"/>
      <c r="H6" s="1"/>
      <c r="I6" s="1"/>
      <c r="J6" s="1"/>
      <c r="K6" s="1"/>
      <c r="L6" s="1"/>
      <c r="M6" s="1"/>
      <c r="N6" s="1"/>
      <c r="O6" s="1"/>
      <c r="P6" s="1"/>
      <c r="Q6" s="1"/>
      <c r="R6" s="1"/>
      <c r="S6" s="1"/>
      <c r="T6" s="1"/>
      <c r="U6" s="1"/>
      <c r="V6" s="1"/>
      <c r="W6" s="1"/>
      <c r="X6" s="1"/>
      <c r="Y6" s="1"/>
      <c r="Z6" s="1"/>
    </row>
    <row r="7" spans="1:26" ht="22.5" customHeight="1">
      <c r="A7" s="1"/>
      <c r="B7" s="23" t="s">
        <v>241</v>
      </c>
      <c r="C7" s="37"/>
      <c r="D7" s="37"/>
      <c r="E7" s="37"/>
      <c r="F7" s="37"/>
      <c r="G7" s="1"/>
      <c r="H7" s="1"/>
      <c r="I7" s="1"/>
      <c r="J7" s="1"/>
      <c r="K7" s="1"/>
      <c r="L7" s="1"/>
      <c r="M7" s="1"/>
      <c r="N7" s="1"/>
      <c r="O7" s="1"/>
      <c r="P7" s="1"/>
      <c r="Q7" s="1"/>
      <c r="R7" s="1"/>
      <c r="S7" s="1"/>
      <c r="T7" s="1"/>
      <c r="U7" s="1"/>
      <c r="V7" s="1"/>
      <c r="W7" s="1"/>
      <c r="X7" s="1"/>
      <c r="Y7" s="1"/>
      <c r="Z7" s="1"/>
    </row>
    <row r="8" spans="1:26" ht="22.5" customHeight="1">
      <c r="A8" s="1"/>
      <c r="B8" s="24" t="s">
        <v>242</v>
      </c>
      <c r="C8" s="38"/>
      <c r="D8" s="38"/>
      <c r="E8" s="38"/>
      <c r="F8" s="38"/>
      <c r="G8" s="1"/>
      <c r="H8" s="1"/>
      <c r="I8" s="1"/>
      <c r="J8" s="1"/>
      <c r="K8" s="1"/>
      <c r="L8" s="1"/>
      <c r="M8" s="1"/>
      <c r="N8" s="1"/>
      <c r="O8" s="1"/>
      <c r="P8" s="1"/>
      <c r="Q8" s="1"/>
      <c r="R8" s="1"/>
      <c r="S8" s="1"/>
      <c r="T8" s="1"/>
      <c r="U8" s="1"/>
      <c r="V8" s="1"/>
      <c r="W8" s="1"/>
      <c r="X8" s="1"/>
      <c r="Y8" s="1"/>
      <c r="Z8" s="1"/>
    </row>
    <row r="9" spans="1:26" ht="22.5" customHeight="1">
      <c r="A9" s="1"/>
      <c r="B9" s="25" t="s">
        <v>243</v>
      </c>
      <c r="C9" s="39"/>
      <c r="D9" s="39"/>
      <c r="E9" s="39"/>
      <c r="F9" s="39"/>
      <c r="G9" s="1"/>
      <c r="H9" s="1"/>
      <c r="I9" s="1"/>
      <c r="J9" s="1"/>
      <c r="K9" s="1"/>
      <c r="L9" s="1"/>
      <c r="M9" s="1"/>
      <c r="N9" s="1"/>
      <c r="O9" s="1"/>
      <c r="P9" s="1"/>
      <c r="Q9" s="1"/>
      <c r="R9" s="1"/>
      <c r="S9" s="1"/>
      <c r="T9" s="1"/>
      <c r="U9" s="1"/>
      <c r="V9" s="1"/>
      <c r="W9" s="1"/>
      <c r="X9" s="1"/>
      <c r="Y9" s="1"/>
      <c r="Z9" s="1"/>
    </row>
    <row r="10" spans="1:26" ht="11.25" customHeight="1">
      <c r="A10" s="1"/>
      <c r="B10" s="1" t="s">
        <v>244</v>
      </c>
      <c r="C10" s="1"/>
      <c r="D10" s="1"/>
      <c r="E10" s="1"/>
      <c r="F10" s="1"/>
      <c r="G10" s="1"/>
      <c r="H10" s="1"/>
      <c r="I10" s="1"/>
      <c r="J10" s="1"/>
      <c r="K10" s="1"/>
      <c r="L10" s="1"/>
      <c r="M10" s="1"/>
      <c r="N10" s="1"/>
      <c r="O10" s="1"/>
      <c r="P10" s="1"/>
      <c r="Q10" s="1"/>
      <c r="R10" s="1"/>
      <c r="S10" s="1"/>
      <c r="T10" s="1"/>
      <c r="U10" s="1"/>
      <c r="V10" s="1"/>
      <c r="W10" s="1"/>
      <c r="X10" s="1"/>
      <c r="Y10" s="1"/>
      <c r="Z10" s="1"/>
    </row>
    <row r="11" spans="1:26" ht="11.2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1.2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1.25" customHeight="1">
      <c r="A13" s="1"/>
      <c r="B13" s="2" t="s">
        <v>245</v>
      </c>
      <c r="C13" s="1"/>
      <c r="D13" s="1"/>
      <c r="E13" s="1"/>
      <c r="F13" s="1"/>
      <c r="G13" s="1"/>
      <c r="H13" s="1"/>
      <c r="I13" s="1"/>
      <c r="J13" s="1"/>
      <c r="K13" s="1"/>
      <c r="L13" s="1"/>
      <c r="M13" s="1"/>
      <c r="N13" s="1"/>
      <c r="O13" s="1"/>
      <c r="P13" s="1"/>
      <c r="Q13" s="1"/>
      <c r="R13" s="1"/>
      <c r="S13" s="1"/>
      <c r="T13" s="1"/>
      <c r="U13" s="1"/>
      <c r="V13" s="1"/>
      <c r="W13" s="1"/>
      <c r="X13" s="1"/>
      <c r="Y13" s="1"/>
      <c r="Z13" s="1"/>
    </row>
    <row r="14" spans="1:26" ht="11.2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1.25" customHeight="1">
      <c r="A15" s="1"/>
      <c r="B15" s="1" t="s">
        <v>246</v>
      </c>
      <c r="C15" s="1"/>
      <c r="D15" s="1"/>
      <c r="E15" s="1"/>
      <c r="F15" s="1"/>
      <c r="G15" s="1"/>
      <c r="H15" s="1"/>
      <c r="I15" s="1"/>
      <c r="J15" s="1"/>
      <c r="K15" s="1"/>
      <c r="L15" s="1"/>
      <c r="M15" s="1"/>
      <c r="N15" s="1"/>
      <c r="O15" s="1"/>
      <c r="P15" s="1"/>
      <c r="Q15" s="1"/>
      <c r="R15" s="1"/>
      <c r="S15" s="1"/>
      <c r="T15" s="1"/>
      <c r="U15" s="1"/>
      <c r="V15" s="1"/>
      <c r="W15" s="1"/>
      <c r="X15" s="1"/>
      <c r="Y15" s="1"/>
      <c r="Z15" s="1"/>
    </row>
    <row r="16" spans="1:26" ht="11.25" customHeight="1">
      <c r="A16" s="1"/>
      <c r="B16" s="1" t="s">
        <v>247</v>
      </c>
      <c r="C16" s="1"/>
      <c r="D16" s="1"/>
      <c r="E16" s="1"/>
      <c r="F16" s="1"/>
      <c r="G16" s="1"/>
      <c r="H16" s="1"/>
      <c r="I16" s="1"/>
      <c r="J16" s="1"/>
      <c r="K16" s="1"/>
      <c r="L16" s="1"/>
      <c r="M16" s="1"/>
      <c r="N16" s="1"/>
      <c r="O16" s="1"/>
      <c r="P16" s="1"/>
      <c r="Q16" s="1"/>
      <c r="R16" s="1"/>
      <c r="S16" s="1"/>
      <c r="T16" s="1"/>
      <c r="U16" s="1"/>
      <c r="V16" s="1"/>
      <c r="W16" s="1"/>
      <c r="X16" s="1"/>
      <c r="Y16" s="1"/>
      <c r="Z16" s="1"/>
    </row>
    <row r="17" spans="1:26" ht="11.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1.25" customHeight="1">
      <c r="A18" s="1"/>
      <c r="B18" s="1"/>
      <c r="C18" s="22" t="s">
        <v>92</v>
      </c>
      <c r="D18" s="22" t="s">
        <v>93</v>
      </c>
      <c r="E18" s="22" t="s">
        <v>94</v>
      </c>
      <c r="F18" s="22" t="s">
        <v>95</v>
      </c>
      <c r="G18" s="1"/>
      <c r="H18" s="1"/>
      <c r="I18" s="1"/>
      <c r="J18" s="1"/>
      <c r="K18" s="1"/>
      <c r="L18" s="1"/>
      <c r="M18" s="1"/>
      <c r="N18" s="1"/>
      <c r="O18" s="1"/>
      <c r="P18" s="1"/>
      <c r="Q18" s="1"/>
      <c r="R18" s="1"/>
      <c r="S18" s="1"/>
      <c r="T18" s="1"/>
      <c r="U18" s="1"/>
      <c r="V18" s="1"/>
      <c r="W18" s="1"/>
      <c r="X18" s="1"/>
      <c r="Y18" s="1"/>
      <c r="Z18" s="1"/>
    </row>
    <row r="19" spans="1:26" ht="22.5" customHeight="1">
      <c r="A19" s="1"/>
      <c r="B19" s="26" t="s">
        <v>248</v>
      </c>
      <c r="C19" s="40"/>
      <c r="D19" s="40"/>
      <c r="E19" s="40"/>
      <c r="F19" s="40"/>
      <c r="G19" s="1"/>
      <c r="H19" s="1"/>
      <c r="I19" s="1"/>
      <c r="J19" s="1"/>
      <c r="K19" s="1"/>
      <c r="L19" s="1"/>
      <c r="M19" s="1"/>
      <c r="N19" s="1"/>
      <c r="O19" s="1"/>
      <c r="P19" s="1"/>
      <c r="Q19" s="1"/>
      <c r="R19" s="1"/>
      <c r="S19" s="1"/>
      <c r="T19" s="1"/>
      <c r="U19" s="1"/>
      <c r="V19" s="1"/>
      <c r="W19" s="1"/>
      <c r="X19" s="1"/>
      <c r="Y19" s="1"/>
      <c r="Z19" s="1"/>
    </row>
    <row r="20" spans="1:26" ht="22.5" customHeight="1">
      <c r="A20" s="1"/>
      <c r="B20" s="16" t="s">
        <v>249</v>
      </c>
      <c r="C20" s="38"/>
      <c r="D20" s="38"/>
      <c r="E20" s="38"/>
      <c r="F20" s="38"/>
      <c r="G20" s="1"/>
      <c r="H20" s="1"/>
      <c r="I20" s="1"/>
      <c r="J20" s="1"/>
      <c r="K20" s="1"/>
      <c r="L20" s="1"/>
      <c r="M20" s="1"/>
      <c r="N20" s="1"/>
      <c r="O20" s="1"/>
      <c r="P20" s="1"/>
      <c r="Q20" s="1"/>
      <c r="R20" s="1"/>
      <c r="S20" s="1"/>
      <c r="T20" s="1"/>
      <c r="U20" s="1"/>
      <c r="V20" s="1"/>
      <c r="W20" s="1"/>
      <c r="X20" s="1"/>
      <c r="Y20" s="1"/>
      <c r="Z20" s="1"/>
    </row>
    <row r="21" spans="1:26" ht="11.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1.25" customHeight="1">
      <c r="A22" s="1"/>
      <c r="B22" s="1" t="s">
        <v>250</v>
      </c>
      <c r="C22" s="1"/>
      <c r="D22" s="1"/>
      <c r="E22" s="1"/>
      <c r="F22" s="1"/>
      <c r="G22" s="1"/>
      <c r="H22" s="1"/>
      <c r="I22" s="1"/>
      <c r="J22" s="1"/>
      <c r="K22" s="1"/>
      <c r="L22" s="1"/>
      <c r="M22" s="1"/>
      <c r="N22" s="1"/>
      <c r="O22" s="1"/>
      <c r="P22" s="1"/>
      <c r="Q22" s="1"/>
      <c r="R22" s="1"/>
      <c r="S22" s="1"/>
      <c r="T22" s="1"/>
      <c r="U22" s="1"/>
      <c r="V22" s="1"/>
      <c r="W22" s="1"/>
      <c r="X22" s="1"/>
      <c r="Y22" s="1"/>
      <c r="Z22" s="1"/>
    </row>
    <row r="23" spans="1:26" ht="11.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1.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1.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1.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1.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1.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1.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1.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1.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1.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1.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1.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1.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1.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1.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1.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1.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1.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1.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1.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1.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1.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1.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1.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1.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1.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1.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1.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1.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1.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1.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XT/tNMlPP29XLGjjaS+MMLl+tdE0onyaj712S2TsHmwTUktcr951nRCxckRC3fqYInfWuG6pqTOwdOq8hAeXaw==" saltValue="4bv7PoqWZjpTAXvP5YGvXA==" spinCount="100000" sheet="1" objects="1" scenarios="1"/>
  <conditionalFormatting sqref="C7:F9 C19:F19">
    <cfRule type="expression" dxfId="6" priority="5">
      <formula>C7=""</formula>
    </cfRule>
  </conditionalFormatting>
  <conditionalFormatting sqref="C20:F20">
    <cfRule type="expression" dxfId="5" priority="6">
      <formula>C19="No"</formula>
    </cfRule>
  </conditionalFormatting>
  <conditionalFormatting sqref="C20:F20">
    <cfRule type="expression" dxfId="4" priority="7">
      <formula>AND(C19="Yes",C20="")</formula>
    </cfRule>
  </conditionalFormatting>
  <dataValidations count="3">
    <dataValidation type="custom" allowBlank="1" showInputMessage="1" showErrorMessage="1" errorTitle="Input Error" error="Value entered must be a number, greater than or equal to zero and to no more than two decimal places." sqref="C20:F20" xr:uid="{00000000-0002-0000-0600-000000000000}">
      <formula1>AND(ISNUMBER(C20),C20&gt;=0,OR(IF(ISERROR(FIND(".",C20)),LEN(C20)&gt;0,LEN(MID(C20,FIND(".",C20)+1,25))&lt;5)))</formula1>
    </dataValidation>
    <dataValidation type="list" allowBlank="1" showErrorMessage="1" sqref="C19:F19" xr:uid="{00000000-0002-0000-0600-000001000000}">
      <formula1>"Yes,No"</formula1>
    </dataValidation>
    <dataValidation type="custom" allowBlank="1" showInputMessage="1" showErrorMessage="1" errorTitle="Input Error" error="Value entered must be a number, greater than zero and to no more than two decimal places." sqref="C7:F9" xr:uid="{00000000-0002-0000-0600-000002000000}">
      <formula1>AND(ISNUMBER(C7),C7&gt;0,OR(IF(ISERROR(FIND(".",C7)),LEN(C7)&gt;0,LEN(MID(C7,FIND(".",C7)+1,25))&lt;5)))</formula1>
    </dataValidation>
  </dataValidations>
  <pageMargins left="0.7" right="0.7" top="0.75" bottom="0.75" header="0" footer="0"/>
  <pageSetup paperSize="9" orientation="portrait"/>
  <extLst>
    <ext xmlns:x14="http://schemas.microsoft.com/office/spreadsheetml/2009/9/main" uri="{78C0D931-6437-407d-A8EE-F0AAD7539E65}">
      <x14:conditionalFormattings>
        <x14:conditionalFormatting xmlns:xm="http://schemas.microsoft.com/office/excel/2006/main">
          <x14:cfRule type="expression" priority="4" id="{3C4A70C1-1F18-4FF0-8BE5-9B934E3C1F63}">
            <xm:f>iBidder!$C$13="No"</xm:f>
            <x14:dxf>
              <fill>
                <patternFill>
                  <bgColor theme="0" tint="-0.24994659260841701"/>
                </patternFill>
              </fill>
            </x14:dxf>
          </x14:cfRule>
          <xm:sqref>C7:C9 C19:C20</xm:sqref>
        </x14:conditionalFormatting>
        <x14:conditionalFormatting xmlns:xm="http://schemas.microsoft.com/office/excel/2006/main">
          <x14:cfRule type="expression" priority="3" id="{086174C3-854E-4F90-A2BD-032BE3879D5E}">
            <xm:f>iBidder!$C$14="No"</xm:f>
            <x14:dxf>
              <fill>
                <patternFill>
                  <bgColor theme="0" tint="-0.24994659260841701"/>
                </patternFill>
              </fill>
            </x14:dxf>
          </x14:cfRule>
          <xm:sqref>D7:D9 D19:D20</xm:sqref>
        </x14:conditionalFormatting>
        <x14:conditionalFormatting xmlns:xm="http://schemas.microsoft.com/office/excel/2006/main">
          <x14:cfRule type="expression" priority="2" id="{6190D368-6550-4DC6-A7FE-0EE95352E78D}">
            <xm:f>iBidder!$C$15="No"</xm:f>
            <x14:dxf>
              <fill>
                <patternFill>
                  <bgColor theme="0" tint="-0.24994659260841701"/>
                </patternFill>
              </fill>
            </x14:dxf>
          </x14:cfRule>
          <xm:sqref>E7:E9 E19:E20</xm:sqref>
        </x14:conditionalFormatting>
        <x14:conditionalFormatting xmlns:xm="http://schemas.microsoft.com/office/excel/2006/main">
          <x14:cfRule type="expression" priority="1" id="{73A8907B-22B3-4615-9009-964148FC8A5F}">
            <xm:f>iBidder!$C$16="No"</xm:f>
            <x14:dxf>
              <fill>
                <patternFill>
                  <bgColor theme="0" tint="-0.24994659260841701"/>
                </patternFill>
              </fill>
            </x14:dxf>
          </x14:cfRule>
          <xm:sqref>F7:F9 F19:F20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CCC"/>
  </sheetPr>
  <dimension ref="A1:Z1000"/>
  <sheetViews>
    <sheetView workbookViewId="0">
      <selection activeCell="E7" sqref="E7"/>
    </sheetView>
  </sheetViews>
  <sheetFormatPr defaultColWidth="14.453125" defaultRowHeight="15" customHeight="1"/>
  <cols>
    <col min="1" max="1" width="3.7265625" customWidth="1"/>
    <col min="2" max="2" width="14.54296875" customWidth="1"/>
    <col min="3" max="3" width="23.26953125" customWidth="1"/>
    <col min="4" max="4" width="77" customWidth="1"/>
    <col min="5" max="5" width="12.26953125" customWidth="1"/>
    <col min="6" max="26" width="9.1796875" customWidth="1"/>
  </cols>
  <sheetData>
    <row r="1" spans="1:26" ht="11.25" customHeight="1">
      <c r="A1" s="1"/>
      <c r="B1" s="1"/>
      <c r="C1" s="1"/>
      <c r="D1" s="1"/>
      <c r="E1" s="1"/>
      <c r="F1" s="1"/>
      <c r="G1" s="1"/>
      <c r="H1" s="1"/>
      <c r="I1" s="1"/>
      <c r="J1" s="1"/>
      <c r="K1" s="1"/>
      <c r="L1" s="1"/>
      <c r="M1" s="1"/>
      <c r="N1" s="1"/>
      <c r="O1" s="1"/>
      <c r="P1" s="1"/>
      <c r="Q1" s="1"/>
      <c r="R1" s="1"/>
      <c r="S1" s="1"/>
      <c r="T1" s="1"/>
      <c r="U1" s="1"/>
      <c r="V1" s="1"/>
      <c r="W1" s="1"/>
      <c r="X1" s="1"/>
      <c r="Y1" s="1"/>
      <c r="Z1" s="1"/>
    </row>
    <row r="2" spans="1:26" ht="11.25" customHeight="1">
      <c r="A2" s="1"/>
      <c r="B2" s="27" t="s">
        <v>251</v>
      </c>
      <c r="C2" s="1" t="str">
        <f>IF(COUNTIF(E5:E55,"Non-Conformant")&gt;0,"Non-Conformant","Conformant")</f>
        <v>Non-Conformant</v>
      </c>
      <c r="D2" s="1"/>
      <c r="E2" s="1"/>
      <c r="F2" s="1"/>
      <c r="G2" s="1"/>
      <c r="H2" s="1"/>
      <c r="I2" s="1"/>
      <c r="J2" s="1"/>
      <c r="K2" s="1"/>
      <c r="L2" s="1"/>
      <c r="M2" s="1"/>
      <c r="N2" s="1"/>
      <c r="O2" s="1"/>
      <c r="P2" s="1"/>
      <c r="Q2" s="1"/>
      <c r="R2" s="1"/>
      <c r="S2" s="1"/>
      <c r="T2" s="1"/>
      <c r="U2" s="1"/>
      <c r="V2" s="1"/>
      <c r="W2" s="1"/>
      <c r="X2" s="1"/>
      <c r="Y2" s="1"/>
      <c r="Z2" s="1"/>
    </row>
    <row r="3" spans="1:26" ht="11.25" customHeight="1">
      <c r="A3" s="1"/>
      <c r="B3" s="1"/>
      <c r="C3" s="1"/>
      <c r="D3" s="1"/>
      <c r="E3" s="1"/>
      <c r="F3" s="1"/>
      <c r="G3" s="1"/>
      <c r="H3" s="1"/>
      <c r="I3" s="1"/>
      <c r="J3" s="1"/>
      <c r="K3" s="1"/>
      <c r="L3" s="1"/>
      <c r="M3" s="1"/>
      <c r="N3" s="1"/>
      <c r="O3" s="1"/>
      <c r="P3" s="1"/>
      <c r="Q3" s="1"/>
      <c r="R3" s="1"/>
      <c r="S3" s="1"/>
      <c r="T3" s="1"/>
      <c r="U3" s="1"/>
      <c r="V3" s="1"/>
      <c r="W3" s="1"/>
      <c r="X3" s="1"/>
      <c r="Y3" s="1"/>
      <c r="Z3" s="1"/>
    </row>
    <row r="4" spans="1:26" ht="11.25" customHeight="1">
      <c r="A4" s="1"/>
      <c r="B4" s="22" t="s">
        <v>252</v>
      </c>
      <c r="C4" s="22" t="s">
        <v>253</v>
      </c>
      <c r="D4" s="22" t="s">
        <v>254</v>
      </c>
      <c r="E4" s="22" t="s">
        <v>255</v>
      </c>
      <c r="F4" s="1"/>
      <c r="G4" s="1"/>
      <c r="H4" s="1"/>
      <c r="I4" s="1"/>
      <c r="J4" s="1"/>
      <c r="K4" s="1"/>
      <c r="L4" s="1"/>
      <c r="M4" s="1"/>
      <c r="N4" s="1"/>
      <c r="O4" s="1"/>
      <c r="P4" s="1"/>
      <c r="Q4" s="1"/>
      <c r="R4" s="1"/>
      <c r="S4" s="1"/>
      <c r="T4" s="1"/>
      <c r="U4" s="1"/>
      <c r="V4" s="1"/>
      <c r="W4" s="1"/>
      <c r="X4" s="1"/>
      <c r="Y4" s="1"/>
      <c r="Z4" s="1"/>
    </row>
    <row r="5" spans="1:26" ht="11.25" customHeight="1">
      <c r="A5" s="1"/>
      <c r="B5" s="12" t="s">
        <v>256</v>
      </c>
      <c r="C5" s="12" t="s">
        <v>257</v>
      </c>
      <c r="D5" s="13" t="s">
        <v>258</v>
      </c>
      <c r="E5" s="12" t="str">
        <f>IF(ISBLANK(iBidder!C4),"Non-Conformant","Conformant")</f>
        <v>Non-Conformant</v>
      </c>
      <c r="F5" s="1"/>
      <c r="G5" s="1"/>
      <c r="H5" s="1"/>
      <c r="I5" s="1"/>
      <c r="J5" s="1"/>
      <c r="K5" s="1"/>
      <c r="L5" s="1"/>
      <c r="M5" s="1"/>
      <c r="N5" s="1"/>
      <c r="O5" s="1"/>
      <c r="P5" s="1"/>
      <c r="Q5" s="1"/>
      <c r="R5" s="1"/>
      <c r="S5" s="1"/>
      <c r="T5" s="1"/>
      <c r="U5" s="1"/>
      <c r="V5" s="1"/>
      <c r="W5" s="1"/>
      <c r="X5" s="1"/>
      <c r="Y5" s="1"/>
      <c r="Z5" s="1"/>
    </row>
    <row r="6" spans="1:26" ht="11.25" customHeight="1">
      <c r="A6" s="1"/>
      <c r="B6" s="12" t="s">
        <v>256</v>
      </c>
      <c r="C6" s="12" t="s">
        <v>259</v>
      </c>
      <c r="D6" s="13" t="s">
        <v>260</v>
      </c>
      <c r="E6" s="12" t="str">
        <f>IF(COUNTBLANK(iBidder!C13:C16)&gt;0,"Non-Conformant","Conformant")</f>
        <v>Non-Conformant</v>
      </c>
      <c r="F6" s="1"/>
      <c r="G6" s="1"/>
      <c r="H6" s="1"/>
      <c r="I6" s="1"/>
      <c r="J6" s="1"/>
      <c r="K6" s="1"/>
      <c r="L6" s="1"/>
      <c r="M6" s="1"/>
      <c r="N6" s="1"/>
      <c r="O6" s="1"/>
      <c r="P6" s="1"/>
      <c r="Q6" s="1"/>
      <c r="R6" s="1"/>
      <c r="S6" s="1"/>
      <c r="T6" s="1"/>
      <c r="U6" s="1"/>
      <c r="V6" s="1"/>
      <c r="W6" s="1"/>
      <c r="X6" s="1"/>
      <c r="Y6" s="1"/>
      <c r="Z6" s="1"/>
    </row>
    <row r="7" spans="1:26" ht="11.25" customHeight="1">
      <c r="A7" s="1"/>
      <c r="B7" s="12" t="s">
        <v>261</v>
      </c>
      <c r="C7" s="12" t="s">
        <v>262</v>
      </c>
      <c r="D7" s="13" t="s">
        <v>263</v>
      </c>
      <c r="E7" s="12" t="str">
        <f>IF(AND(iBidder!C13="No",COUNTA('iLot 1'!G28,'iLot 1'!G31,'iLot 1'!G35,'iLot 1'!G37:G39)=0),"Conformant",IF(AND(iBidder!C13="Yes",COUNTA('iLot 1'!G28,'iLot 1'!G31,'iLot 1'!G35,'iLot 1'!G37:G39)=6,'iLot 1'!G28&gt;=6.83,'iLot 1'!G31&gt;=6.83),"Conformant","Non-Conformant"))</f>
        <v>Non-Conformant</v>
      </c>
      <c r="F7" s="1"/>
      <c r="G7" s="1"/>
      <c r="H7" s="1"/>
      <c r="I7" s="1"/>
      <c r="J7" s="1"/>
      <c r="K7" s="1"/>
      <c r="L7" s="1"/>
      <c r="M7" s="1"/>
      <c r="N7" s="1"/>
      <c r="O7" s="1"/>
      <c r="P7" s="1"/>
      <c r="Q7" s="1"/>
      <c r="R7" s="1"/>
      <c r="S7" s="1"/>
      <c r="T7" s="1"/>
      <c r="U7" s="1"/>
      <c r="V7" s="1"/>
      <c r="W7" s="1"/>
      <c r="X7" s="1"/>
      <c r="Y7" s="1"/>
      <c r="Z7" s="1"/>
    </row>
    <row r="8" spans="1:26" ht="11.25" customHeight="1">
      <c r="A8" s="1"/>
      <c r="B8" s="12" t="s">
        <v>261</v>
      </c>
      <c r="C8" s="12" t="s">
        <v>264</v>
      </c>
      <c r="D8" s="13" t="s">
        <v>265</v>
      </c>
      <c r="E8" s="12" t="str">
        <f>IF(AND(iBidder!C13="No",COUNTA('iLot 1'!K7:K8)=0),"Conformant",IF(AND(iBidder!C13="Yes",COUNTA('iLot 1'!K7:K8)=2,'iLot 1'!K7&gt;=6.83,'iLot 1'!K8&gt;=6.83),"Conformant","Non-Conformant"))</f>
        <v>Non-Conformant</v>
      </c>
      <c r="F8" s="1"/>
      <c r="G8" s="1"/>
      <c r="H8" s="1"/>
      <c r="I8" s="1"/>
      <c r="J8" s="1"/>
      <c r="K8" s="1"/>
      <c r="L8" s="1"/>
      <c r="M8" s="1"/>
      <c r="N8" s="1"/>
      <c r="O8" s="1"/>
      <c r="P8" s="1"/>
      <c r="Q8" s="1"/>
      <c r="R8" s="1"/>
      <c r="S8" s="1"/>
      <c r="T8" s="1"/>
      <c r="U8" s="1"/>
      <c r="V8" s="1"/>
      <c r="W8" s="1"/>
      <c r="X8" s="1"/>
      <c r="Y8" s="1"/>
      <c r="Z8" s="1"/>
    </row>
    <row r="9" spans="1:26" ht="11.25" customHeight="1">
      <c r="A9" s="1"/>
      <c r="B9" s="12" t="s">
        <v>261</v>
      </c>
      <c r="C9" s="12" t="s">
        <v>266</v>
      </c>
      <c r="D9" s="13" t="s">
        <v>267</v>
      </c>
      <c r="E9" s="12" t="str">
        <f>IF(AND(iBidder!C13="No",COUNTA('iLot 1'!K15:K21)=0),"Conformant",IF(AND(iBidder!C13="Yes",COUNTA('iLot 1'!K15:K21)=7),"Conformant","Non-Conformant"))</f>
        <v>Non-Conformant</v>
      </c>
      <c r="F9" s="1"/>
      <c r="G9" s="1"/>
      <c r="H9" s="1"/>
      <c r="I9" s="1"/>
      <c r="J9" s="1"/>
      <c r="K9" s="1"/>
      <c r="L9" s="1"/>
      <c r="M9" s="1"/>
      <c r="N9" s="1"/>
      <c r="O9" s="1"/>
      <c r="P9" s="1"/>
      <c r="Q9" s="1"/>
      <c r="R9" s="1"/>
      <c r="S9" s="1"/>
      <c r="T9" s="1"/>
      <c r="U9" s="1"/>
      <c r="V9" s="1"/>
      <c r="W9" s="1"/>
      <c r="X9" s="1"/>
      <c r="Y9" s="1"/>
      <c r="Z9" s="1"/>
    </row>
    <row r="10" spans="1:26" ht="11.25" customHeight="1">
      <c r="A10" s="1"/>
      <c r="B10" s="12" t="s">
        <v>261</v>
      </c>
      <c r="C10" s="12" t="s">
        <v>268</v>
      </c>
      <c r="D10" s="13" t="s">
        <v>269</v>
      </c>
      <c r="E10" s="12" t="str">
        <f>IF(AND(iBidder!C13="No",COUNTA('iLot 1'!K28:K34)=0),"Conformant",IF(AND(iBidder!C13="Yes",COUNTA('iLot 1'!K28:K34)=7),"Conformant","Non-Conformant"))</f>
        <v>Non-Conformant</v>
      </c>
      <c r="F10" s="1"/>
      <c r="G10" s="1"/>
      <c r="H10" s="1"/>
      <c r="I10" s="1"/>
      <c r="J10" s="1"/>
      <c r="K10" s="1"/>
      <c r="L10" s="1"/>
      <c r="M10" s="1"/>
      <c r="N10" s="1"/>
      <c r="O10" s="1"/>
      <c r="P10" s="1"/>
      <c r="Q10" s="1"/>
      <c r="R10" s="1"/>
      <c r="S10" s="1"/>
      <c r="T10" s="1"/>
      <c r="U10" s="1"/>
      <c r="V10" s="1"/>
      <c r="W10" s="1"/>
      <c r="X10" s="1"/>
      <c r="Y10" s="1"/>
      <c r="Z10" s="1"/>
    </row>
    <row r="11" spans="1:26" ht="11.25" customHeight="1">
      <c r="A11" s="1"/>
      <c r="B11" s="12" t="s">
        <v>261</v>
      </c>
      <c r="C11" s="12" t="s">
        <v>270</v>
      </c>
      <c r="D11" s="13" t="s">
        <v>271</v>
      </c>
      <c r="E11" s="12" t="str">
        <f>IF(AND(iBidder!C13="No",COUNTA('iLot 1'!K41:K46)=0),"Conformant",IF(AND(iBidder!C13="Yes",COUNTA('iLot 1'!K41:K46)=6),"Conformant","Non-Conformant"))</f>
        <v>Non-Conformant</v>
      </c>
      <c r="F11" s="1"/>
      <c r="G11" s="1"/>
      <c r="H11" s="1"/>
      <c r="I11" s="1"/>
      <c r="J11" s="1"/>
      <c r="K11" s="1"/>
      <c r="L11" s="1"/>
      <c r="M11" s="1"/>
      <c r="N11" s="1"/>
      <c r="O11" s="1"/>
      <c r="P11" s="1"/>
      <c r="Q11" s="1"/>
      <c r="R11" s="1"/>
      <c r="S11" s="1"/>
      <c r="T11" s="1"/>
      <c r="U11" s="1"/>
      <c r="V11" s="1"/>
      <c r="W11" s="1"/>
      <c r="X11" s="1"/>
      <c r="Y11" s="1"/>
      <c r="Z11" s="1"/>
    </row>
    <row r="12" spans="1:26" ht="11.25" customHeight="1">
      <c r="A12" s="1"/>
      <c r="B12" s="12" t="s">
        <v>261</v>
      </c>
      <c r="C12" s="12" t="s">
        <v>272</v>
      </c>
      <c r="D12" s="13" t="s">
        <v>273</v>
      </c>
      <c r="E12" s="12" t="str">
        <f>IF(AND(iBidder!C13="No",COUNTA('iLot 1'!N7:N10)=0),"Conformant",IF(AND(iBidder!C13="Yes",COUNTA('iLot 1'!N7:N10)=4),"Conformant","Non-Conformant"))</f>
        <v>Non-Conformant</v>
      </c>
      <c r="F12" s="1"/>
      <c r="G12" s="1"/>
      <c r="H12" s="1"/>
      <c r="I12" s="1"/>
      <c r="J12" s="1"/>
      <c r="K12" s="1"/>
      <c r="L12" s="1"/>
      <c r="M12" s="1"/>
      <c r="N12" s="1"/>
      <c r="O12" s="1"/>
      <c r="P12" s="1"/>
      <c r="Q12" s="1"/>
      <c r="R12" s="1"/>
      <c r="S12" s="1"/>
      <c r="T12" s="1"/>
      <c r="U12" s="1"/>
      <c r="V12" s="1"/>
      <c r="W12" s="1"/>
      <c r="X12" s="1"/>
      <c r="Y12" s="1"/>
      <c r="Z12" s="1"/>
    </row>
    <row r="13" spans="1:26" ht="11.25" customHeight="1">
      <c r="A13" s="1"/>
      <c r="B13" s="12" t="s">
        <v>274</v>
      </c>
      <c r="C13" s="12" t="s">
        <v>275</v>
      </c>
      <c r="D13" s="13" t="s">
        <v>276</v>
      </c>
      <c r="E13" s="12" t="str">
        <f>IF(AND(iBidder!C14="No",COUNTA('iLot 2'!F27)=0),"Conformant",IF(AND(iBidder!C14="Yes",COUNTA('iLot 2'!F27)=1),"Conformant","Non-Conformant"))</f>
        <v>Non-Conformant</v>
      </c>
      <c r="F13" s="1"/>
      <c r="G13" s="1"/>
      <c r="H13" s="1"/>
      <c r="I13" s="1"/>
      <c r="J13" s="1"/>
      <c r="K13" s="1"/>
      <c r="L13" s="1"/>
      <c r="M13" s="1"/>
      <c r="N13" s="1"/>
      <c r="O13" s="1"/>
      <c r="P13" s="1"/>
      <c r="Q13" s="1"/>
      <c r="R13" s="1"/>
      <c r="S13" s="1"/>
      <c r="T13" s="1"/>
      <c r="U13" s="1"/>
      <c r="V13" s="1"/>
      <c r="W13" s="1"/>
      <c r="X13" s="1"/>
      <c r="Y13" s="1"/>
      <c r="Z13" s="1"/>
    </row>
    <row r="14" spans="1:26" ht="11.25" customHeight="1">
      <c r="A14" s="1"/>
      <c r="B14" s="12" t="s">
        <v>274</v>
      </c>
      <c r="C14" s="12" t="s">
        <v>277</v>
      </c>
      <c r="D14" s="13" t="s">
        <v>278</v>
      </c>
      <c r="E14" s="12" t="str">
        <f>IF(AND(iBidder!C14="No",COUNTA('iLot 2'!J9:J10)=0),"Conformant",IF(AND(iBidder!C14="Yes",COUNTA('iLot 2'!J9:J10)=2,'iLot 2'!J9&gt;=6.83,'iLot 2'!J10&gt;=6.83),"Conformant","Non-Conformant"))</f>
        <v>Non-Conformant</v>
      </c>
      <c r="F14" s="1"/>
      <c r="G14" s="1"/>
      <c r="H14" s="1"/>
      <c r="I14" s="1"/>
      <c r="J14" s="1"/>
      <c r="K14" s="1"/>
      <c r="L14" s="1"/>
      <c r="M14" s="1"/>
      <c r="N14" s="1"/>
      <c r="O14" s="1"/>
      <c r="P14" s="1"/>
      <c r="Q14" s="1"/>
      <c r="R14" s="1"/>
      <c r="S14" s="1"/>
      <c r="T14" s="1"/>
      <c r="U14" s="1"/>
      <c r="V14" s="1"/>
      <c r="W14" s="1"/>
      <c r="X14" s="1"/>
      <c r="Y14" s="1"/>
      <c r="Z14" s="1"/>
    </row>
    <row r="15" spans="1:26" ht="11.25" customHeight="1">
      <c r="A15" s="1"/>
      <c r="B15" s="12" t="s">
        <v>274</v>
      </c>
      <c r="C15" s="12" t="s">
        <v>279</v>
      </c>
      <c r="D15" s="13" t="s">
        <v>280</v>
      </c>
      <c r="E15" s="12" t="str">
        <f>IF(AND(iBidder!C14="No",COUNTA('iLot 2'!M7:M10)=0),"Conformant",IF(AND(iBidder!C14="Yes",COUNTA('iLot 2'!M7:M10)=4),"Conformant","Non-Conformant"))</f>
        <v>Non-Conformant</v>
      </c>
      <c r="F15" s="1"/>
      <c r="G15" s="1"/>
      <c r="H15" s="1"/>
      <c r="I15" s="1"/>
      <c r="J15" s="1"/>
      <c r="K15" s="1"/>
      <c r="L15" s="1"/>
      <c r="M15" s="1"/>
      <c r="N15" s="1"/>
      <c r="O15" s="1"/>
      <c r="P15" s="1"/>
      <c r="Q15" s="1"/>
      <c r="R15" s="1"/>
      <c r="S15" s="1"/>
      <c r="T15" s="1"/>
      <c r="U15" s="1"/>
      <c r="V15" s="1"/>
      <c r="W15" s="1"/>
      <c r="X15" s="1"/>
      <c r="Y15" s="1"/>
      <c r="Z15" s="1"/>
    </row>
    <row r="16" spans="1:26" ht="11.25" customHeight="1">
      <c r="A16" s="1"/>
      <c r="B16" s="12" t="s">
        <v>281</v>
      </c>
      <c r="C16" s="12" t="s">
        <v>282</v>
      </c>
      <c r="D16" s="13" t="s">
        <v>283</v>
      </c>
      <c r="E16" s="12" t="str">
        <f>IF(AND(iBidder!C15="No",COUNTA('iLot 3'!G21,'iLot 3'!G24,'iLot 3'!G28)=0),"Conformant",IF(AND(iBidder!C15="Yes",COUNTA('iLot 3'!G21,'iLot 3'!G24,'iLot 3'!G28)=3,'iLot 3'!G21&gt;=6.83,'iLot 3'!G24&gt;=6.83),"Conformant","Non-Conformant"))</f>
        <v>Non-Conformant</v>
      </c>
      <c r="F16" s="1"/>
      <c r="G16" s="1"/>
      <c r="H16" s="1"/>
      <c r="I16" s="1"/>
      <c r="J16" s="1"/>
      <c r="K16" s="1"/>
      <c r="L16" s="1"/>
      <c r="M16" s="1"/>
      <c r="N16" s="1"/>
      <c r="O16" s="1"/>
      <c r="P16" s="1"/>
      <c r="Q16" s="1"/>
      <c r="R16" s="1"/>
      <c r="S16" s="1"/>
      <c r="T16" s="1"/>
      <c r="U16" s="1"/>
      <c r="V16" s="1"/>
      <c r="W16" s="1"/>
      <c r="X16" s="1"/>
      <c r="Y16" s="1"/>
      <c r="Z16" s="1"/>
    </row>
    <row r="17" spans="1:26" ht="11.25" customHeight="1">
      <c r="A17" s="1"/>
      <c r="B17" s="12" t="s">
        <v>281</v>
      </c>
      <c r="C17" s="12" t="s">
        <v>284</v>
      </c>
      <c r="D17" s="13" t="s">
        <v>285</v>
      </c>
      <c r="E17" s="12" t="str">
        <f>IF(AND(iBidder!C15="No",COUNTA('iLot 3'!K7:K13)=0),"Conformant",IF(AND(iBidder!C15="Yes",COUNTA('iLot 3'!K7:K13)=7),"Conformant","Non-Conformant"))</f>
        <v>Non-Conformant</v>
      </c>
      <c r="F17" s="1"/>
      <c r="G17" s="1"/>
      <c r="H17" s="1"/>
      <c r="I17" s="1"/>
      <c r="J17" s="1"/>
      <c r="K17" s="1"/>
      <c r="L17" s="1"/>
      <c r="M17" s="1"/>
      <c r="N17" s="1"/>
      <c r="O17" s="1"/>
      <c r="P17" s="1"/>
      <c r="Q17" s="1"/>
      <c r="R17" s="1"/>
      <c r="S17" s="1"/>
      <c r="T17" s="1"/>
      <c r="U17" s="1"/>
      <c r="V17" s="1"/>
      <c r="W17" s="1"/>
      <c r="X17" s="1"/>
      <c r="Y17" s="1"/>
      <c r="Z17" s="1"/>
    </row>
    <row r="18" spans="1:26" ht="11.25" customHeight="1">
      <c r="A18" s="1"/>
      <c r="B18" s="12" t="s">
        <v>281</v>
      </c>
      <c r="C18" s="12" t="s">
        <v>286</v>
      </c>
      <c r="D18" s="13" t="s">
        <v>287</v>
      </c>
      <c r="E18" s="12" t="str">
        <f>IF(AND(iBidder!C15="No",COUNTA('iLot 3'!K20:K26)=0),"Conformant",IF(AND(iBidder!C15="Yes",COUNTA('iLot 3'!K20:K26)=7),"Conformant","Non-Conformant"))</f>
        <v>Non-Conformant</v>
      </c>
      <c r="F18" s="1"/>
      <c r="G18" s="1"/>
      <c r="H18" s="1"/>
      <c r="I18" s="1"/>
      <c r="J18" s="1"/>
      <c r="K18" s="1"/>
      <c r="L18" s="1"/>
      <c r="M18" s="1"/>
      <c r="N18" s="1"/>
      <c r="O18" s="1"/>
      <c r="P18" s="1"/>
      <c r="Q18" s="1"/>
      <c r="R18" s="1"/>
      <c r="S18" s="1"/>
      <c r="T18" s="1"/>
      <c r="U18" s="1"/>
      <c r="V18" s="1"/>
      <c r="W18" s="1"/>
      <c r="X18" s="1"/>
      <c r="Y18" s="1"/>
      <c r="Z18" s="1"/>
    </row>
    <row r="19" spans="1:26" ht="11.25" customHeight="1">
      <c r="A19" s="1"/>
      <c r="B19" s="12" t="s">
        <v>281</v>
      </c>
      <c r="C19" s="12" t="s">
        <v>288</v>
      </c>
      <c r="D19" s="13" t="s">
        <v>289</v>
      </c>
      <c r="E19" s="12" t="str">
        <f>IF(AND(iBidder!C15="No",COUNTA('iLot 3'!N7:N10)=0),"Conformant",IF(AND(iBidder!C15="Yes",COUNTA('iLot 3'!N7:N10)=4),"Conformant","Non-Conformant"))</f>
        <v>Non-Conformant</v>
      </c>
      <c r="F19" s="1"/>
      <c r="G19" s="1"/>
      <c r="H19" s="1"/>
      <c r="I19" s="1"/>
      <c r="J19" s="1"/>
      <c r="K19" s="1"/>
      <c r="L19" s="1"/>
      <c r="M19" s="1"/>
      <c r="N19" s="1"/>
      <c r="O19" s="1"/>
      <c r="P19" s="1"/>
      <c r="Q19" s="1"/>
      <c r="R19" s="1"/>
      <c r="S19" s="1"/>
      <c r="T19" s="1"/>
      <c r="U19" s="1"/>
      <c r="V19" s="1"/>
      <c r="W19" s="1"/>
      <c r="X19" s="1"/>
      <c r="Y19" s="1"/>
      <c r="Z19" s="1"/>
    </row>
    <row r="20" spans="1:26" ht="11.25" customHeight="1">
      <c r="A20" s="1"/>
      <c r="B20" s="12" t="s">
        <v>290</v>
      </c>
      <c r="C20" s="12" t="s">
        <v>291</v>
      </c>
      <c r="D20" s="13" t="s">
        <v>292</v>
      </c>
      <c r="E20" s="12" t="str">
        <f>IF(AND(iBidder!C16="No",COUNTA('iLot 4'!F20:F22)=0),"Conformant",IF(AND(iBidder!C16="Yes",COUNTA('iLot 4'!F20:F22)=3),"Conformant","Non-Conformant"))</f>
        <v>Non-Conformant</v>
      </c>
      <c r="F20" s="1"/>
      <c r="G20" s="1"/>
      <c r="H20" s="1"/>
      <c r="I20" s="1"/>
      <c r="J20" s="1"/>
      <c r="K20" s="1"/>
      <c r="L20" s="1"/>
      <c r="M20" s="1"/>
      <c r="N20" s="1"/>
      <c r="O20" s="1"/>
      <c r="P20" s="1"/>
      <c r="Q20" s="1"/>
      <c r="R20" s="1"/>
      <c r="S20" s="1"/>
      <c r="T20" s="1"/>
      <c r="U20" s="1"/>
      <c r="V20" s="1"/>
      <c r="W20" s="1"/>
      <c r="X20" s="1"/>
      <c r="Y20" s="1"/>
      <c r="Z20" s="1"/>
    </row>
    <row r="21" spans="1:26" ht="11.25" customHeight="1">
      <c r="A21" s="1"/>
      <c r="B21" s="12" t="s">
        <v>290</v>
      </c>
      <c r="C21" s="12" t="s">
        <v>293</v>
      </c>
      <c r="D21" s="13" t="s">
        <v>294</v>
      </c>
      <c r="E21" s="12" t="str">
        <f>IF(AND(iBidder!C16="No",COUNTA('iLot 4'!J7:J12)=0),"Conformant",IF(AND(iBidder!C16="Yes",COUNTA('iLot 4'!J7:J12)=6),"Conformant","Non-Conformant"))</f>
        <v>Non-Conformant</v>
      </c>
      <c r="F21" s="1"/>
      <c r="G21" s="1"/>
      <c r="H21" s="1"/>
      <c r="I21" s="1"/>
      <c r="J21" s="1"/>
      <c r="K21" s="1"/>
      <c r="L21" s="1"/>
      <c r="M21" s="1"/>
      <c r="N21" s="1"/>
      <c r="O21" s="1"/>
      <c r="P21" s="1"/>
      <c r="Q21" s="1"/>
      <c r="R21" s="1"/>
      <c r="S21" s="1"/>
      <c r="T21" s="1"/>
      <c r="U21" s="1"/>
      <c r="V21" s="1"/>
      <c r="W21" s="1"/>
      <c r="X21" s="1"/>
      <c r="Y21" s="1"/>
      <c r="Z21" s="1"/>
    </row>
    <row r="22" spans="1:26" ht="11.25" customHeight="1">
      <c r="A22" s="1"/>
      <c r="B22" s="12" t="s">
        <v>290</v>
      </c>
      <c r="C22" s="12" t="s">
        <v>295</v>
      </c>
      <c r="D22" s="13" t="s">
        <v>296</v>
      </c>
      <c r="E22" s="12" t="str">
        <f>IF(AND(iBidder!C16="No",COUNTA('iLot 4'!M7:M10)=0),"Conformant",IF(AND(iBidder!C16="Yes",COUNTA('iLot 4'!M7:M10)=4),"Conformant","Non-Conformant"))</f>
        <v>Non-Conformant</v>
      </c>
      <c r="F22" s="1"/>
      <c r="G22" s="1"/>
      <c r="H22" s="1"/>
      <c r="I22" s="1"/>
      <c r="J22" s="1"/>
      <c r="K22" s="1"/>
      <c r="L22" s="1"/>
      <c r="M22" s="1"/>
      <c r="N22" s="1"/>
      <c r="O22" s="1"/>
      <c r="P22" s="1"/>
      <c r="Q22" s="1"/>
      <c r="R22" s="1"/>
      <c r="S22" s="1"/>
      <c r="T22" s="1"/>
      <c r="U22" s="1"/>
      <c r="V22" s="1"/>
      <c r="W22" s="1"/>
      <c r="X22" s="1"/>
      <c r="Y22" s="1"/>
      <c r="Z22" s="1"/>
    </row>
    <row r="23" spans="1:26" ht="11.25" customHeight="1">
      <c r="A23" s="1"/>
      <c r="B23" s="12" t="s">
        <v>297</v>
      </c>
      <c r="C23" s="12" t="s">
        <v>298</v>
      </c>
      <c r="D23" s="13" t="s">
        <v>299</v>
      </c>
      <c r="E23" s="12" t="str">
        <f>IF(AND(iBidder!C13="No",COUNTA(iVariables!C7:C9)=0),"Conformant",IF(AND(iBidder!C13="Yes",COUNTA(iVariables!C7:C9)=3),"Conformant","Non-Conformant"))</f>
        <v>Non-Conformant</v>
      </c>
      <c r="F23" s="1"/>
      <c r="G23" s="1"/>
      <c r="H23" s="1"/>
      <c r="I23" s="1"/>
      <c r="J23" s="1"/>
      <c r="K23" s="1"/>
      <c r="L23" s="1"/>
      <c r="M23" s="1"/>
      <c r="N23" s="1"/>
      <c r="O23" s="1"/>
      <c r="P23" s="1"/>
      <c r="Q23" s="1"/>
      <c r="R23" s="1"/>
      <c r="S23" s="1"/>
      <c r="T23" s="1"/>
      <c r="U23" s="1"/>
      <c r="V23" s="1"/>
      <c r="W23" s="1"/>
      <c r="X23" s="1"/>
      <c r="Y23" s="1"/>
      <c r="Z23" s="1"/>
    </row>
    <row r="24" spans="1:26" ht="11.25" customHeight="1">
      <c r="A24" s="1"/>
      <c r="B24" s="12" t="s">
        <v>297</v>
      </c>
      <c r="C24" s="12" t="s">
        <v>300</v>
      </c>
      <c r="D24" s="13" t="s">
        <v>301</v>
      </c>
      <c r="E24" s="12" t="str">
        <f>IF(AND(iBidder!C14="No",COUNTA(iVariables!D7:D9)=0),"Conformant",IF(AND(iBidder!C14="Yes",COUNTA(iVariables!D7:D9)=3),"Conformant","Non-Conformant"))</f>
        <v>Non-Conformant</v>
      </c>
      <c r="F24" s="1"/>
      <c r="G24" s="1"/>
      <c r="H24" s="1"/>
      <c r="I24" s="1"/>
      <c r="J24" s="1"/>
      <c r="K24" s="1"/>
      <c r="L24" s="1"/>
      <c r="M24" s="1"/>
      <c r="N24" s="1"/>
      <c r="O24" s="1"/>
      <c r="P24" s="1"/>
      <c r="Q24" s="1"/>
      <c r="R24" s="1"/>
      <c r="S24" s="1"/>
      <c r="T24" s="1"/>
      <c r="U24" s="1"/>
      <c r="V24" s="1"/>
      <c r="W24" s="1"/>
      <c r="X24" s="1"/>
      <c r="Y24" s="1"/>
      <c r="Z24" s="1"/>
    </row>
    <row r="25" spans="1:26" ht="11.25" customHeight="1">
      <c r="A25" s="1"/>
      <c r="B25" s="12" t="s">
        <v>297</v>
      </c>
      <c r="C25" s="12" t="s">
        <v>302</v>
      </c>
      <c r="D25" s="13" t="s">
        <v>303</v>
      </c>
      <c r="E25" s="12" t="str">
        <f>IF(AND(iBidder!C15="No",COUNTA(iVariables!E7:E9)=0),"Conformant",IF(AND(iBidder!C15="Yes",COUNTA(iVariables!E7:E9)=3),"Conformant","Non-Conformant"))</f>
        <v>Non-Conformant</v>
      </c>
      <c r="F25" s="1"/>
      <c r="G25" s="1"/>
      <c r="H25" s="1"/>
      <c r="I25" s="1"/>
      <c r="J25" s="1"/>
      <c r="K25" s="1"/>
      <c r="L25" s="1"/>
      <c r="M25" s="1"/>
      <c r="N25" s="1"/>
      <c r="O25" s="1"/>
      <c r="P25" s="1"/>
      <c r="Q25" s="1"/>
      <c r="R25" s="1"/>
      <c r="S25" s="1"/>
      <c r="T25" s="1"/>
      <c r="U25" s="1"/>
      <c r="V25" s="1"/>
      <c r="W25" s="1"/>
      <c r="X25" s="1"/>
      <c r="Y25" s="1"/>
      <c r="Z25" s="1"/>
    </row>
    <row r="26" spans="1:26" ht="11.25" customHeight="1">
      <c r="A26" s="1"/>
      <c r="B26" s="12" t="s">
        <v>297</v>
      </c>
      <c r="C26" s="12" t="s">
        <v>304</v>
      </c>
      <c r="D26" s="13" t="s">
        <v>305</v>
      </c>
      <c r="E26" s="12" t="str">
        <f>IF(AND(iBidder!C16="No",COUNTA(iVariables!F7:F9)=0),"Conformant",IF(AND(iBidder!C16="Yes",COUNTA(iVariables!F7:F9)=3),"Conformant","Non-Conformant"))</f>
        <v>Non-Conformant</v>
      </c>
      <c r="F26" s="1"/>
      <c r="G26" s="1"/>
      <c r="H26" s="1"/>
      <c r="I26" s="1"/>
      <c r="J26" s="1"/>
      <c r="K26" s="1"/>
      <c r="L26" s="1"/>
      <c r="M26" s="1"/>
      <c r="N26" s="1"/>
      <c r="O26" s="1"/>
      <c r="P26" s="1"/>
      <c r="Q26" s="1"/>
      <c r="R26" s="1"/>
      <c r="S26" s="1"/>
      <c r="T26" s="1"/>
      <c r="U26" s="1"/>
      <c r="V26" s="1"/>
      <c r="W26" s="1"/>
      <c r="X26" s="1"/>
      <c r="Y26" s="1"/>
      <c r="Z26" s="1"/>
    </row>
    <row r="27" spans="1:26" ht="11.25" customHeight="1">
      <c r="A27" s="1"/>
      <c r="B27" s="12" t="s">
        <v>297</v>
      </c>
      <c r="C27" s="28" t="s">
        <v>306</v>
      </c>
      <c r="D27" s="29" t="s">
        <v>307</v>
      </c>
      <c r="E27" s="26" t="str">
        <f>IF(OR(AND(iBidder!C13="Yes",OR(AND(iVariables!C19="Yes",iVariables!C20&lt;&gt;""),AND(iVariables!C19="No",iVariables!C20=""))),AND(iBidder!C13="No",iVariables!C19="",iVariables!C20="")),"Conformant","Non-Conformant")</f>
        <v>Non-Conformant</v>
      </c>
      <c r="F27" s="1"/>
      <c r="G27" s="1"/>
      <c r="H27" s="1"/>
      <c r="I27" s="1"/>
      <c r="J27" s="1"/>
      <c r="K27" s="1"/>
      <c r="L27" s="1"/>
      <c r="M27" s="1"/>
      <c r="N27" s="1"/>
      <c r="O27" s="1"/>
      <c r="P27" s="1"/>
      <c r="Q27" s="1"/>
      <c r="R27" s="1"/>
      <c r="S27" s="1"/>
      <c r="T27" s="1"/>
      <c r="U27" s="1"/>
      <c r="V27" s="1"/>
      <c r="W27" s="1"/>
      <c r="X27" s="1"/>
      <c r="Y27" s="1"/>
      <c r="Z27" s="1"/>
    </row>
    <row r="28" spans="1:26" ht="11.25" customHeight="1">
      <c r="A28" s="1"/>
      <c r="B28" s="12" t="s">
        <v>297</v>
      </c>
      <c r="C28" s="28" t="s">
        <v>308</v>
      </c>
      <c r="D28" s="29" t="s">
        <v>309</v>
      </c>
      <c r="E28" s="26" t="str">
        <f>IF(OR(AND(iBidder!C14="Yes",OR(AND(iVariables!D19="Yes",iVariables!D20&lt;&gt;""),AND(iVariables!D19="No",iVariables!D20=""))),AND(iBidder!C14="No",iVariables!D19="",iVariables!D20="")),"Conformant","Non-Conformant")</f>
        <v>Non-Conformant</v>
      </c>
      <c r="F28" s="1"/>
      <c r="G28" s="1"/>
      <c r="H28" s="1"/>
      <c r="I28" s="1"/>
      <c r="J28" s="1"/>
      <c r="K28" s="1"/>
      <c r="L28" s="1"/>
      <c r="M28" s="1"/>
      <c r="N28" s="1"/>
      <c r="O28" s="1"/>
      <c r="P28" s="1"/>
      <c r="Q28" s="1"/>
      <c r="R28" s="1"/>
      <c r="S28" s="1"/>
      <c r="T28" s="1"/>
      <c r="U28" s="1"/>
      <c r="V28" s="1"/>
      <c r="W28" s="1"/>
      <c r="X28" s="1"/>
      <c r="Y28" s="1"/>
      <c r="Z28" s="1"/>
    </row>
    <row r="29" spans="1:26" ht="11.25" customHeight="1">
      <c r="A29" s="1"/>
      <c r="B29" s="12" t="s">
        <v>297</v>
      </c>
      <c r="C29" s="28" t="s">
        <v>310</v>
      </c>
      <c r="D29" s="29" t="s">
        <v>311</v>
      </c>
      <c r="E29" s="26" t="str">
        <f>IF(OR(AND(iBidder!C15="Yes",OR(AND(iVariables!E19="Yes",iVariables!E20&lt;&gt;""),AND(iVariables!E19="No",iVariables!E20=""))),AND(iBidder!C15="No",iVariables!E19="",iVariables!E20="")),"Conformant","Non-Conformant")</f>
        <v>Non-Conformant</v>
      </c>
      <c r="F29" s="1"/>
      <c r="G29" s="1"/>
      <c r="H29" s="1"/>
      <c r="I29" s="1"/>
      <c r="J29" s="1"/>
      <c r="K29" s="1"/>
      <c r="L29" s="1"/>
      <c r="M29" s="1"/>
      <c r="N29" s="1"/>
      <c r="O29" s="1"/>
      <c r="P29" s="1"/>
      <c r="Q29" s="1"/>
      <c r="R29" s="1"/>
      <c r="S29" s="1"/>
      <c r="T29" s="1"/>
      <c r="U29" s="1"/>
      <c r="V29" s="1"/>
      <c r="W29" s="1"/>
      <c r="X29" s="1"/>
      <c r="Y29" s="1"/>
      <c r="Z29" s="1"/>
    </row>
    <row r="30" spans="1:26" ht="11.25" customHeight="1">
      <c r="A30" s="1"/>
      <c r="B30" s="12" t="s">
        <v>297</v>
      </c>
      <c r="C30" s="28" t="s">
        <v>312</v>
      </c>
      <c r="D30" s="29" t="s">
        <v>313</v>
      </c>
      <c r="E30" s="26" t="str">
        <f>IF(OR(AND(iBidder!C16="Yes",OR(AND(iVariables!F19="Yes",iVariables!F20&lt;&gt;""),AND(iVariables!F19="No",iVariables!F20=""))),AND(iBidder!C16="No",iVariables!F19="",iVariables!F20="")),"Conformant","Non-Conformant")</f>
        <v>Non-Conformant</v>
      </c>
      <c r="F30" s="1"/>
      <c r="G30" s="1"/>
      <c r="H30" s="1"/>
      <c r="I30" s="1"/>
      <c r="J30" s="1"/>
      <c r="K30" s="1"/>
      <c r="L30" s="1"/>
      <c r="M30" s="1"/>
      <c r="N30" s="1"/>
      <c r="O30" s="1"/>
      <c r="P30" s="1"/>
      <c r="Q30" s="1"/>
      <c r="R30" s="1"/>
      <c r="S30" s="1"/>
      <c r="T30" s="1"/>
      <c r="U30" s="1"/>
      <c r="V30" s="1"/>
      <c r="W30" s="1"/>
      <c r="X30" s="1"/>
      <c r="Y30" s="1"/>
      <c r="Z30" s="1"/>
    </row>
    <row r="31" spans="1:26" ht="11.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1.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1.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1.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1.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1.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1.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1.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1.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1.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1.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1.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1.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1.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1.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1.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1.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1.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1.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1.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1.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1.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1.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7eQ6nU5lzMCfjCnrXZ1zH/UsK20eiuyott2JaAnTe9z2oO7NaHm72+IQv2+OtzW2BO0ejZKw3ENkqf8pTAjnw==" saltValue="5pqA49xFliuh+1jQp4kYvg==" spinCount="100000" sheet="1" objects="1" scenarios="1"/>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CCC"/>
  </sheetPr>
  <dimension ref="A1:Z1000"/>
  <sheetViews>
    <sheetView workbookViewId="0">
      <selection activeCell="G40" sqref="G40"/>
    </sheetView>
  </sheetViews>
  <sheetFormatPr defaultColWidth="14.453125" defaultRowHeight="15" customHeight="1"/>
  <cols>
    <col min="1" max="1" width="3.7265625" customWidth="1"/>
    <col min="2" max="2" width="43.26953125" customWidth="1"/>
    <col min="3" max="3" width="10.26953125" customWidth="1"/>
    <col min="4" max="4" width="27.1796875" customWidth="1"/>
    <col min="5" max="5" width="14" customWidth="1"/>
    <col min="6" max="6" width="11.81640625" customWidth="1"/>
    <col min="7" max="7" width="40.1796875" customWidth="1"/>
    <col min="8" max="8" width="20.54296875" customWidth="1"/>
    <col min="9" max="26" width="9.1796875" customWidth="1"/>
  </cols>
  <sheetData>
    <row r="1" spans="1:26" ht="11.25" customHeight="1">
      <c r="A1" s="1"/>
      <c r="B1" s="1"/>
      <c r="C1" s="1"/>
      <c r="D1" s="1"/>
      <c r="E1" s="1"/>
      <c r="F1" s="1"/>
      <c r="G1" s="1"/>
      <c r="H1" s="1"/>
      <c r="I1" s="1"/>
      <c r="J1" s="1"/>
      <c r="K1" s="1"/>
      <c r="L1" s="1"/>
      <c r="M1" s="1"/>
      <c r="N1" s="1"/>
      <c r="O1" s="1"/>
      <c r="P1" s="1"/>
      <c r="Q1" s="1"/>
      <c r="R1" s="1"/>
      <c r="S1" s="1"/>
      <c r="T1" s="1"/>
      <c r="U1" s="1"/>
      <c r="V1" s="1"/>
      <c r="W1" s="1"/>
      <c r="X1" s="1"/>
      <c r="Y1" s="1"/>
      <c r="Z1" s="1"/>
    </row>
    <row r="2" spans="1:26" ht="11.25" customHeight="1">
      <c r="A2" s="1"/>
      <c r="B2" s="2" t="s">
        <v>314</v>
      </c>
      <c r="C2" s="1"/>
      <c r="D2" s="1"/>
      <c r="E2" s="1"/>
      <c r="F2" s="1"/>
      <c r="G2" s="1"/>
      <c r="H2" s="1"/>
      <c r="I2" s="1"/>
      <c r="J2" s="1"/>
      <c r="K2" s="1"/>
      <c r="L2" s="1"/>
      <c r="M2" s="1"/>
      <c r="N2" s="1"/>
      <c r="O2" s="1"/>
      <c r="P2" s="1"/>
      <c r="Q2" s="1"/>
      <c r="R2" s="1"/>
      <c r="S2" s="1"/>
      <c r="T2" s="1"/>
      <c r="U2" s="1"/>
      <c r="V2" s="1"/>
      <c r="W2" s="1"/>
      <c r="X2" s="1"/>
      <c r="Y2" s="1"/>
      <c r="Z2" s="1"/>
    </row>
    <row r="3" spans="1:26" ht="11.25" customHeight="1">
      <c r="A3" s="1"/>
      <c r="B3" s="1"/>
      <c r="C3" s="1"/>
      <c r="D3" s="1"/>
      <c r="E3" s="1"/>
      <c r="F3" s="1"/>
      <c r="G3" s="1"/>
      <c r="H3" s="1"/>
      <c r="I3" s="1"/>
      <c r="J3" s="1"/>
      <c r="K3" s="1"/>
      <c r="L3" s="1"/>
      <c r="M3" s="1"/>
      <c r="N3" s="1"/>
      <c r="O3" s="1"/>
      <c r="P3" s="1"/>
      <c r="Q3" s="1"/>
      <c r="R3" s="1"/>
      <c r="S3" s="1"/>
      <c r="T3" s="1"/>
      <c r="U3" s="1"/>
      <c r="V3" s="1"/>
      <c r="W3" s="1"/>
      <c r="X3" s="1"/>
      <c r="Y3" s="1"/>
      <c r="Z3" s="1"/>
    </row>
    <row r="4" spans="1:26" ht="33.75" customHeight="1">
      <c r="A4" s="1"/>
      <c r="B4" s="11" t="s">
        <v>100</v>
      </c>
      <c r="C4" s="11" t="s">
        <v>315</v>
      </c>
      <c r="D4" s="55" t="s">
        <v>316</v>
      </c>
      <c r="E4" s="47"/>
      <c r="F4" s="11" t="s">
        <v>103</v>
      </c>
      <c r="G4" s="11" t="s">
        <v>105</v>
      </c>
      <c r="H4" s="11" t="s">
        <v>317</v>
      </c>
      <c r="I4" s="1"/>
      <c r="J4" s="1"/>
      <c r="K4" s="1"/>
      <c r="L4" s="1"/>
      <c r="M4" s="1"/>
      <c r="N4" s="1"/>
      <c r="O4" s="1"/>
      <c r="P4" s="1"/>
      <c r="Q4" s="1"/>
      <c r="R4" s="1"/>
      <c r="S4" s="1"/>
      <c r="T4" s="1"/>
      <c r="U4" s="1"/>
      <c r="V4" s="1"/>
      <c r="W4" s="1"/>
      <c r="X4" s="1"/>
      <c r="Y4" s="1"/>
      <c r="Z4" s="1"/>
    </row>
    <row r="5" spans="1:26" ht="33.75" customHeight="1">
      <c r="A5" s="1"/>
      <c r="B5" s="53" t="s">
        <v>147</v>
      </c>
      <c r="C5" s="53" t="s">
        <v>318</v>
      </c>
      <c r="D5" s="64" t="s">
        <v>319</v>
      </c>
      <c r="E5" s="59"/>
      <c r="F5" s="53" t="s">
        <v>17</v>
      </c>
      <c r="G5" s="30" t="s">
        <v>112</v>
      </c>
      <c r="H5" s="31">
        <f>SUM('iLot 1'!K7*(1+SUM(Lot1ManOH,Lot1CorpOH)))*(1+Lot1Profit)</f>
        <v>0</v>
      </c>
      <c r="I5" s="1"/>
      <c r="J5" s="1"/>
      <c r="K5" s="1"/>
      <c r="L5" s="1"/>
      <c r="M5" s="1"/>
      <c r="N5" s="1"/>
      <c r="O5" s="1"/>
      <c r="P5" s="1"/>
      <c r="Q5" s="1"/>
      <c r="R5" s="1"/>
      <c r="S5" s="1"/>
      <c r="T5" s="1"/>
      <c r="U5" s="1"/>
      <c r="V5" s="1"/>
      <c r="W5" s="1"/>
      <c r="X5" s="1"/>
      <c r="Y5" s="1"/>
      <c r="Z5" s="1"/>
    </row>
    <row r="6" spans="1:26" ht="33.75" customHeight="1">
      <c r="A6" s="1"/>
      <c r="B6" s="49"/>
      <c r="C6" s="50"/>
      <c r="D6" s="62"/>
      <c r="E6" s="63"/>
      <c r="F6" s="49"/>
      <c r="G6" s="30" t="s">
        <v>116</v>
      </c>
      <c r="H6" s="31">
        <f>SUM('iLot 1'!K8*(1+SUM(Lot1ManOH,Lot1CorpOH)))*(1+Lot1Profit)</f>
        <v>0</v>
      </c>
      <c r="I6" s="1"/>
      <c r="J6" s="1"/>
      <c r="K6" s="1"/>
      <c r="L6" s="1"/>
      <c r="M6" s="1"/>
      <c r="N6" s="1"/>
      <c r="O6" s="1"/>
      <c r="P6" s="1"/>
      <c r="Q6" s="1"/>
      <c r="R6" s="1"/>
      <c r="S6" s="1"/>
      <c r="T6" s="1"/>
      <c r="U6" s="1"/>
      <c r="V6" s="1"/>
      <c r="W6" s="1"/>
      <c r="X6" s="1"/>
      <c r="Y6" s="1"/>
      <c r="Z6" s="1"/>
    </row>
    <row r="7" spans="1:26" ht="11.25" customHeight="1">
      <c r="A7" s="1"/>
      <c r="B7" s="54" t="s">
        <v>169</v>
      </c>
      <c r="C7" s="54" t="s">
        <v>170</v>
      </c>
      <c r="D7" s="56" t="s">
        <v>171</v>
      </c>
      <c r="E7" s="54" t="s">
        <v>172</v>
      </c>
      <c r="F7" s="53" t="s">
        <v>15</v>
      </c>
      <c r="G7" s="13" t="s">
        <v>137</v>
      </c>
      <c r="H7" s="31">
        <f>SUM('iLot 1'!K15*(1+SUM(Lot1ManOH,Lot1CorpOH)))*(1+Lot1Profit)</f>
        <v>0</v>
      </c>
      <c r="I7" s="1"/>
      <c r="J7" s="1"/>
      <c r="K7" s="1"/>
      <c r="L7" s="1"/>
      <c r="M7" s="1"/>
      <c r="N7" s="1"/>
      <c r="O7" s="1"/>
      <c r="P7" s="1"/>
      <c r="Q7" s="1"/>
      <c r="R7" s="1"/>
      <c r="S7" s="1"/>
      <c r="T7" s="1"/>
      <c r="U7" s="1"/>
      <c r="V7" s="1"/>
      <c r="W7" s="1"/>
      <c r="X7" s="1"/>
      <c r="Y7" s="1"/>
      <c r="Z7" s="1"/>
    </row>
    <row r="8" spans="1:26" ht="11.25" customHeight="1">
      <c r="A8" s="1"/>
      <c r="B8" s="49"/>
      <c r="C8" s="49"/>
      <c r="D8" s="49"/>
      <c r="E8" s="49"/>
      <c r="F8" s="49"/>
      <c r="G8" s="13" t="s">
        <v>140</v>
      </c>
      <c r="H8" s="31">
        <f>SUM('iLot 1'!K16*(1+SUM(Lot1ManOH,Lot1CorpOH)))*(1+Lot1Profit)</f>
        <v>0</v>
      </c>
      <c r="I8" s="1"/>
      <c r="J8" s="1"/>
      <c r="K8" s="1"/>
      <c r="L8" s="1"/>
      <c r="M8" s="1"/>
      <c r="N8" s="1"/>
      <c r="O8" s="1"/>
      <c r="P8" s="1"/>
      <c r="Q8" s="1"/>
      <c r="R8" s="1"/>
      <c r="S8" s="1"/>
      <c r="T8" s="1"/>
      <c r="U8" s="1"/>
      <c r="V8" s="1"/>
      <c r="W8" s="1"/>
      <c r="X8" s="1"/>
      <c r="Y8" s="1"/>
      <c r="Z8" s="1"/>
    </row>
    <row r="9" spans="1:26" ht="11.25" customHeight="1">
      <c r="A9" s="1"/>
      <c r="B9" s="49"/>
      <c r="C9" s="49"/>
      <c r="D9" s="49"/>
      <c r="E9" s="49"/>
      <c r="F9" s="49"/>
      <c r="G9" s="13" t="s">
        <v>143</v>
      </c>
      <c r="H9" s="31">
        <f>SUM('iLot 1'!K17*(1+SUM(Lot1ManOH,Lot1CorpOH)))*(1+Lot1Profit)</f>
        <v>0</v>
      </c>
      <c r="I9" s="1"/>
      <c r="J9" s="1"/>
      <c r="K9" s="1"/>
      <c r="L9" s="1"/>
      <c r="M9" s="1"/>
      <c r="N9" s="1"/>
      <c r="O9" s="1"/>
      <c r="P9" s="1"/>
      <c r="Q9" s="1"/>
      <c r="R9" s="1"/>
      <c r="S9" s="1"/>
      <c r="T9" s="1"/>
      <c r="U9" s="1"/>
      <c r="V9" s="1"/>
      <c r="W9" s="1"/>
      <c r="X9" s="1"/>
      <c r="Y9" s="1"/>
      <c r="Z9" s="1"/>
    </row>
    <row r="10" spans="1:26" ht="11.25" customHeight="1">
      <c r="A10" s="1"/>
      <c r="B10" s="49"/>
      <c r="C10" s="49"/>
      <c r="D10" s="49"/>
      <c r="E10" s="49"/>
      <c r="F10" s="49"/>
      <c r="G10" s="13" t="s">
        <v>146</v>
      </c>
      <c r="H10" s="31">
        <f>SUM('iLot 1'!K18*(1+SUM(Lot1ManOH,Lot1CorpOH)))*(1+Lot1Profit)</f>
        <v>0</v>
      </c>
      <c r="I10" s="1"/>
      <c r="J10" s="1"/>
      <c r="K10" s="1"/>
      <c r="L10" s="1"/>
      <c r="M10" s="1"/>
      <c r="N10" s="1"/>
      <c r="O10" s="1"/>
      <c r="P10" s="1"/>
      <c r="Q10" s="1"/>
      <c r="R10" s="1"/>
      <c r="S10" s="1"/>
      <c r="T10" s="1"/>
      <c r="U10" s="1"/>
      <c r="V10" s="1"/>
      <c r="W10" s="1"/>
      <c r="X10" s="1"/>
      <c r="Y10" s="1"/>
      <c r="Z10" s="1"/>
    </row>
    <row r="11" spans="1:26" ht="11.25" customHeight="1">
      <c r="A11" s="1"/>
      <c r="B11" s="49"/>
      <c r="C11" s="49"/>
      <c r="D11" s="49"/>
      <c r="E11" s="49"/>
      <c r="F11" s="49"/>
      <c r="G11" s="13" t="s">
        <v>152</v>
      </c>
      <c r="H11" s="31">
        <f>SUM('iLot 1'!K19*(1+SUM(Lot1ManOH,Lot1CorpOH)))*(1+Lot1Profit)</f>
        <v>0</v>
      </c>
      <c r="I11" s="1"/>
      <c r="J11" s="1"/>
      <c r="K11" s="1"/>
      <c r="L11" s="1"/>
      <c r="M11" s="1"/>
      <c r="N11" s="1"/>
      <c r="O11" s="1"/>
      <c r="P11" s="1"/>
      <c r="Q11" s="1"/>
      <c r="R11" s="1"/>
      <c r="S11" s="1"/>
      <c r="T11" s="1"/>
      <c r="U11" s="1"/>
      <c r="V11" s="1"/>
      <c r="W11" s="1"/>
      <c r="X11" s="1"/>
      <c r="Y11" s="1"/>
      <c r="Z11" s="1"/>
    </row>
    <row r="12" spans="1:26" ht="11.25" customHeight="1">
      <c r="A12" s="1"/>
      <c r="B12" s="49"/>
      <c r="C12" s="49"/>
      <c r="D12" s="49"/>
      <c r="E12" s="49"/>
      <c r="F12" s="49"/>
      <c r="G12" s="13" t="s">
        <v>155</v>
      </c>
      <c r="H12" s="31">
        <f>SUM('iLot 1'!K20*(1+SUM(Lot1ManOH,Lot1CorpOH)))*(1+Lot1Profit)</f>
        <v>0</v>
      </c>
      <c r="I12" s="1"/>
      <c r="J12" s="1"/>
      <c r="K12" s="1"/>
      <c r="L12" s="1"/>
      <c r="M12" s="1"/>
      <c r="N12" s="1"/>
      <c r="O12" s="1"/>
      <c r="P12" s="1"/>
      <c r="Q12" s="1"/>
      <c r="R12" s="1"/>
      <c r="S12" s="1"/>
      <c r="T12" s="1"/>
      <c r="U12" s="1"/>
      <c r="V12" s="1"/>
      <c r="W12" s="1"/>
      <c r="X12" s="1"/>
      <c r="Y12" s="1"/>
      <c r="Z12" s="1"/>
    </row>
    <row r="13" spans="1:26" ht="11.25" customHeight="1">
      <c r="A13" s="1"/>
      <c r="B13" s="49"/>
      <c r="C13" s="49"/>
      <c r="D13" s="49"/>
      <c r="E13" s="50"/>
      <c r="F13" s="50"/>
      <c r="G13" s="13" t="s">
        <v>158</v>
      </c>
      <c r="H13" s="31">
        <f>SUM('iLot 1'!K21*(1+SUM(Lot1ManOH,Lot1CorpOH)))*(1+Lot1Profit)</f>
        <v>0</v>
      </c>
      <c r="I13" s="1"/>
      <c r="J13" s="1"/>
      <c r="K13" s="1"/>
      <c r="L13" s="1"/>
      <c r="M13" s="1"/>
      <c r="N13" s="1"/>
      <c r="O13" s="1"/>
      <c r="P13" s="1"/>
      <c r="Q13" s="1"/>
      <c r="R13" s="1"/>
      <c r="S13" s="1"/>
      <c r="T13" s="1"/>
      <c r="U13" s="1"/>
      <c r="V13" s="1"/>
      <c r="W13" s="1"/>
      <c r="X13" s="1"/>
      <c r="Y13" s="1"/>
      <c r="Z13" s="1"/>
    </row>
    <row r="14" spans="1:26" ht="11.25" customHeight="1">
      <c r="A14" s="1"/>
      <c r="B14" s="49"/>
      <c r="C14" s="50"/>
      <c r="D14" s="50"/>
      <c r="E14" s="16" t="s">
        <v>175</v>
      </c>
      <c r="F14" s="12" t="s">
        <v>17</v>
      </c>
      <c r="G14" s="12"/>
      <c r="H14" s="31">
        <f>SUM('iLot 1'!G28*(1+SUM(Lot1ManOH,Lot1CorpOH)))*(1+Lot1Profit)</f>
        <v>0</v>
      </c>
      <c r="I14" s="1"/>
      <c r="J14" s="1"/>
      <c r="K14" s="1"/>
      <c r="L14" s="1"/>
      <c r="M14" s="1"/>
      <c r="N14" s="1"/>
      <c r="O14" s="1"/>
      <c r="P14" s="1"/>
      <c r="Q14" s="1"/>
      <c r="R14" s="1"/>
      <c r="S14" s="1"/>
      <c r="T14" s="1"/>
      <c r="U14" s="1"/>
      <c r="V14" s="1"/>
      <c r="W14" s="1"/>
      <c r="X14" s="1"/>
      <c r="Y14" s="1"/>
      <c r="Z14" s="1"/>
    </row>
    <row r="15" spans="1:26" ht="11.25" customHeight="1">
      <c r="A15" s="1"/>
      <c r="B15" s="49"/>
      <c r="C15" s="54" t="s">
        <v>176</v>
      </c>
      <c r="D15" s="56" t="s">
        <v>177</v>
      </c>
      <c r="E15" s="54" t="s">
        <v>172</v>
      </c>
      <c r="F15" s="53" t="s">
        <v>15</v>
      </c>
      <c r="G15" s="32" t="s">
        <v>137</v>
      </c>
      <c r="H15" s="31">
        <f>SUM('iLot 1'!K28*(1+SUM(Lot1ManOH,Lot1CorpOH)))*(1+Lot1Profit)</f>
        <v>0</v>
      </c>
      <c r="I15" s="1"/>
      <c r="J15" s="1"/>
      <c r="K15" s="1"/>
      <c r="L15" s="1"/>
      <c r="M15" s="1"/>
      <c r="N15" s="1"/>
      <c r="O15" s="1"/>
      <c r="P15" s="1"/>
      <c r="Q15" s="1"/>
      <c r="R15" s="1"/>
      <c r="S15" s="1"/>
      <c r="T15" s="1"/>
      <c r="U15" s="1"/>
      <c r="V15" s="1"/>
      <c r="W15" s="1"/>
      <c r="X15" s="1"/>
      <c r="Y15" s="1"/>
      <c r="Z15" s="1"/>
    </row>
    <row r="16" spans="1:26" ht="11.25" customHeight="1">
      <c r="A16" s="1"/>
      <c r="B16" s="49"/>
      <c r="C16" s="49"/>
      <c r="D16" s="49"/>
      <c r="E16" s="49"/>
      <c r="F16" s="49"/>
      <c r="G16" s="13" t="s">
        <v>140</v>
      </c>
      <c r="H16" s="31">
        <f>SUM('iLot 1'!K29*(1+SUM(Lot1ManOH,Lot1CorpOH)))*(1+Lot1Profit)</f>
        <v>0</v>
      </c>
      <c r="I16" s="1"/>
      <c r="J16" s="1"/>
      <c r="K16" s="1"/>
      <c r="L16" s="1"/>
      <c r="M16" s="1"/>
      <c r="N16" s="1"/>
      <c r="O16" s="1"/>
      <c r="P16" s="1"/>
      <c r="Q16" s="1"/>
      <c r="R16" s="1"/>
      <c r="S16" s="1"/>
      <c r="T16" s="1"/>
      <c r="U16" s="1"/>
      <c r="V16" s="1"/>
      <c r="W16" s="1"/>
      <c r="X16" s="1"/>
      <c r="Y16" s="1"/>
      <c r="Z16" s="1"/>
    </row>
    <row r="17" spans="1:26" ht="11.25" customHeight="1">
      <c r="A17" s="1"/>
      <c r="B17" s="49"/>
      <c r="C17" s="49"/>
      <c r="D17" s="49"/>
      <c r="E17" s="49"/>
      <c r="F17" s="49"/>
      <c r="G17" s="13" t="s">
        <v>143</v>
      </c>
      <c r="H17" s="31">
        <f>SUM('iLot 1'!K30*(1+SUM(Lot1ManOH,Lot1CorpOH)))*(1+Lot1Profit)</f>
        <v>0</v>
      </c>
      <c r="I17" s="1"/>
      <c r="J17" s="1"/>
      <c r="K17" s="1"/>
      <c r="L17" s="1"/>
      <c r="M17" s="1"/>
      <c r="N17" s="1"/>
      <c r="O17" s="1"/>
      <c r="P17" s="1"/>
      <c r="Q17" s="1"/>
      <c r="R17" s="1"/>
      <c r="S17" s="1"/>
      <c r="T17" s="1"/>
      <c r="U17" s="1"/>
      <c r="V17" s="1"/>
      <c r="W17" s="1"/>
      <c r="X17" s="1"/>
      <c r="Y17" s="1"/>
      <c r="Z17" s="1"/>
    </row>
    <row r="18" spans="1:26" ht="11.25" customHeight="1">
      <c r="A18" s="1"/>
      <c r="B18" s="49"/>
      <c r="C18" s="49"/>
      <c r="D18" s="49"/>
      <c r="E18" s="49"/>
      <c r="F18" s="49"/>
      <c r="G18" s="13" t="s">
        <v>146</v>
      </c>
      <c r="H18" s="31">
        <f>SUM('iLot 1'!K31*(1+SUM(Lot1ManOH,Lot1CorpOH)))*(1+Lot1Profit)</f>
        <v>0</v>
      </c>
      <c r="I18" s="1"/>
      <c r="J18" s="1"/>
      <c r="K18" s="1"/>
      <c r="L18" s="1"/>
      <c r="M18" s="1"/>
      <c r="N18" s="1"/>
      <c r="O18" s="1"/>
      <c r="P18" s="1"/>
      <c r="Q18" s="1"/>
      <c r="R18" s="1"/>
      <c r="S18" s="1"/>
      <c r="T18" s="1"/>
      <c r="U18" s="1"/>
      <c r="V18" s="1"/>
      <c r="W18" s="1"/>
      <c r="X18" s="1"/>
      <c r="Y18" s="1"/>
      <c r="Z18" s="1"/>
    </row>
    <row r="19" spans="1:26" ht="11.25" customHeight="1">
      <c r="A19" s="1"/>
      <c r="B19" s="49"/>
      <c r="C19" s="49"/>
      <c r="D19" s="49"/>
      <c r="E19" s="49"/>
      <c r="F19" s="49"/>
      <c r="G19" s="13" t="s">
        <v>152</v>
      </c>
      <c r="H19" s="31">
        <f>SUM('iLot 1'!K32*(1+SUM(Lot1ManOH,Lot1CorpOH)))*(1+Lot1Profit)</f>
        <v>0</v>
      </c>
      <c r="I19" s="1"/>
      <c r="J19" s="1"/>
      <c r="K19" s="1"/>
      <c r="L19" s="1"/>
      <c r="M19" s="1"/>
      <c r="N19" s="1"/>
      <c r="O19" s="1"/>
      <c r="P19" s="1"/>
      <c r="Q19" s="1"/>
      <c r="R19" s="1"/>
      <c r="S19" s="1"/>
      <c r="T19" s="1"/>
      <c r="U19" s="1"/>
      <c r="V19" s="1"/>
      <c r="W19" s="1"/>
      <c r="X19" s="1"/>
      <c r="Y19" s="1"/>
      <c r="Z19" s="1"/>
    </row>
    <row r="20" spans="1:26" ht="11.25" customHeight="1">
      <c r="A20" s="1"/>
      <c r="B20" s="49"/>
      <c r="C20" s="49"/>
      <c r="D20" s="49"/>
      <c r="E20" s="49"/>
      <c r="F20" s="49"/>
      <c r="G20" s="13" t="s">
        <v>155</v>
      </c>
      <c r="H20" s="31">
        <f>SUM('iLot 1'!K33*(1+SUM(Lot1ManOH,Lot1CorpOH)))*(1+Lot1Profit)</f>
        <v>0</v>
      </c>
      <c r="I20" s="1"/>
      <c r="J20" s="1"/>
      <c r="K20" s="1"/>
      <c r="L20" s="1"/>
      <c r="M20" s="1"/>
      <c r="N20" s="1"/>
      <c r="O20" s="1"/>
      <c r="P20" s="1"/>
      <c r="Q20" s="1"/>
      <c r="R20" s="1"/>
      <c r="S20" s="1"/>
      <c r="T20" s="1"/>
      <c r="U20" s="1"/>
      <c r="V20" s="1"/>
      <c r="W20" s="1"/>
      <c r="X20" s="1"/>
      <c r="Y20" s="1"/>
      <c r="Z20" s="1"/>
    </row>
    <row r="21" spans="1:26" ht="11.25" customHeight="1">
      <c r="A21" s="1"/>
      <c r="B21" s="49"/>
      <c r="C21" s="49"/>
      <c r="D21" s="49"/>
      <c r="E21" s="50"/>
      <c r="F21" s="50"/>
      <c r="G21" s="13" t="s">
        <v>158</v>
      </c>
      <c r="H21" s="31">
        <f>SUM('iLot 1'!K34*(1+SUM(Lot1ManOH,Lot1CorpOH)))*(1+Lot1Profit)</f>
        <v>0</v>
      </c>
      <c r="I21" s="1"/>
      <c r="J21" s="1"/>
      <c r="K21" s="1"/>
      <c r="L21" s="1"/>
      <c r="M21" s="1"/>
      <c r="N21" s="1"/>
      <c r="O21" s="1"/>
      <c r="P21" s="1"/>
      <c r="Q21" s="1"/>
      <c r="R21" s="1"/>
      <c r="S21" s="1"/>
      <c r="T21" s="1"/>
      <c r="U21" s="1"/>
      <c r="V21" s="1"/>
      <c r="W21" s="1"/>
      <c r="X21" s="1"/>
      <c r="Y21" s="1"/>
      <c r="Z21" s="1"/>
    </row>
    <row r="22" spans="1:26" ht="11.25" customHeight="1">
      <c r="A22" s="1"/>
      <c r="B22" s="50"/>
      <c r="C22" s="50"/>
      <c r="D22" s="50"/>
      <c r="E22" s="16" t="s">
        <v>175</v>
      </c>
      <c r="F22" s="12" t="s">
        <v>17</v>
      </c>
      <c r="G22" s="12"/>
      <c r="H22" s="31">
        <f>SUM('iLot 1'!G31*(1+SUM(Lot1ManOH,Lot1CorpOH)))*(1+Lot1Profit)</f>
        <v>0</v>
      </c>
      <c r="I22" s="1"/>
      <c r="J22" s="1"/>
      <c r="K22" s="1"/>
      <c r="L22" s="1"/>
      <c r="M22" s="1"/>
      <c r="N22" s="1"/>
      <c r="O22" s="1"/>
      <c r="P22" s="1"/>
      <c r="Q22" s="1"/>
      <c r="R22" s="1"/>
      <c r="S22" s="1"/>
      <c r="T22" s="1"/>
      <c r="U22" s="1"/>
      <c r="V22" s="1"/>
      <c r="W22" s="1"/>
      <c r="X22" s="1"/>
      <c r="Y22" s="1"/>
      <c r="Z22" s="1"/>
    </row>
    <row r="23" spans="1:26" ht="11.25" customHeight="1">
      <c r="A23" s="1"/>
      <c r="B23" s="53" t="s">
        <v>190</v>
      </c>
      <c r="C23" s="53" t="s">
        <v>191</v>
      </c>
      <c r="D23" s="58" t="s">
        <v>192</v>
      </c>
      <c r="E23" s="59"/>
      <c r="F23" s="53" t="s">
        <v>15</v>
      </c>
      <c r="G23" s="13" t="s">
        <v>208</v>
      </c>
      <c r="H23" s="31">
        <f>SUM('iLot 1'!K41*(1+SUM(Lot1ManOH,Lot1CorpOH)))*(1+Lot1Profit)</f>
        <v>0</v>
      </c>
      <c r="I23" s="1"/>
      <c r="J23" s="1"/>
      <c r="K23" s="1"/>
      <c r="L23" s="1"/>
      <c r="M23" s="1"/>
      <c r="N23" s="1"/>
      <c r="O23" s="1"/>
      <c r="P23" s="1"/>
      <c r="Q23" s="1"/>
      <c r="R23" s="1"/>
      <c r="S23" s="1"/>
      <c r="T23" s="1"/>
      <c r="U23" s="1"/>
      <c r="V23" s="1"/>
      <c r="W23" s="1"/>
      <c r="X23" s="1"/>
      <c r="Y23" s="1"/>
      <c r="Z23" s="1"/>
    </row>
    <row r="24" spans="1:26" ht="11.25" customHeight="1">
      <c r="A24" s="1"/>
      <c r="B24" s="49"/>
      <c r="C24" s="49"/>
      <c r="D24" s="60"/>
      <c r="E24" s="61"/>
      <c r="F24" s="49"/>
      <c r="G24" s="13" t="s">
        <v>210</v>
      </c>
      <c r="H24" s="31">
        <f>SUM('iLot 1'!K42*(1+SUM(Lot1ManOH,Lot1CorpOH)))*(1+Lot1Profit)</f>
        <v>0</v>
      </c>
      <c r="I24" s="1"/>
      <c r="J24" s="1"/>
      <c r="K24" s="1"/>
      <c r="L24" s="1"/>
      <c r="M24" s="1"/>
      <c r="N24" s="1"/>
      <c r="O24" s="1"/>
      <c r="P24" s="1"/>
      <c r="Q24" s="1"/>
      <c r="R24" s="1"/>
      <c r="S24" s="1"/>
      <c r="T24" s="1"/>
      <c r="U24" s="1"/>
      <c r="V24" s="1"/>
      <c r="W24" s="1"/>
      <c r="X24" s="1"/>
      <c r="Y24" s="1"/>
      <c r="Z24" s="1"/>
    </row>
    <row r="25" spans="1:26" ht="11.25" customHeight="1">
      <c r="A25" s="1"/>
      <c r="B25" s="49"/>
      <c r="C25" s="49"/>
      <c r="D25" s="60"/>
      <c r="E25" s="61"/>
      <c r="F25" s="49"/>
      <c r="G25" s="13" t="s">
        <v>211</v>
      </c>
      <c r="H25" s="31">
        <f>SUM('iLot 1'!K43*(1+SUM(Lot1ManOH,Lot1CorpOH)))*(1+Lot1Profit)</f>
        <v>0</v>
      </c>
      <c r="I25" s="1"/>
      <c r="J25" s="1"/>
      <c r="K25" s="1"/>
      <c r="L25" s="1"/>
      <c r="M25" s="1"/>
      <c r="N25" s="1"/>
      <c r="O25" s="1"/>
      <c r="P25" s="1"/>
      <c r="Q25" s="1"/>
      <c r="R25" s="1"/>
      <c r="S25" s="1"/>
      <c r="T25" s="1"/>
      <c r="U25" s="1"/>
      <c r="V25" s="1"/>
      <c r="W25" s="1"/>
      <c r="X25" s="1"/>
      <c r="Y25" s="1"/>
      <c r="Z25" s="1"/>
    </row>
    <row r="26" spans="1:26" ht="11.25" customHeight="1">
      <c r="A26" s="1"/>
      <c r="B26" s="49"/>
      <c r="C26" s="49"/>
      <c r="D26" s="60"/>
      <c r="E26" s="61"/>
      <c r="F26" s="49"/>
      <c r="G26" s="13" t="s">
        <v>212</v>
      </c>
      <c r="H26" s="31">
        <f>SUM('iLot 1'!K44*(1+SUM(Lot1ManOH,Lot1CorpOH)))*(1+Lot1Profit)</f>
        <v>0</v>
      </c>
      <c r="I26" s="1"/>
      <c r="J26" s="1"/>
      <c r="K26" s="1"/>
      <c r="L26" s="1"/>
      <c r="M26" s="1"/>
      <c r="N26" s="1"/>
      <c r="O26" s="1"/>
      <c r="P26" s="1"/>
      <c r="Q26" s="1"/>
      <c r="R26" s="1"/>
      <c r="S26" s="1"/>
      <c r="T26" s="1"/>
      <c r="U26" s="1"/>
      <c r="V26" s="1"/>
      <c r="W26" s="1"/>
      <c r="X26" s="1"/>
      <c r="Y26" s="1"/>
      <c r="Z26" s="1"/>
    </row>
    <row r="27" spans="1:26" ht="11.25" customHeight="1">
      <c r="A27" s="1"/>
      <c r="B27" s="49"/>
      <c r="C27" s="49"/>
      <c r="D27" s="60"/>
      <c r="E27" s="61"/>
      <c r="F27" s="49"/>
      <c r="G27" s="13" t="s">
        <v>213</v>
      </c>
      <c r="H27" s="31">
        <f>SUM('iLot 1'!K45*(1+SUM(Lot1ManOH,Lot1CorpOH)))*(1+Lot1Profit)</f>
        <v>0</v>
      </c>
      <c r="I27" s="1"/>
      <c r="J27" s="1"/>
      <c r="K27" s="1"/>
      <c r="L27" s="1"/>
      <c r="M27" s="1"/>
      <c r="N27" s="1"/>
      <c r="O27" s="1"/>
      <c r="P27" s="1"/>
      <c r="Q27" s="1"/>
      <c r="R27" s="1"/>
      <c r="S27" s="1"/>
      <c r="T27" s="1"/>
      <c r="U27" s="1"/>
      <c r="V27" s="1"/>
      <c r="W27" s="1"/>
      <c r="X27" s="1"/>
      <c r="Y27" s="1"/>
      <c r="Z27" s="1"/>
    </row>
    <row r="28" spans="1:26" ht="11.25" customHeight="1">
      <c r="A28" s="1"/>
      <c r="B28" s="50"/>
      <c r="C28" s="50"/>
      <c r="D28" s="62"/>
      <c r="E28" s="63"/>
      <c r="F28" s="50"/>
      <c r="G28" s="13" t="s">
        <v>214</v>
      </c>
      <c r="H28" s="31">
        <f>SUM('iLot 1'!K46*(1+SUM(Lot1ManOH,Lot1CorpOH)))*(1+Lot1Profit)</f>
        <v>0</v>
      </c>
      <c r="I28" s="1"/>
      <c r="J28" s="1"/>
      <c r="K28" s="1"/>
      <c r="L28" s="1"/>
      <c r="M28" s="1"/>
      <c r="N28" s="1"/>
      <c r="O28" s="1"/>
      <c r="P28" s="1"/>
      <c r="Q28" s="1"/>
      <c r="R28" s="1"/>
      <c r="S28" s="1"/>
      <c r="T28" s="1"/>
      <c r="U28" s="1"/>
      <c r="V28" s="1"/>
      <c r="W28" s="1"/>
      <c r="X28" s="1"/>
      <c r="Y28" s="1"/>
      <c r="Z28" s="1"/>
    </row>
    <row r="29" spans="1:26" ht="11.25" customHeight="1">
      <c r="A29" s="1"/>
      <c r="B29" s="12" t="s">
        <v>195</v>
      </c>
      <c r="C29" s="12" t="s">
        <v>196</v>
      </c>
      <c r="D29" s="51" t="s">
        <v>197</v>
      </c>
      <c r="E29" s="47"/>
      <c r="F29" s="12" t="s">
        <v>15</v>
      </c>
      <c r="G29" s="12"/>
      <c r="H29" s="31">
        <f>SUM('iLot 1'!G37*(1+SUM(Lot1ManOH,Lot1CorpOH)))*(1+Lot1Profit)</f>
        <v>0</v>
      </c>
      <c r="I29" s="1"/>
      <c r="J29" s="1"/>
      <c r="K29" s="1"/>
      <c r="L29" s="1"/>
      <c r="M29" s="1"/>
      <c r="N29" s="1"/>
      <c r="O29" s="1"/>
      <c r="P29" s="1"/>
      <c r="Q29" s="1"/>
      <c r="R29" s="1"/>
      <c r="S29" s="1"/>
      <c r="T29" s="1"/>
      <c r="U29" s="1"/>
      <c r="V29" s="1"/>
      <c r="W29" s="1"/>
      <c r="X29" s="1"/>
      <c r="Y29" s="1"/>
      <c r="Z29" s="1"/>
    </row>
    <row r="30" spans="1:26" ht="11.25" customHeight="1">
      <c r="A30" s="1"/>
      <c r="B30" s="12" t="s">
        <v>198</v>
      </c>
      <c r="C30" s="12" t="s">
        <v>199</v>
      </c>
      <c r="D30" s="51" t="s">
        <v>200</v>
      </c>
      <c r="E30" s="47"/>
      <c r="F30" s="12" t="s">
        <v>15</v>
      </c>
      <c r="G30" s="12"/>
      <c r="H30" s="31">
        <f>SUM('iLot 1'!G38*(1+SUM(Lot1ManOH,Lot1CorpOH)))*(1+Lot1Profit)</f>
        <v>0</v>
      </c>
      <c r="I30" s="1"/>
      <c r="J30" s="1"/>
      <c r="K30" s="1"/>
      <c r="L30" s="1"/>
      <c r="M30" s="1"/>
      <c r="N30" s="1"/>
      <c r="O30" s="1"/>
      <c r="P30" s="1"/>
      <c r="Q30" s="1"/>
      <c r="R30" s="1"/>
      <c r="S30" s="1"/>
      <c r="T30" s="1"/>
      <c r="U30" s="1"/>
      <c r="V30" s="1"/>
      <c r="W30" s="1"/>
      <c r="X30" s="1"/>
      <c r="Y30" s="1"/>
      <c r="Z30" s="1"/>
    </row>
    <row r="31" spans="1:26" ht="11.25" customHeight="1">
      <c r="A31" s="1"/>
      <c r="B31" s="12" t="s">
        <v>201</v>
      </c>
      <c r="C31" s="12" t="s">
        <v>202</v>
      </c>
      <c r="D31" s="51" t="s">
        <v>203</v>
      </c>
      <c r="E31" s="47"/>
      <c r="F31" s="12" t="s">
        <v>15</v>
      </c>
      <c r="G31" s="12"/>
      <c r="H31" s="31">
        <f>SUM('iLot 1'!G39*(1+SUM(Lot1ManOH,Lot1CorpOH)))*(1+Lot1Profit)</f>
        <v>0</v>
      </c>
      <c r="I31" s="1"/>
      <c r="J31" s="1"/>
      <c r="K31" s="1"/>
      <c r="L31" s="1"/>
      <c r="M31" s="1"/>
      <c r="N31" s="1"/>
      <c r="O31" s="1"/>
      <c r="P31" s="1"/>
      <c r="Q31" s="1"/>
      <c r="R31" s="1"/>
      <c r="S31" s="1"/>
      <c r="T31" s="1"/>
      <c r="U31" s="1"/>
      <c r="V31" s="1"/>
      <c r="W31" s="1"/>
      <c r="X31" s="1"/>
      <c r="Y31" s="1"/>
      <c r="Z31" s="1"/>
    </row>
    <row r="32" spans="1:26" ht="11.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1.25" customHeight="1">
      <c r="A33" s="1"/>
      <c r="B33" s="2" t="s">
        <v>320</v>
      </c>
      <c r="C33" s="1"/>
      <c r="D33" s="1"/>
      <c r="E33" s="1"/>
      <c r="F33" s="1"/>
      <c r="G33" s="1"/>
      <c r="H33" s="1"/>
      <c r="I33" s="1"/>
      <c r="J33" s="1"/>
      <c r="K33" s="1"/>
      <c r="L33" s="1"/>
      <c r="M33" s="1"/>
      <c r="N33" s="1"/>
      <c r="O33" s="1"/>
      <c r="P33" s="1"/>
      <c r="Q33" s="1"/>
      <c r="R33" s="1"/>
      <c r="S33" s="1"/>
      <c r="T33" s="1"/>
      <c r="U33" s="1"/>
      <c r="V33" s="1"/>
      <c r="W33" s="1"/>
      <c r="X33" s="1"/>
      <c r="Y33" s="1"/>
      <c r="Z33" s="1"/>
    </row>
    <row r="34" spans="1:26" ht="11.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33.75" customHeight="1">
      <c r="A35" s="1"/>
      <c r="B35" s="11" t="s">
        <v>100</v>
      </c>
      <c r="C35" s="11" t="s">
        <v>101</v>
      </c>
      <c r="D35" s="33" t="s">
        <v>102</v>
      </c>
      <c r="E35" s="10" t="s">
        <v>106</v>
      </c>
      <c r="F35" s="11" t="s">
        <v>321</v>
      </c>
      <c r="G35" s="1"/>
      <c r="H35" s="1"/>
      <c r="I35" s="1"/>
      <c r="J35" s="1"/>
      <c r="K35" s="1"/>
      <c r="L35" s="1"/>
      <c r="M35" s="1"/>
      <c r="N35" s="1"/>
      <c r="O35" s="1"/>
      <c r="P35" s="1"/>
      <c r="Q35" s="1"/>
      <c r="R35" s="1"/>
      <c r="S35" s="1"/>
      <c r="T35" s="1"/>
      <c r="U35" s="1"/>
      <c r="V35" s="1"/>
      <c r="W35" s="1"/>
      <c r="X35" s="1"/>
      <c r="Y35" s="1"/>
      <c r="Z35" s="1"/>
    </row>
    <row r="36" spans="1:26" ht="11.25" customHeight="1">
      <c r="A36" s="1"/>
      <c r="B36" s="53" t="s">
        <v>204</v>
      </c>
      <c r="C36" s="53" t="s">
        <v>205</v>
      </c>
      <c r="D36" s="53" t="s">
        <v>206</v>
      </c>
      <c r="E36" s="12" t="s">
        <v>113</v>
      </c>
      <c r="F36" s="14">
        <f>'iLot 1'!N7*(1+Lot1Profit)</f>
        <v>0</v>
      </c>
      <c r="G36" s="1"/>
      <c r="H36" s="1"/>
      <c r="I36" s="1"/>
      <c r="J36" s="1"/>
      <c r="K36" s="1"/>
      <c r="L36" s="1"/>
      <c r="M36" s="1"/>
      <c r="N36" s="1"/>
      <c r="O36" s="1"/>
      <c r="P36" s="1"/>
      <c r="Q36" s="1"/>
      <c r="R36" s="1"/>
      <c r="S36" s="1"/>
      <c r="T36" s="1"/>
      <c r="U36" s="1"/>
      <c r="V36" s="1"/>
      <c r="W36" s="1"/>
      <c r="X36" s="1"/>
      <c r="Y36" s="1"/>
      <c r="Z36" s="1"/>
    </row>
    <row r="37" spans="1:26" ht="11.25" customHeight="1">
      <c r="A37" s="1"/>
      <c r="B37" s="49"/>
      <c r="C37" s="49"/>
      <c r="D37" s="49"/>
      <c r="E37" s="12" t="s">
        <v>117</v>
      </c>
      <c r="F37" s="14">
        <f>'iLot 1'!N8*(1+Lot1Profit)</f>
        <v>0</v>
      </c>
      <c r="G37" s="1"/>
      <c r="H37" s="1"/>
      <c r="I37" s="1"/>
      <c r="J37" s="1"/>
      <c r="K37" s="1"/>
      <c r="L37" s="1"/>
      <c r="M37" s="1"/>
      <c r="N37" s="1"/>
      <c r="O37" s="1"/>
      <c r="P37" s="1"/>
      <c r="Q37" s="1"/>
      <c r="R37" s="1"/>
      <c r="S37" s="1"/>
      <c r="T37" s="1"/>
      <c r="U37" s="1"/>
      <c r="V37" s="1"/>
      <c r="W37" s="1"/>
      <c r="X37" s="1"/>
      <c r="Y37" s="1"/>
      <c r="Z37" s="1"/>
    </row>
    <row r="38" spans="1:26" ht="11.25" customHeight="1">
      <c r="A38" s="1"/>
      <c r="B38" s="49"/>
      <c r="C38" s="49"/>
      <c r="D38" s="49"/>
      <c r="E38" s="12" t="s">
        <v>120</v>
      </c>
      <c r="F38" s="14">
        <f>'iLot 1'!N9*(1+Lot1Profit)</f>
        <v>0</v>
      </c>
      <c r="G38" s="1"/>
      <c r="H38" s="1"/>
      <c r="I38" s="1"/>
      <c r="J38" s="1"/>
      <c r="K38" s="1"/>
      <c r="L38" s="1"/>
      <c r="M38" s="1"/>
      <c r="N38" s="1"/>
      <c r="O38" s="1"/>
      <c r="P38" s="1"/>
      <c r="Q38" s="1"/>
      <c r="R38" s="1"/>
      <c r="S38" s="1"/>
      <c r="T38" s="1"/>
      <c r="U38" s="1"/>
      <c r="V38" s="1"/>
      <c r="W38" s="1"/>
      <c r="X38" s="1"/>
      <c r="Y38" s="1"/>
      <c r="Z38" s="1"/>
    </row>
    <row r="39" spans="1:26" ht="11.25" customHeight="1">
      <c r="A39" s="1"/>
      <c r="B39" s="50"/>
      <c r="C39" s="50"/>
      <c r="D39" s="50"/>
      <c r="E39" s="12" t="s">
        <v>125</v>
      </c>
      <c r="F39" s="14">
        <f>'iLot 1'!N10*(1+Lot1Profit)</f>
        <v>0</v>
      </c>
      <c r="G39" s="1"/>
      <c r="H39" s="1"/>
      <c r="I39" s="1"/>
      <c r="J39" s="1"/>
      <c r="K39" s="1"/>
      <c r="L39" s="1"/>
      <c r="M39" s="1"/>
      <c r="N39" s="1"/>
      <c r="O39" s="1"/>
      <c r="P39" s="1"/>
      <c r="Q39" s="1"/>
      <c r="R39" s="1"/>
      <c r="S39" s="1"/>
      <c r="T39" s="1"/>
      <c r="U39" s="1"/>
      <c r="V39" s="1"/>
      <c r="W39" s="1"/>
      <c r="X39" s="1"/>
      <c r="Y39" s="1"/>
      <c r="Z39" s="1"/>
    </row>
    <row r="40" spans="1:26" ht="11.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1.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1.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1.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1.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1.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1.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1.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1.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1.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1.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1.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1.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1.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42bteNI8OnHjw5k/l07RPA4BobNyDUdiQ/gUS/LedvcqmxfG2knwqhMvkODdkCujCHAWyMdxew4ebZVbxOR/mQ==" saltValue="SYHWV492qIhkb0uKdvUwBA==" spinCount="100000" sheet="1" objects="1" scenarios="1"/>
  <mergeCells count="24">
    <mergeCell ref="F7:F13"/>
    <mergeCell ref="F15:F21"/>
    <mergeCell ref="D4:E4"/>
    <mergeCell ref="B5:B6"/>
    <mergeCell ref="C5:C6"/>
    <mergeCell ref="D5:E6"/>
    <mergeCell ref="F5:F6"/>
    <mergeCell ref="F23:F28"/>
    <mergeCell ref="D29:E29"/>
    <mergeCell ref="D30:E30"/>
    <mergeCell ref="D31:E31"/>
    <mergeCell ref="D36:D39"/>
    <mergeCell ref="B36:B39"/>
    <mergeCell ref="C36:C39"/>
    <mergeCell ref="D15:D22"/>
    <mergeCell ref="E15:E21"/>
    <mergeCell ref="D23:E28"/>
    <mergeCell ref="B7:B22"/>
    <mergeCell ref="D7:D14"/>
    <mergeCell ref="E7:E13"/>
    <mergeCell ref="C7:C14"/>
    <mergeCell ref="C15:C22"/>
    <mergeCell ref="B23:B28"/>
    <mergeCell ref="C23:C28"/>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Instructions</vt:lpstr>
      <vt:lpstr>iBidder</vt:lpstr>
      <vt:lpstr>iLot 1</vt:lpstr>
      <vt:lpstr>iLot 2</vt:lpstr>
      <vt:lpstr>iLot 3</vt:lpstr>
      <vt:lpstr>iLot 4</vt:lpstr>
      <vt:lpstr>iVariables</vt:lpstr>
      <vt:lpstr>oConformance</vt:lpstr>
      <vt:lpstr>oLot 1 Eval</vt:lpstr>
      <vt:lpstr>oLot 2 Eval</vt:lpstr>
      <vt:lpstr>oLot 3 Eval</vt:lpstr>
      <vt:lpstr>oLot 4 Eval</vt:lpstr>
      <vt:lpstr>oConformance Exp</vt:lpstr>
      <vt:lpstr>oEvaluation Exp</vt:lpstr>
      <vt:lpstr>oService Rate Exp</vt:lpstr>
      <vt:lpstr>Lot1CorpOH</vt:lpstr>
      <vt:lpstr>Lot1LLV</vt:lpstr>
      <vt:lpstr>Lot1ManOH</vt:lpstr>
      <vt:lpstr>Lot1Profit</vt:lpstr>
      <vt:lpstr>Lot2CorpOH</vt:lpstr>
      <vt:lpstr>Lot2LLV</vt:lpstr>
      <vt:lpstr>Lot2ManOH</vt:lpstr>
      <vt:lpstr>Lot2Profit</vt:lpstr>
      <vt:lpstr>Lot3CorpOH</vt:lpstr>
      <vt:lpstr>Lot3LLV</vt:lpstr>
      <vt:lpstr>Lot3ManOH</vt:lpstr>
      <vt:lpstr>Lot3Profit</vt:lpstr>
      <vt:lpstr>Lot4CorpOH</vt:lpstr>
      <vt:lpstr>Lot4LLV</vt:lpstr>
      <vt:lpstr>Lot4ManOH</vt:lpstr>
      <vt:lpstr>Lot4Profit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Kenny</dc:creator>
  <cp:lastModifiedBy>Alison Jones</cp:lastModifiedBy>
  <dcterms:created xsi:type="dcterms:W3CDTF">2015-06-05T18:17:20Z</dcterms:created>
  <dcterms:modified xsi:type="dcterms:W3CDTF">2022-05-24T07:37:04Z</dcterms:modified>
</cp:coreProperties>
</file>