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richard.landor\Desktop\Payment Acceptance\"/>
    </mc:Choice>
  </mc:AlternateContent>
  <xr:revisionPtr revIDLastSave="0" documentId="8_{FE1BBE08-420A-44DB-8EDF-A9CAB7C40594}" xr6:coauthVersionLast="36" xr6:coauthVersionMax="36" xr10:uidLastSave="{00000000-0000-0000-0000-000000000000}"/>
  <workbookProtection workbookAlgorithmName="SHA-512" workbookHashValue="nVH7YDMEAw5adGa6fawfSPGDP/IwpLX+t7E2fkqggmoGlqk/ZbHWRvD+YyV+UOHLRr4YjTKqH1o06U8G0tvv/Q==" workbookSaltValue="eaZ62b1T5232818soUGMsQ==" workbookSpinCount="100000" lockStructure="1"/>
  <bookViews>
    <workbookView xWindow="0" yWindow="0" windowWidth="19200" windowHeight="7670" tabRatio="831" xr2:uid="{00000000-000D-0000-FFFF-FFFF00000000}"/>
  </bookViews>
  <sheets>
    <sheet name="Coversheet" sheetId="21" r:id="rId1"/>
    <sheet name="Index Page" sheetId="22" r:id="rId2"/>
    <sheet name="Instructions Please read" sheetId="23" r:id="rId3"/>
    <sheet name="Card Acquiring" sheetId="1" r:id="rId4"/>
    <sheet name="Gateway &amp; APM Services" sheetId="2" r:id="rId5"/>
    <sheet name="Total Basket Price" sheetId="11" r:id="rId6"/>
    <sheet name="Scheme fees" sheetId="7" r:id="rId7"/>
    <sheet name="Interchange fees" sheetId="20" r:id="rId8"/>
    <sheet name="Additional Optional Services " sheetId="9" r:id="rId9"/>
    <sheet name=" Drivers (Transactional Data)" sheetId="10"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8" i="10" l="1"/>
  <c r="O48" i="10"/>
  <c r="Q48" i="10" s="1"/>
  <c r="M48" i="10"/>
  <c r="S48" i="10" s="1"/>
  <c r="L48" i="10"/>
  <c r="R48" i="10" s="1"/>
  <c r="T48" i="10" s="1"/>
  <c r="S47" i="10"/>
  <c r="R47" i="10"/>
  <c r="T47" i="10" s="1"/>
  <c r="P47" i="10"/>
  <c r="O47" i="10"/>
  <c r="Q47" i="10" s="1"/>
  <c r="M47" i="10"/>
  <c r="L47" i="10"/>
  <c r="N47" i="10" s="1"/>
  <c r="P46" i="10"/>
  <c r="S46" i="10" s="1"/>
  <c r="O46" i="10"/>
  <c r="R46" i="10" s="1"/>
  <c r="T46" i="10" s="1"/>
  <c r="M46" i="10"/>
  <c r="L46" i="10"/>
  <c r="N46" i="10" s="1"/>
  <c r="P45" i="10"/>
  <c r="O45" i="10"/>
  <c r="Q45" i="10" s="1"/>
  <c r="M45" i="10"/>
  <c r="S45" i="10" s="1"/>
  <c r="L45" i="10"/>
  <c r="R45" i="10" s="1"/>
  <c r="T45" i="10" s="1"/>
  <c r="P44" i="10"/>
  <c r="O44" i="10"/>
  <c r="Q44" i="10" s="1"/>
  <c r="M44" i="10"/>
  <c r="S44" i="10" s="1"/>
  <c r="L44" i="10"/>
  <c r="R44" i="10" s="1"/>
  <c r="S43" i="10"/>
  <c r="R43" i="10"/>
  <c r="T43" i="10" s="1"/>
  <c r="P43" i="10"/>
  <c r="O43" i="10"/>
  <c r="Q43" i="10" s="1"/>
  <c r="M43" i="10"/>
  <c r="L43" i="10"/>
  <c r="N43" i="10" s="1"/>
  <c r="P42" i="10"/>
  <c r="S42" i="10" s="1"/>
  <c r="O42" i="10"/>
  <c r="R42" i="10" s="1"/>
  <c r="T42" i="10" s="1"/>
  <c r="M42" i="10"/>
  <c r="L42" i="10"/>
  <c r="N42" i="10" s="1"/>
  <c r="P41" i="10"/>
  <c r="O41" i="10"/>
  <c r="Q41" i="10" s="1"/>
  <c r="M41" i="10"/>
  <c r="S41" i="10" s="1"/>
  <c r="L41" i="10"/>
  <c r="R41" i="10" s="1"/>
  <c r="T41" i="10" s="1"/>
  <c r="P39" i="10"/>
  <c r="O39" i="10"/>
  <c r="Q39" i="10" s="1"/>
  <c r="M39" i="10"/>
  <c r="S39" i="10" s="1"/>
  <c r="L39" i="10"/>
  <c r="R39" i="10" s="1"/>
  <c r="T39" i="10" s="1"/>
  <c r="S38" i="10"/>
  <c r="R38" i="10"/>
  <c r="T38" i="10" s="1"/>
  <c r="P38" i="10"/>
  <c r="O38" i="10"/>
  <c r="Q38" i="10" s="1"/>
  <c r="M38" i="10"/>
  <c r="L38" i="10"/>
  <c r="N38" i="10" s="1"/>
  <c r="P37" i="10"/>
  <c r="S37" i="10" s="1"/>
  <c r="O37" i="10"/>
  <c r="R37" i="10" s="1"/>
  <c r="T37" i="10" s="1"/>
  <c r="M37" i="10"/>
  <c r="L37" i="10"/>
  <c r="N37" i="10" s="1"/>
  <c r="P36" i="10"/>
  <c r="O36" i="10"/>
  <c r="Q36" i="10" s="1"/>
  <c r="M36" i="10"/>
  <c r="S36" i="10" s="1"/>
  <c r="L36" i="10"/>
  <c r="R36" i="10" s="1"/>
  <c r="T36" i="10" s="1"/>
  <c r="P35" i="10"/>
  <c r="O35" i="10"/>
  <c r="Q35" i="10" s="1"/>
  <c r="M35" i="10"/>
  <c r="S35" i="10" s="1"/>
  <c r="L35" i="10"/>
  <c r="R35" i="10" s="1"/>
  <c r="T35" i="10" s="1"/>
  <c r="S34" i="10"/>
  <c r="R34" i="10"/>
  <c r="T34" i="10" s="1"/>
  <c r="P34" i="10"/>
  <c r="O34" i="10"/>
  <c r="Q34" i="10" s="1"/>
  <c r="M34" i="10"/>
  <c r="L34" i="10"/>
  <c r="N34" i="10" s="1"/>
  <c r="P33" i="10"/>
  <c r="S33" i="10" s="1"/>
  <c r="O33" i="10"/>
  <c r="R33" i="10" s="1"/>
  <c r="T33" i="10" s="1"/>
  <c r="M33" i="10"/>
  <c r="L33" i="10"/>
  <c r="N33" i="10" s="1"/>
  <c r="P32" i="10"/>
  <c r="O32" i="10"/>
  <c r="Q32" i="10" s="1"/>
  <c r="M32" i="10"/>
  <c r="S32" i="10" s="1"/>
  <c r="L32" i="10"/>
  <c r="R32" i="10" s="1"/>
  <c r="T32" i="10" s="1"/>
  <c r="P30" i="10"/>
  <c r="O30" i="10"/>
  <c r="Q30" i="10" s="1"/>
  <c r="M30" i="10"/>
  <c r="S30" i="10" s="1"/>
  <c r="L30" i="10"/>
  <c r="R30" i="10" s="1"/>
  <c r="T30" i="10" s="1"/>
  <c r="S29" i="10"/>
  <c r="R29" i="10"/>
  <c r="T29" i="10" s="1"/>
  <c r="P29" i="10"/>
  <c r="O29" i="10"/>
  <c r="Q29" i="10" s="1"/>
  <c r="M29" i="10"/>
  <c r="L29" i="10"/>
  <c r="N29" i="10" s="1"/>
  <c r="P28" i="10"/>
  <c r="S28" i="10" s="1"/>
  <c r="O28" i="10"/>
  <c r="R28" i="10" s="1"/>
  <c r="T28" i="10" s="1"/>
  <c r="M28" i="10"/>
  <c r="L28" i="10"/>
  <c r="N28" i="10" s="1"/>
  <c r="P27" i="10"/>
  <c r="O27" i="10"/>
  <c r="Q27" i="10" s="1"/>
  <c r="M27" i="10"/>
  <c r="S27" i="10" s="1"/>
  <c r="L27" i="10"/>
  <c r="R27" i="10" s="1"/>
  <c r="T27" i="10" s="1"/>
  <c r="P26" i="10"/>
  <c r="O26" i="10"/>
  <c r="Q26" i="10" s="1"/>
  <c r="M26" i="10"/>
  <c r="S26" i="10" s="1"/>
  <c r="L26" i="10"/>
  <c r="R26" i="10" s="1"/>
  <c r="T26" i="10" s="1"/>
  <c r="S25" i="10"/>
  <c r="R25" i="10"/>
  <c r="T25" i="10" s="1"/>
  <c r="P25" i="10"/>
  <c r="O25" i="10"/>
  <c r="Q25" i="10" s="1"/>
  <c r="M25" i="10"/>
  <c r="L25" i="10"/>
  <c r="N25" i="10" s="1"/>
  <c r="P24" i="10"/>
  <c r="S24" i="10" s="1"/>
  <c r="O24" i="10"/>
  <c r="R24" i="10" s="1"/>
  <c r="T24" i="10" s="1"/>
  <c r="M24" i="10"/>
  <c r="L24" i="10"/>
  <c r="N24" i="10" s="1"/>
  <c r="P23" i="10"/>
  <c r="O23" i="10"/>
  <c r="Q23" i="10" s="1"/>
  <c r="M23" i="10"/>
  <c r="S23" i="10" s="1"/>
  <c r="L23" i="10"/>
  <c r="R23" i="10" s="1"/>
  <c r="T23" i="10" s="1"/>
  <c r="K60" i="10"/>
  <c r="J60" i="10"/>
  <c r="I60" i="10"/>
  <c r="D59" i="10"/>
  <c r="K57" i="10"/>
  <c r="J57" i="10"/>
  <c r="I57" i="10"/>
  <c r="M57" i="10" s="1"/>
  <c r="H57" i="10"/>
  <c r="L57" i="10" s="1"/>
  <c r="G57" i="10"/>
  <c r="P57" i="10" s="1"/>
  <c r="F57" i="10"/>
  <c r="O57" i="10" s="1"/>
  <c r="Q57" i="10" s="1"/>
  <c r="E57" i="10"/>
  <c r="D57" i="10"/>
  <c r="P56" i="10"/>
  <c r="O56" i="10"/>
  <c r="Q56" i="10" s="1"/>
  <c r="M56" i="10"/>
  <c r="S56" i="10" s="1"/>
  <c r="L56" i="10"/>
  <c r="N56" i="10" s="1"/>
  <c r="K56" i="10"/>
  <c r="J56" i="10"/>
  <c r="I56" i="10"/>
  <c r="H56" i="10"/>
  <c r="G56" i="10"/>
  <c r="F56" i="10"/>
  <c r="E56" i="10"/>
  <c r="E59" i="10" s="1"/>
  <c r="D56" i="10"/>
  <c r="K55" i="10"/>
  <c r="J55" i="10"/>
  <c r="I55" i="10"/>
  <c r="H55" i="10"/>
  <c r="L55" i="10" s="1"/>
  <c r="G55" i="10"/>
  <c r="P55" i="10" s="1"/>
  <c r="F55" i="10"/>
  <c r="O55" i="10" s="1"/>
  <c r="Q55" i="10" s="1"/>
  <c r="E55" i="10"/>
  <c r="M55" i="10" s="1"/>
  <c r="S55" i="10" s="1"/>
  <c r="D55" i="10"/>
  <c r="M54" i="10"/>
  <c r="S54" i="10" s="1"/>
  <c r="L54" i="10"/>
  <c r="K54" i="10"/>
  <c r="J54" i="10"/>
  <c r="O54" i="10" s="1"/>
  <c r="Q54" i="10" s="1"/>
  <c r="I54" i="10"/>
  <c r="H54" i="10"/>
  <c r="G54" i="10"/>
  <c r="P54" i="10" s="1"/>
  <c r="F54" i="10"/>
  <c r="E54" i="10"/>
  <c r="D54" i="10"/>
  <c r="P53" i="10"/>
  <c r="O53" i="10"/>
  <c r="Q53" i="10" s="1"/>
  <c r="K53" i="10"/>
  <c r="J53" i="10"/>
  <c r="I53" i="10"/>
  <c r="H53" i="10"/>
  <c r="G53" i="10"/>
  <c r="F53" i="10"/>
  <c r="E53" i="10"/>
  <c r="M53" i="10" s="1"/>
  <c r="S53" i="10" s="1"/>
  <c r="D53" i="10"/>
  <c r="L53" i="10" s="1"/>
  <c r="K52" i="10"/>
  <c r="J52" i="10"/>
  <c r="O52" i="10" s="1"/>
  <c r="I52" i="10"/>
  <c r="M52" i="10" s="1"/>
  <c r="H52" i="10"/>
  <c r="L52" i="10" s="1"/>
  <c r="G52" i="10"/>
  <c r="P52" i="10" s="1"/>
  <c r="F52" i="10"/>
  <c r="E52" i="10"/>
  <c r="D52" i="10"/>
  <c r="P51" i="10"/>
  <c r="O51" i="10"/>
  <c r="Q51" i="10" s="1"/>
  <c r="M51" i="10"/>
  <c r="S51" i="10" s="1"/>
  <c r="K51" i="10"/>
  <c r="J51" i="10"/>
  <c r="I51" i="10"/>
  <c r="H51" i="10"/>
  <c r="H60" i="10" s="1"/>
  <c r="G51" i="10"/>
  <c r="G60" i="10" s="1"/>
  <c r="F51" i="10"/>
  <c r="F60" i="10" s="1"/>
  <c r="E51" i="10"/>
  <c r="E60" i="10" s="1"/>
  <c r="D51" i="10"/>
  <c r="L51" i="10" s="1"/>
  <c r="K50" i="10"/>
  <c r="K59" i="10" s="1"/>
  <c r="J50" i="10"/>
  <c r="J59" i="10" s="1"/>
  <c r="I50" i="10"/>
  <c r="I59" i="10" s="1"/>
  <c r="H50" i="10"/>
  <c r="H59" i="10" s="1"/>
  <c r="G50" i="10"/>
  <c r="P50" i="10" s="1"/>
  <c r="F50" i="10"/>
  <c r="O50" i="10" s="1"/>
  <c r="E50" i="10"/>
  <c r="D50" i="10"/>
  <c r="T44" i="10" l="1"/>
  <c r="N23" i="10"/>
  <c r="Q24" i="10"/>
  <c r="N27" i="10"/>
  <c r="Q28" i="10"/>
  <c r="N32" i="10"/>
  <c r="Q33" i="10"/>
  <c r="N36" i="10"/>
  <c r="Q37" i="10"/>
  <c r="N41" i="10"/>
  <c r="Q42" i="10"/>
  <c r="N45" i="10"/>
  <c r="Q46" i="10"/>
  <c r="N26" i="10"/>
  <c r="N30" i="10"/>
  <c r="N35" i="10"/>
  <c r="N39" i="10"/>
  <c r="N44" i="10"/>
  <c r="N48" i="10"/>
  <c r="R57" i="10"/>
  <c r="N57" i="10"/>
  <c r="R54" i="10"/>
  <c r="T54" i="10" s="1"/>
  <c r="S57" i="10"/>
  <c r="N51" i="10"/>
  <c r="R51" i="10"/>
  <c r="L60" i="10"/>
  <c r="N55" i="10"/>
  <c r="R55" i="10"/>
  <c r="T55" i="10" s="1"/>
  <c r="P59" i="10"/>
  <c r="S52" i="10"/>
  <c r="Q50" i="10"/>
  <c r="Q59" i="10" s="1"/>
  <c r="O59" i="10"/>
  <c r="Q60" i="10"/>
  <c r="R52" i="10"/>
  <c r="N52" i="10"/>
  <c r="Q52" i="10"/>
  <c r="N53" i="10"/>
  <c r="R53" i="10"/>
  <c r="T53" i="10" s="1"/>
  <c r="S60" i="10"/>
  <c r="P60" i="10"/>
  <c r="N54" i="10"/>
  <c r="F59" i="10"/>
  <c r="M60" i="10"/>
  <c r="G59" i="10"/>
  <c r="L50" i="10"/>
  <c r="R56" i="10"/>
  <c r="T56" i="10" s="1"/>
  <c r="O60" i="10"/>
  <c r="M50" i="10"/>
  <c r="D60" i="10"/>
  <c r="D26" i="2"/>
  <c r="R60" i="10" l="1"/>
  <c r="T51" i="10"/>
  <c r="N60" i="10"/>
  <c r="M59" i="10"/>
  <c r="S50" i="10"/>
  <c r="S59" i="10" s="1"/>
  <c r="L59" i="10"/>
  <c r="N50" i="10"/>
  <c r="N59" i="10" s="1"/>
  <c r="R50" i="10"/>
  <c r="T52" i="10"/>
  <c r="T57" i="10"/>
  <c r="D23" i="2"/>
  <c r="M14" i="11" s="1"/>
  <c r="D22" i="2"/>
  <c r="L14" i="11" s="1"/>
  <c r="D21" i="2"/>
  <c r="K14" i="11" s="1"/>
  <c r="D20" i="2"/>
  <c r="J14" i="11" s="1"/>
  <c r="D19" i="2"/>
  <c r="I14" i="11" s="1"/>
  <c r="D18" i="2"/>
  <c r="H14" i="11" s="1"/>
  <c r="D17" i="2"/>
  <c r="G14" i="11" s="1"/>
  <c r="D16" i="2"/>
  <c r="F14" i="11" s="1"/>
  <c r="D15" i="2"/>
  <c r="E14" i="11" s="1"/>
  <c r="D14" i="2"/>
  <c r="D14" i="11" s="1"/>
  <c r="D13" i="2"/>
  <c r="C14" i="11" s="1"/>
  <c r="D12" i="2"/>
  <c r="D23" i="1"/>
  <c r="M10" i="11" s="1"/>
  <c r="D22" i="1"/>
  <c r="D21" i="1"/>
  <c r="K10" i="11" s="1"/>
  <c r="D20" i="1"/>
  <c r="J10" i="11" s="1"/>
  <c r="D19" i="1"/>
  <c r="I10" i="11" s="1"/>
  <c r="D18" i="1"/>
  <c r="H10" i="11" s="1"/>
  <c r="D17" i="1"/>
  <c r="G10" i="11" s="1"/>
  <c r="D16" i="1"/>
  <c r="F10" i="11" s="1"/>
  <c r="D15" i="1"/>
  <c r="E10" i="11" s="1"/>
  <c r="D14" i="1"/>
  <c r="D13" i="1"/>
  <c r="C10" i="11" s="1"/>
  <c r="D12" i="1"/>
  <c r="T50" i="10" l="1"/>
  <c r="T59" i="10" s="1"/>
  <c r="R59" i="10"/>
  <c r="T60" i="10"/>
  <c r="K17" i="11"/>
  <c r="F17" i="11"/>
  <c r="E17" i="11"/>
  <c r="G17" i="11"/>
  <c r="H17" i="11"/>
  <c r="I17" i="11"/>
  <c r="J17" i="11"/>
  <c r="D17" i="11"/>
  <c r="G12" i="2"/>
  <c r="B14" i="11"/>
  <c r="G22" i="2"/>
  <c r="G14" i="2"/>
  <c r="G14" i="1"/>
  <c r="D10" i="11"/>
  <c r="L10" i="11"/>
  <c r="G22" i="1"/>
  <c r="B10" i="11"/>
  <c r="G12" i="1"/>
  <c r="B4" i="10"/>
  <c r="B4" i="9"/>
  <c r="B4" i="11"/>
  <c r="C4" i="2"/>
  <c r="C3" i="7"/>
  <c r="C3" i="20"/>
  <c r="C3" i="1"/>
  <c r="D20" i="11" l="1"/>
  <c r="O29" i="20"/>
  <c r="O27" i="20"/>
  <c r="O25" i="20"/>
  <c r="O23" i="20"/>
  <c r="O16" i="20"/>
  <c r="O14" i="20"/>
  <c r="O18" i="20"/>
  <c r="N35" i="20" l="1"/>
  <c r="W35" i="20"/>
  <c r="N18" i="20"/>
  <c r="Y36" i="20"/>
  <c r="P36" i="20"/>
  <c r="N36" i="20"/>
  <c r="W36" i="20"/>
  <c r="W18" i="20"/>
  <c r="Y17" i="20"/>
  <c r="P17" i="20"/>
  <c r="Q20" i="20"/>
  <c r="Z20" i="20"/>
  <c r="N19" i="20"/>
  <c r="W28" i="20"/>
  <c r="O32" i="20"/>
  <c r="O34" i="20"/>
  <c r="Y16" i="20"/>
  <c r="O36" i="20"/>
  <c r="Y35" i="20"/>
  <c r="P35" i="20"/>
  <c r="Q37" i="20"/>
  <c r="X19" i="20"/>
  <c r="O19" i="20"/>
  <c r="O20" i="20"/>
  <c r="Z35" i="20"/>
  <c r="Y18" i="20"/>
  <c r="P18" i="20"/>
  <c r="O28" i="20"/>
  <c r="X15" i="20"/>
  <c r="O15" i="20"/>
  <c r="Z38" i="20"/>
  <c r="X35" i="20"/>
  <c r="O35" i="20"/>
  <c r="X31" i="20"/>
  <c r="O31" i="20"/>
  <c r="Z31" i="20"/>
  <c r="Q31" i="20"/>
  <c r="Z32" i="20"/>
  <c r="Q32" i="20"/>
  <c r="Z33" i="20"/>
  <c r="Q33" i="20"/>
  <c r="Z34" i="20"/>
  <c r="Q34" i="20"/>
  <c r="Z37" i="20"/>
  <c r="X34" i="20"/>
  <c r="Q38" i="20"/>
  <c r="X14" i="20"/>
  <c r="X16" i="20"/>
  <c r="X17" i="20"/>
  <c r="O17" i="20"/>
  <c r="X18" i="20"/>
  <c r="X20" i="20"/>
  <c r="X23" i="20"/>
  <c r="X24" i="20"/>
  <c r="O24" i="20"/>
  <c r="X25" i="20"/>
  <c r="X26" i="20"/>
  <c r="O26" i="20"/>
  <c r="X27" i="20"/>
  <c r="X29" i="20"/>
  <c r="Y38" i="20"/>
  <c r="P38" i="20"/>
  <c r="W14" i="20"/>
  <c r="N14" i="20"/>
  <c r="Y14" i="20"/>
  <c r="P14" i="20"/>
  <c r="W15" i="20"/>
  <c r="N15" i="20"/>
  <c r="Y15" i="20"/>
  <c r="P15" i="20"/>
  <c r="W16" i="20"/>
  <c r="N16" i="20"/>
  <c r="P16" i="20"/>
  <c r="Y19" i="20"/>
  <c r="P19" i="20"/>
  <c r="W20" i="20"/>
  <c r="N20" i="20"/>
  <c r="Y20" i="20"/>
  <c r="P20" i="20"/>
  <c r="Y22" i="20"/>
  <c r="P22" i="20"/>
  <c r="N23" i="20"/>
  <c r="W23" i="20"/>
  <c r="Y23" i="20"/>
  <c r="P23" i="20"/>
  <c r="N24" i="20"/>
  <c r="W24" i="20"/>
  <c r="Y24" i="20"/>
  <c r="P24" i="20"/>
  <c r="N25" i="20"/>
  <c r="W25" i="20"/>
  <c r="Y25" i="20"/>
  <c r="P25" i="20"/>
  <c r="N26" i="20"/>
  <c r="W26" i="20"/>
  <c r="Y26" i="20"/>
  <c r="P26" i="20"/>
  <c r="N27" i="20"/>
  <c r="W27" i="20"/>
  <c r="Y27" i="20"/>
  <c r="P27" i="20"/>
  <c r="Y28" i="20"/>
  <c r="P28" i="20"/>
  <c r="N29" i="20"/>
  <c r="W29" i="20"/>
  <c r="Y29" i="20"/>
  <c r="P29" i="20"/>
  <c r="Y31" i="20"/>
  <c r="P31" i="20"/>
  <c r="Y32" i="20"/>
  <c r="P32" i="20"/>
  <c r="N33" i="20"/>
  <c r="W33" i="20"/>
  <c r="Y33" i="20"/>
  <c r="P33" i="20"/>
  <c r="Y34" i="20"/>
  <c r="P34" i="20"/>
  <c r="Y37" i="20"/>
  <c r="P37" i="20"/>
  <c r="N37" i="20"/>
  <c r="W37" i="20"/>
  <c r="D27" i="2"/>
  <c r="D29" i="2"/>
  <c r="D28" i="2"/>
  <c r="G25" i="2" s="1"/>
  <c r="AB25" i="20" l="1"/>
  <c r="N14" i="11"/>
  <c r="AC20" i="20"/>
  <c r="AB23" i="20"/>
  <c r="S37" i="20"/>
  <c r="T31" i="20"/>
  <c r="AC34" i="20"/>
  <c r="X43" i="20"/>
  <c r="AB15" i="20"/>
  <c r="AB14" i="20"/>
  <c r="AB28" i="20"/>
  <c r="S16" i="20"/>
  <c r="Y42" i="20"/>
  <c r="Y47" i="20"/>
  <c r="X44" i="20"/>
  <c r="AB37" i="20"/>
  <c r="AB33" i="20"/>
  <c r="AB27" i="20"/>
  <c r="AB26" i="20"/>
  <c r="AB24" i="20"/>
  <c r="AB20" i="20"/>
  <c r="AD20" i="20" s="1"/>
  <c r="N42" i="20"/>
  <c r="S14" i="20"/>
  <c r="AC31" i="20"/>
  <c r="AC35" i="20"/>
  <c r="S36" i="20"/>
  <c r="Y44" i="20"/>
  <c r="N45" i="20"/>
  <c r="T32" i="20"/>
  <c r="Y45" i="20"/>
  <c r="AB35" i="20"/>
  <c r="AB16" i="20"/>
  <c r="Y43" i="20"/>
  <c r="S19" i="20"/>
  <c r="P43" i="20"/>
  <c r="Y13" i="20"/>
  <c r="Y40" i="20" s="1"/>
  <c r="P13" i="20"/>
  <c r="P40" i="20" s="1"/>
  <c r="Z13" i="20"/>
  <c r="Q13" i="20"/>
  <c r="X13" i="20"/>
  <c r="O13" i="20"/>
  <c r="S18" i="20"/>
  <c r="W42" i="20"/>
  <c r="AB29" i="20"/>
  <c r="S33" i="20"/>
  <c r="S29" i="20"/>
  <c r="N28" i="20"/>
  <c r="S28" i="20" s="1"/>
  <c r="S27" i="20"/>
  <c r="S26" i="20"/>
  <c r="S25" i="20"/>
  <c r="S24" i="20"/>
  <c r="S23" i="20"/>
  <c r="W19" i="20"/>
  <c r="X28" i="20"/>
  <c r="AB18" i="20"/>
  <c r="X37" i="20"/>
  <c r="N38" i="20"/>
  <c r="S38" i="20" s="1"/>
  <c r="W38" i="20"/>
  <c r="AB38" i="20" s="1"/>
  <c r="T34" i="20"/>
  <c r="P44" i="20"/>
  <c r="S35" i="20"/>
  <c r="P47" i="20"/>
  <c r="P42" i="20"/>
  <c r="W13" i="20"/>
  <c r="N13" i="20"/>
  <c r="Q18" i="20"/>
  <c r="Z18" i="20"/>
  <c r="AC18" i="20" s="1"/>
  <c r="S15" i="20"/>
  <c r="Y46" i="20"/>
  <c r="Y41" i="20"/>
  <c r="O44" i="20"/>
  <c r="O45" i="20"/>
  <c r="Q35" i="20"/>
  <c r="T35" i="20" s="1"/>
  <c r="X38" i="20"/>
  <c r="AC38" i="20" s="1"/>
  <c r="X32" i="20"/>
  <c r="X36" i="20"/>
  <c r="X45" i="20" s="1"/>
  <c r="AB36" i="20"/>
  <c r="O43" i="20"/>
  <c r="P46" i="20"/>
  <c r="P41" i="20"/>
  <c r="O38" i="20"/>
  <c r="T38" i="20" s="1"/>
  <c r="T20" i="20"/>
  <c r="S20" i="20"/>
  <c r="N34" i="20"/>
  <c r="S34" i="20" s="1"/>
  <c r="W34" i="20"/>
  <c r="AB34" i="20" s="1"/>
  <c r="N32" i="20"/>
  <c r="S32" i="20" s="1"/>
  <c r="W32" i="20"/>
  <c r="AB32" i="20" s="1"/>
  <c r="N31" i="20"/>
  <c r="S31" i="20" s="1"/>
  <c r="W31" i="20"/>
  <c r="AB31" i="20" s="1"/>
  <c r="W45" i="20"/>
  <c r="AB45" i="20" s="1"/>
  <c r="N22" i="20"/>
  <c r="S22" i="20" s="1"/>
  <c r="W22" i="20"/>
  <c r="AB22" i="20" s="1"/>
  <c r="O41" i="20"/>
  <c r="W17" i="20"/>
  <c r="W44" i="20" s="1"/>
  <c r="N17" i="20"/>
  <c r="P45" i="20"/>
  <c r="Z36" i="20"/>
  <c r="Q36" i="20"/>
  <c r="T36" i="20" s="1"/>
  <c r="O37" i="20"/>
  <c r="T37" i="20" s="1"/>
  <c r="O33" i="20"/>
  <c r="L13" i="7"/>
  <c r="K13" i="7"/>
  <c r="J13" i="7"/>
  <c r="I13" i="7"/>
  <c r="U37" i="20" l="1"/>
  <c r="N47" i="20"/>
  <c r="U31" i="20"/>
  <c r="AD34" i="20"/>
  <c r="S42" i="20"/>
  <c r="AB42" i="20"/>
  <c r="U36" i="20"/>
  <c r="AB44" i="20"/>
  <c r="U20" i="20"/>
  <c r="N43" i="20"/>
  <c r="S43" i="20" s="1"/>
  <c r="U32" i="20"/>
  <c r="U34" i="20"/>
  <c r="W43" i="20"/>
  <c r="AB43" i="20" s="1"/>
  <c r="Y49" i="20"/>
  <c r="S45" i="20"/>
  <c r="N41" i="20"/>
  <c r="AD31" i="20"/>
  <c r="AD35" i="20"/>
  <c r="T33" i="20"/>
  <c r="U33" i="20" s="1"/>
  <c r="O42" i="20"/>
  <c r="AC37" i="20"/>
  <c r="AD37" i="20" s="1"/>
  <c r="X46" i="20"/>
  <c r="N44" i="20"/>
  <c r="S44" i="20" s="1"/>
  <c r="S17" i="20"/>
  <c r="X33" i="20"/>
  <c r="T18" i="20"/>
  <c r="U18" i="20" s="1"/>
  <c r="AB13" i="20"/>
  <c r="W40" i="20"/>
  <c r="Q15" i="20"/>
  <c r="Z15" i="20"/>
  <c r="Z28" i="20"/>
  <c r="AC28" i="20" s="1"/>
  <c r="AD28" i="20" s="1"/>
  <c r="Q28" i="20"/>
  <c r="T28" i="20" s="1"/>
  <c r="U28" i="20" s="1"/>
  <c r="Q17" i="20"/>
  <c r="Z17" i="20"/>
  <c r="AC13" i="20"/>
  <c r="P49" i="20"/>
  <c r="N46" i="20"/>
  <c r="S46" i="20" s="1"/>
  <c r="W41" i="20"/>
  <c r="AB41" i="20" s="1"/>
  <c r="AD38" i="20"/>
  <c r="AB19" i="20"/>
  <c r="W46" i="20"/>
  <c r="AB46" i="20" s="1"/>
  <c r="O46" i="20"/>
  <c r="O22" i="20"/>
  <c r="O40" i="20" s="1"/>
  <c r="X22" i="20"/>
  <c r="Q14" i="20"/>
  <c r="Z14" i="20"/>
  <c r="AC14" i="20" s="1"/>
  <c r="AD14" i="20" s="1"/>
  <c r="S47" i="20"/>
  <c r="AB17" i="20"/>
  <c r="AC36" i="20"/>
  <c r="AD36" i="20" s="1"/>
  <c r="Z29" i="20"/>
  <c r="Q29" i="20"/>
  <c r="Z22" i="20"/>
  <c r="Z40" i="20" s="1"/>
  <c r="Q22" i="20"/>
  <c r="Q40" i="20" s="1"/>
  <c r="U38" i="20"/>
  <c r="AD18" i="20"/>
  <c r="Z25" i="20"/>
  <c r="Q25" i="20"/>
  <c r="T25" i="20" s="1"/>
  <c r="U25" i="20" s="1"/>
  <c r="W47" i="20"/>
  <c r="AB47" i="20" s="1"/>
  <c r="Q19" i="20"/>
  <c r="Z19" i="20"/>
  <c r="Z26" i="20"/>
  <c r="AC26" i="20" s="1"/>
  <c r="AD26" i="20" s="1"/>
  <c r="Q26" i="20"/>
  <c r="T26" i="20" s="1"/>
  <c r="U26" i="20" s="1"/>
  <c r="S41" i="20"/>
  <c r="Q16" i="20"/>
  <c r="Z16" i="20"/>
  <c r="AC16" i="20" s="1"/>
  <c r="AD16" i="20" s="1"/>
  <c r="AC32" i="20"/>
  <c r="AD32" i="20" s="1"/>
  <c r="X41" i="20"/>
  <c r="N40" i="20"/>
  <c r="S13" i="20"/>
  <c r="U35" i="20"/>
  <c r="Z27" i="20"/>
  <c r="Q27" i="20"/>
  <c r="T27" i="20" s="1"/>
  <c r="U27" i="20" s="1"/>
  <c r="X47" i="20"/>
  <c r="O47" i="20"/>
  <c r="T13" i="20"/>
  <c r="Z23" i="20"/>
  <c r="Q23" i="20"/>
  <c r="T23" i="20" s="1"/>
  <c r="U23" i="20" s="1"/>
  <c r="Z24" i="20"/>
  <c r="AC24" i="20" s="1"/>
  <c r="AD24" i="20" s="1"/>
  <c r="Q24" i="20"/>
  <c r="T24" i="20" s="1"/>
  <c r="U24" i="20" s="1"/>
  <c r="O13" i="7"/>
  <c r="N13" i="7"/>
  <c r="D31" i="1"/>
  <c r="D30" i="1"/>
  <c r="D29" i="1"/>
  <c r="D28" i="1"/>
  <c r="D27" i="1"/>
  <c r="D26" i="1"/>
  <c r="J31" i="7"/>
  <c r="K31" i="7"/>
  <c r="L31" i="7"/>
  <c r="K14" i="7"/>
  <c r="G25" i="1" l="1"/>
  <c r="N10" i="11" s="1"/>
  <c r="C17" i="11"/>
  <c r="AD13" i="20"/>
  <c r="U13" i="20"/>
  <c r="T40" i="20"/>
  <c r="O49" i="20"/>
  <c r="S40" i="20"/>
  <c r="N49" i="20"/>
  <c r="S49" i="20" s="1"/>
  <c r="Q46" i="20"/>
  <c r="T46" i="20" s="1"/>
  <c r="U46" i="20" s="1"/>
  <c r="T19" i="20"/>
  <c r="U19" i="20" s="1"/>
  <c r="T29" i="20"/>
  <c r="U29" i="20" s="1"/>
  <c r="Q47" i="20"/>
  <c r="T47" i="20" s="1"/>
  <c r="U47" i="20" s="1"/>
  <c r="AC22" i="20"/>
  <c r="AD22" i="20" s="1"/>
  <c r="Q44" i="20"/>
  <c r="T44" i="20" s="1"/>
  <c r="U44" i="20" s="1"/>
  <c r="T17" i="20"/>
  <c r="U17" i="20" s="1"/>
  <c r="W49" i="20"/>
  <c r="AB49" i="20" s="1"/>
  <c r="AB40" i="20"/>
  <c r="Z41" i="20"/>
  <c r="AC41" i="20" s="1"/>
  <c r="AD41" i="20" s="1"/>
  <c r="AC23" i="20"/>
  <c r="AD23" i="20" s="1"/>
  <c r="Z45" i="20"/>
  <c r="AC45" i="20" s="1"/>
  <c r="AD45" i="20" s="1"/>
  <c r="AC27" i="20"/>
  <c r="AD27" i="20" s="1"/>
  <c r="Z47" i="20"/>
  <c r="AC47" i="20" s="1"/>
  <c r="AD47" i="20" s="1"/>
  <c r="AC29" i="20"/>
  <c r="AD29" i="20" s="1"/>
  <c r="T22" i="20"/>
  <c r="U22" i="20" s="1"/>
  <c r="P13" i="7"/>
  <c r="Q43" i="20"/>
  <c r="T43" i="20" s="1"/>
  <c r="U43" i="20" s="1"/>
  <c r="T16" i="20"/>
  <c r="U16" i="20" s="1"/>
  <c r="Q41" i="20"/>
  <c r="T41" i="20" s="1"/>
  <c r="U41" i="20" s="1"/>
  <c r="T14" i="20"/>
  <c r="U14" i="20" s="1"/>
  <c r="X40" i="20"/>
  <c r="AC15" i="20"/>
  <c r="AD15" i="20" s="1"/>
  <c r="Z42" i="20"/>
  <c r="AC19" i="20"/>
  <c r="AD19" i="20" s="1"/>
  <c r="Z46" i="20"/>
  <c r="AC46" i="20" s="1"/>
  <c r="AD46" i="20" s="1"/>
  <c r="Z43" i="20"/>
  <c r="AC43" i="20" s="1"/>
  <c r="AD43" i="20" s="1"/>
  <c r="AC25" i="20"/>
  <c r="AD25" i="20" s="1"/>
  <c r="Z44" i="20"/>
  <c r="AC44" i="20" s="1"/>
  <c r="AD44" i="20" s="1"/>
  <c r="AC17" i="20"/>
  <c r="AD17" i="20" s="1"/>
  <c r="Q42" i="20"/>
  <c r="T15" i="20"/>
  <c r="U15" i="20" s="1"/>
  <c r="Q45" i="20"/>
  <c r="T45" i="20" s="1"/>
  <c r="U45" i="20" s="1"/>
  <c r="X42" i="20"/>
  <c r="AC33" i="20"/>
  <c r="AD33" i="20" s="1"/>
  <c r="O31" i="7"/>
  <c r="L32" i="7"/>
  <c r="L14" i="7"/>
  <c r="J15" i="7"/>
  <c r="L17" i="7"/>
  <c r="J17" i="7"/>
  <c r="L22" i="7"/>
  <c r="L40" i="7" s="1"/>
  <c r="I15" i="7"/>
  <c r="L37" i="7"/>
  <c r="L19" i="7"/>
  <c r="J19" i="7"/>
  <c r="K15" i="7"/>
  <c r="I22" i="7"/>
  <c r="K22" i="7"/>
  <c r="K40" i="7" s="1"/>
  <c r="I31" i="7"/>
  <c r="N31" i="7" s="1"/>
  <c r="J14" i="7"/>
  <c r="I19" i="7"/>
  <c r="K19" i="7"/>
  <c r="L33" i="7"/>
  <c r="L15" i="7"/>
  <c r="J22" i="7"/>
  <c r="I14" i="7"/>
  <c r="I26" i="7"/>
  <c r="I17" i="7"/>
  <c r="K17" i="7"/>
  <c r="K26" i="7"/>
  <c r="J18" i="7"/>
  <c r="L35" i="7"/>
  <c r="J35" i="7"/>
  <c r="J27" i="7"/>
  <c r="K18" i="7"/>
  <c r="K32" i="7"/>
  <c r="K16" i="7"/>
  <c r="I18" i="7"/>
  <c r="I20" i="7"/>
  <c r="I16" i="7"/>
  <c r="J20" i="7"/>
  <c r="J16" i="7"/>
  <c r="L20" i="7"/>
  <c r="L16" i="7"/>
  <c r="N20" i="11" l="1"/>
  <c r="N17" i="11"/>
  <c r="L17" i="11"/>
  <c r="M17" i="11"/>
  <c r="AC42" i="20"/>
  <c r="AD42" i="20" s="1"/>
  <c r="P31" i="7"/>
  <c r="U40" i="20"/>
  <c r="Q49" i="20"/>
  <c r="T49" i="20" s="1"/>
  <c r="U49" i="20" s="1"/>
  <c r="T42" i="20"/>
  <c r="U42" i="20" s="1"/>
  <c r="AC40" i="20"/>
  <c r="AD40" i="20" s="1"/>
  <c r="X49" i="20"/>
  <c r="Z49" i="20"/>
  <c r="K23" i="7"/>
  <c r="K41" i="7" s="1"/>
  <c r="I33" i="7"/>
  <c r="I32" i="7"/>
  <c r="N32" i="7" s="1"/>
  <c r="I35" i="7"/>
  <c r="I44" i="7" s="1"/>
  <c r="K35" i="7"/>
  <c r="K44" i="7" s="1"/>
  <c r="I28" i="7"/>
  <c r="K24" i="7"/>
  <c r="J33" i="7"/>
  <c r="O33" i="7" s="1"/>
  <c r="J23" i="7"/>
  <c r="N16" i="7"/>
  <c r="N18" i="7"/>
  <c r="J26" i="7"/>
  <c r="J44" i="7" s="1"/>
  <c r="J24" i="7"/>
  <c r="L18" i="7"/>
  <c r="O18" i="7" s="1"/>
  <c r="N17" i="7"/>
  <c r="O22" i="7"/>
  <c r="J40" i="7"/>
  <c r="O14" i="7"/>
  <c r="N22" i="7"/>
  <c r="I40" i="7"/>
  <c r="O17" i="7"/>
  <c r="K20" i="7"/>
  <c r="N20" i="7" s="1"/>
  <c r="O35" i="7"/>
  <c r="L28" i="7"/>
  <c r="L46" i="7" s="1"/>
  <c r="N26" i="7"/>
  <c r="K28" i="7"/>
  <c r="J32" i="7"/>
  <c r="O32" i="7" s="1"/>
  <c r="O19" i="7"/>
  <c r="N15" i="7"/>
  <c r="O16" i="7"/>
  <c r="I37" i="7"/>
  <c r="L23" i="7"/>
  <c r="L41" i="7" s="1"/>
  <c r="O20" i="7"/>
  <c r="K33" i="7"/>
  <c r="I23" i="7"/>
  <c r="K37" i="7"/>
  <c r="L26" i="7"/>
  <c r="L44" i="7" s="1"/>
  <c r="L24" i="7"/>
  <c r="L42" i="7" s="1"/>
  <c r="J28" i="7"/>
  <c r="N14" i="7"/>
  <c r="N19" i="7"/>
  <c r="J37" i="7"/>
  <c r="O37" i="7" s="1"/>
  <c r="I24" i="7"/>
  <c r="O15" i="7"/>
  <c r="J29" i="7"/>
  <c r="K34" i="7"/>
  <c r="I36" i="7"/>
  <c r="L38" i="7"/>
  <c r="I29" i="7"/>
  <c r="K29" i="7"/>
  <c r="K38" i="7"/>
  <c r="K36" i="7"/>
  <c r="L20" i="11" l="1"/>
  <c r="N23" i="7"/>
  <c r="AC49" i="20"/>
  <c r="AD49" i="20" s="1"/>
  <c r="N33" i="7"/>
  <c r="P33" i="7" s="1"/>
  <c r="K42" i="7"/>
  <c r="P22" i="7"/>
  <c r="N24" i="7"/>
  <c r="P20" i="7"/>
  <c r="J42" i="7"/>
  <c r="O42" i="7" s="1"/>
  <c r="I46" i="7"/>
  <c r="P14" i="7"/>
  <c r="K46" i="7"/>
  <c r="I41" i="7"/>
  <c r="N41" i="7" s="1"/>
  <c r="O44" i="7"/>
  <c r="P19" i="7"/>
  <c r="O28" i="7"/>
  <c r="N35" i="7"/>
  <c r="P35" i="7" s="1"/>
  <c r="L29" i="7"/>
  <c r="L47" i="7" s="1"/>
  <c r="L25" i="7"/>
  <c r="K27" i="7"/>
  <c r="K45" i="7" s="1"/>
  <c r="N29" i="7"/>
  <c r="I25" i="7"/>
  <c r="K25" i="7"/>
  <c r="K43" i="7" s="1"/>
  <c r="L34" i="7"/>
  <c r="J36" i="7"/>
  <c r="N37" i="7"/>
  <c r="P37" i="7" s="1"/>
  <c r="J41" i="7"/>
  <c r="O41" i="7" s="1"/>
  <c r="P16" i="7"/>
  <c r="J25" i="7"/>
  <c r="N36" i="7"/>
  <c r="I42" i="7"/>
  <c r="P17" i="7"/>
  <c r="J34" i="7"/>
  <c r="I27" i="7"/>
  <c r="J38" i="7"/>
  <c r="O38" i="7" s="1"/>
  <c r="L36" i="7"/>
  <c r="L27" i="7"/>
  <c r="O27" i="7" s="1"/>
  <c r="P15" i="7"/>
  <c r="N40" i="7"/>
  <c r="N44" i="7"/>
  <c r="O24" i="7"/>
  <c r="O23" i="7"/>
  <c r="P23" i="7" s="1"/>
  <c r="P32" i="7"/>
  <c r="I38" i="7"/>
  <c r="N38" i="7" s="1"/>
  <c r="I34" i="7"/>
  <c r="N34" i="7" s="1"/>
  <c r="J46" i="7"/>
  <c r="O46" i="7" s="1"/>
  <c r="K47" i="7"/>
  <c r="O40" i="7"/>
  <c r="O26" i="7"/>
  <c r="P26" i="7" s="1"/>
  <c r="P18" i="7"/>
  <c r="N28" i="7"/>
  <c r="N42" i="7" l="1"/>
  <c r="P42" i="7" s="1"/>
  <c r="P44" i="7"/>
  <c r="P24" i="7"/>
  <c r="P38" i="7"/>
  <c r="N46" i="7"/>
  <c r="P46" i="7" s="1"/>
  <c r="P40" i="7"/>
  <c r="P28" i="7"/>
  <c r="P41" i="7"/>
  <c r="J47" i="7"/>
  <c r="O47" i="7" s="1"/>
  <c r="O29" i="7"/>
  <c r="P29" i="7" s="1"/>
  <c r="O34" i="7"/>
  <c r="P34" i="7" s="1"/>
  <c r="N27" i="7"/>
  <c r="P27" i="7" s="1"/>
  <c r="I45" i="7"/>
  <c r="N45" i="7" s="1"/>
  <c r="K49" i="7"/>
  <c r="L45" i="7"/>
  <c r="O25" i="7"/>
  <c r="J43" i="7"/>
  <c r="I47" i="7"/>
  <c r="N47" i="7" s="1"/>
  <c r="O36" i="7"/>
  <c r="P36" i="7" s="1"/>
  <c r="J45" i="7"/>
  <c r="N25" i="7"/>
  <c r="I43" i="7"/>
  <c r="L43" i="7"/>
  <c r="L49" i="7" l="1"/>
  <c r="O45" i="7"/>
  <c r="P45" i="7" s="1"/>
  <c r="P47" i="7"/>
  <c r="P25" i="7"/>
  <c r="N43" i="7"/>
  <c r="I49" i="7"/>
  <c r="N49" i="7" s="1"/>
  <c r="O43" i="7"/>
  <c r="J49" i="7"/>
  <c r="O49" i="7" l="1"/>
  <c r="P49" i="7" s="1"/>
  <c r="P43" i="7"/>
  <c r="B17" i="11" l="1"/>
  <c r="B20" i="11" s="1"/>
</calcChain>
</file>

<file path=xl/sharedStrings.xml><?xml version="1.0" encoding="utf-8"?>
<sst xmlns="http://schemas.openxmlformats.org/spreadsheetml/2006/main" count="550" uniqueCount="233">
  <si>
    <t>Set-up</t>
  </si>
  <si>
    <t>Paper statement</t>
  </si>
  <si>
    <t>PCI Management fee</t>
  </si>
  <si>
    <t>Chargebacks</t>
  </si>
  <si>
    <t>Refunds</t>
  </si>
  <si>
    <t>Minimum fees</t>
  </si>
  <si>
    <t>Set up fees</t>
  </si>
  <si>
    <t>Tokenisation</t>
  </si>
  <si>
    <t>Hosted payment page</t>
  </si>
  <si>
    <t>Fraud</t>
  </si>
  <si>
    <t>PCI Fees</t>
  </si>
  <si>
    <t>Annual/monthly license</t>
  </si>
  <si>
    <t>Credit</t>
  </si>
  <si>
    <t>F2F</t>
  </si>
  <si>
    <t>Other Charges</t>
  </si>
  <si>
    <t>Application fee / set up</t>
  </si>
  <si>
    <t>Domestic</t>
  </si>
  <si>
    <t>For Visa and Mastercard only - all other payment types optional</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</si>
  <si>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</si>
  <si>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</si>
  <si>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</si>
  <si>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</si>
  <si>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</si>
  <si>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</si>
  <si>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</si>
  <si>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</si>
  <si>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</si>
  <si>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</si>
  <si>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</si>
  <si>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</si>
  <si>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</si>
  <si>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</si>
  <si>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</si>
  <si>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</si>
  <si>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</si>
  <si>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</si>
  <si>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</si>
  <si>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</si>
  <si>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</si>
  <si>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</si>
  <si>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Trxn</t>
  </si>
  <si>
    <t>Fixed</t>
  </si>
  <si>
    <t>Driver</t>
  </si>
  <si>
    <t>Fixed annual</t>
  </si>
  <si>
    <t>Transactions</t>
  </si>
  <si>
    <t>Turnover</t>
  </si>
  <si>
    <t>Total</t>
  </si>
  <si>
    <t>Chargeback trxn</t>
  </si>
  <si>
    <t>Refund trxn</t>
  </si>
  <si>
    <t>Token request</t>
  </si>
  <si>
    <t>Maintenance/ replacement</t>
  </si>
  <si>
    <t>Consumer</t>
  </si>
  <si>
    <t>Ad valorem</t>
  </si>
  <si>
    <t>Visa Credit</t>
  </si>
  <si>
    <t>Visa Debit</t>
  </si>
  <si>
    <t>Mastercard Credit</t>
  </si>
  <si>
    <t>Mastercard Debit</t>
  </si>
  <si>
    <t>eComm secure</t>
  </si>
  <si>
    <t>eComm n/s</t>
  </si>
  <si>
    <t>MOTO</t>
  </si>
  <si>
    <t>Intra</t>
  </si>
  <si>
    <t>Inter</t>
  </si>
  <si>
    <t>Scheme fees</t>
  </si>
  <si>
    <t>Visa 
Credit</t>
  </si>
  <si>
    <t>Visa 
Debit</t>
  </si>
  <si>
    <t>Mastercard 
Credit</t>
  </si>
  <si>
    <t>Mastercard 
Debit</t>
  </si>
  <si>
    <t>Corporate/ Business</t>
  </si>
  <si>
    <t>Transaction Volumes and Values</t>
  </si>
  <si>
    <t>Input fields</t>
  </si>
  <si>
    <t>Calculated fields</t>
  </si>
  <si>
    <t>Calculated Cost</t>
  </si>
  <si>
    <t>Fee</t>
  </si>
  <si>
    <t>Acquirer Options</t>
  </si>
  <si>
    <t>Credit Total</t>
  </si>
  <si>
    <t>Debit Total</t>
  </si>
  <si>
    <t>POS</t>
  </si>
  <si>
    <t>Fixed one time</t>
  </si>
  <si>
    <t>Fixed Annual</t>
  </si>
  <si>
    <t>Drivers:</t>
  </si>
  <si>
    <t>Total Scheme fees</t>
  </si>
  <si>
    <t>Total fees</t>
  </si>
  <si>
    <t>All Token Requests Processed</t>
  </si>
  <si>
    <t>All Refunds Processed</t>
  </si>
  <si>
    <t>All Chargebacks Processed</t>
  </si>
  <si>
    <t>All POS Terminals Supported (total)</t>
  </si>
  <si>
    <t>Interchange fees</t>
  </si>
  <si>
    <t>Minimum</t>
  </si>
  <si>
    <t>Maximum</t>
  </si>
  <si>
    <t>Reference Number</t>
  </si>
  <si>
    <t>Please insert your organisation name in the text box below</t>
  </si>
  <si>
    <t>Payment Acceptance</t>
  </si>
  <si>
    <t>For ease please click on the links below to navigate to a page and click back to return to the Index page</t>
  </si>
  <si>
    <t>Index</t>
  </si>
  <si>
    <t>Coversheet</t>
  </si>
  <si>
    <t>Pricing Instructions Please Read</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</si>
  <si>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</si>
  <si>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</si>
  <si>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</si>
  <si>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</si>
  <si>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</si>
  <si>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</si>
  <si>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</si>
  <si>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</si>
  <si>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</si>
  <si>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</si>
  <si>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</si>
  <si>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</si>
  <si>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</si>
  <si>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 xml:space="preserve"> </t>
  </si>
  <si>
    <t>Additional Optional Services</t>
  </si>
  <si>
    <t>Drivers (Transactional Data)</t>
  </si>
  <si>
    <t>Total Basket Price</t>
  </si>
  <si>
    <t xml:space="preserve"> Attachment 3a - Pricing Matrix Lot 1</t>
  </si>
  <si>
    <t>Organisation Name</t>
  </si>
  <si>
    <t>Key</t>
  </si>
  <si>
    <t>Card Acquiring</t>
  </si>
  <si>
    <t>Guidance</t>
  </si>
  <si>
    <t>Please enter organisation name in the green box</t>
  </si>
  <si>
    <t>Before completing this pricing matrix you must read these instructions</t>
  </si>
  <si>
    <t>Tab</t>
  </si>
  <si>
    <t>The volumes relate (17-18) and are indicative figures for information only and are not a guarantee of actual volumes.</t>
  </si>
  <si>
    <t>Complete all yellow cells in the tab</t>
  </si>
  <si>
    <t>Gateway &amp; APM Services</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</si>
  <si>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</si>
  <si>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This is an information only tab, the figures to be entered in the Green cells will not be evaluated</t>
  </si>
  <si>
    <t>Do not alter, amend or change the format or layout of this Attachment.</t>
  </si>
  <si>
    <t xml:space="preserve">The prices submitted must: 
- exclude VAT
- be exclusive of expenses/travel and subsistence.
- where a Price (£) is requested be in British pounds sterling 
</t>
  </si>
  <si>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</si>
  <si>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t xml:space="preserve">You should also take into account our management charge of 1.5%, which shall be paid by you to us, as set out in the Framework Award form and Framework Schedule 5 (Management Charges and Information). </t>
  </si>
  <si>
    <t xml:space="preserve">The prices submitted will be the maximum payable under this framework. Prices may be lowered at the call-off stage. Refer to Framework Schedule 3 – Framework prices.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</si>
  <si>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</si>
  <si>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Total Interchange fees</t>
  </si>
  <si>
    <t>Card Acquiring fees</t>
  </si>
  <si>
    <t>Gateway &amp; APM Service fees</t>
  </si>
  <si>
    <t>Negative bids will not be allowed. Zero bids will not be allowed except in the Card Acquiring tab. We will investigate where we consider your bid to be abnormally low</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</si>
  <si>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</si>
  <si>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Calculated Fields
Note the figures in the calculated fields is an automated calculation.
Click on the cell in in calculated fields to see how the calculation was derived</t>
  </si>
  <si>
    <t>The cell you click on will advise you on how many decimals the cell goes up to.</t>
  </si>
  <si>
    <t>Cost per transaction below</t>
  </si>
  <si>
    <t>Note the figures in the calculated fields is an automated calculation.
Click on the cell in in calculated fields to see how the calculation was derived</t>
  </si>
  <si>
    <t>Terminal Purchase per iterm</t>
  </si>
  <si>
    <t>Terminal Lease per month</t>
  </si>
  <si>
    <t>Fee (ppt)</t>
  </si>
  <si>
    <t>Fee (Ad Veloram)</t>
  </si>
  <si>
    <t>other please specify</t>
  </si>
  <si>
    <t>PayPal</t>
  </si>
  <si>
    <t>Please note that the below fees should include ALL SCHEME FEE elements for example, but not limited to: Mastercard SecureCode fee, Recurring fees, Mastercard pre-auth fee, Visa Secure etc.</t>
  </si>
  <si>
    <t>Per transaction below 10 Million transactions</t>
  </si>
  <si>
    <t>Per transaction between 10 Million to 20 Million transactions</t>
  </si>
  <si>
    <t>Per transaction between 20 Million to 30 Million transactions</t>
  </si>
  <si>
    <t>Per transaction between 30 Million to 40 Million transactions</t>
  </si>
  <si>
    <t>Per transaction between 40 Million to 50 Million transactions</t>
  </si>
  <si>
    <t>Per transaction between 50 Million to 60 Million transactions</t>
  </si>
  <si>
    <t>Per transaction between 70 Million to 80 Million transactions</t>
  </si>
  <si>
    <t>Per transaction between 90 Million to 100 Million transactions</t>
  </si>
  <si>
    <t>Per transaction between 100 Million to 200 Million transactions</t>
  </si>
  <si>
    <t>Per transaction below 1 Million transactions</t>
  </si>
  <si>
    <t>Per transaction between 1 Million to 2 Million transactions</t>
  </si>
  <si>
    <t>Per transaction between 2 Million to 3 Million transactions</t>
  </si>
  <si>
    <t>Per transaction between 3 Million to 4 Million transactions</t>
  </si>
  <si>
    <t>Per transaction between 60 Million to 70 Million transactions</t>
  </si>
  <si>
    <t>Per transaction between 80 Million to 90 Million transactions</t>
  </si>
  <si>
    <t xml:space="preserve">Total Acquiring fees </t>
  </si>
  <si>
    <t>Per transaction between 4 Million to 5 Million transactions</t>
  </si>
  <si>
    <t>Per transaction between 5 Million to 6 Million transactions</t>
  </si>
  <si>
    <t>Per transaction between 6 Million to 7 Million transactions</t>
  </si>
  <si>
    <t>Per transaction between 7 Million to 8 Million transactions</t>
  </si>
  <si>
    <t>Per transaction between 8 Million to 9 Million transactions</t>
  </si>
  <si>
    <t>Per transaction between 9 Million to 10 Million transactions</t>
  </si>
  <si>
    <t>Per transaction over 200 Million transactions</t>
  </si>
  <si>
    <t>Per transaction over 20 Million transactions</t>
  </si>
  <si>
    <t>Standard Card Acquiring Equipment</t>
  </si>
  <si>
    <t>Acquirer Volume Pricing Fees</t>
  </si>
  <si>
    <r>
      <t xml:space="preserve">You MUST enter a Fee (£) for all cells shaded YELLOW in this worksheet. 
Prices are to be in pound sterling.
</t>
    </r>
    <r>
      <rPr>
        <b/>
        <sz val="14"/>
        <color rgb="FFFF0000"/>
        <rFont val="Arial"/>
        <family val="2"/>
      </rPr>
      <t>Acquirer Volume Pricing Fees shall decrease each band - i.e. the Acquirer Volume Pricing Fee per transaction price SHALL be lower than the previous price band</t>
    </r>
  </si>
  <si>
    <t>Gateway Volume Pricing Fees</t>
  </si>
  <si>
    <r>
      <t xml:space="preserve">You MUST enter a Fee (£) for all cells shaded YELLOW in this worksheet. 
Prices are to be in pound sterling.
</t>
    </r>
    <r>
      <rPr>
        <b/>
        <sz val="14"/>
        <color rgb="FFFF0000"/>
        <rFont val="Arial"/>
        <family val="2"/>
      </rPr>
      <t xml:space="preserve">Gateway Volume Pricing Fees shall decrease each band - i.e. the Gateway Volume Pricing Fee per transaction price SHALL be lower than the previous price band
</t>
    </r>
    <r>
      <rPr>
        <sz val="10"/>
        <color theme="1"/>
        <rFont val="Arial"/>
        <family val="2"/>
      </rPr>
      <t xml:space="preserve">
</t>
    </r>
  </si>
  <si>
    <t>Please note that the below fees should include MAXIMUM SCHEME FEE possible for example, but not limited to: Visa Infinite Business Credit standard @ 1.9%, Mastercard Business @ 2.1% etc.</t>
  </si>
  <si>
    <t>Below 10 Million transactions</t>
  </si>
  <si>
    <t xml:space="preserve"> 10 Million to 20 Million transactions</t>
  </si>
  <si>
    <t>20 Million to 30 Million transactions</t>
  </si>
  <si>
    <t>30 Million to 40 Million transactions</t>
  </si>
  <si>
    <t>40 Million to 50 Million transactions</t>
  </si>
  <si>
    <t>50 Million to 60 Million transactions</t>
  </si>
  <si>
    <t>60 Million to 70 Million transactions</t>
  </si>
  <si>
    <t>70 Million to 80 Million transactions</t>
  </si>
  <si>
    <t>80 Million to 90 Million transactions</t>
  </si>
  <si>
    <t>90 Million to 100 Million transactions</t>
  </si>
  <si>
    <t>100 Million to 200 Million transactions</t>
  </si>
  <si>
    <t>Over 200 Million transactions</t>
  </si>
  <si>
    <t>Below 1 Million transactions</t>
  </si>
  <si>
    <t>1 Million to 2 Million transactions</t>
  </si>
  <si>
    <t>2 Million to 3 Million transactions</t>
  </si>
  <si>
    <t>3 Million to 4 Million transactions</t>
  </si>
  <si>
    <t>4 Million to 5 Million transactions</t>
  </si>
  <si>
    <t>5 Million to 6 Million transactions</t>
  </si>
  <si>
    <t>6 Million to 7 Million transactions</t>
  </si>
  <si>
    <t>7 Million to 8 Million transactions</t>
  </si>
  <si>
    <t>8 Million to 9 Million transactions</t>
  </si>
  <si>
    <t>9 Million to 10 Million transactions</t>
  </si>
  <si>
    <t>10 Million to 20 Million transactions</t>
  </si>
  <si>
    <t>Over 20 Million transactions</t>
  </si>
  <si>
    <t>Weighting</t>
  </si>
  <si>
    <t>Comment
Assume each acquirer trxn passes through gateway</t>
  </si>
  <si>
    <t>Band A</t>
  </si>
  <si>
    <t>Band B</t>
  </si>
  <si>
    <t>Band C</t>
  </si>
  <si>
    <t>Band D</t>
  </si>
  <si>
    <t>Acquiring other costs</t>
  </si>
  <si>
    <t>Gateway other costs</t>
  </si>
  <si>
    <t xml:space="preserve">Total Gateway fees </t>
  </si>
  <si>
    <t>Acquiring and Gateway Fees</t>
  </si>
  <si>
    <t>RM6325</t>
  </si>
  <si>
    <t>© Crown copyright 2023</t>
  </si>
  <si>
    <t>Evaluated Tabs</t>
  </si>
  <si>
    <t>Non Evaluated Tabs</t>
  </si>
  <si>
    <t>The Total Basket price to be used for evaluation in accordance with section 11 of Attachment 2 - How to Bid</t>
  </si>
  <si>
    <t xml:space="preserve">                           (INFORMATION ONLY)  Interchange Fees</t>
  </si>
  <si>
    <t xml:space="preserve">                     (INFORMATION ONLY)  Scheme Fees</t>
  </si>
  <si>
    <t xml:space="preserve">                 Not Evaluated Additional Optional Service</t>
  </si>
  <si>
    <t xml:space="preserve">                P Driver Transitional Data</t>
  </si>
  <si>
    <t xml:space="preserve"> Total Basket Price</t>
  </si>
  <si>
    <t xml:space="preserve">      Gateway &amp; APM Services</t>
  </si>
  <si>
    <t xml:space="preserve"> Card Acquiring</t>
  </si>
  <si>
    <t xml:space="preserve">  Instructions Please Read  </t>
  </si>
  <si>
    <t xml:space="preserve">  Index Page</t>
  </si>
  <si>
    <t xml:space="preserve">You MUST enter a Fee (£) for all fixed cells shaded Green in this worksheet. 
You MUST enter a percentage figure for all Ad valorem cells shaded Green in this worksheet 
Prices are to be in pound sterling.
</t>
  </si>
  <si>
    <t xml:space="preserve">You MUST enter a Fee (£) for all fixed cells shaded Green in this worksheet. 
You MUST enter a percentage figure for all Ad valorem cells shaded Green in this worksheet
Prices are to be in pound sterling.
</t>
  </si>
  <si>
    <r>
      <rPr>
        <b/>
        <u/>
        <sz val="10"/>
        <color rgb="FF000000"/>
        <rFont val="Arial"/>
        <family val="2"/>
      </rPr>
      <t>GREEN CELLS -</t>
    </r>
    <r>
      <rPr>
        <sz val="10"/>
        <color rgb="FF000000"/>
        <rFont val="Arial"/>
        <family val="2"/>
      </rPr>
      <t xml:space="preserve"> 
You must enter a fee (£) in the cells shaded in GREEN.
These prices / information entered in the GREEN cells WILL NOT BE EVALUATED. 
If you are successful, the prices submitted in the GREEN cells will be incorporated in Annex 1 of Framework Schedule 3 - Framework Prices.</t>
    </r>
  </si>
  <si>
    <t>1. Re-name the file to include your organisation's trading name as a suffix to the original file name provided 
i.e. [RM6325  Lot 1 Pricing Matrix_yourorganisationname].</t>
  </si>
  <si>
    <t>The Total Basket price to be used for evaluation in accordance with paragraph 11 of Attachment 2 - How to Bid</t>
  </si>
  <si>
    <r>
      <t xml:space="preserve">Before completing this Pricing Matrix you MUST: 
</t>
    </r>
    <r>
      <rPr>
        <sz val="10"/>
        <rFont val="Arial"/>
        <family val="2"/>
      </rPr>
      <t xml:space="preserve">
1. Read paragraph 11 in Attachment 2 - How to bid, which contains important information on how the prices you provide will be evaluated.</t>
    </r>
    <r>
      <rPr>
        <b/>
        <sz val="10"/>
        <rFont val="Arial"/>
        <family val="2"/>
      </rPr>
      <t xml:space="preserve">
</t>
    </r>
  </si>
  <si>
    <t>The volumes are one year figures that relate to year 21-22 and are approximate figures for information only and are not a guarantee of actual volumes.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</si>
</sst>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809]#,##0.00000"/>
    <numFmt numFmtId="165" formatCode="0.0000%"/>
    <numFmt numFmtId="166" formatCode="[$£-809]#,##0.0000"/>
    <numFmt numFmtId="167" formatCode="[$£-809]#,##0"/>
    <numFmt numFmtId="168" formatCode="General;\-General;"/>
    <numFmt numFmtId="169" formatCode="&quot;£&quot;#,##0.00"/>
  </numFmts>
  <fonts count="38" x14ac:knownFonts="1">
    <font>
      <sz val="11"/>
      <color theme="1"/>
      <name val="Calibri"/>
      <family val="2"/>
      <scheme val="minor"/>
    </font>
    <font>
      <sz val="11"/>
      <color theme="1"/>
      <name val="Calibri"/>
      <family val="2"/>
      <scheme val="minor"/>
    </font>
    <font>
      <sz val="11"/>
      <color rgb="FF3F3F76"/>
      <name val="Calibri"/>
      <family val="2"/>
      <scheme val="minor"/>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sz val="10"/>
      <color rgb="FF000000"/>
      <name val="Arial"/>
      <family val="2"/>
    </font>
    <font>
      <b/>
      <u/>
      <sz val="10"/>
      <color rgb="FF000000"/>
      <name val="Arial"/>
      <family val="2"/>
    </font>
    <font>
      <u/>
      <sz val="10"/>
      <color rgb="FF0070C0"/>
      <name val="Arial"/>
      <family val="2"/>
    </font>
    <font>
      <b/>
      <sz val="10"/>
      <color rgb="FF0070C0"/>
      <name val="Arial"/>
      <family val="2"/>
    </font>
    <font>
      <u/>
      <sz val="11"/>
      <color theme="10"/>
      <name val="Arial"/>
      <family val="2"/>
    </font>
    <font>
      <b/>
      <sz val="20"/>
      <name val="Arial"/>
      <family val="2"/>
    </font>
    <font>
      <b/>
      <sz val="10"/>
      <color theme="0" tint="-4.9989318521683403E-2"/>
      <name val="Arial"/>
      <family val="2"/>
    </font>
    <font>
      <sz val="10"/>
      <color theme="0" tint="-4.9989318521683403E-2"/>
      <name val="Arial"/>
      <family val="2"/>
    </font>
    <font>
      <sz val="10"/>
      <color theme="0"/>
      <name val="Arial"/>
      <family val="2"/>
    </font>
    <font>
      <b/>
      <sz val="10"/>
      <color theme="0"/>
      <name val="Arial"/>
      <family val="2"/>
    </font>
    <font>
      <b/>
      <sz val="18"/>
      <color rgb="FF000000"/>
      <name val="Arial"/>
      <family val="2"/>
    </font>
    <font>
      <sz val="10"/>
      <color rgb="FF0070C0"/>
      <name val="Arial"/>
      <family val="2"/>
    </font>
    <font>
      <b/>
      <sz val="11"/>
      <color theme="1"/>
      <name val="Arial"/>
      <family val="2"/>
    </font>
    <font>
      <sz val="11"/>
      <color theme="0"/>
      <name val="Arial"/>
      <family val="2"/>
    </font>
    <font>
      <b/>
      <sz val="14"/>
      <color theme="1"/>
      <name val="Arial"/>
      <family val="2"/>
    </font>
    <font>
      <sz val="11"/>
      <name val="Arial"/>
      <family val="2"/>
    </font>
    <font>
      <b/>
      <sz val="9"/>
      <color theme="1"/>
      <name val="Arial"/>
      <family val="2"/>
    </font>
    <font>
      <b/>
      <sz val="14"/>
      <color rgb="FFFF0000"/>
      <name val="Arial"/>
      <family val="2"/>
    </font>
    <font>
      <b/>
      <sz val="11"/>
      <color theme="0"/>
      <name val="Arial"/>
      <family val="2"/>
    </font>
    <font>
      <b/>
      <sz val="10"/>
      <color rgb="FFFF0000"/>
      <name val="Arial"/>
      <family val="2"/>
    </font>
  </fonts>
  <fills count="21">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002060"/>
        <bgColor indexed="64"/>
      </patternFill>
    </fill>
    <fill>
      <patternFill patternType="solid">
        <fgColor rgb="FF0070C0"/>
        <bgColor indexed="64"/>
      </patternFill>
    </fill>
    <fill>
      <patternFill patternType="solid">
        <fgColor theme="0"/>
        <bgColor rgb="FFD99594"/>
      </patternFill>
    </fill>
    <fill>
      <patternFill patternType="solid">
        <fgColor rgb="FF92D050"/>
        <bgColor indexed="64"/>
      </patternFill>
    </fill>
    <fill>
      <patternFill patternType="solid">
        <fgColor rgb="FF92D050"/>
        <bgColor rgb="FFD99594"/>
      </patternFill>
    </fill>
    <fill>
      <patternFill patternType="solid">
        <fgColor rgb="FF92D050"/>
        <bgColor rgb="FFFFFFC7"/>
      </patternFill>
    </fill>
    <fill>
      <patternFill patternType="solid">
        <fgColor theme="8" tint="0.79998168889431442"/>
        <bgColor indexed="64"/>
      </patternFill>
    </fill>
    <fill>
      <patternFill patternType="solid">
        <fgColor theme="8" tint="0.59999389629810485"/>
        <bgColor indexed="64"/>
      </patternFill>
    </fill>
  </fills>
  <borders count="76">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rgb="FF7F7F7F"/>
      </right>
      <top style="thin">
        <color rgb="FF7F7F7F"/>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top style="thin">
        <color rgb="FF7F7F7F"/>
      </top>
      <bottom/>
      <diagonal/>
    </border>
    <border>
      <left style="thin">
        <color rgb="FF7F7F7F"/>
      </left>
      <right/>
      <top style="thin">
        <color rgb="FF7F7F7F"/>
      </top>
      <bottom style="thin">
        <color rgb="FF7F7F7F"/>
      </bottom>
      <diagonal/>
    </border>
    <border>
      <left style="thin">
        <color rgb="FF7F7F7F"/>
      </left>
      <right style="thin">
        <color rgb="FF7F7F7F"/>
      </right>
      <top/>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
      <left style="thin">
        <color rgb="FF7F7F7F"/>
      </left>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style="thin">
        <color rgb="FF7F7F7F"/>
      </right>
      <top/>
      <bottom style="medium">
        <color indexed="64"/>
      </bottom>
      <diagonal/>
    </border>
    <border>
      <left style="thin">
        <color rgb="FF7F7F7F"/>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auto="1"/>
      </top>
      <bottom style="medium">
        <color auto="1"/>
      </bottom>
      <diagonal/>
    </border>
    <border>
      <left style="thin">
        <color rgb="FF7F7F7F"/>
      </left>
      <right style="thin">
        <color rgb="FF7F7F7F"/>
      </right>
      <top style="medium">
        <color indexed="64"/>
      </top>
      <bottom style="thin">
        <color indexed="64"/>
      </bottom>
      <diagonal/>
    </border>
    <border>
      <left style="thin">
        <color rgb="FF7F7F7F"/>
      </left>
      <right/>
      <top/>
      <bottom style="thin">
        <color indexed="64"/>
      </bottom>
      <diagonal/>
    </border>
    <border>
      <left style="thin">
        <color rgb="FF7F7F7F"/>
      </left>
      <right style="thin">
        <color rgb="FF7F7F7F"/>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rgb="FF7F7F7F"/>
      </top>
      <bottom style="thin">
        <color rgb="FF7F7F7F"/>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2" fillId="2" borderId="1" applyNumberFormat="0" applyAlignment="0" applyProtection="0"/>
    <xf numFmtId="0" fontId="4" fillId="0" borderId="0"/>
    <xf numFmtId="0" fontId="5" fillId="3" borderId="1" applyNumberFormat="0" applyAlignment="0" applyProtection="0"/>
    <xf numFmtId="9"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cellStyleXfs>
  <cellXfs count="534">
    <xf numFmtId="0" fontId="0" fillId="0" borderId="0" xfId="0"/>
    <xf numFmtId="0" fontId="6" fillId="4" borderId="0" xfId="0" applyFont="1" applyFill="1" applyProtection="1"/>
    <xf numFmtId="0" fontId="7" fillId="0" borderId="0" xfId="0" applyFont="1" applyAlignment="1" applyProtection="1">
      <alignment horizontal="right" vertical="top"/>
    </xf>
    <xf numFmtId="0" fontId="6" fillId="4" borderId="0" xfId="0" applyFont="1" applyFill="1" applyAlignment="1" applyProtection="1">
      <alignment vertical="center"/>
    </xf>
    <xf numFmtId="0" fontId="7" fillId="0" borderId="0" xfId="0" applyFont="1" applyAlignment="1" applyProtection="1">
      <alignment horizontal="left" vertical="top"/>
    </xf>
    <xf numFmtId="0" fontId="6" fillId="4" borderId="0" xfId="0" applyFont="1" applyFill="1" applyAlignment="1" applyProtection="1">
      <alignment horizontal="left"/>
    </xf>
    <xf numFmtId="0" fontId="3" fillId="4" borderId="0" xfId="0" applyFont="1" applyFill="1"/>
    <xf numFmtId="0" fontId="3" fillId="4" borderId="0" xfId="0" applyFont="1" applyFill="1" applyBorder="1"/>
    <xf numFmtId="0" fontId="3" fillId="4" borderId="0" xfId="0" applyFont="1" applyFill="1" applyBorder="1" applyAlignment="1">
      <alignment vertical="center"/>
    </xf>
    <xf numFmtId="0" fontId="3" fillId="4" borderId="17" xfId="0" applyFont="1" applyFill="1" applyBorder="1" applyAlignment="1">
      <alignment vertical="center"/>
    </xf>
    <xf numFmtId="0" fontId="12" fillId="4" borderId="10" xfId="0" applyFont="1" applyFill="1" applyBorder="1" applyAlignment="1">
      <alignment vertical="center" wrapText="1"/>
    </xf>
    <xf numFmtId="0" fontId="12" fillId="4" borderId="12" xfId="0" applyFont="1" applyFill="1" applyBorder="1" applyAlignment="1">
      <alignment vertical="center" wrapText="1"/>
    </xf>
    <xf numFmtId="0" fontId="12" fillId="4" borderId="0" xfId="0" applyFont="1" applyFill="1" applyBorder="1" applyAlignment="1">
      <alignment wrapText="1"/>
    </xf>
    <xf numFmtId="0" fontId="3" fillId="4" borderId="0" xfId="0" applyFont="1" applyFill="1" applyBorder="1" applyAlignment="1">
      <alignment wrapText="1"/>
    </xf>
    <xf numFmtId="0" fontId="3" fillId="4" borderId="0" xfId="0" applyFont="1" applyFill="1" applyAlignment="1">
      <alignment horizontal="center"/>
    </xf>
    <xf numFmtId="0" fontId="3" fillId="4" borderId="0" xfId="0" applyFont="1" applyFill="1" applyAlignment="1">
      <alignment horizontal="left"/>
    </xf>
    <xf numFmtId="0" fontId="12" fillId="4" borderId="17" xfId="0" applyFont="1" applyFill="1" applyBorder="1" applyAlignment="1">
      <alignment vertical="center" wrapText="1"/>
    </xf>
    <xf numFmtId="0" fontId="12" fillId="4" borderId="18" xfId="0" applyFont="1" applyFill="1" applyBorder="1" applyAlignment="1">
      <alignment vertical="center" wrapText="1"/>
    </xf>
    <xf numFmtId="0" fontId="15" fillId="7" borderId="17" xfId="0" applyFont="1" applyFill="1" applyBorder="1" applyAlignment="1">
      <alignment vertical="center" wrapText="1"/>
    </xf>
    <xf numFmtId="0" fontId="16" fillId="4" borderId="18" xfId="7" applyFont="1" applyFill="1" applyBorder="1" applyAlignment="1">
      <alignment vertical="center"/>
    </xf>
    <xf numFmtId="0" fontId="11" fillId="8" borderId="0" xfId="0" applyFont="1" applyFill="1" applyBorder="1" applyAlignment="1" applyProtection="1">
      <alignment vertical="center" wrapText="1"/>
    </xf>
    <xf numFmtId="0" fontId="0" fillId="4" borderId="0" xfId="0" applyFill="1" applyBorder="1" applyProtection="1"/>
    <xf numFmtId="0" fontId="17" fillId="4" borderId="0" xfId="0" applyFont="1" applyFill="1" applyBorder="1" applyAlignment="1" applyProtection="1">
      <alignment horizontal="left" vertical="center" wrapText="1"/>
    </xf>
    <xf numFmtId="0" fontId="15" fillId="4" borderId="19" xfId="0" applyFont="1" applyFill="1" applyBorder="1" applyAlignment="1" applyProtection="1">
      <alignment horizontal="left" vertical="center" wrapText="1"/>
    </xf>
    <xf numFmtId="0" fontId="17" fillId="4" borderId="20" xfId="0" applyFont="1" applyFill="1" applyBorder="1" applyAlignment="1" applyProtection="1">
      <alignment horizontal="left" vertical="center" wrapText="1"/>
    </xf>
    <xf numFmtId="0" fontId="6" fillId="4" borderId="0" xfId="0" applyFont="1" applyFill="1" applyBorder="1" applyAlignment="1" applyProtection="1">
      <alignment vertical="center"/>
    </xf>
    <xf numFmtId="0" fontId="20" fillId="4" borderId="17" xfId="7" applyFont="1" applyFill="1" applyBorder="1" applyAlignment="1">
      <alignment vertical="center"/>
    </xf>
    <xf numFmtId="0" fontId="3" fillId="4" borderId="17" xfId="0" applyFont="1" applyFill="1" applyBorder="1" applyAlignment="1">
      <alignment vertical="center" wrapText="1"/>
    </xf>
    <xf numFmtId="0" fontId="15" fillId="4" borderId="17" xfId="0" applyFont="1" applyFill="1" applyBorder="1" applyAlignment="1">
      <alignment vertical="center" wrapText="1"/>
    </xf>
    <xf numFmtId="0" fontId="21" fillId="4" borderId="17" xfId="0" applyFont="1" applyFill="1" applyBorder="1" applyAlignment="1">
      <alignment vertical="center" wrapText="1"/>
    </xf>
    <xf numFmtId="0" fontId="20" fillId="7" borderId="17" xfId="7" applyFont="1" applyFill="1" applyBorder="1" applyAlignment="1">
      <alignment vertical="center" wrapText="1"/>
    </xf>
    <xf numFmtId="0" fontId="20" fillId="4" borderId="17" xfId="7" applyFont="1" applyFill="1" applyBorder="1" applyAlignment="1">
      <alignment vertical="center" wrapText="1"/>
    </xf>
    <xf numFmtId="0" fontId="3" fillId="4" borderId="0" xfId="0" applyFont="1" applyFill="1" applyBorder="1" applyAlignment="1">
      <alignment horizontal="center" vertical="center" wrapText="1"/>
    </xf>
    <xf numFmtId="3" fontId="3" fillId="15" borderId="0" xfId="0" applyNumberFormat="1" applyFont="1" applyFill="1" applyBorder="1" applyAlignment="1" applyProtection="1">
      <alignment horizontal="left" vertical="top" wrapText="1"/>
    </xf>
    <xf numFmtId="0" fontId="23" fillId="8" borderId="0" xfId="0" applyFont="1" applyFill="1" applyBorder="1" applyAlignment="1" applyProtection="1">
      <alignment vertical="center" wrapText="1"/>
    </xf>
    <xf numFmtId="0" fontId="22" fillId="8" borderId="0" xfId="7" applyFont="1" applyFill="1" applyBorder="1" applyAlignment="1" applyProtection="1">
      <alignment vertical="center" wrapText="1"/>
    </xf>
    <xf numFmtId="0" fontId="15" fillId="4" borderId="0" xfId="0" applyFont="1" applyFill="1" applyBorder="1" applyAlignment="1" applyProtection="1">
      <alignment vertical="center" wrapText="1"/>
    </xf>
    <xf numFmtId="3" fontId="3" fillId="15" borderId="0" xfId="0" applyNumberFormat="1" applyFont="1" applyFill="1" applyBorder="1" applyAlignment="1" applyProtection="1">
      <alignment vertical="top" wrapText="1"/>
    </xf>
    <xf numFmtId="0" fontId="3" fillId="4" borderId="0" xfId="0" applyFont="1" applyFill="1" applyBorder="1" applyAlignment="1">
      <alignment horizontal="center"/>
    </xf>
    <xf numFmtId="3" fontId="17" fillId="4" borderId="0" xfId="1" applyNumberFormat="1" applyFont="1" applyFill="1" applyBorder="1" applyAlignment="1">
      <alignment horizontal="left" vertical="center"/>
    </xf>
    <xf numFmtId="0" fontId="3" fillId="4" borderId="0" xfId="0" applyFont="1" applyFill="1" applyAlignment="1">
      <alignment horizontal="center" vertical="center"/>
    </xf>
    <xf numFmtId="0" fontId="17" fillId="4" borderId="3"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5" fillId="4" borderId="0" xfId="0" applyFont="1" applyFill="1" applyBorder="1" applyAlignment="1">
      <alignment horizontal="center" vertical="top" wrapText="1"/>
    </xf>
    <xf numFmtId="0" fontId="15" fillId="4" borderId="3" xfId="0" applyFont="1" applyFill="1" applyBorder="1" applyAlignment="1">
      <alignment horizontal="center" vertical="center" wrapText="1"/>
    </xf>
    <xf numFmtId="0" fontId="3" fillId="4" borderId="2"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5" xfId="0" applyFont="1" applyFill="1" applyBorder="1" applyAlignment="1">
      <alignment vertical="center" wrapText="1"/>
    </xf>
    <xf numFmtId="3" fontId="25" fillId="13" borderId="1" xfId="1" applyNumberFormat="1" applyFont="1" applyFill="1" applyBorder="1" applyAlignment="1">
      <alignment horizontal="center" vertical="center" wrapText="1"/>
    </xf>
    <xf numFmtId="3" fontId="25" fillId="13" borderId="1" xfId="1" applyNumberFormat="1" applyFont="1" applyFill="1" applyBorder="1" applyAlignment="1">
      <alignment horizontal="right" vertical="center" wrapText="1"/>
    </xf>
    <xf numFmtId="0" fontId="3" fillId="4" borderId="0" xfId="0" applyFont="1" applyFill="1" applyBorder="1" applyAlignment="1">
      <alignment vertical="center" wrapText="1"/>
    </xf>
    <xf numFmtId="0" fontId="3" fillId="4" borderId="0" xfId="0" applyFont="1" applyFill="1" applyBorder="1" applyAlignment="1">
      <alignment horizontal="center" vertical="center"/>
    </xf>
    <xf numFmtId="0" fontId="15" fillId="4" borderId="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7" fillId="4" borderId="0" xfId="0" applyFont="1" applyFill="1" applyBorder="1" applyAlignment="1">
      <alignment horizontal="center" vertical="center"/>
    </xf>
    <xf numFmtId="0" fontId="12" fillId="4" borderId="17" xfId="0" applyFont="1" applyFill="1" applyBorder="1"/>
    <xf numFmtId="0" fontId="3" fillId="4" borderId="17" xfId="0" applyFont="1" applyFill="1" applyBorder="1"/>
    <xf numFmtId="0" fontId="12" fillId="4" borderId="0" xfId="0" applyFont="1" applyFill="1" applyBorder="1" applyAlignment="1">
      <alignment horizontal="center"/>
    </xf>
    <xf numFmtId="167" fontId="3" fillId="4" borderId="0" xfId="0" applyNumberFormat="1" applyFont="1" applyFill="1" applyBorder="1" applyAlignment="1">
      <alignment horizontal="center" vertical="center" wrapText="1"/>
    </xf>
    <xf numFmtId="167" fontId="27" fillId="14" borderId="3" xfId="0" applyNumberFormat="1" applyFont="1" applyFill="1" applyBorder="1" applyAlignment="1">
      <alignment horizontal="center" vertical="center"/>
    </xf>
    <xf numFmtId="167" fontId="27" fillId="14" borderId="3" xfId="1" applyNumberFormat="1" applyFont="1" applyFill="1" applyBorder="1" applyAlignment="1">
      <alignment horizontal="center" vertical="center"/>
    </xf>
    <xf numFmtId="167" fontId="17" fillId="4" borderId="25" xfId="1" applyNumberFormat="1" applyFont="1" applyFill="1" applyBorder="1" applyAlignment="1">
      <alignment horizontal="center" vertical="center"/>
    </xf>
    <xf numFmtId="167" fontId="17" fillId="4" borderId="3" xfId="1" applyNumberFormat="1" applyFont="1" applyFill="1" applyBorder="1" applyAlignment="1">
      <alignment horizontal="center" vertical="center"/>
    </xf>
    <xf numFmtId="167" fontId="17" fillId="4" borderId="4" xfId="1" applyNumberFormat="1" applyFont="1" applyFill="1" applyBorder="1" applyAlignment="1">
      <alignment horizontal="center" vertical="center"/>
    </xf>
    <xf numFmtId="167" fontId="17" fillId="4" borderId="22" xfId="1" applyNumberFormat="1" applyFont="1" applyFill="1" applyBorder="1" applyAlignment="1">
      <alignment horizontal="center" vertical="center"/>
    </xf>
    <xf numFmtId="167" fontId="17" fillId="4" borderId="24" xfId="1" applyNumberFormat="1" applyFont="1" applyFill="1" applyBorder="1" applyAlignment="1">
      <alignment horizontal="center" vertical="center"/>
    </xf>
    <xf numFmtId="167" fontId="17" fillId="4" borderId="21" xfId="1" applyNumberFormat="1" applyFont="1" applyFill="1" applyBorder="1" applyAlignment="1">
      <alignment horizontal="center" vertical="center"/>
    </xf>
    <xf numFmtId="167" fontId="17" fillId="4" borderId="10" xfId="1" applyNumberFormat="1" applyFont="1" applyFill="1" applyBorder="1" applyAlignment="1">
      <alignment horizontal="center" vertical="center"/>
    </xf>
    <xf numFmtId="167" fontId="17" fillId="4" borderId="12" xfId="1" applyNumberFormat="1" applyFont="1" applyFill="1" applyBorder="1" applyAlignment="1">
      <alignment horizontal="center" vertical="center"/>
    </xf>
    <xf numFmtId="167" fontId="15" fillId="4" borderId="3" xfId="1" applyNumberFormat="1" applyFont="1" applyFill="1" applyBorder="1" applyAlignment="1">
      <alignment horizontal="center" vertical="center"/>
    </xf>
    <xf numFmtId="165" fontId="17" fillId="4" borderId="0" xfId="1" applyNumberFormat="1" applyFont="1" applyFill="1" applyBorder="1" applyAlignment="1">
      <alignment horizontal="center" vertical="center"/>
    </xf>
    <xf numFmtId="167" fontId="17" fillId="4" borderId="23" xfId="1" applyNumberFormat="1" applyFont="1" applyFill="1" applyBorder="1" applyAlignment="1">
      <alignment horizontal="center" vertical="center"/>
    </xf>
    <xf numFmtId="0" fontId="12" fillId="4" borderId="17" xfId="0" applyFont="1" applyFill="1" applyBorder="1" applyAlignment="1">
      <alignment vertical="center"/>
    </xf>
    <xf numFmtId="0" fontId="3" fillId="4" borderId="18" xfId="0" applyFont="1" applyFill="1" applyBorder="1" applyAlignment="1">
      <alignment horizontal="center" vertical="center"/>
    </xf>
    <xf numFmtId="167" fontId="17" fillId="4" borderId="1" xfId="1" applyNumberFormat="1" applyFont="1" applyFill="1" applyBorder="1" applyAlignment="1">
      <alignment horizontal="center" vertical="center"/>
    </xf>
    <xf numFmtId="167" fontId="15" fillId="4" borderId="27" xfId="1" applyNumberFormat="1" applyFont="1" applyFill="1" applyBorder="1" applyAlignment="1">
      <alignment horizontal="center" vertical="center"/>
    </xf>
    <xf numFmtId="167" fontId="15" fillId="4" borderId="28" xfId="1" applyNumberFormat="1" applyFont="1" applyFill="1" applyBorder="1" applyAlignment="1">
      <alignment horizontal="center" vertical="center"/>
    </xf>
    <xf numFmtId="0" fontId="15" fillId="4" borderId="17" xfId="0" applyFont="1" applyFill="1" applyBorder="1" applyAlignment="1">
      <alignment horizontal="center" vertical="center" wrapText="1"/>
    </xf>
    <xf numFmtId="165" fontId="17" fillId="4" borderId="18" xfId="1" applyNumberFormat="1" applyFont="1" applyFill="1" applyBorder="1" applyAlignment="1">
      <alignment horizontal="center" vertical="center"/>
    </xf>
    <xf numFmtId="167" fontId="15" fillId="4" borderId="29" xfId="1" applyNumberFormat="1" applyFont="1" applyFill="1" applyBorder="1" applyAlignment="1">
      <alignment horizontal="center" vertical="center"/>
    </xf>
    <xf numFmtId="0" fontId="17" fillId="4" borderId="17" xfId="0" applyFont="1" applyFill="1" applyBorder="1" applyAlignment="1">
      <alignment horizontal="center" vertical="center"/>
    </xf>
    <xf numFmtId="0" fontId="3" fillId="4" borderId="17" xfId="0" applyFont="1" applyFill="1" applyBorder="1" applyAlignment="1">
      <alignment horizontal="center" vertical="center"/>
    </xf>
    <xf numFmtId="0" fontId="14" fillId="8" borderId="0" xfId="7" applyFont="1" applyFill="1" applyBorder="1" applyAlignment="1" applyProtection="1">
      <alignment vertical="center" wrapText="1"/>
    </xf>
    <xf numFmtId="0" fontId="14" fillId="8" borderId="11" xfId="7" applyFont="1" applyFill="1" applyBorder="1" applyAlignment="1" applyProtection="1">
      <alignment vertical="center" wrapText="1"/>
    </xf>
    <xf numFmtId="0" fontId="14" fillId="8" borderId="12" xfId="7" applyFont="1" applyFill="1" applyBorder="1" applyAlignment="1" applyProtection="1">
      <alignment vertical="center" wrapText="1"/>
    </xf>
    <xf numFmtId="0" fontId="6" fillId="0" borderId="0" xfId="0" applyFont="1" applyAlignment="1" applyProtection="1"/>
    <xf numFmtId="0" fontId="15" fillId="4" borderId="0" xfId="0" applyFont="1" applyFill="1"/>
    <xf numFmtId="0" fontId="17" fillId="4" borderId="0" xfId="0" applyFont="1" applyFill="1"/>
    <xf numFmtId="0" fontId="17" fillId="4" borderId="0" xfId="2" applyFont="1" applyFill="1"/>
    <xf numFmtId="0" fontId="15" fillId="4" borderId="0" xfId="2" applyFont="1" applyFill="1"/>
    <xf numFmtId="3" fontId="17" fillId="4" borderId="1" xfId="1" applyNumberFormat="1" applyFont="1" applyFill="1" applyAlignment="1">
      <alignment vertical="top"/>
    </xf>
    <xf numFmtId="167" fontId="17" fillId="4" borderId="1" xfId="1" applyNumberFormat="1" applyFont="1" applyFill="1" applyAlignment="1">
      <alignment vertical="top"/>
    </xf>
    <xf numFmtId="0" fontId="17" fillId="4" borderId="0" xfId="0" applyFont="1" applyFill="1" applyAlignment="1">
      <alignment horizontal="left"/>
    </xf>
    <xf numFmtId="0" fontId="17" fillId="4" borderId="0" xfId="0" applyFont="1" applyFill="1" applyAlignment="1">
      <alignment horizontal="center"/>
    </xf>
    <xf numFmtId="0" fontId="15" fillId="4" borderId="5" xfId="0" applyFont="1" applyFill="1" applyBorder="1" applyAlignment="1">
      <alignment horizontal="center" vertical="top" wrapText="1"/>
    </xf>
    <xf numFmtId="0" fontId="15" fillId="4" borderId="8" xfId="0" applyFont="1" applyFill="1" applyBorder="1" applyAlignment="1">
      <alignment horizontal="center" vertical="top" wrapText="1"/>
    </xf>
    <xf numFmtId="165" fontId="17" fillId="4" borderId="1" xfId="1" applyNumberFormat="1" applyFont="1" applyFill="1" applyAlignment="1">
      <alignment vertical="top"/>
    </xf>
    <xf numFmtId="168" fontId="15" fillId="4" borderId="0" xfId="0" applyNumberFormat="1" applyFont="1" applyFill="1" applyBorder="1" applyAlignment="1" applyProtection="1">
      <alignment vertical="center" wrapText="1"/>
    </xf>
    <xf numFmtId="0" fontId="27"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8" fillId="4" borderId="0" xfId="0" applyFont="1" applyFill="1" applyAlignment="1" applyProtection="1">
      <alignment horizontal="center"/>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2" fillId="4" borderId="0" xfId="0" applyFont="1" applyFill="1" applyBorder="1" applyAlignment="1">
      <alignment vertical="center" wrapText="1"/>
    </xf>
    <xf numFmtId="0" fontId="21" fillId="4" borderId="0" xfId="0" applyFont="1" applyFill="1" applyBorder="1" applyAlignment="1">
      <alignment vertical="center" wrapText="1"/>
    </xf>
    <xf numFmtId="0" fontId="20" fillId="4" borderId="0" xfId="7" applyFont="1" applyFill="1" applyBorder="1" applyAlignment="1">
      <alignment vertical="center" wrapText="1"/>
    </xf>
    <xf numFmtId="0" fontId="14" fillId="4" borderId="0" xfId="7" applyFont="1" applyFill="1" applyBorder="1" applyAlignment="1">
      <alignment vertical="center"/>
    </xf>
    <xf numFmtId="0" fontId="17" fillId="7" borderId="0" xfId="0" applyFont="1" applyFill="1" applyBorder="1" applyAlignment="1">
      <alignment wrapText="1"/>
    </xf>
    <xf numFmtId="0" fontId="3" fillId="4" borderId="7" xfId="0" applyFont="1" applyFill="1" applyBorder="1" applyAlignment="1">
      <alignment vertical="center" wrapText="1"/>
    </xf>
    <xf numFmtId="0" fontId="3" fillId="4" borderId="18" xfId="0" applyFont="1" applyFill="1" applyBorder="1" applyAlignment="1">
      <alignment vertical="center" wrapText="1"/>
    </xf>
    <xf numFmtId="0" fontId="12" fillId="4" borderId="10" xfId="0" applyFont="1" applyFill="1" applyBorder="1" applyAlignment="1">
      <alignment vertical="center"/>
    </xf>
    <xf numFmtId="0" fontId="21" fillId="4" borderId="2" xfId="0" applyFont="1" applyFill="1" applyBorder="1" applyAlignment="1">
      <alignment vertical="center"/>
    </xf>
    <xf numFmtId="0" fontId="20" fillId="4" borderId="13" xfId="7" applyFont="1" applyFill="1" applyBorder="1" applyAlignment="1">
      <alignment vertical="center"/>
    </xf>
    <xf numFmtId="0" fontId="3" fillId="4" borderId="14" xfId="0" applyFont="1" applyFill="1" applyBorder="1" applyAlignment="1">
      <alignment vertical="center" wrapText="1"/>
    </xf>
    <xf numFmtId="0" fontId="17" fillId="8" borderId="0" xfId="7" applyFont="1" applyFill="1" applyBorder="1" applyAlignment="1" applyProtection="1">
      <alignment vertical="center" wrapText="1"/>
    </xf>
    <xf numFmtId="0" fontId="17" fillId="7" borderId="2" xfId="0" applyFont="1" applyFill="1" applyBorder="1" applyAlignment="1">
      <alignment vertical="center" wrapText="1"/>
    </xf>
    <xf numFmtId="0" fontId="16" fillId="4" borderId="7" xfId="7" applyFont="1" applyFill="1" applyBorder="1" applyAlignment="1">
      <alignment vertical="center"/>
    </xf>
    <xf numFmtId="0" fontId="17" fillId="4" borderId="18" xfId="7" applyFont="1" applyFill="1" applyBorder="1" applyAlignment="1">
      <alignment vertical="center" wrapText="1"/>
    </xf>
    <xf numFmtId="0" fontId="20" fillId="7" borderId="13" xfId="7" applyFont="1" applyFill="1" applyBorder="1" applyAlignment="1">
      <alignment vertical="center" wrapText="1"/>
    </xf>
    <xf numFmtId="0" fontId="17" fillId="8" borderId="14" xfId="7" applyFont="1" applyFill="1" applyBorder="1" applyAlignment="1" applyProtection="1">
      <alignment vertical="center" wrapText="1"/>
    </xf>
    <xf numFmtId="0" fontId="20" fillId="4" borderId="13" xfId="7" applyFont="1" applyFill="1" applyBorder="1" applyAlignment="1">
      <alignment vertical="center" wrapText="1"/>
    </xf>
    <xf numFmtId="0" fontId="29" fillId="7" borderId="0" xfId="0" applyFont="1" applyFill="1" applyBorder="1" applyAlignment="1">
      <alignment vertical="center" wrapText="1"/>
    </xf>
    <xf numFmtId="0" fontId="15" fillId="4" borderId="0" xfId="0" applyFont="1" applyFill="1" applyBorder="1" applyAlignment="1">
      <alignment vertical="center" wrapText="1"/>
    </xf>
    <xf numFmtId="0" fontId="15" fillId="4" borderId="3" xfId="0" applyFont="1" applyFill="1" applyBorder="1" applyAlignment="1">
      <alignment vertical="center" wrapText="1"/>
    </xf>
    <xf numFmtId="0" fontId="6" fillId="4" borderId="0" xfId="0" applyFont="1" applyFill="1" applyBorder="1" applyAlignment="1">
      <alignment horizontal="center" vertical="center"/>
    </xf>
    <xf numFmtId="0" fontId="6" fillId="4" borderId="0" xfId="0" applyFont="1" applyFill="1" applyBorder="1" applyAlignment="1">
      <alignment vertical="center"/>
    </xf>
    <xf numFmtId="0" fontId="6" fillId="4" borderId="0" xfId="0" applyFont="1" applyFill="1" applyAlignment="1">
      <alignment vertical="center"/>
    </xf>
    <xf numFmtId="0" fontId="6" fillId="4" borderId="0" xfId="0" applyFont="1" applyFill="1" applyAlignment="1">
      <alignment horizontal="center" vertical="center"/>
    </xf>
    <xf numFmtId="0" fontId="6" fillId="4" borderId="17" xfId="0" applyFont="1" applyFill="1" applyBorder="1" applyAlignment="1">
      <alignment vertical="center"/>
    </xf>
    <xf numFmtId="0" fontId="6" fillId="4" borderId="18" xfId="0" applyFont="1" applyFill="1" applyBorder="1" applyAlignment="1">
      <alignment horizontal="center" vertical="center"/>
    </xf>
    <xf numFmtId="0" fontId="30" fillId="4" borderId="17" xfId="0" applyFont="1" applyFill="1" applyBorder="1" applyAlignment="1">
      <alignment vertical="center"/>
    </xf>
    <xf numFmtId="0" fontId="6" fillId="4" borderId="13" xfId="0" applyFont="1" applyFill="1" applyBorder="1" applyAlignment="1">
      <alignment vertical="center"/>
    </xf>
    <xf numFmtId="0" fontId="6" fillId="4" borderId="8"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0" xfId="0" applyFont="1" applyFill="1" applyAlignment="1">
      <alignment vertical="center" wrapText="1"/>
    </xf>
    <xf numFmtId="0" fontId="6" fillId="4" borderId="5" xfId="0" applyFont="1" applyFill="1" applyBorder="1" applyAlignment="1">
      <alignment vertical="center" wrapText="1"/>
    </xf>
    <xf numFmtId="0" fontId="6" fillId="4" borderId="7" xfId="0" applyFont="1" applyFill="1" applyBorder="1" applyAlignment="1">
      <alignment vertical="center" wrapText="1"/>
    </xf>
    <xf numFmtId="0" fontId="6" fillId="4" borderId="0" xfId="0" applyFont="1" applyFill="1" applyBorder="1" applyAlignment="1">
      <alignment vertical="center" wrapText="1"/>
    </xf>
    <xf numFmtId="0" fontId="6" fillId="4" borderId="18" xfId="0" applyFont="1" applyFill="1" applyBorder="1" applyAlignment="1">
      <alignment vertical="center" wrapText="1"/>
    </xf>
    <xf numFmtId="0" fontId="6" fillId="4" borderId="0" xfId="0" applyFont="1" applyFill="1" applyAlignment="1">
      <alignment horizontal="center" vertical="center" wrapText="1"/>
    </xf>
    <xf numFmtId="0" fontId="12" fillId="4" borderId="0" xfId="0" applyFont="1" applyFill="1" applyAlignment="1">
      <alignment vertical="center"/>
    </xf>
    <xf numFmtId="0" fontId="3" fillId="4" borderId="0" xfId="0" applyFont="1" applyFill="1" applyAlignment="1">
      <alignment vertical="center"/>
    </xf>
    <xf numFmtId="3" fontId="3" fillId="15" borderId="0" xfId="0" applyNumberFormat="1" applyFont="1" applyFill="1" applyBorder="1" applyAlignment="1" applyProtection="1">
      <alignment vertical="center" wrapText="1"/>
    </xf>
    <xf numFmtId="3" fontId="3" fillId="15" borderId="0" xfId="0" applyNumberFormat="1" applyFont="1" applyFill="1" applyBorder="1" applyAlignment="1" applyProtection="1">
      <alignment horizontal="left" vertical="center" wrapText="1"/>
    </xf>
    <xf numFmtId="0" fontId="3" fillId="4" borderId="0" xfId="0" applyFont="1" applyFill="1" applyProtection="1"/>
    <xf numFmtId="3" fontId="26" fillId="13" borderId="1" xfId="1" applyNumberFormat="1" applyFont="1" applyFill="1" applyBorder="1" applyAlignment="1" applyProtection="1">
      <alignment horizontal="center" vertical="center"/>
    </xf>
    <xf numFmtId="0" fontId="12" fillId="4" borderId="0" xfId="0" applyFont="1" applyFill="1" applyBorder="1" applyAlignment="1" applyProtection="1">
      <alignment horizontal="center"/>
    </xf>
    <xf numFmtId="0" fontId="3" fillId="4" borderId="0" xfId="0" applyFont="1" applyFill="1" applyBorder="1" applyProtection="1"/>
    <xf numFmtId="0" fontId="12" fillId="4" borderId="0" xfId="0" applyFont="1" applyFill="1" applyProtection="1"/>
    <xf numFmtId="169" fontId="3" fillId="16" borderId="3" xfId="0" applyNumberFormat="1" applyFont="1" applyFill="1" applyBorder="1" applyProtection="1">
      <protection locked="0"/>
    </xf>
    <xf numFmtId="3" fontId="3" fillId="15" borderId="17" xfId="0" applyNumberFormat="1" applyFont="1" applyFill="1" applyBorder="1" applyAlignment="1" applyProtection="1">
      <alignment horizontal="left" vertical="center" wrapText="1"/>
    </xf>
    <xf numFmtId="3" fontId="26" fillId="13" borderId="23" xfId="1" applyNumberFormat="1" applyFont="1" applyFill="1" applyBorder="1" applyAlignment="1">
      <alignment horizontal="center" vertical="center"/>
    </xf>
    <xf numFmtId="3" fontId="26" fillId="13" borderId="6" xfId="1" applyNumberFormat="1" applyFont="1" applyFill="1" applyBorder="1" applyAlignment="1">
      <alignment horizontal="left"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3" fontId="3" fillId="15" borderId="8" xfId="0" applyNumberFormat="1" applyFont="1" applyFill="1" applyBorder="1" applyAlignment="1" applyProtection="1">
      <alignment horizontal="left" vertical="center" wrapText="1"/>
    </xf>
    <xf numFmtId="0" fontId="3" fillId="4" borderId="8" xfId="0" applyFont="1" applyFill="1" applyBorder="1" applyAlignment="1">
      <alignment horizontal="center" vertical="center"/>
    </xf>
    <xf numFmtId="3" fontId="3" fillId="15" borderId="17" xfId="0" applyNumberFormat="1" applyFont="1" applyFill="1" applyBorder="1" applyAlignment="1" applyProtection="1">
      <alignment horizontal="left" vertical="top" wrapText="1"/>
    </xf>
    <xf numFmtId="3" fontId="3" fillId="15" borderId="18" xfId="0" applyNumberFormat="1" applyFont="1" applyFill="1" applyBorder="1" applyAlignment="1" applyProtection="1">
      <alignment horizontal="left" vertical="top" wrapText="1"/>
    </xf>
    <xf numFmtId="3" fontId="3" fillId="15" borderId="11" xfId="0" applyNumberFormat="1" applyFont="1" applyFill="1" applyBorder="1" applyAlignment="1" applyProtection="1">
      <alignment vertical="center" wrapText="1"/>
    </xf>
    <xf numFmtId="3" fontId="3" fillId="15" borderId="12" xfId="0" applyNumberFormat="1" applyFont="1" applyFill="1" applyBorder="1" applyAlignment="1" applyProtection="1">
      <alignment vertical="center" wrapText="1"/>
    </xf>
    <xf numFmtId="0" fontId="6" fillId="4" borderId="0" xfId="0" applyFont="1" applyFill="1" applyAlignment="1" applyProtection="1">
      <alignment horizontal="center"/>
    </xf>
    <xf numFmtId="0" fontId="6" fillId="4" borderId="11" xfId="0" applyFont="1" applyFill="1" applyBorder="1" applyAlignment="1" applyProtection="1">
      <alignment horizontal="center"/>
    </xf>
    <xf numFmtId="0" fontId="6" fillId="4" borderId="12" xfId="0" applyFont="1" applyFill="1" applyBorder="1" applyAlignment="1" applyProtection="1">
      <alignment horizontal="center"/>
    </xf>
    <xf numFmtId="0" fontId="6" fillId="4" borderId="0" xfId="0" applyFont="1" applyFill="1" applyBorder="1" applyAlignment="1" applyProtection="1">
      <alignment horizontal="center"/>
    </xf>
    <xf numFmtId="0" fontId="6" fillId="4" borderId="8" xfId="0" applyFont="1" applyFill="1" applyBorder="1" applyAlignment="1" applyProtection="1">
      <alignment horizontal="center"/>
    </xf>
    <xf numFmtId="0" fontId="6" fillId="4" borderId="18" xfId="0" applyFont="1" applyFill="1" applyBorder="1" applyAlignment="1" applyProtection="1">
      <alignment horizontal="center"/>
    </xf>
    <xf numFmtId="0" fontId="12" fillId="4" borderId="17" xfId="0" applyFont="1" applyFill="1" applyBorder="1" applyProtection="1"/>
    <xf numFmtId="3" fontId="31" fillId="13" borderId="23" xfId="1" applyNumberFormat="1" applyFont="1" applyFill="1" applyBorder="1" applyAlignment="1" applyProtection="1">
      <alignment horizontal="center" vertical="center"/>
    </xf>
    <xf numFmtId="3" fontId="31" fillId="13" borderId="6" xfId="1" applyNumberFormat="1" applyFont="1" applyFill="1" applyBorder="1" applyAlignment="1" applyProtection="1">
      <alignment horizontal="left" vertical="center"/>
    </xf>
    <xf numFmtId="3" fontId="31" fillId="4" borderId="0" xfId="1" applyNumberFormat="1" applyFont="1" applyFill="1" applyBorder="1" applyAlignment="1" applyProtection="1">
      <alignment horizontal="left" vertical="center"/>
    </xf>
    <xf numFmtId="0" fontId="32" fillId="4" borderId="17" xfId="0" applyFont="1" applyFill="1" applyBorder="1" applyProtection="1"/>
    <xf numFmtId="0" fontId="17" fillId="4" borderId="17" xfId="0" applyFont="1" applyFill="1" applyBorder="1" applyProtection="1"/>
    <xf numFmtId="0" fontId="17" fillId="4" borderId="0" xfId="0" applyFont="1" applyFill="1" applyBorder="1" applyAlignment="1" applyProtection="1">
      <alignment horizontal="center"/>
    </xf>
    <xf numFmtId="0" fontId="15" fillId="4" borderId="3" xfId="0" applyFont="1" applyFill="1" applyBorder="1" applyAlignment="1" applyProtection="1">
      <alignment horizontal="center" vertical="center" wrapText="1"/>
    </xf>
    <xf numFmtId="0" fontId="17" fillId="4" borderId="3" xfId="0" applyFont="1" applyFill="1" applyBorder="1" applyAlignment="1" applyProtection="1">
      <alignment horizontal="center" vertical="center" wrapText="1"/>
    </xf>
    <xf numFmtId="167" fontId="17" fillId="4" borderId="1" xfId="1" applyNumberFormat="1" applyFont="1" applyFill="1" applyBorder="1" applyAlignment="1" applyProtection="1">
      <alignment horizontal="center" vertical="top"/>
    </xf>
    <xf numFmtId="167" fontId="15" fillId="4" borderId="1" xfId="1" applyNumberFormat="1" applyFont="1" applyFill="1" applyBorder="1" applyAlignment="1" applyProtection="1">
      <alignment horizontal="center" vertical="top"/>
    </xf>
    <xf numFmtId="167" fontId="15" fillId="4" borderId="27" xfId="1" applyNumberFormat="1" applyFont="1" applyFill="1" applyBorder="1" applyAlignment="1" applyProtection="1">
      <alignment horizontal="center" vertical="top"/>
    </xf>
    <xf numFmtId="167" fontId="17" fillId="4" borderId="22" xfId="1" applyNumberFormat="1" applyFont="1" applyFill="1" applyBorder="1" applyAlignment="1" applyProtection="1">
      <alignment horizontal="center" vertical="top"/>
    </xf>
    <xf numFmtId="167" fontId="15" fillId="4" borderId="22" xfId="1" applyNumberFormat="1" applyFont="1" applyFill="1" applyBorder="1" applyAlignment="1" applyProtection="1">
      <alignment horizontal="center" vertical="top"/>
    </xf>
    <xf numFmtId="167" fontId="15" fillId="4" borderId="28" xfId="1" applyNumberFormat="1" applyFont="1" applyFill="1" applyBorder="1" applyAlignment="1" applyProtection="1">
      <alignment horizontal="center" vertical="top"/>
    </xf>
    <xf numFmtId="167" fontId="17" fillId="4" borderId="3" xfId="1" applyNumberFormat="1" applyFont="1" applyFill="1" applyBorder="1" applyAlignment="1" applyProtection="1">
      <alignment horizontal="center" vertical="top"/>
    </xf>
    <xf numFmtId="167" fontId="15" fillId="4" borderId="3" xfId="1" applyNumberFormat="1" applyFont="1" applyFill="1" applyBorder="1" applyAlignment="1" applyProtection="1">
      <alignment horizontal="center" vertical="top"/>
    </xf>
    <xf numFmtId="0" fontId="15" fillId="4" borderId="17" xfId="0" applyFont="1" applyFill="1" applyBorder="1" applyAlignment="1" applyProtection="1">
      <alignment horizontal="center" vertical="top" wrapText="1"/>
    </xf>
    <xf numFmtId="0" fontId="15" fillId="4" borderId="0" xfId="0" applyFont="1" applyFill="1" applyBorder="1" applyAlignment="1" applyProtection="1">
      <alignment horizontal="center" vertical="top" wrapText="1"/>
    </xf>
    <xf numFmtId="165" fontId="17" fillId="4" borderId="0" xfId="1" applyNumberFormat="1" applyFont="1" applyFill="1" applyBorder="1" applyAlignment="1" applyProtection="1">
      <alignment horizontal="center" vertical="top"/>
    </xf>
    <xf numFmtId="165" fontId="17" fillId="4" borderId="18" xfId="1" applyNumberFormat="1" applyFont="1" applyFill="1" applyBorder="1" applyAlignment="1" applyProtection="1">
      <alignment horizontal="center" vertical="top"/>
    </xf>
    <xf numFmtId="167" fontId="17" fillId="4" borderId="23" xfId="1" applyNumberFormat="1" applyFont="1" applyFill="1" applyBorder="1" applyAlignment="1" applyProtection="1">
      <alignment horizontal="center" vertical="top"/>
    </xf>
    <xf numFmtId="167" fontId="15" fillId="4" borderId="23" xfId="1" applyNumberFormat="1" applyFont="1" applyFill="1" applyBorder="1" applyAlignment="1" applyProtection="1">
      <alignment horizontal="center" vertical="top"/>
    </xf>
    <xf numFmtId="167" fontId="15" fillId="4" borderId="29" xfId="1" applyNumberFormat="1" applyFont="1" applyFill="1" applyBorder="1" applyAlignment="1" applyProtection="1">
      <alignment horizontal="center" vertical="top"/>
    </xf>
    <xf numFmtId="167" fontId="17" fillId="4" borderId="26" xfId="1" applyNumberFormat="1" applyFont="1" applyFill="1" applyBorder="1" applyAlignment="1" applyProtection="1">
      <alignment horizontal="center" vertical="top"/>
    </xf>
    <xf numFmtId="0" fontId="17" fillId="4" borderId="20" xfId="0" applyFont="1" applyFill="1" applyBorder="1" applyAlignment="1" applyProtection="1">
      <alignment horizontal="center" vertical="center" wrapText="1"/>
    </xf>
    <xf numFmtId="0" fontId="17" fillId="4" borderId="6" xfId="0" applyFont="1" applyFill="1" applyBorder="1" applyAlignment="1" applyProtection="1">
      <alignment horizontal="center" vertical="center" wrapText="1"/>
    </xf>
    <xf numFmtId="0" fontId="17" fillId="4" borderId="9" xfId="0" applyFont="1" applyFill="1" applyBorder="1" applyAlignment="1" applyProtection="1">
      <alignment horizontal="center" vertical="center" wrapText="1"/>
    </xf>
    <xf numFmtId="0" fontId="15" fillId="4" borderId="2" xfId="0" applyFont="1" applyFill="1" applyBorder="1" applyAlignment="1" applyProtection="1">
      <alignment horizontal="center" vertical="top" wrapText="1"/>
    </xf>
    <xf numFmtId="0" fontId="33" fillId="4" borderId="17" xfId="0" applyFont="1" applyFill="1" applyBorder="1" applyAlignment="1" applyProtection="1">
      <alignment horizontal="center"/>
    </xf>
    <xf numFmtId="0" fontId="33" fillId="4" borderId="0" xfId="0" applyFont="1" applyFill="1" applyBorder="1" applyAlignment="1" applyProtection="1">
      <alignment horizontal="center"/>
    </xf>
    <xf numFmtId="0" fontId="3" fillId="4" borderId="0" xfId="0" applyFont="1" applyFill="1" applyBorder="1" applyAlignment="1" applyProtection="1">
      <alignment horizontal="center" vertical="center"/>
    </xf>
    <xf numFmtId="167" fontId="27" fillId="14" borderId="3" xfId="0" applyNumberFormat="1" applyFont="1" applyFill="1" applyBorder="1" applyAlignment="1" applyProtection="1">
      <alignment horizontal="center" vertical="center"/>
    </xf>
    <xf numFmtId="167" fontId="27" fillId="14" borderId="3" xfId="1" applyNumberFormat="1" applyFont="1" applyFill="1" applyBorder="1" applyAlignment="1" applyProtection="1">
      <alignment horizontal="center" vertical="center"/>
    </xf>
    <xf numFmtId="0" fontId="6" fillId="4" borderId="0" xfId="0" applyFont="1" applyFill="1" applyAlignment="1" applyProtection="1">
      <alignment horizontal="center" vertical="center"/>
    </xf>
    <xf numFmtId="0" fontId="6" fillId="4" borderId="17" xfId="0" applyFont="1" applyFill="1" applyBorder="1" applyProtection="1"/>
    <xf numFmtId="0" fontId="6" fillId="4" borderId="13" xfId="0" applyFont="1" applyFill="1" applyBorder="1" applyProtection="1"/>
    <xf numFmtId="0" fontId="6" fillId="4" borderId="14" xfId="0" applyFont="1" applyFill="1" applyBorder="1" applyAlignment="1" applyProtection="1">
      <alignment horizontal="center"/>
    </xf>
    <xf numFmtId="0" fontId="6" fillId="4" borderId="0" xfId="0" applyFont="1" applyFill="1" applyBorder="1" applyProtection="1"/>
    <xf numFmtId="0" fontId="3" fillId="4" borderId="0" xfId="0" applyFont="1" applyFill="1" applyBorder="1" applyAlignment="1" applyProtection="1">
      <alignment horizontal="center"/>
    </xf>
    <xf numFmtId="0" fontId="3" fillId="4" borderId="18" xfId="0" applyFont="1" applyFill="1" applyBorder="1" applyProtection="1"/>
    <xf numFmtId="0" fontId="3" fillId="4" borderId="17" xfId="0" applyFont="1" applyFill="1" applyBorder="1" applyAlignment="1" applyProtection="1">
      <alignment horizontal="left"/>
    </xf>
    <xf numFmtId="167" fontId="3" fillId="4" borderId="0" xfId="0" applyNumberFormat="1" applyFont="1" applyFill="1" applyBorder="1" applyAlignment="1" applyProtection="1">
      <alignment horizontal="center"/>
    </xf>
    <xf numFmtId="0" fontId="18" fillId="18" borderId="3" xfId="0" applyFont="1" applyFill="1" applyBorder="1" applyAlignment="1" applyProtection="1">
      <alignment horizontal="left" vertical="center" wrapText="1"/>
    </xf>
    <xf numFmtId="0" fontId="15" fillId="11" borderId="3" xfId="0" applyFont="1" applyFill="1" applyBorder="1" applyAlignment="1" applyProtection="1">
      <alignment horizontal="left" vertical="center" wrapText="1"/>
    </xf>
    <xf numFmtId="0" fontId="3" fillId="0" borderId="3" xfId="0" applyFont="1" applyBorder="1" applyAlignment="1">
      <alignment vertical="center"/>
    </xf>
    <xf numFmtId="0" fontId="12" fillId="11" borderId="3" xfId="0" applyFont="1" applyFill="1" applyBorder="1" applyAlignment="1" applyProtection="1">
      <alignment horizontal="left" vertical="center" wrapText="1"/>
    </xf>
    <xf numFmtId="0" fontId="18" fillId="4" borderId="9" xfId="0" applyFont="1" applyFill="1" applyBorder="1" applyAlignment="1" applyProtection="1">
      <alignment horizontal="left" vertical="center" wrapText="1"/>
    </xf>
    <xf numFmtId="0" fontId="18" fillId="4" borderId="20" xfId="0" applyFont="1" applyFill="1" applyBorder="1" applyAlignment="1" applyProtection="1">
      <alignment horizontal="left" vertical="center" wrapText="1"/>
    </xf>
    <xf numFmtId="0" fontId="17" fillId="4" borderId="6" xfId="0" applyFont="1" applyFill="1" applyBorder="1" applyAlignment="1" applyProtection="1">
      <alignment horizontal="left" vertical="center" wrapText="1"/>
    </xf>
    <xf numFmtId="0" fontId="17" fillId="4" borderId="3" xfId="0" applyFont="1" applyFill="1" applyBorder="1" applyAlignment="1" applyProtection="1">
      <alignment horizontal="left" vertical="center" wrapText="1"/>
    </xf>
    <xf numFmtId="3" fontId="18" fillId="10" borderId="3" xfId="0" applyNumberFormat="1" applyFont="1" applyFill="1" applyBorder="1" applyAlignment="1" applyProtection="1">
      <alignment horizontal="left" vertical="center" wrapText="1"/>
    </xf>
    <xf numFmtId="0" fontId="15" fillId="9" borderId="3" xfId="0" applyFont="1" applyFill="1" applyBorder="1" applyAlignment="1" applyProtection="1">
      <alignment horizontal="left" vertical="center" wrapText="1"/>
    </xf>
    <xf numFmtId="0" fontId="15" fillId="4" borderId="9" xfId="0" applyFont="1" applyFill="1" applyBorder="1" applyAlignment="1" applyProtection="1">
      <alignment horizontal="left" vertical="center" wrapText="1"/>
    </xf>
    <xf numFmtId="0" fontId="14" fillId="8" borderId="20" xfId="7" applyFont="1" applyFill="1" applyBorder="1" applyAlignment="1" applyProtection="1">
      <alignment horizontal="left" vertical="center" wrapText="1"/>
    </xf>
    <xf numFmtId="0" fontId="28" fillId="6" borderId="3" xfId="0" applyFont="1" applyFill="1" applyBorder="1" applyAlignment="1" applyProtection="1">
      <alignment horizontal="center" vertical="center" wrapText="1"/>
    </xf>
    <xf numFmtId="0" fontId="15" fillId="4" borderId="3" xfId="0" applyFont="1" applyFill="1" applyBorder="1" applyAlignment="1" applyProtection="1">
      <alignment vertical="center" wrapText="1"/>
    </xf>
    <xf numFmtId="168" fontId="15" fillId="4" borderId="8" xfId="0" applyNumberFormat="1" applyFont="1" applyFill="1" applyBorder="1" applyAlignment="1" applyProtection="1">
      <alignment vertical="center" wrapText="1"/>
    </xf>
    <xf numFmtId="168" fontId="15" fillId="4" borderId="14" xfId="0" applyNumberFormat="1" applyFont="1" applyFill="1" applyBorder="1" applyAlignment="1" applyProtection="1">
      <alignment vertical="center" wrapText="1"/>
    </xf>
    <xf numFmtId="3" fontId="27" fillId="4" borderId="0" xfId="1" applyNumberFormat="1" applyFont="1" applyFill="1" applyBorder="1" applyAlignment="1">
      <alignment horizontal="center" vertical="top"/>
    </xf>
    <xf numFmtId="0" fontId="17" fillId="4" borderId="0" xfId="0" applyFont="1" applyFill="1" applyBorder="1"/>
    <xf numFmtId="3" fontId="27" fillId="4" borderId="0" xfId="1" applyNumberFormat="1" applyFont="1" applyFill="1" applyBorder="1" applyAlignment="1">
      <alignment horizontal="right" vertical="top"/>
    </xf>
    <xf numFmtId="164" fontId="17" fillId="4" borderId="0" xfId="1" applyNumberFormat="1" applyFont="1" applyFill="1" applyBorder="1" applyAlignment="1" applyProtection="1">
      <alignment horizontal="center" vertical="top"/>
      <protection locked="0"/>
    </xf>
    <xf numFmtId="165" fontId="17" fillId="4" borderId="0" xfId="1" applyNumberFormat="1" applyFont="1" applyFill="1" applyBorder="1" applyAlignment="1" applyProtection="1">
      <alignment horizontal="center" vertical="top"/>
      <protection locked="0"/>
    </xf>
    <xf numFmtId="164" fontId="17" fillId="4" borderId="0" xfId="1" applyNumberFormat="1" applyFont="1" applyFill="1" applyBorder="1" applyAlignment="1">
      <alignment horizontal="center" vertical="center"/>
    </xf>
    <xf numFmtId="0" fontId="18" fillId="4" borderId="0" xfId="0" applyFont="1" applyFill="1" applyAlignment="1">
      <alignment horizontal="justify" vertical="center"/>
    </xf>
    <xf numFmtId="0" fontId="34" fillId="4" borderId="0" xfId="0" applyFont="1" applyFill="1" applyBorder="1" applyAlignment="1" applyProtection="1">
      <alignment horizontal="center"/>
    </xf>
    <xf numFmtId="44" fontId="3" fillId="16" borderId="3" xfId="6" applyFont="1" applyFill="1" applyBorder="1" applyProtection="1">
      <protection locked="0"/>
    </xf>
    <xf numFmtId="10" fontId="3" fillId="16" borderId="3" xfId="0" applyNumberFormat="1" applyFont="1" applyFill="1" applyBorder="1" applyProtection="1">
      <protection locked="0"/>
    </xf>
    <xf numFmtId="44" fontId="3" fillId="4" borderId="0" xfId="6" applyFont="1" applyFill="1" applyBorder="1" applyProtection="1"/>
    <xf numFmtId="10" fontId="3" fillId="4" borderId="0" xfId="0" applyNumberFormat="1" applyFont="1" applyFill="1" applyBorder="1" applyProtection="1"/>
    <xf numFmtId="44" fontId="12" fillId="16" borderId="3" xfId="6" applyFont="1" applyFill="1" applyBorder="1" applyProtection="1">
      <protection locked="0"/>
    </xf>
    <xf numFmtId="10" fontId="12" fillId="16" borderId="3" xfId="0" applyNumberFormat="1" applyFont="1" applyFill="1" applyBorder="1" applyProtection="1">
      <protection locked="0"/>
    </xf>
    <xf numFmtId="0" fontId="3" fillId="4" borderId="17" xfId="0" applyFont="1" applyFill="1" applyBorder="1" applyAlignment="1" applyProtection="1">
      <alignment horizontal="left" wrapText="1"/>
    </xf>
    <xf numFmtId="167" fontId="3" fillId="4" borderId="0" xfId="0" applyNumberFormat="1" applyFont="1" applyFill="1" applyBorder="1" applyAlignment="1">
      <alignment horizontal="right" vertical="center"/>
    </xf>
    <xf numFmtId="0" fontId="3" fillId="4" borderId="36" xfId="0" applyFont="1" applyFill="1" applyBorder="1" applyAlignment="1">
      <alignment vertical="center"/>
    </xf>
    <xf numFmtId="167" fontId="3" fillId="4" borderId="35" xfId="0" applyNumberFormat="1" applyFont="1" applyFill="1" applyBorder="1" applyAlignment="1">
      <alignment horizontal="center" vertical="center" wrapText="1"/>
    </xf>
    <xf numFmtId="0" fontId="6" fillId="4" borderId="40" xfId="0" applyFont="1" applyFill="1" applyBorder="1" applyAlignment="1">
      <alignment vertical="center"/>
    </xf>
    <xf numFmtId="167" fontId="17" fillId="12" borderId="46" xfId="1" applyNumberFormat="1" applyFont="1" applyFill="1" applyBorder="1" applyAlignment="1" applyProtection="1">
      <alignment horizontal="center" vertical="center" wrapText="1"/>
      <protection locked="0"/>
    </xf>
    <xf numFmtId="166" fontId="17" fillId="12" borderId="26" xfId="1" applyNumberFormat="1" applyFont="1" applyFill="1" applyBorder="1" applyAlignment="1" applyProtection="1">
      <alignment horizontal="center" vertical="center" wrapText="1"/>
      <protection locked="0"/>
    </xf>
    <xf numFmtId="166" fontId="17" fillId="12" borderId="53" xfId="1" applyNumberFormat="1" applyFont="1" applyFill="1" applyBorder="1" applyAlignment="1" applyProtection="1">
      <alignment horizontal="center" vertical="center" wrapText="1"/>
      <protection locked="0"/>
    </xf>
    <xf numFmtId="166" fontId="17" fillId="12" borderId="54" xfId="1" applyNumberFormat="1" applyFont="1" applyFill="1" applyBorder="1" applyAlignment="1" applyProtection="1">
      <alignment horizontal="center" vertical="center" wrapText="1"/>
      <protection locked="0"/>
    </xf>
    <xf numFmtId="3" fontId="25" fillId="13" borderId="0" xfId="1" applyNumberFormat="1" applyFont="1" applyFill="1" applyBorder="1" applyAlignment="1">
      <alignment horizontal="right" vertical="center" wrapText="1"/>
    </xf>
    <xf numFmtId="0" fontId="12" fillId="4" borderId="0" xfId="0" applyFont="1" applyFill="1" applyBorder="1" applyAlignment="1">
      <alignment horizontal="center" vertical="center" wrapText="1"/>
    </xf>
    <xf numFmtId="167" fontId="3" fillId="4" borderId="19" xfId="0" applyNumberFormat="1" applyFont="1" applyFill="1" applyBorder="1" applyAlignment="1">
      <alignment horizontal="center" vertical="center" wrapText="1"/>
    </xf>
    <xf numFmtId="0" fontId="3" fillId="4" borderId="35" xfId="0" applyFont="1" applyFill="1" applyBorder="1" applyAlignment="1">
      <alignment horizontal="center" vertical="center" wrapText="1"/>
    </xf>
    <xf numFmtId="0" fontId="6" fillId="19" borderId="36" xfId="0" applyFont="1" applyFill="1" applyBorder="1" applyAlignment="1">
      <alignment vertical="center"/>
    </xf>
    <xf numFmtId="0" fontId="6" fillId="19" borderId="35" xfId="0" applyFont="1" applyFill="1" applyBorder="1" applyAlignment="1">
      <alignment vertical="center"/>
    </xf>
    <xf numFmtId="0" fontId="6" fillId="19" borderId="39" xfId="0" applyFont="1" applyFill="1" applyBorder="1" applyAlignment="1">
      <alignment vertical="center"/>
    </xf>
    <xf numFmtId="9" fontId="6" fillId="19" borderId="41" xfId="0" applyNumberFormat="1" applyFont="1" applyFill="1" applyBorder="1" applyAlignment="1">
      <alignment vertical="center"/>
    </xf>
    <xf numFmtId="0" fontId="6" fillId="20" borderId="36" xfId="0" applyFont="1" applyFill="1" applyBorder="1" applyAlignment="1">
      <alignment vertical="center"/>
    </xf>
    <xf numFmtId="0" fontId="6" fillId="20" borderId="0" xfId="0" applyFont="1" applyFill="1" applyBorder="1" applyAlignment="1">
      <alignment vertical="center"/>
    </xf>
    <xf numFmtId="0" fontId="6" fillId="20" borderId="35" xfId="0" applyFont="1" applyFill="1" applyBorder="1" applyAlignment="1">
      <alignment vertical="center"/>
    </xf>
    <xf numFmtId="0" fontId="3" fillId="20" borderId="0" xfId="0" applyFont="1" applyFill="1" applyBorder="1" applyAlignment="1">
      <alignment vertical="center"/>
    </xf>
    <xf numFmtId="0" fontId="6" fillId="20" borderId="39" xfId="0" applyFont="1" applyFill="1" applyBorder="1" applyAlignment="1">
      <alignment vertical="center"/>
    </xf>
    <xf numFmtId="0" fontId="6" fillId="20" borderId="40" xfId="0" applyFont="1" applyFill="1" applyBorder="1" applyAlignment="1">
      <alignment vertical="center"/>
    </xf>
    <xf numFmtId="9" fontId="6" fillId="20" borderId="40" xfId="0" applyNumberFormat="1" applyFont="1" applyFill="1" applyBorder="1" applyAlignment="1">
      <alignment vertical="center"/>
    </xf>
    <xf numFmtId="0" fontId="6" fillId="20" borderId="41" xfId="0" applyFont="1" applyFill="1" applyBorder="1" applyAlignment="1">
      <alignment vertical="center"/>
    </xf>
    <xf numFmtId="0" fontId="6" fillId="19" borderId="0" xfId="0" applyFont="1" applyFill="1" applyBorder="1" applyAlignment="1">
      <alignment vertical="center"/>
    </xf>
    <xf numFmtId="0" fontId="6" fillId="19" borderId="40" xfId="0" applyFont="1" applyFill="1" applyBorder="1" applyAlignment="1">
      <alignment vertical="center"/>
    </xf>
    <xf numFmtId="9" fontId="6" fillId="19" borderId="40" xfId="0" applyNumberFormat="1" applyFont="1" applyFill="1" applyBorder="1" applyAlignment="1">
      <alignment vertical="center"/>
    </xf>
    <xf numFmtId="0" fontId="12" fillId="19" borderId="33" xfId="0" applyFont="1" applyFill="1" applyBorder="1" applyAlignment="1">
      <alignment horizontal="left" vertical="center" wrapText="1"/>
    </xf>
    <xf numFmtId="0" fontId="12" fillId="20" borderId="44" xfId="0" applyFont="1" applyFill="1" applyBorder="1" applyAlignment="1">
      <alignment horizontal="left" vertical="center" wrapText="1"/>
    </xf>
    <xf numFmtId="0" fontId="12" fillId="20" borderId="32" xfId="0" applyFont="1" applyFill="1" applyBorder="1" applyAlignment="1">
      <alignment horizontal="left" vertical="center" wrapText="1"/>
    </xf>
    <xf numFmtId="0" fontId="12" fillId="20" borderId="45" xfId="0" applyFont="1" applyFill="1" applyBorder="1" applyAlignment="1">
      <alignment horizontal="left" vertical="center" wrapText="1"/>
    </xf>
    <xf numFmtId="0" fontId="3" fillId="4" borderId="31" xfId="0" applyFont="1" applyFill="1" applyBorder="1" applyAlignment="1"/>
    <xf numFmtId="0" fontId="12" fillId="19" borderId="31" xfId="0" applyFont="1" applyFill="1" applyBorder="1" applyAlignment="1" applyProtection="1">
      <alignment horizontal="left" vertical="top" wrapText="1"/>
    </xf>
    <xf numFmtId="0" fontId="12" fillId="19" borderId="33" xfId="0" applyFont="1" applyFill="1" applyBorder="1" applyAlignment="1" applyProtection="1">
      <alignment horizontal="left" vertical="top" wrapText="1"/>
    </xf>
    <xf numFmtId="0" fontId="12" fillId="20" borderId="44" xfId="0" applyFont="1" applyFill="1" applyBorder="1" applyAlignment="1" applyProtection="1">
      <alignment horizontal="left" vertical="top" wrapText="1"/>
    </xf>
    <xf numFmtId="0" fontId="12" fillId="20" borderId="32" xfId="0" applyFont="1" applyFill="1" applyBorder="1" applyAlignment="1" applyProtection="1">
      <alignment horizontal="left" vertical="top" wrapText="1"/>
    </xf>
    <xf numFmtId="0" fontId="12" fillId="20" borderId="45" xfId="0" applyFont="1" applyFill="1" applyBorder="1" applyAlignment="1" applyProtection="1">
      <alignment horizontal="left" vertical="top" wrapText="1"/>
    </xf>
    <xf numFmtId="0" fontId="12" fillId="19" borderId="44" xfId="0" applyFont="1" applyFill="1" applyBorder="1" applyAlignment="1" applyProtection="1">
      <alignment horizontal="left" vertical="top" wrapText="1"/>
    </xf>
    <xf numFmtId="0" fontId="3" fillId="4" borderId="39" xfId="0" applyFont="1" applyFill="1" applyBorder="1" applyAlignment="1">
      <alignment vertical="center"/>
    </xf>
    <xf numFmtId="167" fontId="3" fillId="19" borderId="57" xfId="0" applyNumberFormat="1" applyFont="1" applyFill="1" applyBorder="1" applyAlignment="1">
      <alignment horizontal="right" vertical="center"/>
    </xf>
    <xf numFmtId="167" fontId="3" fillId="19" borderId="41" xfId="0" applyNumberFormat="1" applyFont="1" applyFill="1" applyBorder="1" applyAlignment="1">
      <alignment horizontal="right" vertical="center"/>
    </xf>
    <xf numFmtId="167" fontId="3" fillId="20" borderId="58" xfId="0" applyNumberFormat="1" applyFont="1" applyFill="1" applyBorder="1" applyAlignment="1">
      <alignment horizontal="right" vertical="center"/>
    </xf>
    <xf numFmtId="167" fontId="3" fillId="20" borderId="41" xfId="0" applyNumberFormat="1" applyFont="1" applyFill="1" applyBorder="1" applyAlignment="1">
      <alignment horizontal="right" vertical="center"/>
    </xf>
    <xf numFmtId="167" fontId="3" fillId="19" borderId="58" xfId="0" applyNumberFormat="1" applyFont="1" applyFill="1" applyBorder="1" applyAlignment="1">
      <alignment horizontal="right" vertical="center"/>
    </xf>
    <xf numFmtId="0" fontId="12" fillId="19" borderId="45" xfId="0" applyFont="1" applyFill="1" applyBorder="1" applyAlignment="1">
      <alignment horizontal="left" vertical="center" wrapText="1"/>
    </xf>
    <xf numFmtId="0" fontId="12" fillId="19" borderId="60" xfId="0" applyFont="1" applyFill="1" applyBorder="1" applyAlignment="1">
      <alignment horizontal="left" vertical="center" wrapText="1"/>
    </xf>
    <xf numFmtId="0" fontId="3" fillId="4" borderId="51" xfId="0" applyFont="1" applyFill="1" applyBorder="1" applyAlignment="1">
      <alignment vertical="center"/>
    </xf>
    <xf numFmtId="0" fontId="12" fillId="19" borderId="59" xfId="0" applyFont="1" applyFill="1" applyBorder="1" applyAlignment="1">
      <alignment horizontal="left" vertical="center" wrapText="1"/>
    </xf>
    <xf numFmtId="0" fontId="3" fillId="4" borderId="52" xfId="0" applyFont="1" applyFill="1" applyBorder="1" applyAlignment="1">
      <alignment vertical="center"/>
    </xf>
    <xf numFmtId="0" fontId="12" fillId="20" borderId="55" xfId="0" applyFont="1" applyFill="1" applyBorder="1" applyAlignment="1">
      <alignment horizontal="left" vertical="center" wrapText="1"/>
    </xf>
    <xf numFmtId="167" fontId="3" fillId="20" borderId="57" xfId="0" applyNumberFormat="1" applyFont="1" applyFill="1" applyBorder="1" applyAlignment="1">
      <alignment horizontal="right" vertical="center"/>
    </xf>
    <xf numFmtId="0" fontId="12" fillId="20" borderId="60" xfId="0" applyFont="1" applyFill="1" applyBorder="1" applyAlignment="1">
      <alignment horizontal="left" vertical="center" wrapText="1"/>
    </xf>
    <xf numFmtId="0" fontId="12" fillId="20" borderId="60" xfId="0" applyFont="1" applyFill="1" applyBorder="1" applyAlignment="1" applyProtection="1">
      <alignment horizontal="left" vertical="top" wrapText="1"/>
    </xf>
    <xf numFmtId="0" fontId="12" fillId="20" borderId="59" xfId="0" applyFont="1" applyFill="1" applyBorder="1" applyAlignment="1" applyProtection="1">
      <alignment horizontal="left" vertical="top" wrapText="1"/>
    </xf>
    <xf numFmtId="0" fontId="12" fillId="20" borderId="55" xfId="0" applyFont="1" applyFill="1" applyBorder="1" applyAlignment="1" applyProtection="1">
      <alignment horizontal="left" vertical="top" wrapText="1"/>
    </xf>
    <xf numFmtId="166" fontId="17" fillId="12" borderId="63" xfId="1" applyNumberFormat="1" applyFont="1" applyFill="1" applyBorder="1" applyAlignment="1" applyProtection="1">
      <alignment horizontal="center" vertical="center" wrapText="1"/>
      <protection locked="0"/>
    </xf>
    <xf numFmtId="166" fontId="17" fillId="12" borderId="47" xfId="1" applyNumberFormat="1" applyFont="1" applyFill="1" applyBorder="1" applyAlignment="1" applyProtection="1">
      <alignment horizontal="center" vertical="center" wrapText="1"/>
      <protection locked="0"/>
    </xf>
    <xf numFmtId="166" fontId="17" fillId="12" borderId="64" xfId="1" applyNumberFormat="1" applyFont="1" applyFill="1" applyBorder="1" applyAlignment="1" applyProtection="1">
      <alignment horizontal="center" vertical="center" wrapText="1"/>
      <protection locked="0"/>
    </xf>
    <xf numFmtId="166" fontId="17" fillId="12" borderId="65" xfId="1" applyNumberFormat="1" applyFont="1" applyFill="1" applyBorder="1" applyAlignment="1" applyProtection="1">
      <alignment horizontal="center" vertical="center" wrapText="1"/>
      <protection locked="0"/>
    </xf>
    <xf numFmtId="0" fontId="24" fillId="14" borderId="16" xfId="0" applyFont="1" applyFill="1" applyBorder="1" applyAlignment="1">
      <alignment horizontal="center" vertical="center" wrapText="1"/>
    </xf>
    <xf numFmtId="0" fontId="24" fillId="14" borderId="15" xfId="0" applyFont="1" applyFill="1" applyBorder="1" applyAlignment="1">
      <alignment vertical="center" wrapText="1"/>
    </xf>
    <xf numFmtId="0" fontId="3" fillId="19" borderId="67" xfId="0" applyFont="1" applyFill="1" applyBorder="1" applyAlignment="1">
      <alignment horizontal="left" vertical="center" wrapText="1"/>
    </xf>
    <xf numFmtId="0" fontId="3" fillId="19" borderId="47" xfId="0" applyFont="1" applyFill="1" applyBorder="1" applyAlignment="1">
      <alignment horizontal="center" vertical="center" wrapText="1"/>
    </xf>
    <xf numFmtId="0" fontId="3" fillId="19" borderId="34" xfId="0" applyFont="1" applyFill="1" applyBorder="1" applyAlignment="1">
      <alignment horizontal="left" vertical="center" wrapText="1"/>
    </xf>
    <xf numFmtId="0" fontId="3" fillId="19" borderId="0" xfId="0" applyFont="1" applyFill="1" applyBorder="1" applyAlignment="1">
      <alignment horizontal="center" vertical="center" wrapText="1"/>
    </xf>
    <xf numFmtId="167" fontId="3" fillId="19" borderId="48" xfId="0" applyNumberFormat="1" applyFont="1" applyFill="1" applyBorder="1" applyAlignment="1">
      <alignment horizontal="center" vertical="center" wrapText="1"/>
    </xf>
    <xf numFmtId="167" fontId="3" fillId="19" borderId="35" xfId="0" applyNumberFormat="1" applyFont="1" applyFill="1" applyBorder="1" applyAlignment="1">
      <alignment horizontal="center" vertical="center" wrapText="1"/>
    </xf>
    <xf numFmtId="0" fontId="3" fillId="20" borderId="67" xfId="0" applyFont="1" applyFill="1" applyBorder="1" applyAlignment="1">
      <alignment horizontal="left" vertical="center" wrapText="1"/>
    </xf>
    <xf numFmtId="0" fontId="3" fillId="20" borderId="66" xfId="0" applyFont="1" applyFill="1" applyBorder="1" applyAlignment="1">
      <alignment horizontal="center" vertical="center" wrapText="1"/>
    </xf>
    <xf numFmtId="0" fontId="3" fillId="20" borderId="68" xfId="0" applyFont="1" applyFill="1" applyBorder="1" applyAlignment="1">
      <alignment horizontal="left" vertical="center" wrapText="1"/>
    </xf>
    <xf numFmtId="0" fontId="3" fillId="20" borderId="8" xfId="0" applyFont="1" applyFill="1" applyBorder="1" applyAlignment="1">
      <alignment horizontal="center" vertical="center" wrapText="1"/>
    </xf>
    <xf numFmtId="0" fontId="3" fillId="20" borderId="57" xfId="0" applyFont="1" applyFill="1" applyBorder="1" applyAlignment="1">
      <alignment horizontal="left" vertical="center" wrapText="1"/>
    </xf>
    <xf numFmtId="0" fontId="3" fillId="20" borderId="40" xfId="0" applyFont="1" applyFill="1" applyBorder="1" applyAlignment="1">
      <alignment horizontal="center" vertical="center" wrapText="1"/>
    </xf>
    <xf numFmtId="167" fontId="3" fillId="20" borderId="42" xfId="0" applyNumberFormat="1" applyFont="1" applyFill="1" applyBorder="1" applyAlignment="1">
      <alignment horizontal="center" vertical="center" wrapText="1"/>
    </xf>
    <xf numFmtId="167" fontId="3" fillId="20" borderId="43" xfId="0" applyNumberFormat="1" applyFont="1" applyFill="1" applyBorder="1" applyAlignment="1">
      <alignment horizontal="center" vertical="center" wrapText="1"/>
    </xf>
    <xf numFmtId="167" fontId="3" fillId="20" borderId="56" xfId="0" applyNumberFormat="1" applyFont="1" applyFill="1" applyBorder="1" applyAlignment="1">
      <alignment horizontal="center" vertical="center" wrapText="1"/>
    </xf>
    <xf numFmtId="0" fontId="3" fillId="19" borderId="68" xfId="0" applyFont="1" applyFill="1" applyBorder="1" applyAlignment="1">
      <alignment horizontal="left" vertical="center" wrapText="1"/>
    </xf>
    <xf numFmtId="0" fontId="3" fillId="19" borderId="8" xfId="0" applyFont="1" applyFill="1" applyBorder="1" applyAlignment="1">
      <alignment horizontal="center" vertical="center" wrapText="1"/>
    </xf>
    <xf numFmtId="0" fontId="3" fillId="19" borderId="57" xfId="0" applyFont="1" applyFill="1" applyBorder="1" applyAlignment="1">
      <alignment horizontal="left" vertical="center" wrapText="1"/>
    </xf>
    <xf numFmtId="0" fontId="3" fillId="19" borderId="40" xfId="0" applyFont="1" applyFill="1" applyBorder="1" applyAlignment="1">
      <alignment horizontal="center" vertical="center" wrapText="1"/>
    </xf>
    <xf numFmtId="167" fontId="3" fillId="19" borderId="49" xfId="0" applyNumberFormat="1" applyFont="1" applyFill="1" applyBorder="1" applyAlignment="1">
      <alignment horizontal="center" vertical="center" wrapText="1"/>
    </xf>
    <xf numFmtId="167" fontId="3" fillId="19" borderId="41" xfId="0" applyNumberFormat="1" applyFont="1" applyFill="1" applyBorder="1" applyAlignment="1">
      <alignment horizontal="center" vertical="center" wrapText="1"/>
    </xf>
    <xf numFmtId="167" fontId="17" fillId="12" borderId="69" xfId="1" applyNumberFormat="1" applyFont="1" applyFill="1" applyBorder="1" applyAlignment="1" applyProtection="1">
      <alignment horizontal="center" vertical="center" wrapText="1"/>
      <protection locked="0"/>
    </xf>
    <xf numFmtId="0" fontId="17" fillId="20" borderId="3" xfId="0" applyFont="1" applyFill="1" applyBorder="1" applyAlignment="1">
      <alignment vertical="center" wrapText="1"/>
    </xf>
    <xf numFmtId="0" fontId="3" fillId="20" borderId="3" xfId="0" applyFont="1" applyFill="1" applyBorder="1" applyAlignment="1">
      <alignment horizontal="center" vertical="center" wrapText="1"/>
    </xf>
    <xf numFmtId="0" fontId="3" fillId="20" borderId="3" xfId="0" applyFont="1" applyFill="1" applyBorder="1" applyAlignment="1">
      <alignment vertical="center" wrapText="1"/>
    </xf>
    <xf numFmtId="0" fontId="3" fillId="20" borderId="70" xfId="0" applyFont="1" applyFill="1" applyBorder="1" applyAlignment="1">
      <alignment vertical="center" wrapText="1"/>
    </xf>
    <xf numFmtId="167" fontId="3" fillId="20" borderId="3" xfId="0" applyNumberFormat="1" applyFont="1" applyFill="1" applyBorder="1" applyAlignment="1">
      <alignment horizontal="center" vertical="center" wrapText="1"/>
    </xf>
    <xf numFmtId="167" fontId="3" fillId="20" borderId="41" xfId="0" applyNumberFormat="1" applyFont="1" applyFill="1" applyBorder="1" applyAlignment="1">
      <alignment horizontal="center" vertical="center" wrapText="1"/>
    </xf>
    <xf numFmtId="0" fontId="30" fillId="20" borderId="31" xfId="0" applyFont="1" applyFill="1" applyBorder="1" applyAlignment="1">
      <alignment vertical="center"/>
    </xf>
    <xf numFmtId="0" fontId="30" fillId="20" borderId="45" xfId="0" applyFont="1" applyFill="1" applyBorder="1" applyAlignment="1">
      <alignment vertical="center"/>
    </xf>
    <xf numFmtId="9" fontId="6" fillId="20" borderId="41" xfId="0" applyNumberFormat="1" applyFont="1" applyFill="1" applyBorder="1" applyAlignment="1">
      <alignment vertical="center"/>
    </xf>
    <xf numFmtId="44" fontId="6" fillId="20" borderId="39" xfId="6" applyFont="1" applyFill="1" applyBorder="1" applyAlignment="1">
      <alignment vertical="center"/>
    </xf>
    <xf numFmtId="0" fontId="27" fillId="14" borderId="51" xfId="0" applyFont="1" applyFill="1" applyBorder="1" applyAlignment="1">
      <alignment horizontal="center" vertical="center" wrapText="1"/>
    </xf>
    <xf numFmtId="0" fontId="27" fillId="14" borderId="51" xfId="0" applyFont="1" applyFill="1" applyBorder="1" applyAlignment="1">
      <alignment vertical="center" wrapText="1"/>
    </xf>
    <xf numFmtId="166" fontId="17" fillId="12" borderId="3" xfId="1" applyNumberFormat="1" applyFont="1" applyFill="1" applyBorder="1" applyAlignment="1" applyProtection="1">
      <alignment horizontal="center" vertical="center" wrapText="1"/>
      <protection locked="0"/>
    </xf>
    <xf numFmtId="167" fontId="17" fillId="12" borderId="3" xfId="1" applyNumberFormat="1" applyFont="1" applyFill="1" applyBorder="1" applyAlignment="1" applyProtection="1">
      <alignment horizontal="center" vertical="center" wrapText="1"/>
      <protection locked="0"/>
    </xf>
    <xf numFmtId="166" fontId="17" fillId="12" borderId="71" xfId="1" applyNumberFormat="1" applyFont="1" applyFill="1" applyBorder="1" applyAlignment="1" applyProtection="1">
      <alignment horizontal="center" vertical="center" wrapText="1"/>
      <protection locked="0"/>
    </xf>
    <xf numFmtId="166" fontId="17" fillId="12" borderId="72" xfId="1" applyNumberFormat="1" applyFont="1" applyFill="1" applyBorder="1" applyAlignment="1" applyProtection="1">
      <alignment horizontal="center" vertical="center" wrapText="1"/>
      <protection locked="0"/>
    </xf>
    <xf numFmtId="167" fontId="17" fillId="12" borderId="72" xfId="1" applyNumberFormat="1" applyFont="1" applyFill="1" applyBorder="1" applyAlignment="1" applyProtection="1">
      <alignment horizontal="center" vertical="center" wrapText="1"/>
      <protection locked="0"/>
    </xf>
    <xf numFmtId="0" fontId="3" fillId="19" borderId="67" xfId="0" applyFont="1" applyFill="1" applyBorder="1" applyAlignment="1" applyProtection="1">
      <alignment horizontal="left" wrapText="1"/>
    </xf>
    <xf numFmtId="0" fontId="3" fillId="19" borderId="71" xfId="0" applyFont="1" applyFill="1" applyBorder="1" applyAlignment="1" applyProtection="1">
      <alignment horizontal="center" vertical="center"/>
    </xf>
    <xf numFmtId="0" fontId="3" fillId="19" borderId="70" xfId="0" applyFont="1" applyFill="1" applyBorder="1" applyAlignment="1" applyProtection="1">
      <alignment horizontal="left" wrapText="1"/>
    </xf>
    <xf numFmtId="0" fontId="3" fillId="19" borderId="72" xfId="0" applyFont="1" applyFill="1" applyBorder="1" applyAlignment="1" applyProtection="1">
      <alignment horizontal="center" vertical="center"/>
    </xf>
    <xf numFmtId="167" fontId="3" fillId="19" borderId="42" xfId="0" applyNumberFormat="1" applyFont="1" applyFill="1" applyBorder="1" applyAlignment="1" applyProtection="1">
      <alignment horizontal="center"/>
    </xf>
    <xf numFmtId="167" fontId="3" fillId="19" borderId="73" xfId="0" applyNumberFormat="1" applyFont="1" applyFill="1" applyBorder="1" applyAlignment="1" applyProtection="1">
      <alignment horizontal="center"/>
    </xf>
    <xf numFmtId="0" fontId="3" fillId="20" borderId="67" xfId="0" applyFont="1" applyFill="1" applyBorder="1" applyAlignment="1" applyProtection="1">
      <alignment horizontal="left" wrapText="1"/>
    </xf>
    <xf numFmtId="0" fontId="3" fillId="20" borderId="71" xfId="0" applyFont="1" applyFill="1" applyBorder="1" applyAlignment="1" applyProtection="1">
      <alignment horizontal="center" vertical="center"/>
    </xf>
    <xf numFmtId="0" fontId="3" fillId="20" borderId="37" xfId="0" applyFont="1" applyFill="1" applyBorder="1" applyAlignment="1" applyProtection="1">
      <alignment horizontal="left" wrapText="1"/>
    </xf>
    <xf numFmtId="0" fontId="3" fillId="20" borderId="3" xfId="0" applyFont="1" applyFill="1" applyBorder="1" applyAlignment="1" applyProtection="1">
      <alignment horizontal="center" vertical="center"/>
    </xf>
    <xf numFmtId="0" fontId="3" fillId="20" borderId="70" xfId="0" applyFont="1" applyFill="1" applyBorder="1" applyAlignment="1" applyProtection="1">
      <alignment horizontal="left" wrapText="1"/>
    </xf>
    <xf numFmtId="0" fontId="3" fillId="20" borderId="72" xfId="0" applyFont="1" applyFill="1" applyBorder="1" applyAlignment="1" applyProtection="1">
      <alignment horizontal="center" vertical="center"/>
    </xf>
    <xf numFmtId="167" fontId="3" fillId="20" borderId="42" xfId="0" applyNumberFormat="1" applyFont="1" applyFill="1" applyBorder="1" applyAlignment="1" applyProtection="1">
      <alignment horizontal="center"/>
    </xf>
    <xf numFmtId="167" fontId="3" fillId="20" borderId="38" xfId="0" applyNumberFormat="1" applyFont="1" applyFill="1" applyBorder="1" applyAlignment="1" applyProtection="1">
      <alignment horizontal="center"/>
    </xf>
    <xf numFmtId="167" fontId="3" fillId="20" borderId="73" xfId="0" applyNumberFormat="1" applyFont="1" applyFill="1" applyBorder="1" applyAlignment="1" applyProtection="1">
      <alignment horizontal="center"/>
    </xf>
    <xf numFmtId="0" fontId="15" fillId="20" borderId="31" xfId="0" applyFont="1" applyFill="1" applyBorder="1" applyAlignment="1">
      <alignment vertical="center" wrapText="1"/>
    </xf>
    <xf numFmtId="0" fontId="3" fillId="20" borderId="44" xfId="0" applyFont="1" applyFill="1" applyBorder="1" applyAlignment="1" applyProtection="1">
      <alignment horizontal="center" vertical="center"/>
    </xf>
    <xf numFmtId="0" fontId="3" fillId="20" borderId="37" xfId="0" applyFont="1" applyFill="1" applyBorder="1" applyAlignment="1" applyProtection="1">
      <alignment horizontal="left"/>
    </xf>
    <xf numFmtId="0" fontId="3" fillId="20" borderId="3" xfId="0" applyFont="1" applyFill="1" applyBorder="1" applyAlignment="1" applyProtection="1">
      <alignment horizontal="center"/>
    </xf>
    <xf numFmtId="0" fontId="3" fillId="20" borderId="70" xfId="0" applyFont="1" applyFill="1" applyBorder="1" applyAlignment="1" applyProtection="1">
      <alignment horizontal="left"/>
    </xf>
    <xf numFmtId="0" fontId="3" fillId="20" borderId="72" xfId="0" applyFont="1" applyFill="1" applyBorder="1" applyAlignment="1" applyProtection="1">
      <alignment horizontal="center"/>
    </xf>
    <xf numFmtId="167" fontId="3" fillId="20" borderId="44" xfId="0" applyNumberFormat="1" applyFont="1" applyFill="1" applyBorder="1" applyAlignment="1" applyProtection="1">
      <alignment horizontal="center"/>
    </xf>
    <xf numFmtId="167" fontId="3" fillId="20" borderId="45" xfId="0" applyNumberFormat="1" applyFont="1" applyFill="1" applyBorder="1" applyAlignment="1" applyProtection="1">
      <alignment horizontal="center"/>
    </xf>
    <xf numFmtId="167" fontId="3" fillId="4" borderId="44" xfId="0" applyNumberFormat="1" applyFont="1" applyFill="1" applyBorder="1" applyAlignment="1">
      <alignment horizontal="right" vertical="center"/>
    </xf>
    <xf numFmtId="0" fontId="6" fillId="4" borderId="44" xfId="0" applyFont="1" applyFill="1" applyBorder="1" applyAlignment="1">
      <alignment vertical="center"/>
    </xf>
    <xf numFmtId="0" fontId="3" fillId="4" borderId="32" xfId="0" applyFont="1" applyFill="1" applyBorder="1" applyAlignment="1">
      <alignment vertical="center"/>
    </xf>
    <xf numFmtId="0" fontId="3" fillId="4" borderId="44" xfId="0" applyFont="1" applyFill="1" applyBorder="1" applyAlignment="1">
      <alignment vertical="center"/>
    </xf>
    <xf numFmtId="0" fontId="3" fillId="4" borderId="15" xfId="0" applyFont="1" applyFill="1" applyBorder="1" applyAlignment="1">
      <alignment vertical="center"/>
    </xf>
    <xf numFmtId="167" fontId="15" fillId="19" borderId="61" xfId="0" applyNumberFormat="1" applyFont="1" applyFill="1" applyBorder="1" applyAlignment="1">
      <alignment horizontal="right" vertical="center"/>
    </xf>
    <xf numFmtId="167" fontId="15" fillId="19" borderId="74" xfId="0" applyNumberFormat="1" applyFont="1" applyFill="1" applyBorder="1" applyAlignment="1">
      <alignment horizontal="right" vertical="center"/>
    </xf>
    <xf numFmtId="167" fontId="15" fillId="20" borderId="61" xfId="0" applyNumberFormat="1" applyFont="1" applyFill="1" applyBorder="1" applyAlignment="1">
      <alignment horizontal="right" vertical="center"/>
    </xf>
    <xf numFmtId="167" fontId="15" fillId="20" borderId="62" xfId="0" applyNumberFormat="1" applyFont="1" applyFill="1" applyBorder="1" applyAlignment="1">
      <alignment horizontal="right" vertical="center"/>
    </xf>
    <xf numFmtId="167" fontId="15" fillId="20" borderId="75" xfId="0" applyNumberFormat="1" applyFont="1" applyFill="1" applyBorder="1" applyAlignment="1">
      <alignment horizontal="right" vertical="center"/>
    </xf>
    <xf numFmtId="167" fontId="15" fillId="20" borderId="16" xfId="0" applyNumberFormat="1" applyFont="1" applyFill="1" applyBorder="1" applyAlignment="1">
      <alignment horizontal="right" vertical="center"/>
    </xf>
    <xf numFmtId="0" fontId="13" fillId="0" borderId="8" xfId="7" applyFill="1" applyBorder="1"/>
    <xf numFmtId="0" fontId="13" fillId="7" borderId="17" xfId="7" applyFill="1" applyBorder="1" applyAlignment="1">
      <alignment vertical="center" wrapText="1"/>
    </xf>
    <xf numFmtId="0" fontId="6" fillId="4" borderId="8" xfId="0" applyFont="1" applyFill="1" applyBorder="1" applyProtection="1"/>
    <xf numFmtId="0" fontId="3" fillId="4" borderId="8" xfId="0" applyFont="1" applyFill="1" applyBorder="1" applyProtection="1"/>
    <xf numFmtId="0" fontId="3" fillId="4" borderId="14" xfId="0" applyFont="1" applyFill="1" applyBorder="1" applyProtection="1"/>
    <xf numFmtId="164" fontId="17" fillId="16" borderId="3" xfId="1" applyNumberFormat="1" applyFont="1" applyFill="1" applyBorder="1" applyAlignment="1" applyProtection="1">
      <alignment horizontal="center" vertical="top"/>
      <protection locked="0"/>
    </xf>
    <xf numFmtId="165" fontId="17" fillId="16" borderId="3" xfId="1" applyNumberFormat="1" applyFont="1" applyFill="1" applyBorder="1" applyAlignment="1" applyProtection="1">
      <alignment horizontal="center" vertical="top"/>
      <protection locked="0"/>
    </xf>
    <xf numFmtId="3" fontId="3" fillId="17" borderId="5" xfId="0" applyNumberFormat="1" applyFont="1" applyFill="1" applyBorder="1" applyAlignment="1" applyProtection="1">
      <alignment horizontal="left" vertical="center" wrapText="1"/>
    </xf>
    <xf numFmtId="3" fontId="3" fillId="17" borderId="7" xfId="0" applyNumberFormat="1" applyFont="1" applyFill="1" applyBorder="1" applyAlignment="1" applyProtection="1">
      <alignment horizontal="left" vertical="center" wrapText="1"/>
    </xf>
    <xf numFmtId="3" fontId="3" fillId="17" borderId="11" xfId="0" applyNumberFormat="1" applyFont="1" applyFill="1" applyBorder="1" applyAlignment="1" applyProtection="1">
      <alignment horizontal="left" vertical="top" wrapText="1"/>
    </xf>
    <xf numFmtId="3" fontId="3" fillId="17" borderId="12" xfId="0" applyNumberFormat="1" applyFont="1" applyFill="1" applyBorder="1" applyAlignment="1" applyProtection="1">
      <alignment horizontal="left" vertical="top" wrapText="1"/>
    </xf>
    <xf numFmtId="0" fontId="3" fillId="4" borderId="0" xfId="0" applyFont="1" applyFill="1" applyProtection="1">
      <protection locked="0"/>
    </xf>
    <xf numFmtId="44" fontId="3" fillId="17" borderId="3" xfId="0" applyNumberFormat="1" applyFont="1" applyFill="1" applyBorder="1" applyAlignment="1" applyProtection="1">
      <alignment horizontal="left" vertical="top" wrapText="1"/>
      <protection locked="0"/>
    </xf>
    <xf numFmtId="49" fontId="9" fillId="5" borderId="15" xfId="6" applyNumberFormat="1" applyFont="1" applyFill="1" applyBorder="1" applyAlignment="1" applyProtection="1">
      <alignment horizontal="center" vertical="center" wrapText="1"/>
      <protection locked="0"/>
    </xf>
    <xf numFmtId="49" fontId="9" fillId="0" borderId="16" xfId="0" applyNumberFormat="1" applyFont="1" applyBorder="1" applyAlignment="1" applyProtection="1">
      <alignment wrapText="1"/>
      <protection locked="0"/>
    </xf>
    <xf numFmtId="0" fontId="8" fillId="4" borderId="0" xfId="0" applyFont="1" applyFill="1" applyAlignment="1" applyProtection="1">
      <alignment horizontal="center"/>
    </xf>
    <xf numFmtId="0" fontId="9" fillId="4" borderId="0" xfId="0" applyFont="1" applyFill="1" applyAlignment="1" applyProtection="1">
      <alignment horizontal="center" vertical="center"/>
    </xf>
    <xf numFmtId="0" fontId="8" fillId="4" borderId="0" xfId="0" applyFont="1" applyFill="1" applyAlignment="1" applyProtection="1">
      <alignment horizontal="center" wrapText="1"/>
    </xf>
    <xf numFmtId="0" fontId="10" fillId="0" borderId="0" xfId="0" applyFont="1" applyAlignment="1" applyProtection="1">
      <alignment horizontal="center" wrapText="1"/>
    </xf>
    <xf numFmtId="0" fontId="28" fillId="6" borderId="10" xfId="0" applyFont="1" applyFill="1" applyBorder="1" applyAlignment="1" applyProtection="1">
      <alignment horizontal="center" vertical="center" wrapText="1"/>
    </xf>
    <xf numFmtId="0" fontId="28" fillId="6" borderId="11" xfId="0" applyFont="1" applyFill="1" applyBorder="1" applyAlignment="1" applyProtection="1">
      <alignment horizontal="center" vertical="center" wrapText="1"/>
    </xf>
    <xf numFmtId="0" fontId="28" fillId="6" borderId="12" xfId="0" applyFont="1" applyFill="1" applyBorder="1" applyAlignment="1" applyProtection="1">
      <alignment horizontal="center" vertical="center" wrapText="1"/>
    </xf>
    <xf numFmtId="0" fontId="12" fillId="4" borderId="2" xfId="0" applyFont="1" applyFill="1" applyBorder="1" applyAlignment="1">
      <alignment horizontal="left" vertical="center"/>
    </xf>
    <xf numFmtId="0" fontId="12" fillId="4" borderId="5" xfId="0" applyFont="1" applyFill="1" applyBorder="1" applyAlignment="1">
      <alignment horizontal="left" vertical="center"/>
    </xf>
    <xf numFmtId="0" fontId="12" fillId="4" borderId="7" xfId="0" applyFont="1" applyFill="1" applyBorder="1" applyAlignment="1">
      <alignment horizontal="left" vertical="center"/>
    </xf>
    <xf numFmtId="0" fontId="12" fillId="4" borderId="17"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8" xfId="0" applyFont="1" applyFill="1" applyBorder="1" applyAlignment="1">
      <alignment horizontal="left" vertical="center"/>
    </xf>
    <xf numFmtId="0" fontId="12" fillId="4" borderId="13" xfId="0" applyFont="1" applyFill="1" applyBorder="1" applyAlignment="1">
      <alignment horizontal="left" vertical="center"/>
    </xf>
    <xf numFmtId="0" fontId="12" fillId="4" borderId="8" xfId="0" applyFont="1" applyFill="1" applyBorder="1" applyAlignment="1">
      <alignment horizontal="left" vertical="center"/>
    </xf>
    <xf numFmtId="0" fontId="12" fillId="4" borderId="14" xfId="0" applyFont="1" applyFill="1" applyBorder="1" applyAlignment="1">
      <alignment horizontal="left" vertical="center"/>
    </xf>
    <xf numFmtId="3" fontId="3" fillId="15" borderId="10" xfId="0" applyNumberFormat="1" applyFont="1" applyFill="1" applyBorder="1" applyAlignment="1" applyProtection="1">
      <alignment horizontal="left" vertical="center" wrapText="1"/>
    </xf>
    <xf numFmtId="3" fontId="3" fillId="15" borderId="11" xfId="0" applyNumberFormat="1" applyFont="1" applyFill="1" applyBorder="1" applyAlignment="1" applyProtection="1">
      <alignment horizontal="left" vertical="center" wrapText="1"/>
    </xf>
    <xf numFmtId="3" fontId="3" fillId="15" borderId="12" xfId="0" applyNumberFormat="1" applyFont="1" applyFill="1" applyBorder="1" applyAlignment="1" applyProtection="1">
      <alignment horizontal="left" vertical="center" wrapText="1"/>
    </xf>
    <xf numFmtId="0" fontId="23" fillId="6" borderId="10" xfId="0" applyFont="1" applyFill="1" applyBorder="1" applyAlignment="1" applyProtection="1">
      <alignment horizontal="center" vertical="center" wrapText="1"/>
    </xf>
    <xf numFmtId="0" fontId="23" fillId="6" borderId="11" xfId="0" applyFont="1" applyFill="1" applyBorder="1" applyAlignment="1" applyProtection="1">
      <alignment horizontal="center" vertical="center" wrapText="1"/>
    </xf>
    <xf numFmtId="0" fontId="23" fillId="6" borderId="12" xfId="0" applyFont="1" applyFill="1" applyBorder="1" applyAlignment="1" applyProtection="1">
      <alignment horizontal="center" vertical="center" wrapText="1"/>
    </xf>
    <xf numFmtId="3" fontId="3" fillId="10" borderId="10" xfId="0" applyNumberFormat="1" applyFont="1" applyFill="1" applyBorder="1" applyAlignment="1" applyProtection="1">
      <alignment horizontal="left" vertical="center" wrapText="1"/>
    </xf>
    <xf numFmtId="3" fontId="3" fillId="10" borderId="11" xfId="0" applyNumberFormat="1" applyFont="1" applyFill="1" applyBorder="1" applyAlignment="1" applyProtection="1">
      <alignment horizontal="left" vertical="center" wrapText="1"/>
    </xf>
    <xf numFmtId="3" fontId="3" fillId="10" borderId="12" xfId="0" applyNumberFormat="1" applyFont="1" applyFill="1" applyBorder="1" applyAlignment="1" applyProtection="1">
      <alignment horizontal="left" vertical="center" wrapText="1"/>
    </xf>
    <xf numFmtId="0" fontId="15" fillId="0" borderId="10" xfId="0" applyFont="1" applyBorder="1" applyAlignment="1" applyProtection="1">
      <alignment horizontal="left" vertical="center" wrapText="1"/>
    </xf>
    <xf numFmtId="0" fontId="15" fillId="0" borderId="11" xfId="0" applyFont="1" applyBorder="1" applyAlignment="1" applyProtection="1">
      <alignment horizontal="left" vertical="center" wrapText="1"/>
    </xf>
    <xf numFmtId="0" fontId="15" fillId="0" borderId="12" xfId="0" applyFont="1" applyBorder="1" applyAlignment="1" applyProtection="1">
      <alignment horizontal="left" vertical="center" wrapText="1"/>
    </xf>
    <xf numFmtId="0" fontId="14" fillId="8" borderId="10" xfId="7" applyFont="1" applyFill="1" applyBorder="1" applyAlignment="1" applyProtection="1">
      <alignment horizontal="left" vertical="center" wrapText="1"/>
    </xf>
    <xf numFmtId="0" fontId="14" fillId="8" borderId="11" xfId="7" applyFont="1" applyFill="1" applyBorder="1" applyAlignment="1" applyProtection="1">
      <alignment horizontal="left" vertical="center" wrapText="1"/>
    </xf>
    <xf numFmtId="0" fontId="14" fillId="8" borderId="12" xfId="7" applyFont="1" applyFill="1" applyBorder="1" applyAlignment="1" applyProtection="1">
      <alignment horizontal="left" vertical="center" wrapText="1"/>
    </xf>
    <xf numFmtId="168" fontId="15" fillId="4" borderId="10" xfId="0" applyNumberFormat="1" applyFont="1" applyFill="1" applyBorder="1" applyAlignment="1" applyProtection="1">
      <alignment horizontal="left" vertical="center" wrapText="1"/>
    </xf>
    <xf numFmtId="168" fontId="15" fillId="4" borderId="11" xfId="0" applyNumberFormat="1" applyFont="1" applyFill="1" applyBorder="1" applyAlignment="1" applyProtection="1">
      <alignment horizontal="left" vertical="center" wrapText="1"/>
    </xf>
    <xf numFmtId="168" fontId="15" fillId="4" borderId="12" xfId="0" applyNumberFormat="1" applyFont="1" applyFill="1" applyBorder="1" applyAlignment="1" applyProtection="1">
      <alignment horizontal="left" vertical="center" wrapText="1"/>
    </xf>
    <xf numFmtId="0" fontId="24" fillId="14" borderId="15" xfId="0" applyFont="1" applyFill="1" applyBorder="1" applyAlignment="1">
      <alignment horizontal="center" vertical="center" wrapText="1"/>
    </xf>
    <xf numFmtId="0" fontId="24" fillId="14" borderId="16" xfId="0" applyFont="1" applyFill="1" applyBorder="1" applyAlignment="1">
      <alignment horizontal="center" vertical="center" wrapText="1"/>
    </xf>
    <xf numFmtId="0" fontId="24" fillId="14" borderId="31" xfId="0" applyFont="1" applyFill="1" applyBorder="1" applyAlignment="1">
      <alignment horizontal="center" vertical="center" wrapText="1"/>
    </xf>
    <xf numFmtId="0" fontId="24" fillId="14" borderId="44" xfId="0" applyFont="1" applyFill="1" applyBorder="1" applyAlignment="1">
      <alignment horizontal="center" vertical="center" wrapText="1"/>
    </xf>
    <xf numFmtId="0" fontId="24" fillId="14" borderId="45" xfId="0" applyFont="1" applyFill="1" applyBorder="1" applyAlignment="1">
      <alignment horizontal="center" vertical="center" wrapText="1"/>
    </xf>
    <xf numFmtId="0" fontId="27" fillId="14" borderId="51" xfId="0" applyFont="1" applyFill="1" applyBorder="1" applyAlignment="1">
      <alignment horizontal="center" vertical="center" wrapText="1"/>
    </xf>
    <xf numFmtId="0" fontId="27" fillId="14" borderId="19" xfId="0" applyFont="1" applyFill="1" applyBorder="1" applyAlignment="1">
      <alignment horizontal="center" vertical="center" wrapText="1"/>
    </xf>
    <xf numFmtId="0" fontId="27" fillId="14" borderId="45" xfId="0" applyFont="1" applyFill="1" applyBorder="1" applyAlignment="1">
      <alignment horizontal="center" vertical="center" wrapText="1"/>
    </xf>
    <xf numFmtId="0" fontId="27" fillId="14" borderId="35" xfId="0" applyFont="1" applyFill="1" applyBorder="1" applyAlignment="1">
      <alignment horizontal="center" vertical="center" wrapText="1"/>
    </xf>
    <xf numFmtId="0" fontId="27" fillId="14" borderId="41" xfId="0" applyFont="1" applyFill="1" applyBorder="1" applyAlignment="1">
      <alignment horizontal="center" vertical="center" wrapText="1"/>
    </xf>
    <xf numFmtId="0" fontId="27" fillId="14" borderId="19" xfId="0" applyFont="1" applyFill="1" applyBorder="1" applyAlignment="1">
      <alignment horizontal="center" vertical="center"/>
    </xf>
    <xf numFmtId="0" fontId="27" fillId="14" borderId="52" xfId="0" applyFont="1" applyFill="1" applyBorder="1" applyAlignment="1">
      <alignment horizontal="center" vertical="center"/>
    </xf>
    <xf numFmtId="0" fontId="27" fillId="14" borderId="52" xfId="0" applyFont="1" applyFill="1" applyBorder="1" applyAlignment="1">
      <alignment horizontal="center" vertical="center" wrapText="1"/>
    </xf>
    <xf numFmtId="167" fontId="36" fillId="14" borderId="51" xfId="0" applyNumberFormat="1" applyFont="1" applyFill="1" applyBorder="1" applyAlignment="1">
      <alignment horizontal="center" vertical="center" wrapText="1"/>
    </xf>
    <xf numFmtId="0" fontId="36" fillId="14" borderId="52" xfId="0" applyFont="1" applyFill="1" applyBorder="1" applyAlignment="1">
      <alignment horizontal="center" vertical="center" wrapText="1"/>
    </xf>
    <xf numFmtId="0" fontId="36" fillId="14" borderId="19" xfId="0" applyFont="1" applyFill="1" applyBorder="1" applyAlignment="1">
      <alignment horizontal="center" vertical="center" wrapText="1"/>
    </xf>
    <xf numFmtId="167" fontId="36" fillId="14" borderId="19" xfId="0" applyNumberFormat="1" applyFont="1" applyFill="1" applyBorder="1" applyAlignment="1">
      <alignment horizontal="center" vertical="center" wrapText="1"/>
    </xf>
    <xf numFmtId="167" fontId="36" fillId="14" borderId="52" xfId="0" applyNumberFormat="1" applyFont="1" applyFill="1" applyBorder="1" applyAlignment="1">
      <alignment horizontal="center" vertical="center" wrapText="1"/>
    </xf>
    <xf numFmtId="0" fontId="23" fillId="6" borderId="3" xfId="0" applyFont="1" applyFill="1" applyBorder="1" applyAlignment="1" applyProtection="1">
      <alignment horizontal="center" vertical="center" wrapText="1"/>
    </xf>
    <xf numFmtId="0" fontId="23" fillId="8" borderId="3" xfId="0" applyFont="1" applyFill="1" applyBorder="1" applyAlignment="1" applyProtection="1">
      <alignment horizontal="center" vertical="center" wrapText="1"/>
    </xf>
    <xf numFmtId="0" fontId="15" fillId="4" borderId="3" xfId="0" applyFont="1" applyFill="1" applyBorder="1" applyAlignment="1" applyProtection="1">
      <alignment horizontal="left" vertical="center" wrapText="1"/>
    </xf>
    <xf numFmtId="3" fontId="3" fillId="10" borderId="3" xfId="0" applyNumberFormat="1" applyFont="1" applyFill="1" applyBorder="1" applyAlignment="1" applyProtection="1">
      <alignment horizontal="left" vertical="top" wrapText="1"/>
    </xf>
    <xf numFmtId="0" fontId="13" fillId="8" borderId="10" xfId="7" applyFill="1" applyBorder="1" applyAlignment="1" applyProtection="1">
      <alignment horizontal="left" vertical="center" wrapText="1"/>
    </xf>
    <xf numFmtId="0" fontId="13" fillId="8" borderId="11" xfId="7" applyFill="1" applyBorder="1" applyAlignment="1" applyProtection="1">
      <alignment horizontal="left" vertical="center" wrapText="1"/>
    </xf>
    <xf numFmtId="0" fontId="37" fillId="4" borderId="40" xfId="0" applyFont="1" applyFill="1" applyBorder="1" applyAlignment="1" applyProtection="1">
      <alignment horizontal="center" vertical="top" wrapText="1"/>
    </xf>
    <xf numFmtId="0" fontId="23" fillId="6" borderId="2" xfId="0" applyFont="1" applyFill="1" applyBorder="1" applyAlignment="1" applyProtection="1">
      <alignment horizontal="center" vertical="center" wrapText="1"/>
    </xf>
    <xf numFmtId="0" fontId="23" fillId="6" borderId="5" xfId="0" applyFont="1" applyFill="1" applyBorder="1" applyAlignment="1" applyProtection="1">
      <alignment horizontal="center" vertical="center" wrapText="1"/>
    </xf>
    <xf numFmtId="0" fontId="23" fillId="6" borderId="7" xfId="0" applyFont="1" applyFill="1" applyBorder="1" applyAlignment="1" applyProtection="1">
      <alignment horizontal="center" vertical="center" wrapText="1"/>
    </xf>
    <xf numFmtId="0" fontId="23" fillId="8" borderId="13" xfId="0" applyFont="1" applyFill="1" applyBorder="1" applyAlignment="1" applyProtection="1">
      <alignment horizontal="center" vertical="center" wrapText="1"/>
    </xf>
    <xf numFmtId="0" fontId="23" fillId="8" borderId="8"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14" fillId="8" borderId="3" xfId="7" applyFont="1" applyFill="1" applyBorder="1" applyAlignment="1" applyProtection="1">
      <alignment horizontal="left" vertical="center" wrapText="1"/>
    </xf>
    <xf numFmtId="3" fontId="3" fillId="15" borderId="3" xfId="0" applyNumberFormat="1" applyFont="1" applyFill="1" applyBorder="1" applyAlignment="1" applyProtection="1">
      <alignment horizontal="left" vertical="center" wrapText="1"/>
    </xf>
    <xf numFmtId="0" fontId="30" fillId="4" borderId="5" xfId="0" applyFont="1" applyFill="1" applyBorder="1" applyAlignment="1">
      <alignment horizontal="center" vertical="center"/>
    </xf>
    <xf numFmtId="0" fontId="30" fillId="4" borderId="0" xfId="0" applyFont="1" applyFill="1" applyAlignment="1">
      <alignment horizontal="center" vertical="center"/>
    </xf>
    <xf numFmtId="167" fontId="36" fillId="14" borderId="15" xfId="0" applyNumberFormat="1" applyFont="1" applyFill="1" applyBorder="1" applyAlignment="1">
      <alignment horizontal="center" vertical="center"/>
    </xf>
    <xf numFmtId="167" fontId="36" fillId="14" borderId="16" xfId="0" applyNumberFormat="1" applyFont="1" applyFill="1" applyBorder="1" applyAlignment="1">
      <alignment horizontal="center" vertical="center"/>
    </xf>
    <xf numFmtId="167" fontId="36" fillId="14" borderId="50" xfId="0" applyNumberFormat="1" applyFont="1" applyFill="1" applyBorder="1" applyAlignment="1">
      <alignment horizontal="center" vertical="center"/>
    </xf>
    <xf numFmtId="44" fontId="6" fillId="20" borderId="39" xfId="6" applyFont="1" applyFill="1" applyBorder="1" applyAlignment="1">
      <alignment horizontal="center" vertical="center"/>
    </xf>
    <xf numFmtId="44" fontId="6" fillId="20" borderId="41" xfId="6" applyFont="1" applyFill="1" applyBorder="1" applyAlignment="1">
      <alignment horizontal="center" vertical="center"/>
    </xf>
    <xf numFmtId="0" fontId="30" fillId="4" borderId="0" xfId="0" applyFont="1" applyFill="1" applyBorder="1" applyAlignment="1">
      <alignment horizontal="center" vertical="center"/>
    </xf>
    <xf numFmtId="167" fontId="15" fillId="20" borderId="50" xfId="0" applyNumberFormat="1" applyFont="1" applyFill="1" applyBorder="1" applyAlignment="1">
      <alignment horizontal="center" vertical="center"/>
    </xf>
    <xf numFmtId="167" fontId="15" fillId="20" borderId="16" xfId="0" applyNumberFormat="1" applyFont="1" applyFill="1" applyBorder="1" applyAlignment="1">
      <alignment horizontal="center" vertical="center"/>
    </xf>
    <xf numFmtId="0" fontId="30" fillId="4" borderId="40" xfId="0" applyFont="1" applyFill="1" applyBorder="1" applyAlignment="1">
      <alignment horizontal="center" vertical="center"/>
    </xf>
    <xf numFmtId="3" fontId="35" fillId="17" borderId="10" xfId="0" applyNumberFormat="1" applyFont="1" applyFill="1" applyBorder="1" applyAlignment="1" applyProtection="1">
      <alignment horizontal="left" vertical="center" wrapText="1"/>
    </xf>
    <xf numFmtId="3" fontId="35" fillId="17" borderId="11" xfId="0" applyNumberFormat="1" applyFont="1" applyFill="1" applyBorder="1" applyAlignment="1" applyProtection="1">
      <alignment horizontal="left" vertical="center" wrapText="1"/>
    </xf>
    <xf numFmtId="0" fontId="15" fillId="4" borderId="3"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27" fillId="14" borderId="10" xfId="0" applyFont="1" applyFill="1" applyBorder="1" applyAlignment="1">
      <alignment horizontal="center" vertical="center"/>
    </xf>
    <xf numFmtId="0" fontId="27" fillId="14" borderId="11" xfId="0" applyFont="1" applyFill="1" applyBorder="1" applyAlignment="1">
      <alignment horizontal="center" vertical="center"/>
    </xf>
    <xf numFmtId="0" fontId="27" fillId="14" borderId="12" xfId="0" applyFont="1" applyFill="1" applyBorder="1" applyAlignment="1">
      <alignment horizontal="center" vertical="center"/>
    </xf>
    <xf numFmtId="0" fontId="23" fillId="6" borderId="9" xfId="0" applyFont="1" applyFill="1" applyBorder="1" applyAlignment="1" applyProtection="1">
      <alignment horizontal="left" vertical="center" wrapText="1"/>
    </xf>
    <xf numFmtId="0" fontId="23" fillId="8" borderId="9" xfId="0" applyFont="1" applyFill="1" applyBorder="1" applyAlignment="1" applyProtection="1">
      <alignment horizontal="left" vertical="center" wrapText="1"/>
    </xf>
    <xf numFmtId="3" fontId="3" fillId="17" borderId="9" xfId="0" applyNumberFormat="1" applyFont="1" applyFill="1" applyBorder="1" applyAlignment="1" applyProtection="1">
      <alignment horizontal="left" vertical="center" wrapText="1"/>
    </xf>
    <xf numFmtId="0" fontId="15" fillId="0" borderId="13" xfId="0" applyFont="1" applyBorder="1" applyAlignment="1" applyProtection="1">
      <alignment horizontal="left" vertical="center" wrapText="1"/>
    </xf>
    <xf numFmtId="0" fontId="15" fillId="0" borderId="8" xfId="0" applyFont="1" applyBorder="1" applyAlignment="1" applyProtection="1">
      <alignment horizontal="left" vertical="center" wrapTex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 xfId="0" applyFont="1" applyFill="1" applyBorder="1" applyAlignment="1" applyProtection="1">
      <alignment horizontal="center" vertical="center" wrapText="1"/>
    </xf>
    <xf numFmtId="0" fontId="15" fillId="4" borderId="9" xfId="0" applyFont="1" applyFill="1" applyBorder="1" applyAlignment="1" applyProtection="1">
      <alignment horizontal="center" vertical="center" wrapText="1"/>
    </xf>
    <xf numFmtId="0" fontId="15" fillId="4" borderId="3" xfId="0" applyFont="1" applyFill="1" applyBorder="1" applyAlignment="1" applyProtection="1">
      <alignment horizontal="center" vertical="center" wrapText="1"/>
    </xf>
    <xf numFmtId="3" fontId="3" fillId="17" borderId="10" xfId="0" applyNumberFormat="1" applyFont="1" applyFill="1" applyBorder="1" applyAlignment="1" applyProtection="1">
      <alignment horizontal="left" vertical="top" wrapText="1"/>
    </xf>
    <xf numFmtId="3" fontId="3" fillId="17" borderId="11" xfId="0" applyNumberFormat="1" applyFont="1" applyFill="1" applyBorder="1" applyAlignment="1" applyProtection="1">
      <alignment horizontal="left" vertical="top" wrapText="1"/>
    </xf>
    <xf numFmtId="3" fontId="3" fillId="17" borderId="12" xfId="0" applyNumberFormat="1" applyFont="1" applyFill="1" applyBorder="1" applyAlignment="1" applyProtection="1">
      <alignment horizontal="left" vertical="top" wrapText="1"/>
    </xf>
    <xf numFmtId="3" fontId="15" fillId="4" borderId="10" xfId="1" applyNumberFormat="1" applyFont="1" applyFill="1" applyBorder="1" applyAlignment="1" applyProtection="1">
      <alignment horizontal="center" vertical="center"/>
    </xf>
    <xf numFmtId="0" fontId="15" fillId="4" borderId="11" xfId="0" applyFont="1" applyFill="1" applyBorder="1" applyAlignment="1" applyProtection="1">
      <alignment horizontal="center"/>
    </xf>
    <xf numFmtId="0" fontId="15" fillId="4" borderId="12"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0" xfId="0" applyFont="1" applyFill="1" applyBorder="1" applyAlignment="1" applyProtection="1">
      <alignment horizontal="center" vertical="center"/>
    </xf>
    <xf numFmtId="0" fontId="15" fillId="4" borderId="11" xfId="0" applyFont="1" applyFill="1" applyBorder="1" applyAlignment="1" applyProtection="1">
      <alignment horizontal="center" vertical="center"/>
    </xf>
    <xf numFmtId="0" fontId="15" fillId="4" borderId="12" xfId="0" applyFont="1" applyFill="1" applyBorder="1" applyAlignment="1" applyProtection="1">
      <alignment horizontal="center" vertical="center"/>
    </xf>
    <xf numFmtId="0" fontId="23" fillId="6" borderId="3" xfId="0" applyFont="1" applyFill="1" applyBorder="1" applyAlignment="1" applyProtection="1">
      <alignment horizontal="left" vertical="center" wrapText="1"/>
    </xf>
    <xf numFmtId="0" fontId="23" fillId="8" borderId="3" xfId="0" applyFont="1" applyFill="1" applyBorder="1" applyAlignment="1" applyProtection="1">
      <alignment horizontal="left" vertical="center" wrapText="1"/>
    </xf>
    <xf numFmtId="0" fontId="27" fillId="4" borderId="0" xfId="0" applyFont="1" applyFill="1" applyBorder="1" applyAlignment="1" applyProtection="1">
      <alignment horizontal="right" vertical="center"/>
    </xf>
    <xf numFmtId="0" fontId="27" fillId="14" borderId="10" xfId="0" applyFont="1" applyFill="1" applyBorder="1" applyAlignment="1" applyProtection="1">
      <alignment horizontal="center" vertical="center"/>
    </xf>
    <xf numFmtId="0" fontId="27" fillId="14" borderId="11" xfId="0" applyFont="1" applyFill="1" applyBorder="1" applyAlignment="1" applyProtection="1">
      <alignment horizontal="center" vertical="center"/>
    </xf>
    <xf numFmtId="0" fontId="27" fillId="14" borderId="12" xfId="0" applyFont="1" applyFill="1" applyBorder="1" applyAlignment="1" applyProtection="1">
      <alignment horizontal="center" vertical="center"/>
    </xf>
    <xf numFmtId="3" fontId="15" fillId="4" borderId="3" xfId="1" applyNumberFormat="1" applyFont="1" applyFill="1" applyBorder="1" applyAlignment="1" applyProtection="1">
      <alignment horizontal="center" vertical="center"/>
    </xf>
    <xf numFmtId="0" fontId="15" fillId="4" borderId="3" xfId="0" applyFont="1" applyFill="1" applyBorder="1" applyAlignment="1" applyProtection="1">
      <alignment horizontal="center"/>
    </xf>
    <xf numFmtId="0" fontId="15" fillId="4" borderId="6" xfId="0" applyFont="1" applyFill="1" applyBorder="1" applyAlignment="1" applyProtection="1">
      <alignment horizontal="center" vertical="center" wrapText="1"/>
    </xf>
    <xf numFmtId="0" fontId="15" fillId="4" borderId="20" xfId="0" applyFont="1" applyFill="1" applyBorder="1" applyAlignment="1" applyProtection="1">
      <alignment horizontal="center" vertical="center" wrapText="1"/>
    </xf>
    <xf numFmtId="3" fontId="26" fillId="13" borderId="30" xfId="1" applyNumberFormat="1" applyFont="1" applyFill="1" applyBorder="1" applyAlignment="1" applyProtection="1">
      <alignment horizontal="center" vertical="center"/>
    </xf>
    <xf numFmtId="3" fontId="26" fillId="13" borderId="0" xfId="1" applyNumberFormat="1" applyFont="1" applyFill="1" applyBorder="1" applyAlignment="1" applyProtection="1">
      <alignment horizontal="center" vertical="center"/>
    </xf>
    <xf numFmtId="3" fontId="3" fillId="17" borderId="3" xfId="0" applyNumberFormat="1" applyFont="1" applyFill="1" applyBorder="1" applyAlignment="1" applyProtection="1">
      <alignment horizontal="left" vertical="top" wrapText="1"/>
    </xf>
    <xf numFmtId="0" fontId="15" fillId="4" borderId="5"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23" fillId="6" borderId="2" xfId="0" applyFont="1" applyFill="1" applyBorder="1" applyAlignment="1" applyProtection="1">
      <alignment horizontal="left" vertical="center" wrapText="1"/>
    </xf>
    <xf numFmtId="0" fontId="23" fillId="6" borderId="5" xfId="0" applyFont="1" applyFill="1" applyBorder="1" applyAlignment="1" applyProtection="1">
      <alignment horizontal="left" vertical="center" wrapText="1"/>
    </xf>
    <xf numFmtId="0" fontId="23" fillId="6" borderId="7" xfId="0" applyFont="1" applyFill="1" applyBorder="1" applyAlignment="1" applyProtection="1">
      <alignment horizontal="left" vertical="center" wrapText="1"/>
    </xf>
    <xf numFmtId="0" fontId="23" fillId="8" borderId="13" xfId="0" applyFont="1" applyFill="1" applyBorder="1" applyAlignment="1" applyProtection="1">
      <alignment horizontal="left" vertical="center" wrapText="1"/>
    </xf>
    <xf numFmtId="0" fontId="23" fillId="8" borderId="8" xfId="0" applyFont="1" applyFill="1" applyBorder="1" applyAlignment="1" applyProtection="1">
      <alignment horizontal="left" vertical="center" wrapText="1"/>
    </xf>
    <xf numFmtId="0" fontId="23" fillId="8" borderId="14" xfId="0" applyFont="1" applyFill="1" applyBorder="1" applyAlignment="1" applyProtection="1">
      <alignment horizontal="left" vertical="center" wrapText="1"/>
    </xf>
    <xf numFmtId="3" fontId="3" fillId="15" borderId="3" xfId="0" applyNumberFormat="1" applyFont="1" applyFill="1" applyBorder="1" applyAlignment="1" applyProtection="1">
      <alignment horizontal="left" vertical="top" wrapText="1"/>
    </xf>
  </cellXfs>
  <cellStyles count="8">
    <cellStyle name="Comma 2" xfId="5" xr:uid="{00000000-0005-0000-0000-000000000000}"/>
    <cellStyle name="Currency" xfId="6" builtinId="4"/>
    <cellStyle name="Hyperlink" xfId="7" builtinId="8"/>
    <cellStyle name="Input" xfId="1" builtinId="20"/>
    <cellStyle name="Input 2" xfId="3" xr:uid="{00000000-0005-0000-0000-000004000000}"/>
    <cellStyle name="Normal" xfId="0" builtinId="0"/>
    <cellStyle name="Normal 2" xfId="2" xr:uid="{00000000-0005-0000-0000-000006000000}"/>
    <cellStyle name="Percent 2" xfId="4" xr:uid="{00000000-0005-0000-0000-000008000000}"/>
  </cellStyles>
  <dxfs count="0"/>
  <tableStyles count="0" defaultTableStyle="TableStyleMedium2" defaultPivotStyle="PivotStyleLight16"/>
  <colors>
    <mruColors>
      <color rgb="FF0070C0"/>
      <color rgb="FF41EC04"/>
      <color rgb="FFBB356B"/>
      <color rgb="FF305496"/>
      <color rgb="FF000000"/>
      <color rgb="FF3399FF"/>
      <color rgb="FF485CBE"/>
      <color rgb="FF86AC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a:extLst>
            <a:ext uri="{FF2B5EF4-FFF2-40B4-BE49-F238E27FC236}">
              <a16:creationId xmlns:a16="http://schemas.microsoft.com/office/drawing/2014/main" id="{00000000-0008-0000-0B00-000005000000}"/>
            </a:ext>
          </a:extLst>
        </xdr:cNvPr>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a:extLst>
            <a:ext uri="{FF2B5EF4-FFF2-40B4-BE49-F238E27FC236}">
              <a16:creationId xmlns:a16="http://schemas.microsoft.com/office/drawing/2014/main" id="{00000000-0008-0000-0B00-000006000000}"/>
            </a:ext>
          </a:extLst>
        </xdr:cNvPr>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a:extLst>
            <a:ext uri="{FF2B5EF4-FFF2-40B4-BE49-F238E27FC236}">
              <a16:creationId xmlns:a16="http://schemas.microsoft.com/office/drawing/2014/main" id="{00000000-0008-0000-0B00-000007000000}"/>
            </a:ext>
          </a:extLst>
        </xdr:cNvPr>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57150</xdr:colOff>
      <xdr:row>0</xdr:row>
      <xdr:rowOff>82550</xdr:rowOff>
    </xdr:from>
    <xdr:to>
      <xdr:col>0</xdr:col>
      <xdr:colOff>1139493</xdr:colOff>
      <xdr:row>0</xdr:row>
      <xdr:rowOff>872772</xdr:rowOff>
    </xdr:to>
    <xdr:pic>
      <xdr:nvPicPr>
        <xdr:cNvPr id="5" name="image00.png" descr="CCS_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xfrm>
          <a:off x="57150" y="82550"/>
          <a:ext cx="1082343" cy="790222"/>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920750</xdr:rowOff>
    </xdr:to>
    <xdr:pic>
      <xdr:nvPicPr>
        <xdr:cNvPr id="3" name="image00.png" descr="CCS_logo.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98051" y="38100"/>
          <a:ext cx="1082343" cy="88265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xfrm>
          <a:off x="61595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xfrm>
          <a:off x="6159500" y="4762"/>
          <a:ext cx="3175" cy="76200"/>
        </a:xfrm>
        <a:prstGeom prst="rect">
          <a:avLst/>
        </a:prstGeom>
        <a:noFill/>
      </xdr:spPr>
    </xdr:pic>
    <xdr:clientData fLocksWithSheet="0"/>
  </xdr:twoCellAnchor>
  <xdr:twoCellAnchor>
    <xdr:from>
      <xdr:col>0</xdr:col>
      <xdr:colOff>120650</xdr:colOff>
      <xdr:row>0</xdr:row>
      <xdr:rowOff>107950</xdr:rowOff>
    </xdr:from>
    <xdr:to>
      <xdr:col>0</xdr:col>
      <xdr:colOff>1117600</xdr:colOff>
      <xdr:row>0</xdr:row>
      <xdr:rowOff>958850</xdr:rowOff>
    </xdr:to>
    <xdr:pic>
      <xdr:nvPicPr>
        <xdr:cNvPr id="7" name="Picture 6" descr="CCS_2935_SML_AW">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 y="107950"/>
          <a:ext cx="9969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0</xdr:col>
      <xdr:colOff>0</xdr:colOff>
      <xdr:row>0</xdr:row>
      <xdr:rowOff>234950</xdr:rowOff>
    </xdr:from>
    <xdr:to>
      <xdr:col>0</xdr:col>
      <xdr:colOff>1149350</xdr:colOff>
      <xdr:row>1</xdr:row>
      <xdr:rowOff>707672</xdr:rowOff>
    </xdr:to>
    <xdr:pic>
      <xdr:nvPicPr>
        <xdr:cNvPr id="5" name="image00.png" descr="CCS_logo.PNG">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2" cstate="print"/>
        <a:stretch>
          <a:fillRect/>
        </a:stretch>
      </xdr:blipFill>
      <xdr:spPr>
        <a:xfrm>
          <a:off x="0" y="234950"/>
          <a:ext cx="1149350" cy="790222"/>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177800</xdr:colOff>
      <xdr:row>1</xdr:row>
      <xdr:rowOff>69850</xdr:rowOff>
    </xdr:from>
    <xdr:to>
      <xdr:col>0</xdr:col>
      <xdr:colOff>1219200</xdr:colOff>
      <xdr:row>1</xdr:row>
      <xdr:rowOff>889000</xdr:rowOff>
    </xdr:to>
    <xdr:pic>
      <xdr:nvPicPr>
        <xdr:cNvPr id="4" name="image00.png" descr="CCS_logo.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2" cstate="print"/>
        <a:stretch>
          <a:fillRect/>
        </a:stretch>
      </xdr:blipFill>
      <xdr:spPr>
        <a:xfrm>
          <a:off x="177800" y="254000"/>
          <a:ext cx="1041400" cy="819150"/>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177800</xdr:colOff>
      <xdr:row>0</xdr:row>
      <xdr:rowOff>146050</xdr:rowOff>
    </xdr:from>
    <xdr:to>
      <xdr:col>0</xdr:col>
      <xdr:colOff>1260143</xdr:colOff>
      <xdr:row>0</xdr:row>
      <xdr:rowOff>936272</xdr:rowOff>
    </xdr:to>
    <xdr:pic>
      <xdr:nvPicPr>
        <xdr:cNvPr id="5" name="image00.png" descr="CCS_logo.PN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2" cstate="print"/>
        <a:stretch>
          <a:fillRect/>
        </a:stretch>
      </xdr:blipFill>
      <xdr:spPr>
        <a:xfrm>
          <a:off x="177800" y="146050"/>
          <a:ext cx="1082343" cy="790222"/>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5" name="image01.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6" name="image01.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12700</xdr:colOff>
      <xdr:row>0</xdr:row>
      <xdr:rowOff>69850</xdr:rowOff>
    </xdr:from>
    <xdr:to>
      <xdr:col>0</xdr:col>
      <xdr:colOff>901700</xdr:colOff>
      <xdr:row>0</xdr:row>
      <xdr:rowOff>920750</xdr:rowOff>
    </xdr:to>
    <xdr:pic>
      <xdr:nvPicPr>
        <xdr:cNvPr id="8" name="Picture 7" descr="CCS_2935_SML_AW">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 y="69850"/>
          <a:ext cx="8890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a:extLst>
            <a:ext uri="{FF2B5EF4-FFF2-40B4-BE49-F238E27FC236}">
              <a16:creationId xmlns:a16="http://schemas.microsoft.com/office/drawing/2014/main" id="{00000000-0008-0000-0A00-000004000000}"/>
            </a:ext>
          </a:extLst>
        </xdr:cNvPr>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29"/>
  <sheetViews>
    <sheetView tabSelected="1" workbookViewId="0">
      <selection activeCell="C3" sqref="C3"/>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87"/>
      <c r="C1" s="2"/>
    </row>
    <row r="6" spans="1:3" ht="15.5" x14ac:dyDescent="0.35">
      <c r="B6" s="392" t="s">
        <v>113</v>
      </c>
      <c r="C6" s="392"/>
    </row>
    <row r="7" spans="1:3" ht="15.5" x14ac:dyDescent="0.35">
      <c r="B7" s="102"/>
    </row>
    <row r="8" spans="1:3" ht="20" x14ac:dyDescent="0.3">
      <c r="B8" s="393" t="s">
        <v>91</v>
      </c>
      <c r="C8" s="393"/>
    </row>
    <row r="9" spans="1:3" ht="15.5" x14ac:dyDescent="0.35">
      <c r="B9" s="102"/>
    </row>
    <row r="10" spans="1:3" ht="15.5" x14ac:dyDescent="0.35">
      <c r="B10" s="392" t="s">
        <v>89</v>
      </c>
      <c r="C10" s="392"/>
    </row>
    <row r="11" spans="1:3" ht="15.5" x14ac:dyDescent="0.35">
      <c r="B11" s="102"/>
    </row>
    <row r="12" spans="1:3" s="3" customFormat="1" ht="20" x14ac:dyDescent="0.35">
      <c r="B12" s="393" t="s">
        <v>212</v>
      </c>
      <c r="C12" s="393"/>
    </row>
    <row r="14" spans="1:3" ht="15.5" x14ac:dyDescent="0.35">
      <c r="B14" s="394" t="s">
        <v>90</v>
      </c>
      <c r="C14" s="395"/>
    </row>
    <row r="15" spans="1:3" ht="14.5" thickBot="1" x14ac:dyDescent="0.35"/>
    <row r="16" spans="1:3" ht="20.5" thickBot="1" x14ac:dyDescent="0.45">
      <c r="B16" s="390"/>
      <c r="C16" s="391"/>
    </row>
    <row r="19" spans="1:8" x14ac:dyDescent="0.3">
      <c r="C19" s="2"/>
    </row>
    <row r="20" spans="1:8" x14ac:dyDescent="0.3">
      <c r="A20" s="4" t="s">
        <v>213</v>
      </c>
    </row>
    <row r="26" spans="1:8" x14ac:dyDescent="0.3">
      <c r="C26" s="2"/>
    </row>
    <row r="29" spans="1:8" x14ac:dyDescent="0.3">
      <c r="A29" s="5"/>
      <c r="B29" s="5"/>
      <c r="C29" s="5"/>
      <c r="D29" s="5"/>
      <c r="E29" s="5"/>
      <c r="F29" s="5"/>
      <c r="G29" s="5"/>
      <c r="H29" s="5"/>
    </row>
  </sheetData>
  <sheetProtection algorithmName="SHA-512" hashValue="ydW7u885gPiGnsjKFz7mr25Q/uDB7bWnQRL0e2z2qCxpnLxHNAn5RX1/f1NePdsFbRPlHZv37uCDTsd+yXid1w==" saltValue="NOjFwtDT5fFgfjkfZTykyA=="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T60"/>
  <sheetViews>
    <sheetView workbookViewId="0">
      <selection activeCell="B10" sqref="B10"/>
    </sheetView>
  </sheetViews>
  <sheetFormatPr defaultColWidth="8.7265625" defaultRowHeight="12.5" x14ac:dyDescent="0.25"/>
  <cols>
    <col min="1" max="1" width="28.453125" style="89" customWidth="1"/>
    <col min="2" max="2" width="36.453125" style="89" bestFit="1" customWidth="1"/>
    <col min="3" max="3" width="12.453125" style="89" customWidth="1"/>
    <col min="4" max="20" width="16.453125" style="89" customWidth="1"/>
    <col min="21" max="16384" width="8.7265625" style="89"/>
  </cols>
  <sheetData>
    <row r="1" spans="1:11" ht="12.5" customHeight="1" x14ac:dyDescent="0.25">
      <c r="A1" s="527" t="s">
        <v>220</v>
      </c>
      <c r="B1" s="528"/>
      <c r="C1" s="528"/>
      <c r="D1" s="528"/>
      <c r="E1" s="528"/>
      <c r="F1" s="528"/>
      <c r="G1" s="528"/>
      <c r="H1" s="528"/>
      <c r="I1" s="528"/>
      <c r="J1" s="528"/>
      <c r="K1" s="529"/>
    </row>
    <row r="2" spans="1:11" ht="75.5" customHeight="1" x14ac:dyDescent="0.25">
      <c r="A2" s="530"/>
      <c r="B2" s="531"/>
      <c r="C2" s="531"/>
      <c r="D2" s="531"/>
      <c r="E2" s="531"/>
      <c r="F2" s="531"/>
      <c r="G2" s="531"/>
      <c r="H2" s="531"/>
      <c r="I2" s="531"/>
      <c r="J2" s="531"/>
      <c r="K2" s="532"/>
    </row>
    <row r="3" spans="1:11" ht="21.5" customHeight="1" x14ac:dyDescent="0.25">
      <c r="A3" s="457" t="s">
        <v>96</v>
      </c>
      <c r="B3" s="457"/>
      <c r="C3" s="457"/>
      <c r="D3" s="457"/>
      <c r="E3" s="457"/>
      <c r="F3" s="457"/>
      <c r="G3" s="457"/>
      <c r="H3" s="457"/>
      <c r="I3" s="457"/>
      <c r="J3" s="457"/>
      <c r="K3" s="457"/>
    </row>
    <row r="4" spans="1:11" ht="21.5" customHeight="1" x14ac:dyDescent="0.25">
      <c r="A4" s="225" t="s">
        <v>114</v>
      </c>
      <c r="B4" s="423">
        <f>Coversheet!B16</f>
        <v>0</v>
      </c>
      <c r="C4" s="424"/>
      <c r="D4" s="424"/>
      <c r="E4" s="424"/>
      <c r="F4" s="424"/>
      <c r="G4" s="424"/>
      <c r="H4" s="424"/>
      <c r="I4" s="424"/>
      <c r="J4" s="424"/>
      <c r="K4" s="425"/>
    </row>
    <row r="5" spans="1:11" ht="23" customHeight="1" x14ac:dyDescent="0.25">
      <c r="A5" s="446" t="s">
        <v>115</v>
      </c>
      <c r="B5" s="446"/>
      <c r="C5" s="446"/>
      <c r="D5" s="446"/>
      <c r="E5" s="446"/>
      <c r="F5" s="446"/>
      <c r="G5" s="446"/>
      <c r="H5" s="446"/>
      <c r="I5" s="446"/>
      <c r="J5" s="446"/>
      <c r="K5" s="446"/>
    </row>
    <row r="6" spans="1:11" ht="34.15" customHeight="1" x14ac:dyDescent="0.25">
      <c r="A6" s="533" t="s">
        <v>232</v>
      </c>
      <c r="B6" s="533"/>
      <c r="C6" s="533"/>
      <c r="D6" s="533"/>
      <c r="E6" s="533"/>
      <c r="F6" s="533"/>
      <c r="G6" s="533"/>
      <c r="H6" s="533"/>
      <c r="I6" s="533"/>
      <c r="J6" s="533"/>
      <c r="K6" s="533"/>
    </row>
    <row r="8" spans="1:11" ht="12.5" customHeight="1" x14ac:dyDescent="0.25"/>
    <row r="9" spans="1:11" ht="13" x14ac:dyDescent="0.3">
      <c r="A9" s="88"/>
      <c r="C9" s="228" t="s">
        <v>69</v>
      </c>
      <c r="D9" s="229"/>
      <c r="E9" s="230" t="s">
        <v>70</v>
      </c>
    </row>
    <row r="10" spans="1:11" ht="13" x14ac:dyDescent="0.3">
      <c r="A10" s="88"/>
    </row>
    <row r="11" spans="1:11" x14ac:dyDescent="0.25">
      <c r="A11" s="90"/>
      <c r="B11" s="90"/>
    </row>
    <row r="12" spans="1:11" x14ac:dyDescent="0.25">
      <c r="A12" s="90"/>
      <c r="B12" s="90"/>
    </row>
    <row r="13" spans="1:11" ht="13" x14ac:dyDescent="0.3">
      <c r="A13" s="90"/>
      <c r="B13" s="91" t="s">
        <v>79</v>
      </c>
    </row>
    <row r="14" spans="1:11" x14ac:dyDescent="0.25">
      <c r="A14" s="90"/>
      <c r="B14" s="90" t="s">
        <v>85</v>
      </c>
      <c r="C14" s="92">
        <v>35845</v>
      </c>
      <c r="E14" s="90"/>
    </row>
    <row r="15" spans="1:11" x14ac:dyDescent="0.25">
      <c r="A15" s="90" t="s">
        <v>109</v>
      </c>
      <c r="B15" s="90" t="s">
        <v>84</v>
      </c>
      <c r="C15" s="92">
        <v>7004</v>
      </c>
      <c r="E15" s="90"/>
    </row>
    <row r="16" spans="1:11" x14ac:dyDescent="0.25">
      <c r="A16" s="90"/>
      <c r="B16" s="90" t="s">
        <v>83</v>
      </c>
      <c r="C16" s="92">
        <v>1685372</v>
      </c>
      <c r="E16" s="90"/>
    </row>
    <row r="17" spans="1:20" x14ac:dyDescent="0.25">
      <c r="A17" s="90"/>
      <c r="B17" s="90" t="s">
        <v>82</v>
      </c>
      <c r="C17" s="92">
        <v>350000</v>
      </c>
      <c r="E17" s="90"/>
    </row>
    <row r="18" spans="1:20" x14ac:dyDescent="0.25">
      <c r="B18" s="94"/>
      <c r="C18" s="94"/>
    </row>
    <row r="19" spans="1:20" x14ac:dyDescent="0.25">
      <c r="B19" s="95"/>
    </row>
    <row r="20" spans="1:20" x14ac:dyDescent="0.25">
      <c r="B20" s="95"/>
    </row>
    <row r="21" spans="1:20" ht="30" customHeight="1" x14ac:dyDescent="0.25">
      <c r="A21" s="517" t="s">
        <v>68</v>
      </c>
      <c r="B21" s="518"/>
      <c r="C21" s="519"/>
      <c r="D21" s="523" t="s">
        <v>53</v>
      </c>
      <c r="E21" s="525"/>
      <c r="F21" s="523" t="s">
        <v>54</v>
      </c>
      <c r="G21" s="525"/>
      <c r="H21" s="523" t="s">
        <v>55</v>
      </c>
      <c r="I21" s="525"/>
      <c r="J21" s="523" t="s">
        <v>56</v>
      </c>
      <c r="K21" s="525"/>
      <c r="L21" s="523" t="s">
        <v>12</v>
      </c>
      <c r="M21" s="524"/>
      <c r="N21" s="524"/>
      <c r="O21" s="523" t="s">
        <v>19</v>
      </c>
      <c r="P21" s="524"/>
      <c r="Q21" s="524"/>
      <c r="R21" s="523" t="s">
        <v>46</v>
      </c>
      <c r="S21" s="524"/>
      <c r="T21" s="525"/>
    </row>
    <row r="22" spans="1:20" ht="37.5" customHeight="1" x14ac:dyDescent="0.25">
      <c r="A22" s="520"/>
      <c r="B22" s="521"/>
      <c r="C22" s="522"/>
      <c r="D22" s="46" t="s">
        <v>51</v>
      </c>
      <c r="E22" s="46" t="s">
        <v>67</v>
      </c>
      <c r="F22" s="46" t="s">
        <v>51</v>
      </c>
      <c r="G22" s="46" t="s">
        <v>67</v>
      </c>
      <c r="H22" s="46" t="s">
        <v>51</v>
      </c>
      <c r="I22" s="46" t="s">
        <v>67</v>
      </c>
      <c r="J22" s="46" t="s">
        <v>51</v>
      </c>
      <c r="K22" s="46" t="s">
        <v>67</v>
      </c>
      <c r="L22" s="46" t="s">
        <v>51</v>
      </c>
      <c r="M22" s="46" t="s">
        <v>67</v>
      </c>
      <c r="N22" s="46" t="s">
        <v>46</v>
      </c>
      <c r="O22" s="46" t="s">
        <v>51</v>
      </c>
      <c r="P22" s="46" t="s">
        <v>67</v>
      </c>
      <c r="Q22" s="46" t="s">
        <v>46</v>
      </c>
      <c r="R22" s="46" t="s">
        <v>51</v>
      </c>
      <c r="S22" s="46" t="s">
        <v>67</v>
      </c>
      <c r="T22" s="46" t="s">
        <v>46</v>
      </c>
    </row>
    <row r="23" spans="1:20" ht="17.399999999999999" customHeight="1" x14ac:dyDescent="0.25">
      <c r="A23" s="485" t="s">
        <v>16</v>
      </c>
      <c r="B23" s="472" t="s">
        <v>13</v>
      </c>
      <c r="C23" s="44" t="s">
        <v>44</v>
      </c>
      <c r="D23" s="92">
        <v>5282106</v>
      </c>
      <c r="E23" s="92">
        <v>116736</v>
      </c>
      <c r="F23" s="92">
        <v>108516239</v>
      </c>
      <c r="G23" s="92">
        <v>454928</v>
      </c>
      <c r="H23" s="92">
        <v>14615332</v>
      </c>
      <c r="I23" s="92">
        <v>1431333</v>
      </c>
      <c r="J23" s="92">
        <v>26620005</v>
      </c>
      <c r="K23" s="92">
        <v>1876190</v>
      </c>
      <c r="L23" s="92">
        <f>SUM(D23,H23)</f>
        <v>19897438</v>
      </c>
      <c r="M23" s="92">
        <f>SUM(E23,I23)</f>
        <v>1548069</v>
      </c>
      <c r="N23" s="92">
        <f>L23+M23</f>
        <v>21445507</v>
      </c>
      <c r="O23" s="92">
        <f>SUM(F23,J23)</f>
        <v>135136244</v>
      </c>
      <c r="P23" s="92">
        <f>SUM(G23,K23)</f>
        <v>2331118</v>
      </c>
      <c r="Q23" s="92">
        <f>O23+P23</f>
        <v>137467362</v>
      </c>
      <c r="R23" s="92">
        <f>SUM(L23,O23)</f>
        <v>155033682</v>
      </c>
      <c r="S23" s="92">
        <f>SUM(M23,P23)</f>
        <v>3879187</v>
      </c>
      <c r="T23" s="92">
        <f>R23+S23</f>
        <v>158912869</v>
      </c>
    </row>
    <row r="24" spans="1:20" ht="17.399999999999999" customHeight="1" x14ac:dyDescent="0.25">
      <c r="A24" s="513"/>
      <c r="B24" s="473"/>
      <c r="C24" s="43" t="s">
        <v>45</v>
      </c>
      <c r="D24" s="93">
        <v>61401147.064416997</v>
      </c>
      <c r="E24" s="93">
        <v>3254422.2199999997</v>
      </c>
      <c r="F24" s="93">
        <v>2219020166.8130059</v>
      </c>
      <c r="G24" s="93">
        <v>10318878.57</v>
      </c>
      <c r="H24" s="93">
        <v>185734245.67000002</v>
      </c>
      <c r="I24" s="93">
        <v>31083472.460000001</v>
      </c>
      <c r="J24" s="93">
        <v>548739900.27999997</v>
      </c>
      <c r="K24" s="93">
        <v>46000436.080000006</v>
      </c>
      <c r="L24" s="93">
        <f t="shared" ref="L24:M30" si="0">SUM(D24,H24)</f>
        <v>247135392.73441702</v>
      </c>
      <c r="M24" s="93">
        <f t="shared" si="0"/>
        <v>34337894.68</v>
      </c>
      <c r="N24" s="93">
        <f t="shared" ref="N24:N30" si="1">L24+M24</f>
        <v>281473287.41441703</v>
      </c>
      <c r="O24" s="93">
        <f t="shared" ref="O24:P30" si="2">SUM(F24,J24)</f>
        <v>2767760067.0930061</v>
      </c>
      <c r="P24" s="93">
        <f t="shared" si="2"/>
        <v>56319314.650000006</v>
      </c>
      <c r="Q24" s="93">
        <f t="shared" ref="Q24:Q30" si="3">O24+P24</f>
        <v>2824079381.7430062</v>
      </c>
      <c r="R24" s="93">
        <f t="shared" ref="R24:S30" si="4">SUM(L24,O24)</f>
        <v>3014895459.8274231</v>
      </c>
      <c r="S24" s="93">
        <f t="shared" si="4"/>
        <v>90657209.330000013</v>
      </c>
      <c r="T24" s="93">
        <f t="shared" ref="T24:T30" si="5">R24+S24</f>
        <v>3105552669.157423</v>
      </c>
    </row>
    <row r="25" spans="1:20" ht="17.399999999999999" customHeight="1" x14ac:dyDescent="0.25">
      <c r="A25" s="513"/>
      <c r="B25" s="472" t="s">
        <v>57</v>
      </c>
      <c r="C25" s="44" t="s">
        <v>44</v>
      </c>
      <c r="D25" s="92">
        <v>3918236</v>
      </c>
      <c r="E25" s="92">
        <v>783606</v>
      </c>
      <c r="F25" s="92">
        <v>38810198</v>
      </c>
      <c r="G25" s="92">
        <v>9072031</v>
      </c>
      <c r="H25" s="92">
        <v>8409599</v>
      </c>
      <c r="I25" s="92">
        <v>2359688</v>
      </c>
      <c r="J25" s="92">
        <v>8382881</v>
      </c>
      <c r="K25" s="92">
        <v>1827592</v>
      </c>
      <c r="L25" s="92">
        <f t="shared" si="0"/>
        <v>12327835</v>
      </c>
      <c r="M25" s="92">
        <f t="shared" si="0"/>
        <v>3143294</v>
      </c>
      <c r="N25" s="92">
        <f t="shared" si="1"/>
        <v>15471129</v>
      </c>
      <c r="O25" s="92">
        <f t="shared" si="2"/>
        <v>47193079</v>
      </c>
      <c r="P25" s="92">
        <f t="shared" si="2"/>
        <v>10899623</v>
      </c>
      <c r="Q25" s="92">
        <f t="shared" si="3"/>
        <v>58092702</v>
      </c>
      <c r="R25" s="92">
        <f t="shared" si="4"/>
        <v>59520914</v>
      </c>
      <c r="S25" s="92">
        <f t="shared" si="4"/>
        <v>14042917</v>
      </c>
      <c r="T25" s="92">
        <f t="shared" si="5"/>
        <v>73563831</v>
      </c>
    </row>
    <row r="26" spans="1:20" ht="17.399999999999999" customHeight="1" x14ac:dyDescent="0.25">
      <c r="A26" s="513"/>
      <c r="B26" s="473"/>
      <c r="C26" s="43" t="s">
        <v>45</v>
      </c>
      <c r="D26" s="93">
        <v>472865310.02770609</v>
      </c>
      <c r="E26" s="93">
        <v>290424878.092471</v>
      </c>
      <c r="F26" s="93">
        <v>8345362659.4355907</v>
      </c>
      <c r="G26" s="93">
        <v>3880227755.2372103</v>
      </c>
      <c r="H26" s="93">
        <v>966980221.25607395</v>
      </c>
      <c r="I26" s="93">
        <v>983384331.95272803</v>
      </c>
      <c r="J26" s="93">
        <v>1496229285.1475401</v>
      </c>
      <c r="K26" s="93">
        <v>671985381.37595606</v>
      </c>
      <c r="L26" s="93">
        <f t="shared" si="0"/>
        <v>1439845531.2837801</v>
      </c>
      <c r="M26" s="93">
        <f t="shared" si="0"/>
        <v>1273809210.0451989</v>
      </c>
      <c r="N26" s="93">
        <f t="shared" si="1"/>
        <v>2713654741.328979</v>
      </c>
      <c r="O26" s="93">
        <f t="shared" si="2"/>
        <v>9841591944.5831299</v>
      </c>
      <c r="P26" s="93">
        <f t="shared" si="2"/>
        <v>4552213136.6131668</v>
      </c>
      <c r="Q26" s="93">
        <f t="shared" si="3"/>
        <v>14393805081.196297</v>
      </c>
      <c r="R26" s="93">
        <f t="shared" si="4"/>
        <v>11281437475.866909</v>
      </c>
      <c r="S26" s="93">
        <f t="shared" si="4"/>
        <v>5826022346.6583652</v>
      </c>
      <c r="T26" s="93">
        <f t="shared" si="5"/>
        <v>17107459822.525274</v>
      </c>
    </row>
    <row r="27" spans="1:20" ht="17.399999999999999" customHeight="1" x14ac:dyDescent="0.25">
      <c r="A27" s="513"/>
      <c r="B27" s="472" t="s">
        <v>58</v>
      </c>
      <c r="C27" s="44" t="s">
        <v>44</v>
      </c>
      <c r="D27" s="92">
        <v>118598</v>
      </c>
      <c r="E27" s="92">
        <v>17406</v>
      </c>
      <c r="F27" s="92">
        <v>1060035</v>
      </c>
      <c r="G27" s="92">
        <v>61139</v>
      </c>
      <c r="H27" s="92">
        <v>293334</v>
      </c>
      <c r="I27" s="92">
        <v>79360</v>
      </c>
      <c r="J27" s="92">
        <v>279126</v>
      </c>
      <c r="K27" s="92">
        <v>47117</v>
      </c>
      <c r="L27" s="92">
        <f t="shared" si="0"/>
        <v>411932</v>
      </c>
      <c r="M27" s="92">
        <f t="shared" si="0"/>
        <v>96766</v>
      </c>
      <c r="N27" s="92">
        <f t="shared" si="1"/>
        <v>508698</v>
      </c>
      <c r="O27" s="92">
        <f t="shared" si="2"/>
        <v>1339161</v>
      </c>
      <c r="P27" s="92">
        <f t="shared" si="2"/>
        <v>108256</v>
      </c>
      <c r="Q27" s="92">
        <f t="shared" si="3"/>
        <v>1447417</v>
      </c>
      <c r="R27" s="92">
        <f t="shared" si="4"/>
        <v>1751093</v>
      </c>
      <c r="S27" s="92">
        <f t="shared" si="4"/>
        <v>205022</v>
      </c>
      <c r="T27" s="92">
        <f t="shared" si="5"/>
        <v>1956115</v>
      </c>
    </row>
    <row r="28" spans="1:20" ht="17.399999999999999" customHeight="1" x14ac:dyDescent="0.25">
      <c r="A28" s="513"/>
      <c r="B28" s="473"/>
      <c r="C28" s="43" t="s">
        <v>45</v>
      </c>
      <c r="D28" s="93">
        <v>10910013.941229999</v>
      </c>
      <c r="E28" s="93">
        <v>1535860.9111989997</v>
      </c>
      <c r="F28" s="93">
        <v>77914477.838596001</v>
      </c>
      <c r="G28" s="93">
        <v>5726054.2031570002</v>
      </c>
      <c r="H28" s="93">
        <v>23452444.722006001</v>
      </c>
      <c r="I28" s="93">
        <v>8731136.7338509988</v>
      </c>
      <c r="J28" s="93">
        <v>23586787.784900002</v>
      </c>
      <c r="K28" s="93">
        <v>4333712.4803850008</v>
      </c>
      <c r="L28" s="93">
        <f t="shared" si="0"/>
        <v>34362458.663236</v>
      </c>
      <c r="M28" s="93">
        <f t="shared" si="0"/>
        <v>10266997.645049999</v>
      </c>
      <c r="N28" s="93">
        <f t="shared" si="1"/>
        <v>44629456.308285996</v>
      </c>
      <c r="O28" s="93">
        <f t="shared" si="2"/>
        <v>101501265.623496</v>
      </c>
      <c r="P28" s="93">
        <f t="shared" si="2"/>
        <v>10059766.683542002</v>
      </c>
      <c r="Q28" s="93">
        <f t="shared" si="3"/>
        <v>111561032.30703799</v>
      </c>
      <c r="R28" s="93">
        <f t="shared" si="4"/>
        <v>135863724.28673199</v>
      </c>
      <c r="S28" s="93">
        <f t="shared" si="4"/>
        <v>20326764.328592002</v>
      </c>
      <c r="T28" s="93">
        <f t="shared" si="5"/>
        <v>156190488.61532399</v>
      </c>
    </row>
    <row r="29" spans="1:20" ht="17.399999999999999" customHeight="1" x14ac:dyDescent="0.25">
      <c r="A29" s="513"/>
      <c r="B29" s="472" t="s">
        <v>59</v>
      </c>
      <c r="C29" s="44" t="s">
        <v>44</v>
      </c>
      <c r="D29" s="92">
        <v>803570</v>
      </c>
      <c r="E29" s="92">
        <v>656784</v>
      </c>
      <c r="F29" s="92">
        <v>13072046</v>
      </c>
      <c r="G29" s="92">
        <v>1170078</v>
      </c>
      <c r="H29" s="92">
        <v>1333370</v>
      </c>
      <c r="I29" s="92">
        <v>852033</v>
      </c>
      <c r="J29" s="92">
        <v>1762064</v>
      </c>
      <c r="K29" s="92">
        <v>390854</v>
      </c>
      <c r="L29" s="92">
        <f t="shared" si="0"/>
        <v>2136940</v>
      </c>
      <c r="M29" s="92">
        <f t="shared" si="0"/>
        <v>1508817</v>
      </c>
      <c r="N29" s="92">
        <f t="shared" si="1"/>
        <v>3645757</v>
      </c>
      <c r="O29" s="92">
        <f t="shared" si="2"/>
        <v>14834110</v>
      </c>
      <c r="P29" s="92">
        <f t="shared" si="2"/>
        <v>1560932</v>
      </c>
      <c r="Q29" s="92">
        <f t="shared" si="3"/>
        <v>16395042</v>
      </c>
      <c r="R29" s="92">
        <f t="shared" si="4"/>
        <v>16971050</v>
      </c>
      <c r="S29" s="92">
        <f t="shared" si="4"/>
        <v>3069749</v>
      </c>
      <c r="T29" s="92">
        <f t="shared" si="5"/>
        <v>20040799</v>
      </c>
    </row>
    <row r="30" spans="1:20" ht="17.399999999999999" customHeight="1" x14ac:dyDescent="0.25">
      <c r="A30" s="514"/>
      <c r="B30" s="473"/>
      <c r="C30" s="43" t="s">
        <v>45</v>
      </c>
      <c r="D30" s="93">
        <v>64663186.886565991</v>
      </c>
      <c r="E30" s="93">
        <v>39063233.267035</v>
      </c>
      <c r="F30" s="93">
        <v>1965815101.3903382</v>
      </c>
      <c r="G30" s="93">
        <v>544904715.31563199</v>
      </c>
      <c r="H30" s="93">
        <v>118908333.86580899</v>
      </c>
      <c r="I30" s="93">
        <v>86370438.388099998</v>
      </c>
      <c r="J30" s="93">
        <v>257280715.12610298</v>
      </c>
      <c r="K30" s="93">
        <v>114688011.91340299</v>
      </c>
      <c r="L30" s="93">
        <f t="shared" si="0"/>
        <v>183571520.75237498</v>
      </c>
      <c r="M30" s="93">
        <f t="shared" si="0"/>
        <v>125433671.65513501</v>
      </c>
      <c r="N30" s="93">
        <f t="shared" si="1"/>
        <v>309005192.40750998</v>
      </c>
      <c r="O30" s="93">
        <f t="shared" si="2"/>
        <v>2223095816.5164413</v>
      </c>
      <c r="P30" s="93">
        <f t="shared" si="2"/>
        <v>659592727.22903502</v>
      </c>
      <c r="Q30" s="93">
        <f t="shared" si="3"/>
        <v>2882688543.7454762</v>
      </c>
      <c r="R30" s="93">
        <f t="shared" si="4"/>
        <v>2406667337.2688165</v>
      </c>
      <c r="S30" s="93">
        <f t="shared" si="4"/>
        <v>785026398.88417006</v>
      </c>
      <c r="T30" s="93">
        <f t="shared" si="5"/>
        <v>3191693736.1529865</v>
      </c>
    </row>
    <row r="31" spans="1:20" ht="13" x14ac:dyDescent="0.25">
      <c r="A31" s="96"/>
      <c r="B31" s="97"/>
      <c r="C31" s="45"/>
      <c r="D31" s="98"/>
      <c r="E31" s="98"/>
      <c r="F31" s="98"/>
      <c r="G31" s="98"/>
      <c r="H31" s="98"/>
      <c r="I31" s="98"/>
      <c r="J31" s="98"/>
      <c r="K31" s="98"/>
      <c r="L31" s="98"/>
      <c r="M31" s="98"/>
      <c r="N31" s="98"/>
      <c r="O31" s="98"/>
      <c r="P31" s="98"/>
      <c r="Q31" s="98"/>
      <c r="R31" s="98"/>
      <c r="S31" s="98"/>
      <c r="T31" s="98"/>
    </row>
    <row r="32" spans="1:20" ht="17.399999999999999" customHeight="1" x14ac:dyDescent="0.25">
      <c r="A32" s="485" t="s">
        <v>60</v>
      </c>
      <c r="B32" s="472" t="s">
        <v>13</v>
      </c>
      <c r="C32" s="44" t="s">
        <v>44</v>
      </c>
      <c r="D32" s="92">
        <v>76231</v>
      </c>
      <c r="E32" s="92">
        <v>11418</v>
      </c>
      <c r="F32" s="92">
        <v>404443</v>
      </c>
      <c r="G32" s="92">
        <v>5130</v>
      </c>
      <c r="H32" s="92">
        <v>54769</v>
      </c>
      <c r="I32" s="92">
        <v>44761</v>
      </c>
      <c r="J32" s="92">
        <v>301470</v>
      </c>
      <c r="K32" s="92">
        <v>3455</v>
      </c>
      <c r="L32" s="92">
        <f>SUM(D32,H32)</f>
        <v>131000</v>
      </c>
      <c r="M32" s="92">
        <f>SUM(E32,I32)</f>
        <v>56179</v>
      </c>
      <c r="N32" s="92">
        <f>L32+M32</f>
        <v>187179</v>
      </c>
      <c r="O32" s="92">
        <f t="shared" ref="O32:P39" si="6">SUM(F32,J32)</f>
        <v>705913</v>
      </c>
      <c r="P32" s="92">
        <f t="shared" si="6"/>
        <v>8585</v>
      </c>
      <c r="Q32" s="92">
        <f t="shared" ref="Q32:Q39" si="7">O32+P32</f>
        <v>714498</v>
      </c>
      <c r="R32" s="92">
        <f>SUM(L32,O32)</f>
        <v>836913</v>
      </c>
      <c r="S32" s="92">
        <f>SUM(M32,P32)</f>
        <v>64764</v>
      </c>
      <c r="T32" s="92">
        <f>R32+S32</f>
        <v>901677</v>
      </c>
    </row>
    <row r="33" spans="1:20" ht="17.399999999999999" customHeight="1" x14ac:dyDescent="0.25">
      <c r="A33" s="513"/>
      <c r="B33" s="473"/>
      <c r="C33" s="43" t="s">
        <v>45</v>
      </c>
      <c r="D33" s="93">
        <v>1008540.76</v>
      </c>
      <c r="E33" s="93">
        <v>256370.15999999997</v>
      </c>
      <c r="F33" s="93">
        <v>4313072.5999999996</v>
      </c>
      <c r="G33" s="93">
        <v>312219.12</v>
      </c>
      <c r="H33" s="93">
        <v>820655.3</v>
      </c>
      <c r="I33" s="93">
        <v>851359.8600000001</v>
      </c>
      <c r="J33" s="93">
        <v>3378835.32</v>
      </c>
      <c r="K33" s="93">
        <v>166588.06</v>
      </c>
      <c r="L33" s="93">
        <f t="shared" ref="L33:M39" si="8">SUM(D33,H33)</f>
        <v>1829196.06</v>
      </c>
      <c r="M33" s="93">
        <f t="shared" si="8"/>
        <v>1107730.02</v>
      </c>
      <c r="N33" s="93">
        <f t="shared" ref="N33:N39" si="9">L33+M33</f>
        <v>2936926.08</v>
      </c>
      <c r="O33" s="93">
        <f t="shared" si="6"/>
        <v>7691907.9199999999</v>
      </c>
      <c r="P33" s="93">
        <f t="shared" si="6"/>
        <v>478807.18</v>
      </c>
      <c r="Q33" s="93">
        <f t="shared" si="7"/>
        <v>8170715.0999999996</v>
      </c>
      <c r="R33" s="93">
        <f t="shared" ref="R33:S39" si="10">SUM(L33,O33)</f>
        <v>9521103.9800000004</v>
      </c>
      <c r="S33" s="93">
        <f t="shared" si="10"/>
        <v>1586537.2</v>
      </c>
      <c r="T33" s="93">
        <f t="shared" ref="T33:T39" si="11">R33+S33</f>
        <v>11107641.18</v>
      </c>
    </row>
    <row r="34" spans="1:20" ht="17.399999999999999" customHeight="1" x14ac:dyDescent="0.25">
      <c r="A34" s="513"/>
      <c r="B34" s="472" t="s">
        <v>57</v>
      </c>
      <c r="C34" s="44" t="s">
        <v>44</v>
      </c>
      <c r="D34" s="92">
        <v>14292</v>
      </c>
      <c r="E34" s="92">
        <v>7670</v>
      </c>
      <c r="F34" s="92">
        <v>48790</v>
      </c>
      <c r="G34" s="92">
        <v>4722</v>
      </c>
      <c r="H34" s="92">
        <v>16008</v>
      </c>
      <c r="I34" s="92">
        <v>9253</v>
      </c>
      <c r="J34" s="92">
        <v>28761</v>
      </c>
      <c r="K34" s="92">
        <v>3032</v>
      </c>
      <c r="L34" s="92">
        <f t="shared" si="8"/>
        <v>30300</v>
      </c>
      <c r="M34" s="92">
        <f t="shared" si="8"/>
        <v>16923</v>
      </c>
      <c r="N34" s="92">
        <f t="shared" si="9"/>
        <v>47223</v>
      </c>
      <c r="O34" s="92">
        <f t="shared" si="6"/>
        <v>77551</v>
      </c>
      <c r="P34" s="92">
        <f t="shared" si="6"/>
        <v>7754</v>
      </c>
      <c r="Q34" s="92">
        <f t="shared" si="7"/>
        <v>85305</v>
      </c>
      <c r="R34" s="92">
        <f t="shared" si="10"/>
        <v>107851</v>
      </c>
      <c r="S34" s="92">
        <f t="shared" si="10"/>
        <v>24677</v>
      </c>
      <c r="T34" s="92">
        <f t="shared" si="11"/>
        <v>132528</v>
      </c>
    </row>
    <row r="35" spans="1:20" ht="17.399999999999999" customHeight="1" x14ac:dyDescent="0.25">
      <c r="A35" s="513"/>
      <c r="B35" s="473"/>
      <c r="C35" s="43" t="s">
        <v>45</v>
      </c>
      <c r="D35" s="93">
        <v>4972454.04</v>
      </c>
      <c r="E35" s="93">
        <v>7102244.7800000003</v>
      </c>
      <c r="F35" s="93">
        <v>11934076.58</v>
      </c>
      <c r="G35" s="93">
        <v>1646997.26</v>
      </c>
      <c r="H35" s="93">
        <v>6445678.2399999993</v>
      </c>
      <c r="I35" s="93">
        <v>2806230.86</v>
      </c>
      <c r="J35" s="93">
        <v>10439257.26</v>
      </c>
      <c r="K35" s="93">
        <v>878874</v>
      </c>
      <c r="L35" s="93">
        <f t="shared" si="8"/>
        <v>11418132.279999999</v>
      </c>
      <c r="M35" s="93">
        <f t="shared" si="8"/>
        <v>9908475.6400000006</v>
      </c>
      <c r="N35" s="93">
        <f t="shared" si="9"/>
        <v>21326607.920000002</v>
      </c>
      <c r="O35" s="93">
        <f t="shared" si="6"/>
        <v>22373333.84</v>
      </c>
      <c r="P35" s="93">
        <f t="shared" si="6"/>
        <v>2525871.2599999998</v>
      </c>
      <c r="Q35" s="93">
        <f t="shared" si="7"/>
        <v>24899205.100000001</v>
      </c>
      <c r="R35" s="93">
        <f t="shared" si="10"/>
        <v>33791466.119999997</v>
      </c>
      <c r="S35" s="93">
        <f t="shared" si="10"/>
        <v>12434346.9</v>
      </c>
      <c r="T35" s="93">
        <f t="shared" si="11"/>
        <v>46225813.019999996</v>
      </c>
    </row>
    <row r="36" spans="1:20" ht="17.399999999999999" customHeight="1" x14ac:dyDescent="0.25">
      <c r="A36" s="513"/>
      <c r="B36" s="472" t="s">
        <v>58</v>
      </c>
      <c r="C36" s="44" t="s">
        <v>44</v>
      </c>
      <c r="D36" s="92">
        <v>0</v>
      </c>
      <c r="E36" s="92">
        <v>0</v>
      </c>
      <c r="F36" s="92">
        <v>0</v>
      </c>
      <c r="G36" s="92">
        <v>0</v>
      </c>
      <c r="H36" s="92">
        <v>0</v>
      </c>
      <c r="I36" s="92">
        <v>0</v>
      </c>
      <c r="J36" s="92">
        <v>0</v>
      </c>
      <c r="K36" s="92">
        <v>0</v>
      </c>
      <c r="L36" s="92">
        <f t="shared" si="8"/>
        <v>0</v>
      </c>
      <c r="M36" s="92">
        <f t="shared" si="8"/>
        <v>0</v>
      </c>
      <c r="N36" s="92">
        <f t="shared" si="9"/>
        <v>0</v>
      </c>
      <c r="O36" s="92">
        <f t="shared" si="6"/>
        <v>0</v>
      </c>
      <c r="P36" s="92">
        <f t="shared" si="6"/>
        <v>0</v>
      </c>
      <c r="Q36" s="92">
        <f t="shared" si="7"/>
        <v>0</v>
      </c>
      <c r="R36" s="92">
        <f t="shared" si="10"/>
        <v>0</v>
      </c>
      <c r="S36" s="92">
        <f t="shared" si="10"/>
        <v>0</v>
      </c>
      <c r="T36" s="92">
        <f t="shared" si="11"/>
        <v>0</v>
      </c>
    </row>
    <row r="37" spans="1:20" ht="17.399999999999999" customHeight="1" x14ac:dyDescent="0.25">
      <c r="A37" s="513"/>
      <c r="B37" s="473"/>
      <c r="C37" s="43" t="s">
        <v>45</v>
      </c>
      <c r="D37" s="93">
        <v>0</v>
      </c>
      <c r="E37" s="93">
        <v>0</v>
      </c>
      <c r="F37" s="93">
        <v>0</v>
      </c>
      <c r="G37" s="93">
        <v>0</v>
      </c>
      <c r="H37" s="93">
        <v>0</v>
      </c>
      <c r="I37" s="93">
        <v>0</v>
      </c>
      <c r="J37" s="93">
        <v>0</v>
      </c>
      <c r="K37" s="93">
        <v>0</v>
      </c>
      <c r="L37" s="93">
        <f t="shared" si="8"/>
        <v>0</v>
      </c>
      <c r="M37" s="93">
        <f t="shared" si="8"/>
        <v>0</v>
      </c>
      <c r="N37" s="93">
        <f t="shared" si="9"/>
        <v>0</v>
      </c>
      <c r="O37" s="93">
        <f t="shared" si="6"/>
        <v>0</v>
      </c>
      <c r="P37" s="93">
        <f t="shared" si="6"/>
        <v>0</v>
      </c>
      <c r="Q37" s="93">
        <f t="shared" si="7"/>
        <v>0</v>
      </c>
      <c r="R37" s="93">
        <f t="shared" si="10"/>
        <v>0</v>
      </c>
      <c r="S37" s="93">
        <f t="shared" si="10"/>
        <v>0</v>
      </c>
      <c r="T37" s="93">
        <f t="shared" si="11"/>
        <v>0</v>
      </c>
    </row>
    <row r="38" spans="1:20" ht="17.399999999999999" customHeight="1" x14ac:dyDescent="0.25">
      <c r="A38" s="513"/>
      <c r="B38" s="472" t="s">
        <v>59</v>
      </c>
      <c r="C38" s="44" t="s">
        <v>44</v>
      </c>
      <c r="D38" s="92">
        <v>11915</v>
      </c>
      <c r="E38" s="92">
        <v>2015</v>
      </c>
      <c r="F38" s="92">
        <v>25001</v>
      </c>
      <c r="G38" s="92">
        <v>9393</v>
      </c>
      <c r="H38" s="92">
        <v>31263</v>
      </c>
      <c r="I38" s="92">
        <v>12970</v>
      </c>
      <c r="J38" s="92">
        <v>11322</v>
      </c>
      <c r="K38" s="92">
        <v>678</v>
      </c>
      <c r="L38" s="92">
        <f t="shared" si="8"/>
        <v>43178</v>
      </c>
      <c r="M38" s="92">
        <f t="shared" si="8"/>
        <v>14985</v>
      </c>
      <c r="N38" s="92">
        <f t="shared" si="9"/>
        <v>58163</v>
      </c>
      <c r="O38" s="92">
        <f t="shared" si="6"/>
        <v>36323</v>
      </c>
      <c r="P38" s="92">
        <f t="shared" si="6"/>
        <v>10071</v>
      </c>
      <c r="Q38" s="92">
        <f t="shared" si="7"/>
        <v>46394</v>
      </c>
      <c r="R38" s="92">
        <f t="shared" si="10"/>
        <v>79501</v>
      </c>
      <c r="S38" s="92">
        <f t="shared" si="10"/>
        <v>25056</v>
      </c>
      <c r="T38" s="92">
        <f t="shared" si="11"/>
        <v>104557</v>
      </c>
    </row>
    <row r="39" spans="1:20" ht="17.399999999999999" customHeight="1" x14ac:dyDescent="0.25">
      <c r="A39" s="514"/>
      <c r="B39" s="473"/>
      <c r="C39" s="43" t="s">
        <v>45</v>
      </c>
      <c r="D39" s="93">
        <v>6593583</v>
      </c>
      <c r="E39" s="93">
        <v>304069</v>
      </c>
      <c r="F39" s="93">
        <v>10487850</v>
      </c>
      <c r="G39" s="93">
        <v>663609.08000000007</v>
      </c>
      <c r="H39" s="93">
        <v>6984059</v>
      </c>
      <c r="I39" s="93">
        <v>2098792.42</v>
      </c>
      <c r="J39" s="93">
        <v>4870330</v>
      </c>
      <c r="K39" s="93">
        <v>268939.92</v>
      </c>
      <c r="L39" s="93">
        <f t="shared" si="8"/>
        <v>13577642</v>
      </c>
      <c r="M39" s="93">
        <f t="shared" si="8"/>
        <v>2402861.42</v>
      </c>
      <c r="N39" s="93">
        <f t="shared" si="9"/>
        <v>15980503.42</v>
      </c>
      <c r="O39" s="93">
        <f t="shared" si="6"/>
        <v>15358180</v>
      </c>
      <c r="P39" s="93">
        <f t="shared" si="6"/>
        <v>932549</v>
      </c>
      <c r="Q39" s="93">
        <f t="shared" si="7"/>
        <v>16290729</v>
      </c>
      <c r="R39" s="93">
        <f t="shared" si="10"/>
        <v>28935822</v>
      </c>
      <c r="S39" s="93">
        <f t="shared" si="10"/>
        <v>3335410.42</v>
      </c>
      <c r="T39" s="93">
        <f t="shared" si="11"/>
        <v>32271232.420000002</v>
      </c>
    </row>
    <row r="40" spans="1:20" ht="13" x14ac:dyDescent="0.25">
      <c r="A40" s="96"/>
      <c r="B40" s="97"/>
      <c r="C40" s="45"/>
      <c r="D40" s="98"/>
      <c r="E40" s="98"/>
      <c r="F40" s="98"/>
      <c r="G40" s="98"/>
      <c r="H40" s="98"/>
      <c r="I40" s="98"/>
      <c r="J40" s="98"/>
      <c r="K40" s="98"/>
      <c r="L40" s="98"/>
      <c r="M40" s="98"/>
      <c r="N40" s="98"/>
      <c r="O40" s="98"/>
      <c r="P40" s="98"/>
      <c r="Q40" s="98"/>
      <c r="R40" s="98"/>
      <c r="S40" s="98"/>
      <c r="T40" s="98"/>
    </row>
    <row r="41" spans="1:20" ht="17.399999999999999" customHeight="1" x14ac:dyDescent="0.25">
      <c r="A41" s="526" t="s">
        <v>61</v>
      </c>
      <c r="B41" s="472" t="s">
        <v>13</v>
      </c>
      <c r="C41" s="44" t="s">
        <v>44</v>
      </c>
      <c r="D41" s="92">
        <v>359661</v>
      </c>
      <c r="E41" s="92">
        <v>867</v>
      </c>
      <c r="F41" s="92">
        <v>202223</v>
      </c>
      <c r="G41" s="92">
        <v>4337</v>
      </c>
      <c r="H41" s="92">
        <v>155341</v>
      </c>
      <c r="I41" s="92">
        <v>6110</v>
      </c>
      <c r="J41" s="92">
        <v>115847</v>
      </c>
      <c r="K41" s="92">
        <v>54</v>
      </c>
      <c r="L41" s="92">
        <f>SUM(D41,H41)</f>
        <v>515002</v>
      </c>
      <c r="M41" s="92">
        <f>SUM(E41,I41)</f>
        <v>6977</v>
      </c>
      <c r="N41" s="92">
        <f>L41+M41</f>
        <v>521979</v>
      </c>
      <c r="O41" s="92">
        <f t="shared" ref="O41:P48" si="12">SUM(F41,J41)</f>
        <v>318070</v>
      </c>
      <c r="P41" s="92">
        <f t="shared" si="12"/>
        <v>4391</v>
      </c>
      <c r="Q41" s="92">
        <f t="shared" ref="Q41:Q48" si="13">O41+P41</f>
        <v>322461</v>
      </c>
      <c r="R41" s="92">
        <f>SUM(L41,O41)</f>
        <v>833072</v>
      </c>
      <c r="S41" s="92">
        <f>SUM(M41,P41)</f>
        <v>11368</v>
      </c>
      <c r="T41" s="92">
        <f>R41+S41</f>
        <v>844440</v>
      </c>
    </row>
    <row r="42" spans="1:20" ht="17.399999999999999" customHeight="1" x14ac:dyDescent="0.25">
      <c r="A42" s="526"/>
      <c r="B42" s="473"/>
      <c r="C42" s="43" t="s">
        <v>45</v>
      </c>
      <c r="D42" s="93">
        <v>5837409.9800000004</v>
      </c>
      <c r="E42" s="93">
        <v>29415</v>
      </c>
      <c r="F42" s="93">
        <v>3098096.5999999996</v>
      </c>
      <c r="G42" s="93">
        <v>39266</v>
      </c>
      <c r="H42" s="93">
        <v>2563539.58</v>
      </c>
      <c r="I42" s="93">
        <v>611919.46</v>
      </c>
      <c r="J42" s="93">
        <v>1618816.08</v>
      </c>
      <c r="K42" s="93">
        <v>609</v>
      </c>
      <c r="L42" s="93">
        <f t="shared" ref="L42:M48" si="14">SUM(D42,H42)</f>
        <v>8400949.5600000005</v>
      </c>
      <c r="M42" s="93">
        <f t="shared" si="14"/>
        <v>641334.46</v>
      </c>
      <c r="N42" s="93">
        <f t="shared" ref="N42:N48" si="15">L42+M42</f>
        <v>9042284.0199999996</v>
      </c>
      <c r="O42" s="93">
        <f t="shared" si="12"/>
        <v>4716912.68</v>
      </c>
      <c r="P42" s="93">
        <f t="shared" si="12"/>
        <v>39875</v>
      </c>
      <c r="Q42" s="93">
        <f t="shared" si="13"/>
        <v>4756787.68</v>
      </c>
      <c r="R42" s="93">
        <f t="shared" ref="R42:S48" si="16">SUM(L42,O42)</f>
        <v>13117862.24</v>
      </c>
      <c r="S42" s="93">
        <f t="shared" si="16"/>
        <v>681209.46</v>
      </c>
      <c r="T42" s="93">
        <f t="shared" ref="T42:T48" si="17">R42+S42</f>
        <v>13799071.699999999</v>
      </c>
    </row>
    <row r="43" spans="1:20" ht="17.399999999999999" customHeight="1" x14ac:dyDescent="0.25">
      <c r="A43" s="526"/>
      <c r="B43" s="472" t="s">
        <v>57</v>
      </c>
      <c r="C43" s="44" t="s">
        <v>44</v>
      </c>
      <c r="D43" s="92">
        <v>56661</v>
      </c>
      <c r="E43" s="92">
        <v>5382</v>
      </c>
      <c r="F43" s="92">
        <v>37008</v>
      </c>
      <c r="G43" s="92">
        <v>3638</v>
      </c>
      <c r="H43" s="92">
        <v>26453</v>
      </c>
      <c r="I43" s="92">
        <v>3136</v>
      </c>
      <c r="J43" s="92">
        <v>18595</v>
      </c>
      <c r="K43" s="92">
        <v>234</v>
      </c>
      <c r="L43" s="92">
        <f t="shared" si="14"/>
        <v>83114</v>
      </c>
      <c r="M43" s="92">
        <f t="shared" si="14"/>
        <v>8518</v>
      </c>
      <c r="N43" s="92">
        <f t="shared" si="15"/>
        <v>91632</v>
      </c>
      <c r="O43" s="92">
        <f t="shared" si="12"/>
        <v>55603</v>
      </c>
      <c r="P43" s="92">
        <f t="shared" si="12"/>
        <v>3872</v>
      </c>
      <c r="Q43" s="92">
        <f t="shared" si="13"/>
        <v>59475</v>
      </c>
      <c r="R43" s="92">
        <f t="shared" si="16"/>
        <v>138717</v>
      </c>
      <c r="S43" s="92">
        <f t="shared" si="16"/>
        <v>12390</v>
      </c>
      <c r="T43" s="92">
        <f t="shared" si="17"/>
        <v>151107</v>
      </c>
    </row>
    <row r="44" spans="1:20" ht="17.399999999999999" customHeight="1" x14ac:dyDescent="0.25">
      <c r="A44" s="526"/>
      <c r="B44" s="473"/>
      <c r="C44" s="43" t="s">
        <v>45</v>
      </c>
      <c r="D44" s="93">
        <v>12162926</v>
      </c>
      <c r="E44" s="93">
        <v>3893519</v>
      </c>
      <c r="F44" s="93">
        <v>7843676</v>
      </c>
      <c r="G44" s="93">
        <v>865220</v>
      </c>
      <c r="H44" s="93">
        <v>5678584</v>
      </c>
      <c r="I44" s="93">
        <v>4652104</v>
      </c>
      <c r="J44" s="93">
        <v>3668248</v>
      </c>
      <c r="K44" s="93">
        <v>54478</v>
      </c>
      <c r="L44" s="93">
        <f t="shared" si="14"/>
        <v>17841510</v>
      </c>
      <c r="M44" s="93">
        <f t="shared" si="14"/>
        <v>8545623</v>
      </c>
      <c r="N44" s="93">
        <f t="shared" si="15"/>
        <v>26387133</v>
      </c>
      <c r="O44" s="93">
        <f t="shared" si="12"/>
        <v>11511924</v>
      </c>
      <c r="P44" s="93">
        <f t="shared" si="12"/>
        <v>919698</v>
      </c>
      <c r="Q44" s="93">
        <f t="shared" si="13"/>
        <v>12431622</v>
      </c>
      <c r="R44" s="93">
        <f t="shared" si="16"/>
        <v>29353434</v>
      </c>
      <c r="S44" s="93">
        <f t="shared" si="16"/>
        <v>9465321</v>
      </c>
      <c r="T44" s="93">
        <f t="shared" si="17"/>
        <v>38818755</v>
      </c>
    </row>
    <row r="45" spans="1:20" ht="17.399999999999999" customHeight="1" x14ac:dyDescent="0.25">
      <c r="A45" s="526"/>
      <c r="B45" s="472" t="s">
        <v>58</v>
      </c>
      <c r="C45" s="44" t="s">
        <v>44</v>
      </c>
      <c r="D45" s="92">
        <v>0</v>
      </c>
      <c r="E45" s="92">
        <v>0</v>
      </c>
      <c r="F45" s="92">
        <v>0</v>
      </c>
      <c r="G45" s="92">
        <v>0</v>
      </c>
      <c r="H45" s="92">
        <v>0</v>
      </c>
      <c r="I45" s="92">
        <v>0</v>
      </c>
      <c r="J45" s="92">
        <v>0</v>
      </c>
      <c r="K45" s="92">
        <v>0</v>
      </c>
      <c r="L45" s="92">
        <f t="shared" si="14"/>
        <v>0</v>
      </c>
      <c r="M45" s="92">
        <f t="shared" si="14"/>
        <v>0</v>
      </c>
      <c r="N45" s="92">
        <f t="shared" si="15"/>
        <v>0</v>
      </c>
      <c r="O45" s="92">
        <f t="shared" si="12"/>
        <v>0</v>
      </c>
      <c r="P45" s="92">
        <f t="shared" si="12"/>
        <v>0</v>
      </c>
      <c r="Q45" s="92">
        <f t="shared" si="13"/>
        <v>0</v>
      </c>
      <c r="R45" s="92">
        <f t="shared" si="16"/>
        <v>0</v>
      </c>
      <c r="S45" s="92">
        <f t="shared" si="16"/>
        <v>0</v>
      </c>
      <c r="T45" s="92">
        <f t="shared" si="17"/>
        <v>0</v>
      </c>
    </row>
    <row r="46" spans="1:20" ht="17.399999999999999" customHeight="1" x14ac:dyDescent="0.25">
      <c r="A46" s="526"/>
      <c r="B46" s="473"/>
      <c r="C46" s="43" t="s">
        <v>45</v>
      </c>
      <c r="D46" s="93">
        <v>0</v>
      </c>
      <c r="E46" s="93">
        <v>0</v>
      </c>
      <c r="F46" s="93">
        <v>0</v>
      </c>
      <c r="G46" s="93">
        <v>0</v>
      </c>
      <c r="H46" s="93">
        <v>0</v>
      </c>
      <c r="I46" s="93">
        <v>0</v>
      </c>
      <c r="J46" s="93">
        <v>0</v>
      </c>
      <c r="K46" s="93">
        <v>0</v>
      </c>
      <c r="L46" s="93">
        <f t="shared" si="14"/>
        <v>0</v>
      </c>
      <c r="M46" s="93">
        <f t="shared" si="14"/>
        <v>0</v>
      </c>
      <c r="N46" s="93">
        <f t="shared" si="15"/>
        <v>0</v>
      </c>
      <c r="O46" s="93">
        <f t="shared" si="12"/>
        <v>0</v>
      </c>
      <c r="P46" s="93">
        <f t="shared" si="12"/>
        <v>0</v>
      </c>
      <c r="Q46" s="93">
        <f t="shared" si="13"/>
        <v>0</v>
      </c>
      <c r="R46" s="93">
        <f t="shared" si="16"/>
        <v>0</v>
      </c>
      <c r="S46" s="93">
        <f t="shared" si="16"/>
        <v>0</v>
      </c>
      <c r="T46" s="93">
        <f t="shared" si="17"/>
        <v>0</v>
      </c>
    </row>
    <row r="47" spans="1:20" ht="17.399999999999999" customHeight="1" x14ac:dyDescent="0.25">
      <c r="A47" s="526"/>
      <c r="B47" s="472" t="s">
        <v>59</v>
      </c>
      <c r="C47" s="44" t="s">
        <v>44</v>
      </c>
      <c r="D47" s="92">
        <v>85891</v>
      </c>
      <c r="E47" s="92">
        <v>22273</v>
      </c>
      <c r="F47" s="92">
        <v>38124</v>
      </c>
      <c r="G47" s="92">
        <v>24796</v>
      </c>
      <c r="H47" s="92">
        <v>45022</v>
      </c>
      <c r="I47" s="92">
        <v>16139</v>
      </c>
      <c r="J47" s="92">
        <v>18500</v>
      </c>
      <c r="K47" s="92">
        <v>4346</v>
      </c>
      <c r="L47" s="92">
        <f t="shared" si="14"/>
        <v>130913</v>
      </c>
      <c r="M47" s="92">
        <f t="shared" si="14"/>
        <v>38412</v>
      </c>
      <c r="N47" s="92">
        <f t="shared" si="15"/>
        <v>169325</v>
      </c>
      <c r="O47" s="92">
        <f t="shared" si="12"/>
        <v>56624</v>
      </c>
      <c r="P47" s="92">
        <f t="shared" si="12"/>
        <v>29142</v>
      </c>
      <c r="Q47" s="92">
        <f t="shared" si="13"/>
        <v>85766</v>
      </c>
      <c r="R47" s="92">
        <f t="shared" si="16"/>
        <v>187537</v>
      </c>
      <c r="S47" s="92">
        <f t="shared" si="16"/>
        <v>67554</v>
      </c>
      <c r="T47" s="92">
        <f t="shared" si="17"/>
        <v>255091</v>
      </c>
    </row>
    <row r="48" spans="1:20" ht="17.399999999999999" customHeight="1" x14ac:dyDescent="0.25">
      <c r="A48" s="472"/>
      <c r="B48" s="473"/>
      <c r="C48" s="43" t="s">
        <v>45</v>
      </c>
      <c r="D48" s="93">
        <v>96541598.780000001</v>
      </c>
      <c r="E48" s="93">
        <v>13438549.759999998</v>
      </c>
      <c r="F48" s="93">
        <v>37367452.18</v>
      </c>
      <c r="G48" s="93">
        <v>4285779.26</v>
      </c>
      <c r="H48" s="93">
        <v>60247044</v>
      </c>
      <c r="I48" s="93">
        <v>3452649.84</v>
      </c>
      <c r="J48" s="93">
        <v>16799463.859999999</v>
      </c>
      <c r="K48" s="93">
        <v>787258.38</v>
      </c>
      <c r="L48" s="93">
        <f t="shared" si="14"/>
        <v>156788642.78</v>
      </c>
      <c r="M48" s="93">
        <f t="shared" si="14"/>
        <v>16891199.599999998</v>
      </c>
      <c r="N48" s="93">
        <f t="shared" si="15"/>
        <v>173679842.38</v>
      </c>
      <c r="O48" s="93">
        <f t="shared" si="12"/>
        <v>54166916.039999999</v>
      </c>
      <c r="P48" s="93">
        <f t="shared" si="12"/>
        <v>5073037.6399999997</v>
      </c>
      <c r="Q48" s="93">
        <f t="shared" si="13"/>
        <v>59239953.68</v>
      </c>
      <c r="R48" s="93">
        <f t="shared" si="16"/>
        <v>210955558.81999999</v>
      </c>
      <c r="S48" s="93">
        <f t="shared" si="16"/>
        <v>21964237.239999998</v>
      </c>
      <c r="T48" s="93">
        <f t="shared" si="17"/>
        <v>232919796.06</v>
      </c>
    </row>
    <row r="49" spans="1:20" ht="13" x14ac:dyDescent="0.25">
      <c r="A49" s="96"/>
      <c r="B49" s="97"/>
      <c r="C49" s="45"/>
      <c r="D49" s="98"/>
      <c r="E49" s="98"/>
      <c r="F49" s="98"/>
      <c r="G49" s="98"/>
      <c r="H49" s="98"/>
      <c r="I49" s="98"/>
      <c r="J49" s="98"/>
      <c r="K49" s="98"/>
      <c r="L49" s="98"/>
      <c r="M49" s="98"/>
      <c r="N49" s="98"/>
      <c r="O49" s="98"/>
      <c r="P49" s="98"/>
      <c r="Q49" s="98"/>
      <c r="R49" s="98"/>
      <c r="S49" s="98"/>
      <c r="T49" s="98"/>
    </row>
    <row r="50" spans="1:20" ht="17.399999999999999" customHeight="1" x14ac:dyDescent="0.25">
      <c r="A50" s="526" t="s">
        <v>46</v>
      </c>
      <c r="B50" s="472" t="s">
        <v>13</v>
      </c>
      <c r="C50" s="44" t="s">
        <v>44</v>
      </c>
      <c r="D50" s="92">
        <f t="shared" ref="D50:K57" si="18">SUM(D23,D32,D41)</f>
        <v>5717998</v>
      </c>
      <c r="E50" s="92">
        <f t="shared" si="18"/>
        <v>129021</v>
      </c>
      <c r="F50" s="92">
        <f t="shared" si="18"/>
        <v>109122905</v>
      </c>
      <c r="G50" s="92">
        <f t="shared" si="18"/>
        <v>464395</v>
      </c>
      <c r="H50" s="92">
        <f t="shared" si="18"/>
        <v>14825442</v>
      </c>
      <c r="I50" s="92">
        <f t="shared" si="18"/>
        <v>1482204</v>
      </c>
      <c r="J50" s="92">
        <f t="shared" si="18"/>
        <v>27037322</v>
      </c>
      <c r="K50" s="92">
        <f t="shared" si="18"/>
        <v>1879699</v>
      </c>
      <c r="L50" s="92">
        <f t="shared" ref="L50:M57" si="19">SUM(D50,H50)</f>
        <v>20543440</v>
      </c>
      <c r="M50" s="92">
        <f t="shared" si="19"/>
        <v>1611225</v>
      </c>
      <c r="N50" s="92">
        <f t="shared" ref="N50:N57" si="20">L50+M50</f>
        <v>22154665</v>
      </c>
      <c r="O50" s="92">
        <f t="shared" ref="O50:P57" si="21">SUM(F50,J50)</f>
        <v>136160227</v>
      </c>
      <c r="P50" s="92">
        <f t="shared" si="21"/>
        <v>2344094</v>
      </c>
      <c r="Q50" s="92">
        <f t="shared" ref="Q50:Q57" si="22">O50+P50</f>
        <v>138504321</v>
      </c>
      <c r="R50" s="92">
        <f t="shared" ref="R50:S57" si="23">SUM(L50,O50)</f>
        <v>156703667</v>
      </c>
      <c r="S50" s="92">
        <f t="shared" si="23"/>
        <v>3955319</v>
      </c>
      <c r="T50" s="92">
        <f t="shared" ref="T50:T57" si="24">R50+S50</f>
        <v>160658986</v>
      </c>
    </row>
    <row r="51" spans="1:20" ht="17.399999999999999" customHeight="1" x14ac:dyDescent="0.25">
      <c r="A51" s="526"/>
      <c r="B51" s="473"/>
      <c r="C51" s="43" t="s">
        <v>45</v>
      </c>
      <c r="D51" s="93">
        <f t="shared" si="18"/>
        <v>68247097.804416999</v>
      </c>
      <c r="E51" s="93">
        <f t="shared" si="18"/>
        <v>3540207.38</v>
      </c>
      <c r="F51" s="93">
        <f t="shared" si="18"/>
        <v>2226431336.0130057</v>
      </c>
      <c r="G51" s="93">
        <f t="shared" si="18"/>
        <v>10670363.689999999</v>
      </c>
      <c r="H51" s="93">
        <f t="shared" si="18"/>
        <v>189118440.55000004</v>
      </c>
      <c r="I51" s="93">
        <f t="shared" si="18"/>
        <v>32546751.780000001</v>
      </c>
      <c r="J51" s="93">
        <f t="shared" si="18"/>
        <v>553737551.68000007</v>
      </c>
      <c r="K51" s="93">
        <f t="shared" si="18"/>
        <v>46167633.140000008</v>
      </c>
      <c r="L51" s="93">
        <f t="shared" si="19"/>
        <v>257365538.35441703</v>
      </c>
      <c r="M51" s="93">
        <f t="shared" si="19"/>
        <v>36086959.160000004</v>
      </c>
      <c r="N51" s="93">
        <f t="shared" si="20"/>
        <v>293452497.51441705</v>
      </c>
      <c r="O51" s="93">
        <f t="shared" si="21"/>
        <v>2780168887.6930056</v>
      </c>
      <c r="P51" s="93">
        <f t="shared" si="21"/>
        <v>56837996.830000006</v>
      </c>
      <c r="Q51" s="93">
        <f t="shared" si="22"/>
        <v>2837006884.5230055</v>
      </c>
      <c r="R51" s="93">
        <f t="shared" si="23"/>
        <v>3037534426.0474224</v>
      </c>
      <c r="S51" s="93">
        <f t="shared" si="23"/>
        <v>92924955.99000001</v>
      </c>
      <c r="T51" s="93">
        <f t="shared" si="24"/>
        <v>3130459382.0374222</v>
      </c>
    </row>
    <row r="52" spans="1:20" ht="17.399999999999999" customHeight="1" x14ac:dyDescent="0.25">
      <c r="A52" s="526"/>
      <c r="B52" s="472" t="s">
        <v>57</v>
      </c>
      <c r="C52" s="44" t="s">
        <v>44</v>
      </c>
      <c r="D52" s="92">
        <f t="shared" si="18"/>
        <v>3989189</v>
      </c>
      <c r="E52" s="92">
        <f t="shared" si="18"/>
        <v>796658</v>
      </c>
      <c r="F52" s="92">
        <f t="shared" si="18"/>
        <v>38895996</v>
      </c>
      <c r="G52" s="92">
        <f t="shared" si="18"/>
        <v>9080391</v>
      </c>
      <c r="H52" s="92">
        <f t="shared" si="18"/>
        <v>8452060</v>
      </c>
      <c r="I52" s="92">
        <f t="shared" si="18"/>
        <v>2372077</v>
      </c>
      <c r="J52" s="92">
        <f t="shared" si="18"/>
        <v>8430237</v>
      </c>
      <c r="K52" s="92">
        <f t="shared" si="18"/>
        <v>1830858</v>
      </c>
      <c r="L52" s="92">
        <f t="shared" si="19"/>
        <v>12441249</v>
      </c>
      <c r="M52" s="92">
        <f t="shared" si="19"/>
        <v>3168735</v>
      </c>
      <c r="N52" s="92">
        <f t="shared" si="20"/>
        <v>15609984</v>
      </c>
      <c r="O52" s="92">
        <f t="shared" si="21"/>
        <v>47326233</v>
      </c>
      <c r="P52" s="92">
        <f t="shared" si="21"/>
        <v>10911249</v>
      </c>
      <c r="Q52" s="92">
        <f t="shared" si="22"/>
        <v>58237482</v>
      </c>
      <c r="R52" s="92">
        <f t="shared" si="23"/>
        <v>59767482</v>
      </c>
      <c r="S52" s="92">
        <f t="shared" si="23"/>
        <v>14079984</v>
      </c>
      <c r="T52" s="92">
        <f t="shared" si="24"/>
        <v>73847466</v>
      </c>
    </row>
    <row r="53" spans="1:20" ht="17.399999999999999" customHeight="1" x14ac:dyDescent="0.25">
      <c r="A53" s="526"/>
      <c r="B53" s="473"/>
      <c r="C53" s="43" t="s">
        <v>45</v>
      </c>
      <c r="D53" s="93">
        <f t="shared" si="18"/>
        <v>490000690.06770611</v>
      </c>
      <c r="E53" s="93">
        <f t="shared" si="18"/>
        <v>301420641.87247097</v>
      </c>
      <c r="F53" s="93">
        <f t="shared" si="18"/>
        <v>8365140412.0155907</v>
      </c>
      <c r="G53" s="93">
        <f t="shared" si="18"/>
        <v>3882739972.4972105</v>
      </c>
      <c r="H53" s="93">
        <f t="shared" si="18"/>
        <v>979104483.49607396</v>
      </c>
      <c r="I53" s="93">
        <f t="shared" si="18"/>
        <v>990842666.81272805</v>
      </c>
      <c r="J53" s="93">
        <f t="shared" si="18"/>
        <v>1510336790.4075401</v>
      </c>
      <c r="K53" s="93">
        <f t="shared" si="18"/>
        <v>672918733.37595606</v>
      </c>
      <c r="L53" s="93">
        <f t="shared" si="19"/>
        <v>1469105173.5637801</v>
      </c>
      <c r="M53" s="93">
        <f t="shared" si="19"/>
        <v>1292263308.685199</v>
      </c>
      <c r="N53" s="93">
        <f t="shared" si="20"/>
        <v>2761368482.2489791</v>
      </c>
      <c r="O53" s="93">
        <f t="shared" si="21"/>
        <v>9875477202.42313</v>
      </c>
      <c r="P53" s="93">
        <f t="shared" si="21"/>
        <v>4555658705.873167</v>
      </c>
      <c r="Q53" s="93">
        <f t="shared" si="22"/>
        <v>14431135908.296297</v>
      </c>
      <c r="R53" s="93">
        <f t="shared" si="23"/>
        <v>11344582375.98691</v>
      </c>
      <c r="S53" s="93">
        <f t="shared" si="23"/>
        <v>5847922014.5583658</v>
      </c>
      <c r="T53" s="93">
        <f t="shared" si="24"/>
        <v>17192504390.545277</v>
      </c>
    </row>
    <row r="54" spans="1:20" ht="17.399999999999999" customHeight="1" x14ac:dyDescent="0.25">
      <c r="A54" s="526"/>
      <c r="B54" s="472" t="s">
        <v>58</v>
      </c>
      <c r="C54" s="44" t="s">
        <v>44</v>
      </c>
      <c r="D54" s="92">
        <f t="shared" si="18"/>
        <v>118598</v>
      </c>
      <c r="E54" s="92">
        <f t="shared" si="18"/>
        <v>17406</v>
      </c>
      <c r="F54" s="92">
        <f t="shared" si="18"/>
        <v>1060035</v>
      </c>
      <c r="G54" s="92">
        <f t="shared" si="18"/>
        <v>61139</v>
      </c>
      <c r="H54" s="92">
        <f t="shared" si="18"/>
        <v>293334</v>
      </c>
      <c r="I54" s="92">
        <f t="shared" si="18"/>
        <v>79360</v>
      </c>
      <c r="J54" s="92">
        <f t="shared" si="18"/>
        <v>279126</v>
      </c>
      <c r="K54" s="92">
        <f t="shared" si="18"/>
        <v>47117</v>
      </c>
      <c r="L54" s="92">
        <f t="shared" si="19"/>
        <v>411932</v>
      </c>
      <c r="M54" s="92">
        <f t="shared" si="19"/>
        <v>96766</v>
      </c>
      <c r="N54" s="92">
        <f t="shared" si="20"/>
        <v>508698</v>
      </c>
      <c r="O54" s="92">
        <f t="shared" si="21"/>
        <v>1339161</v>
      </c>
      <c r="P54" s="92">
        <f t="shared" si="21"/>
        <v>108256</v>
      </c>
      <c r="Q54" s="92">
        <f t="shared" si="22"/>
        <v>1447417</v>
      </c>
      <c r="R54" s="92">
        <f t="shared" si="23"/>
        <v>1751093</v>
      </c>
      <c r="S54" s="92">
        <f t="shared" si="23"/>
        <v>205022</v>
      </c>
      <c r="T54" s="92">
        <f t="shared" si="24"/>
        <v>1956115</v>
      </c>
    </row>
    <row r="55" spans="1:20" ht="17.399999999999999" customHeight="1" x14ac:dyDescent="0.25">
      <c r="A55" s="526"/>
      <c r="B55" s="473"/>
      <c r="C55" s="43" t="s">
        <v>45</v>
      </c>
      <c r="D55" s="93">
        <f t="shared" si="18"/>
        <v>10910013.941229999</v>
      </c>
      <c r="E55" s="93">
        <f t="shared" si="18"/>
        <v>1535860.9111989997</v>
      </c>
      <c r="F55" s="93">
        <f t="shared" si="18"/>
        <v>77914477.838596001</v>
      </c>
      <c r="G55" s="93">
        <f t="shared" si="18"/>
        <v>5726054.2031570002</v>
      </c>
      <c r="H55" s="93">
        <f t="shared" si="18"/>
        <v>23452444.722006001</v>
      </c>
      <c r="I55" s="93">
        <f t="shared" si="18"/>
        <v>8731136.7338509988</v>
      </c>
      <c r="J55" s="93">
        <f t="shared" si="18"/>
        <v>23586787.784900002</v>
      </c>
      <c r="K55" s="93">
        <f t="shared" si="18"/>
        <v>4333712.4803850008</v>
      </c>
      <c r="L55" s="93">
        <f t="shared" si="19"/>
        <v>34362458.663236</v>
      </c>
      <c r="M55" s="93">
        <f t="shared" si="19"/>
        <v>10266997.645049999</v>
      </c>
      <c r="N55" s="93">
        <f t="shared" si="20"/>
        <v>44629456.308285996</v>
      </c>
      <c r="O55" s="93">
        <f t="shared" si="21"/>
        <v>101501265.623496</v>
      </c>
      <c r="P55" s="93">
        <f t="shared" si="21"/>
        <v>10059766.683542002</v>
      </c>
      <c r="Q55" s="93">
        <f t="shared" si="22"/>
        <v>111561032.30703799</v>
      </c>
      <c r="R55" s="93">
        <f t="shared" si="23"/>
        <v>135863724.28673199</v>
      </c>
      <c r="S55" s="93">
        <f t="shared" si="23"/>
        <v>20326764.328592002</v>
      </c>
      <c r="T55" s="93">
        <f t="shared" si="24"/>
        <v>156190488.61532399</v>
      </c>
    </row>
    <row r="56" spans="1:20" ht="17.399999999999999" customHeight="1" x14ac:dyDescent="0.25">
      <c r="A56" s="526"/>
      <c r="B56" s="472" t="s">
        <v>59</v>
      </c>
      <c r="C56" s="44" t="s">
        <v>44</v>
      </c>
      <c r="D56" s="92">
        <f t="shared" si="18"/>
        <v>901376</v>
      </c>
      <c r="E56" s="92">
        <f t="shared" si="18"/>
        <v>681072</v>
      </c>
      <c r="F56" s="92">
        <f t="shared" si="18"/>
        <v>13135171</v>
      </c>
      <c r="G56" s="92">
        <f t="shared" si="18"/>
        <v>1204267</v>
      </c>
      <c r="H56" s="92">
        <f t="shared" si="18"/>
        <v>1409655</v>
      </c>
      <c r="I56" s="92">
        <f t="shared" si="18"/>
        <v>881142</v>
      </c>
      <c r="J56" s="92">
        <f t="shared" si="18"/>
        <v>1791886</v>
      </c>
      <c r="K56" s="92">
        <f t="shared" si="18"/>
        <v>395878</v>
      </c>
      <c r="L56" s="92">
        <f t="shared" si="19"/>
        <v>2311031</v>
      </c>
      <c r="M56" s="92">
        <f t="shared" si="19"/>
        <v>1562214</v>
      </c>
      <c r="N56" s="92">
        <f t="shared" si="20"/>
        <v>3873245</v>
      </c>
      <c r="O56" s="92">
        <f t="shared" si="21"/>
        <v>14927057</v>
      </c>
      <c r="P56" s="92">
        <f t="shared" si="21"/>
        <v>1600145</v>
      </c>
      <c r="Q56" s="92">
        <f t="shared" si="22"/>
        <v>16527202</v>
      </c>
      <c r="R56" s="92">
        <f t="shared" si="23"/>
        <v>17238088</v>
      </c>
      <c r="S56" s="92">
        <f t="shared" si="23"/>
        <v>3162359</v>
      </c>
      <c r="T56" s="92">
        <f t="shared" si="24"/>
        <v>20400447</v>
      </c>
    </row>
    <row r="57" spans="1:20" ht="17.399999999999999" customHeight="1" x14ac:dyDescent="0.25">
      <c r="A57" s="472"/>
      <c r="B57" s="473"/>
      <c r="C57" s="43" t="s">
        <v>45</v>
      </c>
      <c r="D57" s="93">
        <f t="shared" si="18"/>
        <v>167798368.66656598</v>
      </c>
      <c r="E57" s="93">
        <f t="shared" si="18"/>
        <v>52805852.027034998</v>
      </c>
      <c r="F57" s="93">
        <f t="shared" si="18"/>
        <v>2013670403.5703382</v>
      </c>
      <c r="G57" s="93">
        <f t="shared" si="18"/>
        <v>549854103.65563202</v>
      </c>
      <c r="H57" s="93">
        <f t="shared" si="18"/>
        <v>186139436.86580899</v>
      </c>
      <c r="I57" s="93">
        <f t="shared" si="18"/>
        <v>91921880.648100004</v>
      </c>
      <c r="J57" s="93">
        <f t="shared" si="18"/>
        <v>278950508.986103</v>
      </c>
      <c r="K57" s="93">
        <f t="shared" si="18"/>
        <v>115744210.21340299</v>
      </c>
      <c r="L57" s="93">
        <f t="shared" si="19"/>
        <v>353937805.53237498</v>
      </c>
      <c r="M57" s="93">
        <f t="shared" si="19"/>
        <v>144727732.67513502</v>
      </c>
      <c r="N57" s="93">
        <f t="shared" si="20"/>
        <v>498665538.20750999</v>
      </c>
      <c r="O57" s="93">
        <f t="shared" si="21"/>
        <v>2292620912.5564413</v>
      </c>
      <c r="P57" s="93">
        <f t="shared" si="21"/>
        <v>665598313.86903501</v>
      </c>
      <c r="Q57" s="93">
        <f t="shared" si="22"/>
        <v>2958219226.4254761</v>
      </c>
      <c r="R57" s="93">
        <f t="shared" si="23"/>
        <v>2646558718.0888162</v>
      </c>
      <c r="S57" s="93">
        <f t="shared" si="23"/>
        <v>810326046.54417002</v>
      </c>
      <c r="T57" s="93">
        <f t="shared" si="24"/>
        <v>3456884764.6329861</v>
      </c>
    </row>
    <row r="59" spans="1:20" x14ac:dyDescent="0.25">
      <c r="A59" s="515" t="s">
        <v>46</v>
      </c>
      <c r="B59" s="472" t="s">
        <v>46</v>
      </c>
      <c r="C59" s="44" t="s">
        <v>44</v>
      </c>
      <c r="D59" s="92">
        <f>SUM(D50,D52,D54,D56)</f>
        <v>10727161</v>
      </c>
      <c r="E59" s="92">
        <f t="shared" ref="E59:T60" si="25">SUM(E50,E52,E54,E56)</f>
        <v>1624157</v>
      </c>
      <c r="F59" s="92">
        <f t="shared" si="25"/>
        <v>162214107</v>
      </c>
      <c r="G59" s="92">
        <f t="shared" si="25"/>
        <v>10810192</v>
      </c>
      <c r="H59" s="92">
        <f t="shared" si="25"/>
        <v>24980491</v>
      </c>
      <c r="I59" s="92">
        <f t="shared" si="25"/>
        <v>4814783</v>
      </c>
      <c r="J59" s="92">
        <f t="shared" si="25"/>
        <v>37538571</v>
      </c>
      <c r="K59" s="92">
        <f t="shared" si="25"/>
        <v>4153552</v>
      </c>
      <c r="L59" s="92">
        <f t="shared" si="25"/>
        <v>35707652</v>
      </c>
      <c r="M59" s="92">
        <f t="shared" si="25"/>
        <v>6438940</v>
      </c>
      <c r="N59" s="92">
        <f t="shared" si="25"/>
        <v>42146592</v>
      </c>
      <c r="O59" s="92">
        <f t="shared" si="25"/>
        <v>199752678</v>
      </c>
      <c r="P59" s="92">
        <f t="shared" si="25"/>
        <v>14963744</v>
      </c>
      <c r="Q59" s="92">
        <f t="shared" si="25"/>
        <v>214716422</v>
      </c>
      <c r="R59" s="92">
        <f t="shared" si="25"/>
        <v>235460330</v>
      </c>
      <c r="S59" s="92">
        <f t="shared" si="25"/>
        <v>21402684</v>
      </c>
      <c r="T59" s="92">
        <f t="shared" si="25"/>
        <v>256863014</v>
      </c>
    </row>
    <row r="60" spans="1:20" x14ac:dyDescent="0.25">
      <c r="A60" s="516"/>
      <c r="B60" s="473"/>
      <c r="C60" s="43" t="s">
        <v>45</v>
      </c>
      <c r="D60" s="93">
        <f>SUM(D51,D53,D55,D57)</f>
        <v>736956170.47991908</v>
      </c>
      <c r="E60" s="93">
        <f t="shared" si="25"/>
        <v>359302562.19070494</v>
      </c>
      <c r="F60" s="93">
        <f t="shared" si="25"/>
        <v>12683156629.437531</v>
      </c>
      <c r="G60" s="93">
        <f t="shared" si="25"/>
        <v>4448990494.0459995</v>
      </c>
      <c r="H60" s="93">
        <f t="shared" si="25"/>
        <v>1377814805.633889</v>
      </c>
      <c r="I60" s="93">
        <f t="shared" si="25"/>
        <v>1124042435.974679</v>
      </c>
      <c r="J60" s="93">
        <f t="shared" si="25"/>
        <v>2366611638.8585429</v>
      </c>
      <c r="K60" s="93">
        <f t="shared" si="25"/>
        <v>839164289.20974398</v>
      </c>
      <c r="L60" s="93">
        <f t="shared" si="25"/>
        <v>2114770976.1138082</v>
      </c>
      <c r="M60" s="93">
        <f t="shared" si="25"/>
        <v>1483344998.1653843</v>
      </c>
      <c r="N60" s="93">
        <f t="shared" si="25"/>
        <v>3598115974.2791924</v>
      </c>
      <c r="O60" s="93">
        <f t="shared" si="25"/>
        <v>15049768268.29607</v>
      </c>
      <c r="P60" s="93">
        <f t="shared" si="25"/>
        <v>5288154783.255744</v>
      </c>
      <c r="Q60" s="93">
        <f t="shared" si="25"/>
        <v>20337923051.551815</v>
      </c>
      <c r="R60" s="93">
        <f t="shared" si="25"/>
        <v>17164539244.40988</v>
      </c>
      <c r="S60" s="93">
        <f t="shared" si="25"/>
        <v>6771499781.4211283</v>
      </c>
      <c r="T60" s="93">
        <f t="shared" si="25"/>
        <v>23936039025.831009</v>
      </c>
    </row>
  </sheetData>
  <sheetProtection algorithmName="SHA-512" hashValue="MXdni1dv76yfFgheoY6BW6VzVVbeGOri8FV9dVI+xloKB7QOf4S29wo8Uconaaa1f8Z0GyjqMMu/X2GUkz3UtA==" saltValue="4jgZMirHF/l8Ep5CoeVXvA==" spinCount="100000" sheet="1" objects="1" scenarios="1"/>
  <mergeCells count="35">
    <mergeCell ref="A1:K2"/>
    <mergeCell ref="A3:K3"/>
    <mergeCell ref="A5:K5"/>
    <mergeCell ref="A6:K6"/>
    <mergeCell ref="B4:K4"/>
    <mergeCell ref="A59:A60"/>
    <mergeCell ref="B59:B60"/>
    <mergeCell ref="A21:C22"/>
    <mergeCell ref="O21:Q21"/>
    <mergeCell ref="R21:T21"/>
    <mergeCell ref="A50:A57"/>
    <mergeCell ref="B50:B51"/>
    <mergeCell ref="B52:B53"/>
    <mergeCell ref="B54:B55"/>
    <mergeCell ref="B56:B57"/>
    <mergeCell ref="D21:E21"/>
    <mergeCell ref="F21:G21"/>
    <mergeCell ref="H21:I21"/>
    <mergeCell ref="J21:K21"/>
    <mergeCell ref="L21:N21"/>
    <mergeCell ref="A41:A48"/>
    <mergeCell ref="B41:B42"/>
    <mergeCell ref="B43:B44"/>
    <mergeCell ref="B45:B46"/>
    <mergeCell ref="B47:B48"/>
    <mergeCell ref="A23:A30"/>
    <mergeCell ref="B23:B24"/>
    <mergeCell ref="B25:B26"/>
    <mergeCell ref="B27:B28"/>
    <mergeCell ref="B29:B30"/>
    <mergeCell ref="A32:A39"/>
    <mergeCell ref="B32:B33"/>
    <mergeCell ref="B34:B35"/>
    <mergeCell ref="B36:B37"/>
    <mergeCell ref="B38:B39"/>
  </mergeCells>
  <hyperlinks>
    <hyperlink ref="A3:B3" location="'Index Page Please Read'!A1" display="Click to return to Index Page" xr:uid="{00000000-0004-0000-0B00-000000000000}"/>
    <hyperlink ref="A3:F3" location="Index!A1" display="Click to return to Index Page" xr:uid="{00000000-0004-0000-0B00-000001000000}"/>
    <hyperlink ref="A3:H3" location="'Index Page'!A1" display="Click to return to Index Page" xr:uid="{00000000-0004-0000-0B00-000002000000}"/>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46"/>
  <sheetViews>
    <sheetView workbookViewId="0">
      <selection sqref="A1:F1"/>
    </sheetView>
  </sheetViews>
  <sheetFormatPr defaultColWidth="8.7265625" defaultRowHeight="12.5" x14ac:dyDescent="0.25"/>
  <cols>
    <col min="1" max="1" width="30.90625" style="6" customWidth="1"/>
    <col min="2" max="2" width="66.1796875" style="6" customWidth="1"/>
    <col min="3" max="4" width="16.453125" style="6" customWidth="1"/>
    <col min="5" max="5" width="8.08984375" style="6" customWidth="1"/>
    <col min="6" max="6" width="8.90625" style="6" customWidth="1"/>
    <col min="7" max="16384" width="8.7265625" style="6"/>
  </cols>
  <sheetData>
    <row r="1" spans="1:6" ht="80.5" customHeight="1" x14ac:dyDescent="0.25">
      <c r="A1" s="396" t="s">
        <v>225</v>
      </c>
      <c r="B1" s="397"/>
      <c r="C1" s="397"/>
      <c r="D1" s="397"/>
      <c r="E1" s="397"/>
      <c r="F1" s="398"/>
    </row>
    <row r="3" spans="1:6" ht="12.5" customHeight="1" x14ac:dyDescent="0.25">
      <c r="A3" s="399" t="s">
        <v>92</v>
      </c>
      <c r="B3" s="400"/>
      <c r="C3" s="400"/>
      <c r="D3" s="400"/>
      <c r="E3" s="400"/>
      <c r="F3" s="401"/>
    </row>
    <row r="4" spans="1:6" ht="12.5" customHeight="1" x14ac:dyDescent="0.25">
      <c r="A4" s="402"/>
      <c r="B4" s="403"/>
      <c r="C4" s="403"/>
      <c r="D4" s="403"/>
      <c r="E4" s="403"/>
      <c r="F4" s="404"/>
    </row>
    <row r="5" spans="1:6" ht="12.5" customHeight="1" x14ac:dyDescent="0.25">
      <c r="A5" s="402"/>
      <c r="B5" s="403"/>
      <c r="C5" s="403"/>
      <c r="D5" s="403"/>
      <c r="E5" s="403"/>
      <c r="F5" s="404"/>
    </row>
    <row r="6" spans="1:6" ht="12.5" customHeight="1" x14ac:dyDescent="0.25">
      <c r="A6" s="405"/>
      <c r="B6" s="406"/>
      <c r="C6" s="406"/>
      <c r="D6" s="406"/>
      <c r="E6" s="406"/>
      <c r="F6" s="407"/>
    </row>
    <row r="9" spans="1:6" ht="13" x14ac:dyDescent="0.25">
      <c r="A9" s="112" t="s">
        <v>93</v>
      </c>
      <c r="B9" s="11" t="s">
        <v>117</v>
      </c>
      <c r="C9" s="7"/>
      <c r="D9" s="7"/>
      <c r="E9" s="7"/>
      <c r="F9" s="7"/>
    </row>
    <row r="10" spans="1:6" ht="13" x14ac:dyDescent="0.25">
      <c r="A10" s="113"/>
      <c r="B10" s="110"/>
      <c r="C10" s="7"/>
      <c r="D10" s="7"/>
      <c r="E10" s="7"/>
      <c r="F10" s="7"/>
    </row>
    <row r="11" spans="1:6" ht="22.65" customHeight="1" x14ac:dyDescent="0.25">
      <c r="A11" s="26" t="s">
        <v>94</v>
      </c>
      <c r="B11" s="111" t="s">
        <v>118</v>
      </c>
      <c r="C11" s="7"/>
      <c r="D11" s="7"/>
      <c r="E11" s="7"/>
      <c r="F11" s="7"/>
    </row>
    <row r="12" spans="1:6" ht="33" customHeight="1" x14ac:dyDescent="0.25">
      <c r="A12" s="114" t="s">
        <v>95</v>
      </c>
      <c r="B12" s="115" t="s">
        <v>119</v>
      </c>
      <c r="C12" s="7"/>
      <c r="D12" s="7"/>
      <c r="E12" s="7"/>
      <c r="F12" s="7"/>
    </row>
    <row r="13" spans="1:6" x14ac:dyDescent="0.25">
      <c r="A13" s="8"/>
      <c r="B13" s="8"/>
      <c r="C13" s="7"/>
      <c r="D13" s="7"/>
      <c r="E13" s="7"/>
      <c r="F13" s="7"/>
    </row>
    <row r="14" spans="1:6" ht="13" x14ac:dyDescent="0.3">
      <c r="A14" s="10" t="s">
        <v>120</v>
      </c>
      <c r="B14" s="11" t="s">
        <v>117</v>
      </c>
      <c r="C14" s="12"/>
      <c r="D14" s="7"/>
      <c r="E14" s="7"/>
      <c r="F14" s="7"/>
    </row>
    <row r="15" spans="1:6" s="7" customFormat="1" ht="13" x14ac:dyDescent="0.25">
      <c r="A15" s="117"/>
      <c r="B15" s="118"/>
      <c r="C15" s="13"/>
    </row>
    <row r="16" spans="1:6" ht="13" x14ac:dyDescent="0.25">
      <c r="A16" s="18" t="s">
        <v>215</v>
      </c>
      <c r="B16" s="19"/>
      <c r="C16" s="13"/>
      <c r="D16" s="7"/>
      <c r="E16" s="7"/>
      <c r="F16" s="7"/>
    </row>
    <row r="17" spans="1:14" ht="13" x14ac:dyDescent="0.25">
      <c r="A17" s="18"/>
      <c r="B17" s="19"/>
      <c r="C17" s="13"/>
      <c r="D17" s="7"/>
      <c r="E17" s="7"/>
      <c r="F17" s="7"/>
    </row>
    <row r="18" spans="1:14" ht="14.5" x14ac:dyDescent="0.25">
      <c r="A18" s="378" t="s">
        <v>62</v>
      </c>
      <c r="B18" s="19"/>
      <c r="C18" s="13"/>
      <c r="D18" s="7"/>
      <c r="E18" s="7"/>
      <c r="F18" s="7"/>
    </row>
    <row r="19" spans="1:14" ht="14.5" x14ac:dyDescent="0.25">
      <c r="A19" s="378" t="s">
        <v>86</v>
      </c>
      <c r="B19" s="19"/>
      <c r="C19" s="13"/>
      <c r="D19" s="7"/>
      <c r="E19" s="7"/>
      <c r="F19" s="7"/>
    </row>
    <row r="20" spans="1:14" ht="24" customHeight="1" x14ac:dyDescent="0.25">
      <c r="A20" s="30" t="s">
        <v>110</v>
      </c>
      <c r="B20" s="119" t="s">
        <v>125</v>
      </c>
      <c r="C20" s="116"/>
      <c r="D20" s="116"/>
      <c r="E20" s="116"/>
      <c r="F20" s="116"/>
      <c r="G20" s="116"/>
      <c r="H20" s="116"/>
      <c r="I20" s="116"/>
      <c r="J20" s="116"/>
      <c r="K20" s="116"/>
      <c r="L20" s="116"/>
      <c r="M20" s="116"/>
      <c r="N20" s="7"/>
    </row>
    <row r="21" spans="1:14" ht="25" x14ac:dyDescent="0.25">
      <c r="A21" s="120" t="s">
        <v>111</v>
      </c>
      <c r="B21" s="121" t="s">
        <v>121</v>
      </c>
      <c r="C21" s="13"/>
      <c r="D21" s="7"/>
      <c r="E21" s="7"/>
      <c r="F21" s="7"/>
    </row>
    <row r="22" spans="1:14" x14ac:dyDescent="0.25">
      <c r="A22" s="123"/>
      <c r="B22" s="116"/>
      <c r="C22" s="13"/>
      <c r="D22" s="7"/>
      <c r="E22" s="7"/>
      <c r="F22" s="7"/>
    </row>
    <row r="23" spans="1:14" x14ac:dyDescent="0.25">
      <c r="A23" s="123"/>
      <c r="B23" s="116"/>
      <c r="C23" s="13"/>
      <c r="D23" s="7"/>
      <c r="E23" s="7"/>
      <c r="F23" s="7"/>
    </row>
    <row r="24" spans="1:14" ht="13" x14ac:dyDescent="0.25">
      <c r="A24" s="10" t="s">
        <v>120</v>
      </c>
      <c r="B24" s="11" t="s">
        <v>117</v>
      </c>
      <c r="C24" s="13"/>
      <c r="D24" s="7"/>
      <c r="E24" s="7"/>
      <c r="F24" s="7"/>
    </row>
    <row r="25" spans="1:14" ht="13" x14ac:dyDescent="0.25">
      <c r="A25" s="28"/>
      <c r="B25" s="17"/>
      <c r="C25" s="13"/>
      <c r="D25" s="7"/>
      <c r="E25" s="7"/>
      <c r="F25" s="7"/>
    </row>
    <row r="26" spans="1:14" ht="13" x14ac:dyDescent="0.25">
      <c r="A26" s="124" t="s">
        <v>214</v>
      </c>
      <c r="B26" s="17"/>
      <c r="C26" s="13"/>
      <c r="D26" s="7"/>
      <c r="E26" s="7"/>
      <c r="F26" s="7"/>
    </row>
    <row r="27" spans="1:14" ht="13" x14ac:dyDescent="0.25">
      <c r="A27" s="29"/>
      <c r="B27" s="17"/>
      <c r="C27" s="13"/>
      <c r="D27" s="7"/>
      <c r="E27" s="7"/>
      <c r="F27" s="7"/>
    </row>
    <row r="28" spans="1:14" x14ac:dyDescent="0.25">
      <c r="A28" s="31" t="s">
        <v>116</v>
      </c>
      <c r="B28" s="111" t="s">
        <v>122</v>
      </c>
      <c r="C28" s="13"/>
      <c r="D28" s="7"/>
      <c r="E28" s="7"/>
      <c r="F28" s="7"/>
    </row>
    <row r="29" spans="1:14" ht="14.5" x14ac:dyDescent="0.35">
      <c r="A29" s="377" t="s">
        <v>123</v>
      </c>
      <c r="B29" s="115" t="s">
        <v>122</v>
      </c>
      <c r="C29" s="13"/>
      <c r="D29" s="7"/>
      <c r="E29" s="7"/>
      <c r="F29" s="7"/>
    </row>
    <row r="30" spans="1:14" x14ac:dyDescent="0.25">
      <c r="A30" s="107"/>
      <c r="B30" s="52"/>
      <c r="C30" s="13"/>
      <c r="D30" s="7"/>
      <c r="E30" s="7"/>
      <c r="F30" s="7"/>
    </row>
    <row r="31" spans="1:14" x14ac:dyDescent="0.25">
      <c r="A31" s="107"/>
      <c r="B31" s="52"/>
      <c r="C31" s="13"/>
      <c r="D31" s="7"/>
      <c r="E31" s="7"/>
      <c r="F31" s="7"/>
    </row>
    <row r="32" spans="1:14" ht="13" x14ac:dyDescent="0.25">
      <c r="A32" s="125" t="s">
        <v>214</v>
      </c>
      <c r="B32" s="11" t="s">
        <v>117</v>
      </c>
      <c r="C32" s="13"/>
      <c r="D32" s="7"/>
      <c r="E32" s="7"/>
      <c r="F32" s="7"/>
    </row>
    <row r="33" spans="1:8" ht="25" x14ac:dyDescent="0.25">
      <c r="A33" s="122" t="s">
        <v>112</v>
      </c>
      <c r="B33" s="115" t="s">
        <v>216</v>
      </c>
      <c r="C33" s="13"/>
      <c r="D33" s="7"/>
      <c r="E33" s="7"/>
      <c r="F33" s="7"/>
    </row>
    <row r="34" spans="1:8" ht="13" x14ac:dyDescent="0.25">
      <c r="A34" s="106"/>
      <c r="B34" s="105"/>
      <c r="C34" s="13"/>
      <c r="D34" s="7"/>
      <c r="E34" s="7"/>
      <c r="F34" s="7"/>
    </row>
    <row r="35" spans="1:8" ht="13" x14ac:dyDescent="0.25">
      <c r="A35" s="105"/>
      <c r="B35" s="105"/>
      <c r="C35" s="13"/>
      <c r="D35" s="7"/>
      <c r="E35" s="7"/>
      <c r="F35" s="7"/>
    </row>
    <row r="36" spans="1:8" ht="13" x14ac:dyDescent="0.25">
      <c r="A36" s="105"/>
      <c r="B36" s="105"/>
      <c r="C36" s="13"/>
      <c r="D36" s="7"/>
      <c r="E36" s="7"/>
      <c r="F36" s="7"/>
    </row>
    <row r="37" spans="1:8" x14ac:dyDescent="0.25">
      <c r="A37" s="52"/>
      <c r="B37" s="108"/>
      <c r="C37" s="7"/>
      <c r="D37" s="7"/>
      <c r="E37" s="7"/>
      <c r="F37" s="7"/>
    </row>
    <row r="38" spans="1:8" x14ac:dyDescent="0.25">
      <c r="A38" s="109"/>
      <c r="B38" s="7"/>
      <c r="C38" s="7"/>
      <c r="D38" s="7"/>
      <c r="E38" s="7"/>
      <c r="F38" s="7"/>
    </row>
    <row r="39" spans="1:8" x14ac:dyDescent="0.25">
      <c r="A39" s="109"/>
      <c r="B39" s="7"/>
      <c r="C39" s="7"/>
      <c r="D39" s="7"/>
      <c r="E39" s="7"/>
      <c r="F39" s="7"/>
    </row>
    <row r="46" spans="1:8" x14ac:dyDescent="0.25">
      <c r="A46" s="14"/>
      <c r="B46" s="15"/>
      <c r="C46" s="15"/>
      <c r="D46" s="15"/>
      <c r="E46" s="15"/>
      <c r="F46" s="15"/>
      <c r="G46" s="15"/>
      <c r="H46" s="15"/>
    </row>
  </sheetData>
  <sheetProtection algorithmName="SHA-512" hashValue="Sf1QpnTvYd5UY/MNEtTHS1ltG/xlAQJbmeh+kDcG3K5pRCqMPzqg/xfDQhteodYidYRmVdsjGEQ6K9rw9mqhVQ==" saltValue="BnY2GuWk5JiErFS3zkw4+A==" spinCount="100000" sheet="1" objects="1" scenarios="1"/>
  <mergeCells count="2">
    <mergeCell ref="A1:F1"/>
    <mergeCell ref="A3:F6"/>
  </mergeCells>
  <hyperlinks>
    <hyperlink ref="A12" location="'Instructions Please Read'!A1" display="Pricing Instructions Please Read" xr:uid="{00000000-0004-0000-0100-000000000000}"/>
    <hyperlink ref="A11" location="Coversheet!A1" display="Coversheet" xr:uid="{00000000-0004-0000-0100-000001000000}"/>
    <hyperlink ref="A20" location="'Additional Optional Services '!A1" display="Additional Optional Services" xr:uid="{00000000-0004-0000-0100-000002000000}"/>
    <hyperlink ref="A21" location="' Drivers (Transactional Data)'!A1" display="Drivers (Transactional Data)" xr:uid="{00000000-0004-0000-0100-000003000000}"/>
    <hyperlink ref="A28" location="'Card Acquiring'!A1" display="Card Acquiring" xr:uid="{00000000-0004-0000-0100-000004000000}"/>
    <hyperlink ref="A33" location="'Total Basket Price'!A1" display="Total Basket Price" xr:uid="{00000000-0004-0000-0100-00000A000000}"/>
    <hyperlink ref="A29" location="'Gateway &amp; APM Services'!A1" display="Gateway &amp; APM Services" xr:uid="{63D89027-D88E-49D2-8CE8-679E3E081C98}"/>
    <hyperlink ref="A18" location="'Scheme fees'!A1" display="Scheme fees" xr:uid="{80E4DDFE-2C53-4233-B3D6-7672754C6CFD}"/>
    <hyperlink ref="A19" location="'Interchange fees'!A1" display="Interchange fees" xr:uid="{98D3D052-A40F-4A2B-8F43-333B8B76FE0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35"/>
  <sheetViews>
    <sheetView topLeftCell="A22" workbookViewId="0">
      <selection activeCell="A28" sqref="A28"/>
    </sheetView>
  </sheetViews>
  <sheetFormatPr defaultColWidth="8.1796875" defaultRowHeight="14.5" x14ac:dyDescent="0.35"/>
  <cols>
    <col min="1" max="1" width="166.90625" style="25" customWidth="1"/>
    <col min="2" max="2" width="8.1796875" style="21"/>
    <col min="3" max="3" width="13.1796875" style="21" customWidth="1"/>
    <col min="4" max="16384" width="8.1796875" style="21"/>
  </cols>
  <sheetData>
    <row r="1" spans="1:8" ht="75" customHeight="1" x14ac:dyDescent="0.35">
      <c r="A1" s="224" t="s">
        <v>224</v>
      </c>
      <c r="B1" s="20"/>
      <c r="C1" s="20"/>
      <c r="D1" s="20"/>
      <c r="E1" s="20"/>
      <c r="F1" s="20"/>
      <c r="G1" s="20"/>
      <c r="H1" s="20"/>
    </row>
    <row r="2" spans="1:8" x14ac:dyDescent="0.35">
      <c r="A2" s="223" t="s">
        <v>96</v>
      </c>
    </row>
    <row r="3" spans="1:8" ht="64.5" customHeight="1" x14ac:dyDescent="0.35">
      <c r="A3" s="222" t="s">
        <v>231</v>
      </c>
    </row>
    <row r="4" spans="1:8" x14ac:dyDescent="0.35">
      <c r="A4" s="24" t="s">
        <v>97</v>
      </c>
    </row>
    <row r="5" spans="1:8" x14ac:dyDescent="0.35">
      <c r="A5" s="24"/>
    </row>
    <row r="6" spans="1:8" x14ac:dyDescent="0.35">
      <c r="A6" s="24" t="s">
        <v>98</v>
      </c>
    </row>
    <row r="7" spans="1:8" x14ac:dyDescent="0.35">
      <c r="A7" s="24"/>
    </row>
    <row r="8" spans="1:8" x14ac:dyDescent="0.35">
      <c r="A8" s="24" t="s">
        <v>99</v>
      </c>
    </row>
    <row r="9" spans="1:8" x14ac:dyDescent="0.35">
      <c r="A9" s="218"/>
    </row>
    <row r="10" spans="1:8" x14ac:dyDescent="0.35">
      <c r="A10" s="22"/>
    </row>
    <row r="11" spans="1:8" ht="26.4" customHeight="1" x14ac:dyDescent="0.35">
      <c r="A11" s="222" t="s">
        <v>100</v>
      </c>
    </row>
    <row r="12" spans="1:8" ht="25" x14ac:dyDescent="0.35">
      <c r="A12" s="24" t="s">
        <v>229</v>
      </c>
    </row>
    <row r="13" spans="1:8" x14ac:dyDescent="0.35">
      <c r="A13" s="24"/>
    </row>
    <row r="14" spans="1:8" x14ac:dyDescent="0.35">
      <c r="A14" s="218" t="s">
        <v>101</v>
      </c>
    </row>
    <row r="15" spans="1:8" x14ac:dyDescent="0.35">
      <c r="A15" s="219"/>
    </row>
    <row r="16" spans="1:8" x14ac:dyDescent="0.35">
      <c r="A16" s="219"/>
    </row>
    <row r="17" spans="1:1" x14ac:dyDescent="0.35">
      <c r="A17" s="221" t="s">
        <v>102</v>
      </c>
    </row>
    <row r="18" spans="1:1" x14ac:dyDescent="0.35">
      <c r="A18" s="23"/>
    </row>
    <row r="19" spans="1:1" ht="58" customHeight="1" x14ac:dyDescent="0.35">
      <c r="A19" s="220" t="s">
        <v>128</v>
      </c>
    </row>
    <row r="20" spans="1:1" ht="57.5" customHeight="1" x14ac:dyDescent="0.35">
      <c r="A20" s="212" t="s">
        <v>228</v>
      </c>
    </row>
    <row r="21" spans="1:1" ht="52.5" customHeight="1" x14ac:dyDescent="0.35">
      <c r="A21" s="219" t="s">
        <v>137</v>
      </c>
    </row>
    <row r="22" spans="1:1" ht="23.5" customHeight="1" x14ac:dyDescent="0.35">
      <c r="A22" s="215" t="s">
        <v>103</v>
      </c>
    </row>
    <row r="23" spans="1:1" ht="21" customHeight="1" x14ac:dyDescent="0.35">
      <c r="A23" s="216" t="s">
        <v>104</v>
      </c>
    </row>
    <row r="24" spans="1:1" ht="21" customHeight="1" x14ac:dyDescent="0.35">
      <c r="A24" s="217" t="s">
        <v>105</v>
      </c>
    </row>
    <row r="25" spans="1:1" ht="21" customHeight="1" x14ac:dyDescent="0.35">
      <c r="A25" s="24" t="s">
        <v>106</v>
      </c>
    </row>
    <row r="26" spans="1:1" ht="21" customHeight="1" x14ac:dyDescent="0.35">
      <c r="A26" s="24" t="s">
        <v>107</v>
      </c>
    </row>
    <row r="27" spans="1:1" ht="28.5" customHeight="1" x14ac:dyDescent="0.35">
      <c r="A27" s="24" t="s">
        <v>129</v>
      </c>
    </row>
    <row r="28" spans="1:1" ht="61.5" customHeight="1" x14ac:dyDescent="0.35">
      <c r="A28" s="24" t="s">
        <v>127</v>
      </c>
    </row>
    <row r="29" spans="1:1" ht="22" customHeight="1" x14ac:dyDescent="0.35">
      <c r="A29" s="24" t="s">
        <v>135</v>
      </c>
    </row>
    <row r="30" spans="1:1" ht="18.5" customHeight="1" x14ac:dyDescent="0.35">
      <c r="A30" s="143" t="s">
        <v>138</v>
      </c>
    </row>
    <row r="31" spans="1:1" ht="27.5" customHeight="1" x14ac:dyDescent="0.35">
      <c r="A31" s="234" t="s">
        <v>136</v>
      </c>
    </row>
    <row r="32" spans="1:1" ht="30" customHeight="1" x14ac:dyDescent="0.35">
      <c r="A32" s="24" t="s">
        <v>131</v>
      </c>
    </row>
    <row r="33" spans="1:1" ht="28" customHeight="1" x14ac:dyDescent="0.35">
      <c r="A33" s="218" t="s">
        <v>130</v>
      </c>
    </row>
    <row r="34" spans="1:1" x14ac:dyDescent="0.35">
      <c r="A34" s="213" t="s">
        <v>108</v>
      </c>
    </row>
    <row r="35" spans="1:1" ht="20.5" customHeight="1" x14ac:dyDescent="0.35">
      <c r="A35" s="214" t="s">
        <v>126</v>
      </c>
    </row>
  </sheetData>
  <sheetProtection algorithmName="SHA-512" hashValue="h03mXUKHC5pBpX/7fzHOaKq//9aGWIcOeXqeulezkSvqsQxi7hGbNaI7yX6r5hNjOPi4SC/h0kzZ6mJOIGUtkA==" saltValue="uBSmFC6w5iYBssVChlUoFA==" spinCount="100000" sheet="1" objects="1" scenarios="1"/>
  <hyperlinks>
    <hyperlink ref="A2" location="'Index Page'!A1" display="Click to return to Index Page" xr:uid="{00000000-0004-0000-0200-000000000000}"/>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N32"/>
  <sheetViews>
    <sheetView topLeftCell="A7" workbookViewId="0">
      <selection activeCell="D14" sqref="D14"/>
    </sheetView>
  </sheetViews>
  <sheetFormatPr defaultColWidth="8.7265625" defaultRowHeight="14" x14ac:dyDescent="0.35"/>
  <cols>
    <col min="1" max="1" width="41.81640625" style="136" customWidth="1"/>
    <col min="2" max="2" width="19.453125" style="141" customWidth="1"/>
    <col min="3" max="3" width="13.6328125" style="141" customWidth="1"/>
    <col min="4" max="4" width="18.7265625" style="141" customWidth="1"/>
    <col min="5" max="5" width="9.54296875" style="141" customWidth="1"/>
    <col min="6" max="6" width="11.81640625" style="136" customWidth="1"/>
    <col min="7" max="7" width="15.1796875" style="136" customWidth="1"/>
    <col min="8" max="12" width="11.36328125" style="136" customWidth="1"/>
    <col min="13" max="16384" width="8.7265625" style="136"/>
  </cols>
  <sheetData>
    <row r="1" spans="1:14" ht="78.5" customHeight="1" x14ac:dyDescent="0.35">
      <c r="A1" s="411" t="s">
        <v>223</v>
      </c>
      <c r="B1" s="412"/>
      <c r="C1" s="412"/>
      <c r="D1" s="412"/>
      <c r="E1" s="412"/>
      <c r="F1" s="412"/>
      <c r="G1" s="412"/>
      <c r="H1" s="412"/>
      <c r="I1" s="412"/>
      <c r="J1" s="413"/>
    </row>
    <row r="2" spans="1:14" ht="25.15" customHeight="1" x14ac:dyDescent="0.35">
      <c r="A2" s="420" t="s">
        <v>96</v>
      </c>
      <c r="B2" s="421"/>
      <c r="C2" s="421"/>
      <c r="D2" s="421"/>
      <c r="E2" s="421"/>
      <c r="F2" s="421"/>
      <c r="G2" s="421"/>
      <c r="H2" s="421"/>
      <c r="I2" s="421"/>
      <c r="J2" s="422"/>
    </row>
    <row r="3" spans="1:14" ht="20" customHeight="1" x14ac:dyDescent="0.35">
      <c r="A3" s="417" t="s">
        <v>114</v>
      </c>
      <c r="B3" s="418"/>
      <c r="C3" s="423">
        <f>Coversheet!B16</f>
        <v>0</v>
      </c>
      <c r="D3" s="424"/>
      <c r="E3" s="424"/>
      <c r="F3" s="424"/>
      <c r="G3" s="424"/>
      <c r="H3" s="424"/>
      <c r="I3" s="424"/>
      <c r="J3" s="425"/>
      <c r="K3" s="99"/>
      <c r="L3" s="99"/>
      <c r="M3" s="99"/>
      <c r="N3" s="99"/>
    </row>
    <row r="4" spans="1:14" ht="20" customHeight="1" x14ac:dyDescent="0.35">
      <c r="A4" s="417" t="s">
        <v>115</v>
      </c>
      <c r="B4" s="418"/>
      <c r="C4" s="418"/>
      <c r="D4" s="418"/>
      <c r="E4" s="418"/>
      <c r="F4" s="418"/>
      <c r="G4" s="418"/>
      <c r="H4" s="418"/>
      <c r="I4" s="418"/>
      <c r="J4" s="419"/>
    </row>
    <row r="5" spans="1:14" ht="71.5" customHeight="1" x14ac:dyDescent="0.35">
      <c r="A5" s="414" t="s">
        <v>174</v>
      </c>
      <c r="B5" s="415"/>
      <c r="C5" s="415"/>
      <c r="D5" s="415"/>
      <c r="E5" s="415"/>
      <c r="F5" s="415"/>
      <c r="G5" s="415"/>
      <c r="H5" s="415"/>
      <c r="I5" s="415"/>
      <c r="J5" s="416"/>
    </row>
    <row r="6" spans="1:14" ht="32.5" customHeight="1" x14ac:dyDescent="0.35">
      <c r="A6" s="408" t="s">
        <v>140</v>
      </c>
      <c r="B6" s="409"/>
      <c r="C6" s="409"/>
      <c r="D6" s="409"/>
      <c r="E6" s="409"/>
      <c r="F6" s="409"/>
      <c r="G6" s="409"/>
      <c r="H6" s="409"/>
      <c r="I6" s="409"/>
      <c r="J6" s="410"/>
    </row>
    <row r="7" spans="1:14" x14ac:dyDescent="0.35">
      <c r="A7" s="47"/>
      <c r="B7" s="48"/>
      <c r="C7" s="48"/>
      <c r="D7" s="48"/>
      <c r="E7" s="48"/>
      <c r="F7" s="49"/>
      <c r="G7" s="137"/>
      <c r="H7" s="137"/>
      <c r="I7" s="137"/>
      <c r="J7" s="138"/>
    </row>
    <row r="8" spans="1:14" ht="14.5" customHeight="1" x14ac:dyDescent="0.35">
      <c r="A8" s="16"/>
      <c r="B8" s="32"/>
      <c r="C8" s="50" t="s">
        <v>69</v>
      </c>
      <c r="D8" s="51" t="s">
        <v>70</v>
      </c>
      <c r="E8" s="251"/>
      <c r="F8" s="52"/>
      <c r="G8" s="139"/>
      <c r="H8" s="139"/>
      <c r="I8" s="139"/>
      <c r="J8" s="140"/>
    </row>
    <row r="9" spans="1:14" ht="25" x14ac:dyDescent="0.35">
      <c r="A9" s="27" t="s">
        <v>17</v>
      </c>
      <c r="B9" s="32"/>
      <c r="C9" s="32"/>
      <c r="D9" s="32"/>
      <c r="E9" s="32"/>
      <c r="F9" s="52"/>
      <c r="G9" s="139"/>
      <c r="H9" s="139"/>
      <c r="I9" s="139"/>
      <c r="J9" s="140"/>
    </row>
    <row r="10" spans="1:14" ht="14.5" thickBot="1" x14ac:dyDescent="0.4">
      <c r="A10" s="27"/>
      <c r="B10" s="32"/>
      <c r="C10" s="32"/>
      <c r="D10" s="32"/>
      <c r="E10" s="32"/>
    </row>
    <row r="11" spans="1:14" ht="26.5" customHeight="1" thickBot="1" x14ac:dyDescent="0.4">
      <c r="A11" s="303" t="s">
        <v>173</v>
      </c>
      <c r="B11" s="302" t="s">
        <v>42</v>
      </c>
      <c r="C11" s="302" t="s">
        <v>72</v>
      </c>
      <c r="D11" s="302" t="s">
        <v>71</v>
      </c>
      <c r="E11" s="252"/>
      <c r="F11" s="426" t="s">
        <v>163</v>
      </c>
      <c r="G11" s="427"/>
      <c r="H11" s="139"/>
      <c r="I11" s="139"/>
      <c r="J11" s="140"/>
    </row>
    <row r="12" spans="1:14" ht="25.5" customHeight="1" x14ac:dyDescent="0.35">
      <c r="A12" s="304" t="s">
        <v>148</v>
      </c>
      <c r="B12" s="305" t="s">
        <v>40</v>
      </c>
      <c r="C12" s="298"/>
      <c r="D12" s="308">
        <f>C12*10000000</f>
        <v>0</v>
      </c>
      <c r="E12" s="253"/>
      <c r="F12" s="431" t="s">
        <v>204</v>
      </c>
      <c r="G12" s="439">
        <f>SUM(D12:D13)</f>
        <v>0</v>
      </c>
      <c r="H12" s="139"/>
      <c r="I12" s="139"/>
      <c r="J12" s="140"/>
    </row>
    <row r="13" spans="1:14" ht="25.5" customHeight="1" thickBot="1" x14ac:dyDescent="0.4">
      <c r="A13" s="306" t="s">
        <v>149</v>
      </c>
      <c r="B13" s="307" t="s">
        <v>40</v>
      </c>
      <c r="C13" s="248"/>
      <c r="D13" s="309">
        <f>C13*20000000</f>
        <v>0</v>
      </c>
      <c r="E13" s="253"/>
      <c r="F13" s="432"/>
      <c r="G13" s="440"/>
      <c r="H13" s="139"/>
      <c r="I13" s="139"/>
      <c r="J13" s="140"/>
    </row>
    <row r="14" spans="1:14" ht="25.5" customHeight="1" x14ac:dyDescent="0.35">
      <c r="A14" s="310" t="s">
        <v>150</v>
      </c>
      <c r="B14" s="311" t="s">
        <v>40</v>
      </c>
      <c r="C14" s="299"/>
      <c r="D14" s="316">
        <f>C14*30000000</f>
        <v>0</v>
      </c>
      <c r="E14" s="245"/>
      <c r="F14" s="433" t="s">
        <v>205</v>
      </c>
      <c r="G14" s="439">
        <f>SUM(D14:D21)</f>
        <v>0</v>
      </c>
      <c r="H14" s="139"/>
      <c r="I14" s="139"/>
      <c r="J14" s="140"/>
    </row>
    <row r="15" spans="1:14" ht="25.5" customHeight="1" x14ac:dyDescent="0.35">
      <c r="A15" s="312" t="s">
        <v>151</v>
      </c>
      <c r="B15" s="313" t="s">
        <v>40</v>
      </c>
      <c r="C15" s="300"/>
      <c r="D15" s="317">
        <f>C15*40000000</f>
        <v>0</v>
      </c>
      <c r="E15" s="245"/>
      <c r="F15" s="434"/>
      <c r="G15" s="441"/>
      <c r="H15" s="139"/>
      <c r="I15" s="139"/>
      <c r="J15" s="140"/>
    </row>
    <row r="16" spans="1:14" ht="25.5" customHeight="1" x14ac:dyDescent="0.35">
      <c r="A16" s="312" t="s">
        <v>152</v>
      </c>
      <c r="B16" s="313" t="s">
        <v>40</v>
      </c>
      <c r="C16" s="300"/>
      <c r="D16" s="317">
        <f>C16*50000000</f>
        <v>0</v>
      </c>
      <c r="E16" s="245"/>
      <c r="F16" s="434"/>
      <c r="G16" s="441"/>
      <c r="H16" s="139"/>
      <c r="I16" s="139"/>
      <c r="J16" s="140"/>
    </row>
    <row r="17" spans="1:10" ht="25.5" customHeight="1" x14ac:dyDescent="0.35">
      <c r="A17" s="312" t="s">
        <v>153</v>
      </c>
      <c r="B17" s="313" t="s">
        <v>40</v>
      </c>
      <c r="C17" s="300"/>
      <c r="D17" s="317">
        <f>C17*60000000</f>
        <v>0</v>
      </c>
      <c r="E17" s="245"/>
      <c r="F17" s="434"/>
      <c r="G17" s="441"/>
      <c r="H17" s="139"/>
      <c r="I17" s="139"/>
      <c r="J17" s="140"/>
    </row>
    <row r="18" spans="1:10" ht="25.5" customHeight="1" x14ac:dyDescent="0.35">
      <c r="A18" s="312" t="s">
        <v>161</v>
      </c>
      <c r="B18" s="313" t="s">
        <v>40</v>
      </c>
      <c r="C18" s="300"/>
      <c r="D18" s="317">
        <f>C18*70000000</f>
        <v>0</v>
      </c>
      <c r="E18" s="245"/>
      <c r="F18" s="434"/>
      <c r="G18" s="441"/>
      <c r="H18" s="139"/>
      <c r="I18" s="139"/>
      <c r="J18" s="140"/>
    </row>
    <row r="19" spans="1:10" ht="25.5" customHeight="1" x14ac:dyDescent="0.35">
      <c r="A19" s="312" t="s">
        <v>154</v>
      </c>
      <c r="B19" s="313" t="s">
        <v>40</v>
      </c>
      <c r="C19" s="300"/>
      <c r="D19" s="317">
        <f>C19*80000000</f>
        <v>0</v>
      </c>
      <c r="E19" s="245"/>
      <c r="F19" s="434"/>
      <c r="G19" s="441"/>
      <c r="H19" s="139"/>
      <c r="I19" s="139"/>
      <c r="J19" s="140"/>
    </row>
    <row r="20" spans="1:10" ht="25.5" customHeight="1" x14ac:dyDescent="0.35">
      <c r="A20" s="312" t="s">
        <v>162</v>
      </c>
      <c r="B20" s="313" t="s">
        <v>40</v>
      </c>
      <c r="C20" s="300"/>
      <c r="D20" s="317">
        <f>C20*90000000</f>
        <v>0</v>
      </c>
      <c r="E20" s="245"/>
      <c r="F20" s="434"/>
      <c r="G20" s="441"/>
      <c r="H20" s="139"/>
      <c r="I20" s="139"/>
      <c r="J20" s="140"/>
    </row>
    <row r="21" spans="1:10" ht="25.5" customHeight="1" thickBot="1" x14ac:dyDescent="0.4">
      <c r="A21" s="314" t="s">
        <v>155</v>
      </c>
      <c r="B21" s="315" t="s">
        <v>40</v>
      </c>
      <c r="C21" s="250"/>
      <c r="D21" s="318">
        <f>C21*100000000</f>
        <v>0</v>
      </c>
      <c r="E21" s="245"/>
      <c r="F21" s="435"/>
      <c r="G21" s="440"/>
      <c r="H21" s="139"/>
      <c r="I21" s="139"/>
      <c r="J21" s="140"/>
    </row>
    <row r="22" spans="1:10" ht="25.5" customHeight="1" x14ac:dyDescent="0.35">
      <c r="A22" s="319" t="s">
        <v>156</v>
      </c>
      <c r="B22" s="320" t="s">
        <v>40</v>
      </c>
      <c r="C22" s="301"/>
      <c r="D22" s="323">
        <f>C22*200000000</f>
        <v>0</v>
      </c>
      <c r="E22" s="253"/>
      <c r="F22" s="436" t="s">
        <v>206</v>
      </c>
      <c r="G22" s="439">
        <f>SUM(D22:D23)</f>
        <v>0</v>
      </c>
      <c r="H22" s="139"/>
      <c r="I22" s="139"/>
      <c r="J22" s="140"/>
    </row>
    <row r="23" spans="1:10" ht="25.5" customHeight="1" thickBot="1" x14ac:dyDescent="0.4">
      <c r="A23" s="321" t="s">
        <v>170</v>
      </c>
      <c r="B23" s="322" t="s">
        <v>40</v>
      </c>
      <c r="C23" s="249"/>
      <c r="D23" s="324">
        <f>C23*200000000</f>
        <v>0</v>
      </c>
      <c r="E23" s="245"/>
      <c r="F23" s="437"/>
      <c r="G23" s="440"/>
      <c r="H23" s="139"/>
      <c r="I23" s="139"/>
      <c r="J23" s="140"/>
    </row>
    <row r="24" spans="1:10" ht="14.5" thickBot="1" x14ac:dyDescent="0.4">
      <c r="A24" s="27"/>
      <c r="B24" s="32"/>
      <c r="C24" s="32"/>
      <c r="D24" s="60"/>
      <c r="E24" s="60"/>
      <c r="F24" s="139"/>
      <c r="G24" s="139"/>
      <c r="H24" s="139"/>
      <c r="I24" s="139"/>
      <c r="J24" s="140"/>
    </row>
    <row r="25" spans="1:10" ht="15" customHeight="1" thickBot="1" x14ac:dyDescent="0.4">
      <c r="A25" s="303" t="s">
        <v>14</v>
      </c>
      <c r="B25" s="428"/>
      <c r="C25" s="429"/>
      <c r="D25" s="430"/>
      <c r="E25" s="254"/>
      <c r="F25" s="431" t="s">
        <v>207</v>
      </c>
      <c r="G25" s="439">
        <f>SUM(D26:D31)</f>
        <v>0</v>
      </c>
      <c r="H25" s="139"/>
      <c r="I25" s="139"/>
      <c r="J25" s="140"/>
    </row>
    <row r="26" spans="1:10" ht="14.5" customHeight="1" x14ac:dyDescent="0.35">
      <c r="A26" s="326" t="s">
        <v>5</v>
      </c>
      <c r="B26" s="327" t="s">
        <v>78</v>
      </c>
      <c r="C26" s="325"/>
      <c r="D26" s="330">
        <f>C26</f>
        <v>0</v>
      </c>
      <c r="E26" s="245"/>
      <c r="F26" s="432"/>
      <c r="G26" s="442"/>
      <c r="H26" s="139"/>
      <c r="I26" s="139"/>
      <c r="J26" s="140"/>
    </row>
    <row r="27" spans="1:10" ht="14.5" customHeight="1" x14ac:dyDescent="0.35">
      <c r="A27" s="328" t="s">
        <v>15</v>
      </c>
      <c r="B27" s="327" t="s">
        <v>77</v>
      </c>
      <c r="C27" s="325"/>
      <c r="D27" s="330">
        <f>C27</f>
        <v>0</v>
      </c>
      <c r="E27" s="245"/>
      <c r="F27" s="432"/>
      <c r="G27" s="442"/>
      <c r="H27" s="139"/>
      <c r="I27" s="139"/>
      <c r="J27" s="140"/>
    </row>
    <row r="28" spans="1:10" ht="14.5" customHeight="1" x14ac:dyDescent="0.35">
      <c r="A28" s="328" t="s">
        <v>1</v>
      </c>
      <c r="B28" s="327" t="s">
        <v>78</v>
      </c>
      <c r="C28" s="325"/>
      <c r="D28" s="330">
        <f>C28</f>
        <v>0</v>
      </c>
      <c r="E28" s="245"/>
      <c r="F28" s="432"/>
      <c r="G28" s="442"/>
      <c r="H28" s="139"/>
      <c r="I28" s="139"/>
      <c r="J28" s="140"/>
    </row>
    <row r="29" spans="1:10" ht="14.5" customHeight="1" x14ac:dyDescent="0.35">
      <c r="A29" s="328" t="s">
        <v>2</v>
      </c>
      <c r="B29" s="327" t="s">
        <v>78</v>
      </c>
      <c r="C29" s="325"/>
      <c r="D29" s="330">
        <f>C29</f>
        <v>0</v>
      </c>
      <c r="E29" s="245"/>
      <c r="F29" s="432"/>
      <c r="G29" s="442"/>
      <c r="H29" s="139"/>
      <c r="I29" s="139"/>
      <c r="J29" s="140"/>
    </row>
    <row r="30" spans="1:10" ht="14.5" customHeight="1" x14ac:dyDescent="0.35">
      <c r="A30" s="328" t="s">
        <v>3</v>
      </c>
      <c r="B30" s="327" t="s">
        <v>47</v>
      </c>
      <c r="C30" s="325"/>
      <c r="D30" s="330">
        <f>C30*' Drivers (Transactional Data)'!$C$15</f>
        <v>0</v>
      </c>
      <c r="E30" s="245"/>
      <c r="F30" s="432"/>
      <c r="G30" s="442"/>
      <c r="H30" s="139"/>
      <c r="I30" s="139"/>
      <c r="J30" s="140"/>
    </row>
    <row r="31" spans="1:10" ht="15" customHeight="1" thickBot="1" x14ac:dyDescent="0.4">
      <c r="A31" s="329" t="s">
        <v>4</v>
      </c>
      <c r="B31" s="315" t="s">
        <v>48</v>
      </c>
      <c r="C31" s="247"/>
      <c r="D31" s="331">
        <f>C31*' Drivers (Transactional Data)'!$C$16</f>
        <v>0</v>
      </c>
      <c r="E31" s="245"/>
      <c r="F31" s="438"/>
      <c r="G31" s="443"/>
      <c r="H31" s="139"/>
      <c r="I31" s="139"/>
      <c r="J31" s="140"/>
    </row>
    <row r="32" spans="1:10" x14ac:dyDescent="0.35">
      <c r="A32" s="28"/>
      <c r="B32" s="32"/>
      <c r="C32" s="32"/>
      <c r="D32" s="32"/>
      <c r="E32" s="32"/>
      <c r="F32" s="52"/>
      <c r="G32" s="139"/>
      <c r="H32" s="139"/>
      <c r="I32" s="139"/>
      <c r="J32" s="140"/>
    </row>
  </sheetData>
  <sheetProtection algorithmName="SHA-512" hashValue="6RdoXN/k2Q1Kx2oP22PRXxF1quzAVUxVCkYuo7vWhCj3xqHaQI9QKyxExYRjckG3qck6Akb8Ph+jLmsq9+8fSg==" saltValue="+qCZGDzw0XiovqQ9ljQzEw==" spinCount="100000" sheet="1" objects="1" scenarios="1"/>
  <mergeCells count="17">
    <mergeCell ref="F11:G11"/>
    <mergeCell ref="B25:D25"/>
    <mergeCell ref="F12:F13"/>
    <mergeCell ref="F14:F21"/>
    <mergeCell ref="F22:F23"/>
    <mergeCell ref="F25:F31"/>
    <mergeCell ref="G12:G13"/>
    <mergeCell ref="G14:G21"/>
    <mergeCell ref="G22:G23"/>
    <mergeCell ref="G25:G31"/>
    <mergeCell ref="A6:J6"/>
    <mergeCell ref="A1:J1"/>
    <mergeCell ref="A5:J5"/>
    <mergeCell ref="A4:J4"/>
    <mergeCell ref="A2:J2"/>
    <mergeCell ref="A3:B3"/>
    <mergeCell ref="C3:J3"/>
  </mergeCells>
  <dataValidations count="2">
    <dataValidation allowBlank="1" showInputMessage="1" showErrorMessage="1" prompt="This cell is up to zero decimal places" sqref="C26:C31" xr:uid="{00000000-0002-0000-0300-000000000000}"/>
    <dataValidation allowBlank="1" showInputMessage="1" showErrorMessage="1" prompt="This cell is up to four decimal places" sqref="C12:C23" xr:uid="{00000000-0002-0000-0300-000001000000}"/>
  </dataValidations>
  <hyperlinks>
    <hyperlink ref="A2:B2" location="'Index Page Please Read'!A1" display="Click to return to Index Page" xr:uid="{00000000-0004-0000-0300-000000000000}"/>
    <hyperlink ref="A2:G2" location="Index!A1" display="Click to return to Index Page" xr:uid="{00000000-0004-0000-0300-000001000000}"/>
    <hyperlink ref="A2:J2" location="'Index Page'!A1" display="Click to return to Index Page" xr:uid="{00000000-0004-0000-0300-000002000000}"/>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D30"/>
  <sheetViews>
    <sheetView workbookViewId="0">
      <selection activeCell="C4" sqref="C4:H4"/>
    </sheetView>
  </sheetViews>
  <sheetFormatPr defaultColWidth="8.7265625" defaultRowHeight="14" x14ac:dyDescent="0.3"/>
  <cols>
    <col min="1" max="1" width="34.7265625" style="1" customWidth="1"/>
    <col min="2" max="2" width="19" style="163" customWidth="1"/>
    <col min="3" max="3" width="19" style="1" customWidth="1"/>
    <col min="4" max="4" width="19.453125" style="1" customWidth="1"/>
    <col min="5" max="5" width="9.54296875" style="1" customWidth="1"/>
    <col min="6" max="6" width="11.81640625" style="1" customWidth="1"/>
    <col min="7" max="7" width="18.90625" style="1" customWidth="1"/>
    <col min="8" max="8" width="13.453125" style="1" customWidth="1"/>
    <col min="9" max="16384" width="8.7265625" style="1"/>
  </cols>
  <sheetData>
    <row r="1" spans="1:30" ht="25.15" customHeight="1" x14ac:dyDescent="0.3">
      <c r="A1" s="444" t="s">
        <v>222</v>
      </c>
      <c r="B1" s="444"/>
      <c r="C1" s="444"/>
      <c r="D1" s="444"/>
      <c r="E1" s="444"/>
      <c r="F1" s="444"/>
      <c r="G1" s="444"/>
      <c r="H1" s="444"/>
      <c r="I1" s="34"/>
      <c r="J1" s="34"/>
      <c r="K1" s="34"/>
      <c r="L1" s="34"/>
      <c r="M1" s="34"/>
      <c r="N1" s="34"/>
      <c r="O1" s="34"/>
      <c r="P1" s="34"/>
    </row>
    <row r="2" spans="1:30" ht="61.5" customHeight="1" x14ac:dyDescent="0.3">
      <c r="A2" s="445"/>
      <c r="B2" s="445"/>
      <c r="C2" s="445"/>
      <c r="D2" s="445"/>
      <c r="E2" s="445"/>
      <c r="F2" s="445"/>
      <c r="G2" s="445"/>
      <c r="H2" s="445"/>
      <c r="I2" s="35"/>
      <c r="J2" s="35"/>
      <c r="K2" s="35"/>
      <c r="L2" s="35"/>
      <c r="M2" s="35"/>
      <c r="N2" s="35"/>
      <c r="O2" s="35"/>
      <c r="P2" s="35"/>
    </row>
    <row r="3" spans="1:30" s="207" customFormat="1" ht="20" customHeight="1" x14ac:dyDescent="0.3">
      <c r="A3" s="448" t="s">
        <v>96</v>
      </c>
      <c r="B3" s="449"/>
      <c r="C3" s="85"/>
      <c r="D3" s="85"/>
      <c r="E3" s="85"/>
      <c r="F3" s="85"/>
      <c r="G3" s="85"/>
      <c r="H3" s="86"/>
      <c r="I3" s="84"/>
      <c r="J3" s="84"/>
      <c r="K3" s="84"/>
      <c r="L3" s="84"/>
      <c r="M3" s="84"/>
      <c r="N3" s="84"/>
      <c r="O3" s="84"/>
      <c r="P3" s="84"/>
      <c r="Q3" s="84"/>
      <c r="R3" s="84"/>
      <c r="S3" s="84"/>
      <c r="T3" s="84"/>
      <c r="U3" s="84"/>
      <c r="V3" s="84"/>
      <c r="W3" s="84"/>
      <c r="X3" s="84"/>
      <c r="Y3" s="84"/>
      <c r="Z3" s="84"/>
      <c r="AA3" s="84"/>
      <c r="AB3" s="84"/>
      <c r="AC3" s="84"/>
      <c r="AD3" s="84"/>
    </row>
    <row r="4" spans="1:30" ht="20" customHeight="1" x14ac:dyDescent="0.3">
      <c r="A4" s="417" t="s">
        <v>114</v>
      </c>
      <c r="B4" s="418"/>
      <c r="C4" s="423">
        <f>Coversheet!B16</f>
        <v>0</v>
      </c>
      <c r="D4" s="424"/>
      <c r="E4" s="424"/>
      <c r="F4" s="424"/>
      <c r="G4" s="424"/>
      <c r="H4" s="425"/>
      <c r="I4" s="99"/>
      <c r="J4" s="36"/>
      <c r="K4" s="36"/>
      <c r="L4" s="36"/>
      <c r="M4" s="36"/>
      <c r="N4" s="36"/>
      <c r="O4" s="36"/>
      <c r="P4" s="36"/>
    </row>
    <row r="5" spans="1:30" ht="20" customHeight="1" x14ac:dyDescent="0.3">
      <c r="A5" s="446" t="s">
        <v>115</v>
      </c>
      <c r="B5" s="446"/>
      <c r="C5" s="446"/>
      <c r="D5" s="446"/>
      <c r="E5" s="446"/>
      <c r="F5" s="446"/>
      <c r="G5" s="446"/>
      <c r="H5" s="446"/>
      <c r="I5" s="36"/>
      <c r="J5" s="36"/>
      <c r="K5" s="36"/>
      <c r="L5" s="36"/>
      <c r="M5" s="36"/>
      <c r="N5" s="36"/>
      <c r="O5" s="36"/>
      <c r="P5" s="36"/>
    </row>
    <row r="6" spans="1:30" ht="78.5" customHeight="1" x14ac:dyDescent="0.3">
      <c r="A6" s="447" t="s">
        <v>176</v>
      </c>
      <c r="B6" s="447"/>
      <c r="C6" s="447"/>
      <c r="D6" s="447"/>
      <c r="E6" s="447"/>
      <c r="F6" s="447"/>
      <c r="G6" s="447"/>
      <c r="H6" s="447"/>
      <c r="I6" s="37"/>
      <c r="J6" s="37"/>
      <c r="K6" s="37"/>
      <c r="L6" s="37"/>
      <c r="M6" s="37"/>
      <c r="N6" s="37"/>
      <c r="O6" s="37"/>
      <c r="P6" s="37"/>
    </row>
    <row r="7" spans="1:30" ht="26.5" customHeight="1" x14ac:dyDescent="0.3">
      <c r="A7" s="408" t="s">
        <v>140</v>
      </c>
      <c r="B7" s="409"/>
      <c r="C7" s="409"/>
      <c r="D7" s="409"/>
      <c r="E7" s="409"/>
      <c r="F7" s="161"/>
      <c r="G7" s="161"/>
      <c r="H7" s="162"/>
      <c r="I7" s="144"/>
      <c r="J7" s="33"/>
      <c r="K7" s="33"/>
      <c r="L7" s="33"/>
      <c r="M7" s="33"/>
      <c r="N7" s="33"/>
      <c r="O7" s="33"/>
      <c r="P7" s="33"/>
    </row>
    <row r="8" spans="1:30" ht="48" customHeight="1" thickBot="1" x14ac:dyDescent="0.35">
      <c r="A8" s="159"/>
      <c r="B8" s="33"/>
      <c r="C8" s="450" t="s">
        <v>203</v>
      </c>
      <c r="D8" s="450"/>
      <c r="E8" s="33"/>
      <c r="F8" s="33"/>
      <c r="G8" s="33"/>
      <c r="H8" s="160"/>
      <c r="I8" s="33"/>
      <c r="J8" s="33"/>
      <c r="K8" s="33"/>
      <c r="L8" s="33"/>
      <c r="M8" s="33"/>
      <c r="N8" s="33"/>
      <c r="O8" s="33"/>
      <c r="P8" s="33"/>
    </row>
    <row r="9" spans="1:30" x14ac:dyDescent="0.3">
      <c r="A9" s="169"/>
      <c r="B9" s="208"/>
      <c r="C9" s="147" t="s">
        <v>69</v>
      </c>
      <c r="D9" s="147" t="s">
        <v>70</v>
      </c>
      <c r="E9" s="149"/>
      <c r="F9" s="149"/>
      <c r="G9" s="149"/>
      <c r="H9" s="209"/>
      <c r="I9" s="207"/>
    </row>
    <row r="10" spans="1:30" ht="14.5" thickBot="1" x14ac:dyDescent="0.35">
      <c r="A10" s="210"/>
      <c r="B10" s="208"/>
      <c r="C10" s="208"/>
      <c r="D10" s="208"/>
      <c r="E10" s="149"/>
      <c r="F10" s="149"/>
      <c r="G10" s="149"/>
      <c r="H10" s="209"/>
      <c r="I10" s="207"/>
    </row>
    <row r="11" spans="1:30" ht="41.5" customHeight="1" thickBot="1" x14ac:dyDescent="0.35">
      <c r="A11" s="337" t="s">
        <v>175</v>
      </c>
      <c r="B11" s="336" t="s">
        <v>42</v>
      </c>
      <c r="C11" s="336" t="s">
        <v>72</v>
      </c>
      <c r="D11" s="336" t="s">
        <v>71</v>
      </c>
      <c r="F11" s="426" t="s">
        <v>210</v>
      </c>
      <c r="G11" s="427"/>
      <c r="H11" s="209"/>
      <c r="I11" s="207"/>
    </row>
    <row r="12" spans="1:30" ht="26" customHeight="1" x14ac:dyDescent="0.3">
      <c r="A12" s="343" t="s">
        <v>157</v>
      </c>
      <c r="B12" s="344" t="s">
        <v>40</v>
      </c>
      <c r="C12" s="340"/>
      <c r="D12" s="347">
        <f>C12*1000000</f>
        <v>0</v>
      </c>
      <c r="E12" s="208"/>
      <c r="F12" s="431" t="s">
        <v>204</v>
      </c>
      <c r="G12" s="439">
        <f>SUM(D12:D13)</f>
        <v>0</v>
      </c>
      <c r="H12" s="209"/>
      <c r="I12" s="207"/>
    </row>
    <row r="13" spans="1:30" ht="26" customHeight="1" thickBot="1" x14ac:dyDescent="0.35">
      <c r="A13" s="345" t="s">
        <v>158</v>
      </c>
      <c r="B13" s="346" t="s">
        <v>40</v>
      </c>
      <c r="C13" s="341"/>
      <c r="D13" s="348">
        <f>C13*2000000</f>
        <v>0</v>
      </c>
      <c r="F13" s="432"/>
      <c r="G13" s="440"/>
      <c r="H13" s="209"/>
      <c r="I13" s="207"/>
    </row>
    <row r="14" spans="1:30" ht="26" customHeight="1" x14ac:dyDescent="0.3">
      <c r="A14" s="349" t="s">
        <v>159</v>
      </c>
      <c r="B14" s="350" t="s">
        <v>40</v>
      </c>
      <c r="C14" s="340"/>
      <c r="D14" s="355">
        <f>C14*3000000</f>
        <v>0</v>
      </c>
      <c r="E14" s="208"/>
      <c r="F14" s="433" t="s">
        <v>205</v>
      </c>
      <c r="G14" s="439">
        <f>SUM(D14:D21)</f>
        <v>0</v>
      </c>
      <c r="H14" s="209"/>
      <c r="I14" s="207"/>
    </row>
    <row r="15" spans="1:30" ht="25.5" x14ac:dyDescent="0.3">
      <c r="A15" s="351" t="s">
        <v>160</v>
      </c>
      <c r="B15" s="352" t="s">
        <v>40</v>
      </c>
      <c r="C15" s="338"/>
      <c r="D15" s="356">
        <f>C15*4000000</f>
        <v>0</v>
      </c>
      <c r="E15" s="208"/>
      <c r="F15" s="434"/>
      <c r="G15" s="441"/>
      <c r="H15" s="209"/>
      <c r="I15" s="207"/>
    </row>
    <row r="16" spans="1:30" ht="25.5" x14ac:dyDescent="0.3">
      <c r="A16" s="351" t="s">
        <v>164</v>
      </c>
      <c r="B16" s="352" t="s">
        <v>40</v>
      </c>
      <c r="C16" s="338"/>
      <c r="D16" s="356">
        <f>C16*5000000</f>
        <v>0</v>
      </c>
      <c r="E16" s="208"/>
      <c r="F16" s="434"/>
      <c r="G16" s="441"/>
      <c r="H16" s="209"/>
      <c r="I16" s="207"/>
    </row>
    <row r="17" spans="1:9" ht="25.5" x14ac:dyDescent="0.3">
      <c r="A17" s="351" t="s">
        <v>165</v>
      </c>
      <c r="B17" s="352" t="s">
        <v>40</v>
      </c>
      <c r="C17" s="338"/>
      <c r="D17" s="356">
        <f>C17*6000000</f>
        <v>0</v>
      </c>
      <c r="E17" s="208"/>
      <c r="F17" s="434"/>
      <c r="G17" s="441"/>
      <c r="H17" s="209"/>
      <c r="I17" s="207"/>
    </row>
    <row r="18" spans="1:9" ht="25.5" x14ac:dyDescent="0.3">
      <c r="A18" s="351" t="s">
        <v>166</v>
      </c>
      <c r="B18" s="352" t="s">
        <v>40</v>
      </c>
      <c r="C18" s="338"/>
      <c r="D18" s="356">
        <f>C18*7000000</f>
        <v>0</v>
      </c>
      <c r="E18" s="208"/>
      <c r="F18" s="434"/>
      <c r="G18" s="441"/>
      <c r="H18" s="209"/>
      <c r="I18" s="207"/>
    </row>
    <row r="19" spans="1:9" ht="25.5" x14ac:dyDescent="0.3">
      <c r="A19" s="351" t="s">
        <v>167</v>
      </c>
      <c r="B19" s="352" t="s">
        <v>40</v>
      </c>
      <c r="C19" s="338"/>
      <c r="D19" s="356">
        <f>C19*8000000</f>
        <v>0</v>
      </c>
      <c r="E19" s="208"/>
      <c r="F19" s="434"/>
      <c r="G19" s="441"/>
      <c r="H19" s="209"/>
      <c r="I19" s="207"/>
    </row>
    <row r="20" spans="1:9" ht="25.5" x14ac:dyDescent="0.3">
      <c r="A20" s="351" t="s">
        <v>168</v>
      </c>
      <c r="B20" s="352" t="s">
        <v>40</v>
      </c>
      <c r="C20" s="338"/>
      <c r="D20" s="356">
        <f>C20*9000000</f>
        <v>0</v>
      </c>
      <c r="E20" s="208"/>
      <c r="F20" s="434"/>
      <c r="G20" s="441"/>
      <c r="H20" s="209"/>
      <c r="I20" s="207"/>
    </row>
    <row r="21" spans="1:9" ht="26" thickBot="1" x14ac:dyDescent="0.35">
      <c r="A21" s="353" t="s">
        <v>169</v>
      </c>
      <c r="B21" s="354" t="s">
        <v>40</v>
      </c>
      <c r="C21" s="341"/>
      <c r="D21" s="357">
        <f>C21*10000000</f>
        <v>0</v>
      </c>
      <c r="E21" s="208"/>
      <c r="F21" s="435"/>
      <c r="G21" s="440"/>
      <c r="H21" s="209"/>
      <c r="I21" s="207"/>
    </row>
    <row r="22" spans="1:9" ht="25.5" x14ac:dyDescent="0.3">
      <c r="A22" s="343" t="s">
        <v>149</v>
      </c>
      <c r="B22" s="344" t="s">
        <v>40</v>
      </c>
      <c r="C22" s="340"/>
      <c r="D22" s="347">
        <f>C22*20000000</f>
        <v>0</v>
      </c>
      <c r="E22" s="208"/>
      <c r="F22" s="436" t="s">
        <v>206</v>
      </c>
      <c r="G22" s="439">
        <f>SUM(D22:D23)</f>
        <v>0</v>
      </c>
      <c r="H22" s="209"/>
      <c r="I22" s="207"/>
    </row>
    <row r="23" spans="1:9" ht="26" thickBot="1" x14ac:dyDescent="0.35">
      <c r="A23" s="345" t="s">
        <v>171</v>
      </c>
      <c r="B23" s="346" t="s">
        <v>40</v>
      </c>
      <c r="C23" s="341"/>
      <c r="D23" s="348">
        <f>C23*20000000</f>
        <v>0</v>
      </c>
      <c r="E23" s="208"/>
      <c r="F23" s="437"/>
      <c r="G23" s="440"/>
      <c r="H23" s="209"/>
      <c r="I23" s="207"/>
    </row>
    <row r="24" spans="1:9" ht="14.5" thickBot="1" x14ac:dyDescent="0.35">
      <c r="A24" s="242"/>
      <c r="B24" s="200"/>
      <c r="C24" s="211"/>
      <c r="D24" s="211"/>
      <c r="E24" s="208"/>
      <c r="F24" s="139"/>
      <c r="G24" s="139"/>
      <c r="H24" s="209"/>
      <c r="I24" s="207"/>
    </row>
    <row r="25" spans="1:9" x14ac:dyDescent="0.3">
      <c r="A25" s="358" t="s">
        <v>14</v>
      </c>
      <c r="B25" s="359"/>
      <c r="C25" s="364"/>
      <c r="D25" s="365"/>
      <c r="E25" s="208"/>
      <c r="F25" s="431" t="s">
        <v>207</v>
      </c>
      <c r="G25" s="439">
        <f>SUM(D26:D29)</f>
        <v>0</v>
      </c>
      <c r="H25" s="209"/>
      <c r="I25" s="207"/>
    </row>
    <row r="26" spans="1:9" x14ac:dyDescent="0.3">
      <c r="A26" s="360" t="s">
        <v>6</v>
      </c>
      <c r="B26" s="361" t="s">
        <v>41</v>
      </c>
      <c r="C26" s="339"/>
      <c r="D26" s="356">
        <f>C26</f>
        <v>0</v>
      </c>
      <c r="E26" s="211"/>
      <c r="F26" s="432"/>
      <c r="G26" s="442"/>
      <c r="H26" s="209"/>
      <c r="I26" s="207"/>
    </row>
    <row r="27" spans="1:9" x14ac:dyDescent="0.3">
      <c r="A27" s="360" t="s">
        <v>5</v>
      </c>
      <c r="B27" s="361" t="s">
        <v>43</v>
      </c>
      <c r="C27" s="339"/>
      <c r="D27" s="356">
        <f>C27</f>
        <v>0</v>
      </c>
      <c r="E27" s="208"/>
      <c r="F27" s="432"/>
      <c r="G27" s="442"/>
      <c r="H27" s="209"/>
      <c r="I27" s="207"/>
    </row>
    <row r="28" spans="1:9" x14ac:dyDescent="0.3">
      <c r="A28" s="360" t="s">
        <v>7</v>
      </c>
      <c r="B28" s="361" t="s">
        <v>49</v>
      </c>
      <c r="C28" s="338"/>
      <c r="D28" s="356">
        <f>C28*' Drivers (Transactional Data)'!C17</f>
        <v>0</v>
      </c>
      <c r="E28" s="149"/>
      <c r="F28" s="432"/>
      <c r="G28" s="442"/>
      <c r="H28" s="209"/>
      <c r="I28" s="207"/>
    </row>
    <row r="29" spans="1:9" ht="14.5" thickBot="1" x14ac:dyDescent="0.35">
      <c r="A29" s="362" t="s">
        <v>8</v>
      </c>
      <c r="B29" s="363" t="s">
        <v>43</v>
      </c>
      <c r="C29" s="342"/>
      <c r="D29" s="357">
        <f>C29</f>
        <v>0</v>
      </c>
      <c r="E29" s="149"/>
      <c r="F29" s="432"/>
      <c r="G29" s="442"/>
      <c r="H29" s="209"/>
      <c r="I29" s="207"/>
    </row>
    <row r="30" spans="1:9" x14ac:dyDescent="0.3">
      <c r="A30" s="379"/>
      <c r="B30" s="379"/>
      <c r="C30" s="379"/>
      <c r="D30" s="379"/>
      <c r="E30" s="380"/>
      <c r="F30" s="379"/>
      <c r="G30" s="379"/>
      <c r="H30" s="381"/>
      <c r="I30" s="207"/>
    </row>
  </sheetData>
  <sheetProtection algorithmName="SHA-512" hashValue="GZSttrdUOt1RF2aRyNkhucZ9S1IFxdW6GQ/BzPMoABsrxp16nS9ND/uNsjmzQ5CmucMUjkwVS3gvBXkY767NOA==" saltValue="h+YvSiDj4cFtMynk4rQipg==" spinCount="100000" sheet="1" objects="1" scenarios="1"/>
  <mergeCells count="17">
    <mergeCell ref="C8:D8"/>
    <mergeCell ref="F11:G11"/>
    <mergeCell ref="F25:F29"/>
    <mergeCell ref="G25:G29"/>
    <mergeCell ref="F12:F13"/>
    <mergeCell ref="G12:G13"/>
    <mergeCell ref="F14:F21"/>
    <mergeCell ref="G14:G21"/>
    <mergeCell ref="F22:F23"/>
    <mergeCell ref="G22:G23"/>
    <mergeCell ref="A7:E7"/>
    <mergeCell ref="A1:H2"/>
    <mergeCell ref="A5:H5"/>
    <mergeCell ref="A6:H6"/>
    <mergeCell ref="A4:B4"/>
    <mergeCell ref="C4:H4"/>
    <mergeCell ref="A3:B3"/>
  </mergeCells>
  <dataValidations count="2">
    <dataValidation allowBlank="1" showInputMessage="1" showErrorMessage="1" prompt="This cell is up to zero decimal places" sqref="C29 C26:C27" xr:uid="{00000000-0002-0000-0600-000000000000}"/>
    <dataValidation allowBlank="1" showInputMessage="1" showErrorMessage="1" prompt="This cell is up to four decimal places" sqref="C28 C26 C12:C23" xr:uid="{00000000-0002-0000-0600-000001000000}"/>
  </dataValidations>
  <hyperlinks>
    <hyperlink ref="A3:B3" location="'Index Page'!A1" display="Click to return to Index Page" xr:uid="{00000000-0004-0000-0600-000000000000}"/>
  </hyperlinks>
  <pageMargins left="0.7" right="0.7" top="0.75" bottom="0.75" header="0.3" footer="0.3"/>
  <ignoredErrors>
    <ignoredError sqref="D28"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O24"/>
  <sheetViews>
    <sheetView topLeftCell="B10" zoomScale="90" zoomScaleNormal="90" workbookViewId="0">
      <selection activeCell="A6" sqref="A6:K6"/>
    </sheetView>
  </sheetViews>
  <sheetFormatPr defaultColWidth="8.7265625" defaultRowHeight="14" x14ac:dyDescent="0.35"/>
  <cols>
    <col min="1" max="1" width="27" style="128" customWidth="1"/>
    <col min="2" max="9" width="12.81640625" style="128" customWidth="1"/>
    <col min="10" max="13" width="12.7265625" style="128" customWidth="1"/>
    <col min="14" max="14" width="12.453125" style="128" bestFit="1" customWidth="1"/>
    <col min="15" max="16384" width="8.7265625" style="128"/>
  </cols>
  <sheetData>
    <row r="1" spans="1:15" ht="14.5" customHeight="1" x14ac:dyDescent="0.35">
      <c r="A1" s="451" t="s">
        <v>221</v>
      </c>
      <c r="B1" s="452"/>
      <c r="C1" s="452"/>
      <c r="D1" s="452"/>
      <c r="E1" s="452"/>
      <c r="F1" s="452"/>
      <c r="G1" s="452"/>
      <c r="H1" s="452"/>
      <c r="I1" s="452"/>
      <c r="J1" s="452"/>
      <c r="K1" s="453"/>
    </row>
    <row r="2" spans="1:15" ht="79.150000000000006" customHeight="1" x14ac:dyDescent="0.35">
      <c r="A2" s="454"/>
      <c r="B2" s="455"/>
      <c r="C2" s="455"/>
      <c r="D2" s="455"/>
      <c r="E2" s="455"/>
      <c r="F2" s="455"/>
      <c r="G2" s="455"/>
      <c r="H2" s="455"/>
      <c r="I2" s="455"/>
      <c r="J2" s="455"/>
      <c r="K2" s="456"/>
    </row>
    <row r="3" spans="1:15" ht="20" customHeight="1" x14ac:dyDescent="0.35">
      <c r="A3" s="457" t="s">
        <v>96</v>
      </c>
      <c r="B3" s="457"/>
      <c r="C3" s="457"/>
      <c r="D3" s="457"/>
      <c r="E3" s="457"/>
      <c r="F3" s="457"/>
      <c r="G3" s="457"/>
      <c r="H3" s="457"/>
      <c r="I3" s="457"/>
      <c r="J3" s="457"/>
      <c r="K3" s="457"/>
    </row>
    <row r="4" spans="1:15" ht="20" customHeight="1" x14ac:dyDescent="0.35">
      <c r="A4" s="225" t="s">
        <v>114</v>
      </c>
      <c r="B4" s="423">
        <f>Coversheet!B16</f>
        <v>0</v>
      </c>
      <c r="C4" s="424"/>
      <c r="D4" s="424"/>
      <c r="E4" s="424"/>
      <c r="F4" s="424"/>
      <c r="G4" s="424"/>
      <c r="H4" s="424"/>
      <c r="I4" s="424"/>
      <c r="J4" s="424"/>
      <c r="K4" s="425"/>
    </row>
    <row r="5" spans="1:15" ht="20" customHeight="1" x14ac:dyDescent="0.35">
      <c r="A5" s="446" t="s">
        <v>115</v>
      </c>
      <c r="B5" s="446"/>
      <c r="C5" s="446"/>
      <c r="D5" s="446"/>
      <c r="E5" s="446"/>
      <c r="F5" s="446"/>
      <c r="G5" s="446"/>
      <c r="H5" s="446"/>
      <c r="I5" s="446"/>
      <c r="J5" s="446"/>
      <c r="K5" s="446"/>
    </row>
    <row r="6" spans="1:15" ht="32.5" customHeight="1" x14ac:dyDescent="0.35">
      <c r="A6" s="458" t="s">
        <v>230</v>
      </c>
      <c r="B6" s="458"/>
      <c r="C6" s="458"/>
      <c r="D6" s="458"/>
      <c r="E6" s="458"/>
      <c r="F6" s="458"/>
      <c r="G6" s="458"/>
      <c r="H6" s="458"/>
      <c r="I6" s="458"/>
      <c r="J6" s="458"/>
      <c r="K6" s="458"/>
    </row>
    <row r="7" spans="1:15" x14ac:dyDescent="0.35">
      <c r="A7" s="142"/>
    </row>
    <row r="8" spans="1:15" ht="14.5" thickBot="1" x14ac:dyDescent="0.4">
      <c r="A8" s="143"/>
      <c r="B8" s="459" t="s">
        <v>204</v>
      </c>
      <c r="C8" s="459"/>
      <c r="D8" s="459" t="s">
        <v>205</v>
      </c>
      <c r="E8" s="459"/>
      <c r="F8" s="459"/>
      <c r="G8" s="459"/>
      <c r="H8" s="459"/>
      <c r="I8" s="459"/>
      <c r="J8" s="459"/>
      <c r="K8" s="459"/>
      <c r="L8" s="460" t="s">
        <v>206</v>
      </c>
      <c r="M8" s="460"/>
      <c r="N8" s="460" t="s">
        <v>207</v>
      </c>
      <c r="O8" s="460"/>
    </row>
    <row r="9" spans="1:15" ht="39.5" customHeight="1" x14ac:dyDescent="0.35">
      <c r="A9" s="289"/>
      <c r="B9" s="290" t="s">
        <v>178</v>
      </c>
      <c r="C9" s="270" t="s">
        <v>179</v>
      </c>
      <c r="D9" s="294" t="s">
        <v>180</v>
      </c>
      <c r="E9" s="271" t="s">
        <v>181</v>
      </c>
      <c r="F9" s="272" t="s">
        <v>182</v>
      </c>
      <c r="G9" s="292" t="s">
        <v>183</v>
      </c>
      <c r="H9" s="271" t="s">
        <v>184</v>
      </c>
      <c r="I9" s="272" t="s">
        <v>185</v>
      </c>
      <c r="J9" s="292" t="s">
        <v>186</v>
      </c>
      <c r="K9" s="273" t="s">
        <v>187</v>
      </c>
      <c r="L9" s="288" t="s">
        <v>188</v>
      </c>
      <c r="M9" s="287" t="s">
        <v>189</v>
      </c>
      <c r="N9" s="332" t="s">
        <v>208</v>
      </c>
      <c r="O9" s="333"/>
    </row>
    <row r="10" spans="1:15" ht="14.5" thickBot="1" x14ac:dyDescent="0.4">
      <c r="A10" s="291" t="s">
        <v>133</v>
      </c>
      <c r="B10" s="283">
        <f>'Card Acquiring'!D12</f>
        <v>0</v>
      </c>
      <c r="C10" s="283">
        <f>'Card Acquiring'!D13</f>
        <v>0</v>
      </c>
      <c r="D10" s="293">
        <f>'Card Acquiring'!D14</f>
        <v>0</v>
      </c>
      <c r="E10" s="284">
        <f>'Card Acquiring'!D15</f>
        <v>0</v>
      </c>
      <c r="F10" s="284">
        <f>'Card Acquiring'!D16</f>
        <v>0</v>
      </c>
      <c r="G10" s="284">
        <f>'Card Acquiring'!$D17</f>
        <v>0</v>
      </c>
      <c r="H10" s="284">
        <f>'Card Acquiring'!$D18</f>
        <v>0</v>
      </c>
      <c r="I10" s="284">
        <f>'Card Acquiring'!$D19</f>
        <v>0</v>
      </c>
      <c r="J10" s="284">
        <f>'Card Acquiring'!$D20</f>
        <v>0</v>
      </c>
      <c r="K10" s="285">
        <f>'Card Acquiring'!$D21</f>
        <v>0</v>
      </c>
      <c r="L10" s="282">
        <f>'Card Acquiring'!$D22</f>
        <v>0</v>
      </c>
      <c r="M10" s="283">
        <f>'Card Acquiring'!$D23</f>
        <v>0</v>
      </c>
      <c r="N10" s="464">
        <f>'Card Acquiring'!G25</f>
        <v>0</v>
      </c>
      <c r="O10" s="465"/>
    </row>
    <row r="11" spans="1:15" x14ac:dyDescent="0.35">
      <c r="A11" s="244"/>
      <c r="B11" s="366"/>
      <c r="C11" s="366"/>
      <c r="D11" s="366"/>
      <c r="E11" s="366"/>
      <c r="F11" s="366"/>
      <c r="G11" s="366"/>
      <c r="H11" s="366"/>
      <c r="I11" s="366"/>
      <c r="J11" s="366"/>
      <c r="K11" s="366"/>
      <c r="L11" s="243"/>
      <c r="M11" s="366"/>
      <c r="N11" s="127"/>
      <c r="O11" s="367"/>
    </row>
    <row r="12" spans="1:15" ht="14.5" thickBot="1" x14ac:dyDescent="0.4">
      <c r="A12" s="281"/>
      <c r="B12" s="469" t="s">
        <v>204</v>
      </c>
      <c r="C12" s="469"/>
      <c r="D12" s="466" t="s">
        <v>205</v>
      </c>
      <c r="E12" s="466"/>
      <c r="F12" s="466"/>
      <c r="G12" s="466"/>
      <c r="H12" s="466"/>
      <c r="I12" s="466"/>
      <c r="J12" s="466"/>
      <c r="K12" s="466"/>
      <c r="L12" s="460" t="s">
        <v>206</v>
      </c>
      <c r="M12" s="460"/>
      <c r="N12" s="460" t="s">
        <v>207</v>
      </c>
      <c r="O12" s="460"/>
    </row>
    <row r="13" spans="1:15" ht="46.5" customHeight="1" x14ac:dyDescent="0.25">
      <c r="A13" s="274"/>
      <c r="B13" s="275" t="s">
        <v>190</v>
      </c>
      <c r="C13" s="276" t="s">
        <v>191</v>
      </c>
      <c r="D13" s="295" t="s">
        <v>192</v>
      </c>
      <c r="E13" s="296" t="s">
        <v>193</v>
      </c>
      <c r="F13" s="277" t="s">
        <v>194</v>
      </c>
      <c r="G13" s="297" t="s">
        <v>195</v>
      </c>
      <c r="H13" s="277" t="s">
        <v>196</v>
      </c>
      <c r="I13" s="278" t="s">
        <v>197</v>
      </c>
      <c r="J13" s="297" t="s">
        <v>198</v>
      </c>
      <c r="K13" s="279" t="s">
        <v>199</v>
      </c>
      <c r="L13" s="280" t="s">
        <v>200</v>
      </c>
      <c r="M13" s="276" t="s">
        <v>201</v>
      </c>
      <c r="N13" s="332" t="s">
        <v>209</v>
      </c>
      <c r="O13" s="333"/>
    </row>
    <row r="14" spans="1:15" ht="14.5" thickBot="1" x14ac:dyDescent="0.4">
      <c r="A14" s="281" t="s">
        <v>134</v>
      </c>
      <c r="B14" s="282">
        <f>'Gateway &amp; APM Services'!D12</f>
        <v>0</v>
      </c>
      <c r="C14" s="282">
        <f>'Gateway &amp; APM Services'!D13</f>
        <v>0</v>
      </c>
      <c r="D14" s="293">
        <f>'Gateway &amp; APM Services'!D14</f>
        <v>0</v>
      </c>
      <c r="E14" s="284">
        <f>'Gateway &amp; APM Services'!D15</f>
        <v>0</v>
      </c>
      <c r="F14" s="284">
        <f>'Gateway &amp; APM Services'!D16</f>
        <v>0</v>
      </c>
      <c r="G14" s="284">
        <f>'Gateway &amp; APM Services'!D17</f>
        <v>0</v>
      </c>
      <c r="H14" s="284">
        <f>'Gateway &amp; APM Services'!D18</f>
        <v>0</v>
      </c>
      <c r="I14" s="284">
        <f>'Gateway &amp; APM Services'!D19</f>
        <v>0</v>
      </c>
      <c r="J14" s="284">
        <f>'Gateway &amp; APM Services'!D20</f>
        <v>0</v>
      </c>
      <c r="K14" s="285">
        <f>'Gateway &amp; APM Services'!D21</f>
        <v>0</v>
      </c>
      <c r="L14" s="286">
        <f>'Gateway &amp; APM Services'!D22</f>
        <v>0</v>
      </c>
      <c r="M14" s="283">
        <f>'Gateway &amp; APM Services'!D23</f>
        <v>0</v>
      </c>
      <c r="N14" s="335">
        <f>'Gateway &amp; APM Services'!E26</f>
        <v>0</v>
      </c>
      <c r="O14" s="266"/>
    </row>
    <row r="15" spans="1:15" x14ac:dyDescent="0.35">
      <c r="A15" s="368"/>
      <c r="B15" s="366"/>
      <c r="C15" s="369"/>
      <c r="D15" s="127"/>
      <c r="E15" s="127"/>
      <c r="F15" s="127"/>
      <c r="G15" s="127"/>
      <c r="H15" s="127"/>
      <c r="I15" s="127"/>
      <c r="J15" s="127"/>
      <c r="K15" s="367"/>
      <c r="L15" s="127"/>
      <c r="M15" s="367"/>
      <c r="N15" s="127"/>
      <c r="O15" s="367"/>
    </row>
    <row r="16" spans="1:15" ht="14.5" thickBot="1" x14ac:dyDescent="0.4">
      <c r="A16" s="8"/>
      <c r="B16" s="469" t="s">
        <v>204</v>
      </c>
      <c r="C16" s="469"/>
      <c r="D16" s="466" t="s">
        <v>205</v>
      </c>
      <c r="E16" s="466"/>
      <c r="F16" s="466"/>
      <c r="G16" s="466"/>
      <c r="H16" s="466"/>
      <c r="I16" s="466"/>
      <c r="J16" s="466"/>
      <c r="K16" s="466"/>
      <c r="L16" s="460" t="s">
        <v>206</v>
      </c>
      <c r="M16" s="460"/>
      <c r="N16" s="460" t="s">
        <v>207</v>
      </c>
      <c r="O16" s="460"/>
    </row>
    <row r="17" spans="1:15" ht="15" customHeight="1" thickBot="1" x14ac:dyDescent="0.4">
      <c r="A17" s="370" t="s">
        <v>211</v>
      </c>
      <c r="B17" s="371">
        <f>SUM(B10:B15)</f>
        <v>0</v>
      </c>
      <c r="C17" s="372">
        <f t="shared" ref="C17:N17" si="0">SUM(C10:C15)</f>
        <v>0</v>
      </c>
      <c r="D17" s="373">
        <f t="shared" si="0"/>
        <v>0</v>
      </c>
      <c r="E17" s="374">
        <f t="shared" si="0"/>
        <v>0</v>
      </c>
      <c r="F17" s="375">
        <f t="shared" si="0"/>
        <v>0</v>
      </c>
      <c r="G17" s="375">
        <f t="shared" si="0"/>
        <v>0</v>
      </c>
      <c r="H17" s="374">
        <f t="shared" si="0"/>
        <v>0</v>
      </c>
      <c r="I17" s="375">
        <f t="shared" si="0"/>
        <v>0</v>
      </c>
      <c r="J17" s="375">
        <f t="shared" si="0"/>
        <v>0</v>
      </c>
      <c r="K17" s="376">
        <f t="shared" si="0"/>
        <v>0</v>
      </c>
      <c r="L17" s="371">
        <f t="shared" si="0"/>
        <v>0</v>
      </c>
      <c r="M17" s="372">
        <f t="shared" si="0"/>
        <v>0</v>
      </c>
      <c r="N17" s="467">
        <f t="shared" si="0"/>
        <v>0</v>
      </c>
      <c r="O17" s="468"/>
    </row>
    <row r="18" spans="1:15" x14ac:dyDescent="0.35">
      <c r="A18" s="8"/>
      <c r="B18" s="369"/>
      <c r="C18" s="369"/>
      <c r="D18" s="369"/>
      <c r="E18" s="369"/>
      <c r="F18" s="367"/>
      <c r="G18" s="367"/>
      <c r="H18" s="367"/>
      <c r="I18" s="367"/>
      <c r="J18" s="367"/>
      <c r="K18" s="367"/>
      <c r="L18" s="367"/>
      <c r="M18" s="127"/>
      <c r="N18" s="127"/>
      <c r="O18" s="127"/>
    </row>
    <row r="19" spans="1:15" ht="14.5" thickBot="1" x14ac:dyDescent="0.4">
      <c r="A19" s="246"/>
      <c r="B19" s="466" t="s">
        <v>204</v>
      </c>
      <c r="C19" s="466"/>
      <c r="D19" s="466" t="s">
        <v>205</v>
      </c>
      <c r="E19" s="466"/>
      <c r="F19" s="466"/>
      <c r="G19" s="466"/>
      <c r="H19" s="466"/>
      <c r="I19" s="466"/>
      <c r="J19" s="466"/>
      <c r="K19" s="466"/>
      <c r="L19" s="460" t="s">
        <v>206</v>
      </c>
      <c r="M19" s="460"/>
      <c r="N19" s="460" t="s">
        <v>207</v>
      </c>
      <c r="O19" s="460"/>
    </row>
    <row r="20" spans="1:15" ht="14.5" thickBot="1" x14ac:dyDescent="0.4">
      <c r="A20" s="303" t="s">
        <v>81</v>
      </c>
      <c r="B20" s="461">
        <f>SUM(B17:C17)</f>
        <v>0</v>
      </c>
      <c r="C20" s="462"/>
      <c r="D20" s="461">
        <f>SUM(D17:K17)</f>
        <v>0</v>
      </c>
      <c r="E20" s="463"/>
      <c r="F20" s="463"/>
      <c r="G20" s="463"/>
      <c r="H20" s="463"/>
      <c r="I20" s="463"/>
      <c r="J20" s="463"/>
      <c r="K20" s="462"/>
      <c r="L20" s="461">
        <f>SUM(L17:M17)</f>
        <v>0</v>
      </c>
      <c r="M20" s="462"/>
      <c r="N20" s="461">
        <f>N10+N14</f>
        <v>0</v>
      </c>
      <c r="O20" s="462"/>
    </row>
    <row r="21" spans="1:15" x14ac:dyDescent="0.35">
      <c r="B21" s="255"/>
      <c r="C21" s="256"/>
      <c r="D21" s="259"/>
      <c r="E21" s="262"/>
      <c r="F21" s="260"/>
      <c r="G21" s="260"/>
      <c r="H21" s="260"/>
      <c r="I21" s="260"/>
      <c r="J21" s="260"/>
      <c r="K21" s="261"/>
      <c r="L21" s="267"/>
      <c r="M21" s="267"/>
      <c r="N21" s="259"/>
      <c r="O21" s="261"/>
    </row>
    <row r="22" spans="1:15" ht="14.5" thickBot="1" x14ac:dyDescent="0.4">
      <c r="B22" s="257" t="s">
        <v>202</v>
      </c>
      <c r="C22" s="258">
        <v>0.5</v>
      </c>
      <c r="D22" s="263"/>
      <c r="E22" s="264"/>
      <c r="F22" s="264"/>
      <c r="G22" s="264" t="s">
        <v>202</v>
      </c>
      <c r="H22" s="265">
        <v>0.1</v>
      </c>
      <c r="I22" s="264"/>
      <c r="J22" s="264"/>
      <c r="K22" s="266"/>
      <c r="L22" s="268" t="s">
        <v>202</v>
      </c>
      <c r="M22" s="269">
        <v>0.3</v>
      </c>
      <c r="N22" s="263" t="s">
        <v>202</v>
      </c>
      <c r="O22" s="334">
        <v>0.1</v>
      </c>
    </row>
    <row r="24" spans="1:15" ht="18" customHeight="1" x14ac:dyDescent="0.35"/>
  </sheetData>
  <sheetProtection algorithmName="SHA-512" hashValue="UYSXN0igTlvLsd59CyDC7xKGZkBbe9FwS8Cl8wa4HVehDhh/qawVOc3AQ3A0q0F0cmz3tunyXJqQmSfNvs9wEw==" saltValue="RjSXu3G8pmCewbLsLJV46w==" spinCount="100000" sheet="1" objects="1" scenarios="1"/>
  <mergeCells count="27">
    <mergeCell ref="N8:O8"/>
    <mergeCell ref="N20:O20"/>
    <mergeCell ref="N10:O10"/>
    <mergeCell ref="B19:C19"/>
    <mergeCell ref="D19:K19"/>
    <mergeCell ref="L19:M19"/>
    <mergeCell ref="N19:O19"/>
    <mergeCell ref="N17:O17"/>
    <mergeCell ref="B12:C12"/>
    <mergeCell ref="D12:K12"/>
    <mergeCell ref="L12:M12"/>
    <mergeCell ref="N12:O12"/>
    <mergeCell ref="B16:C16"/>
    <mergeCell ref="D16:K16"/>
    <mergeCell ref="L16:M16"/>
    <mergeCell ref="N16:O16"/>
    <mergeCell ref="B8:C8"/>
    <mergeCell ref="L8:M8"/>
    <mergeCell ref="D8:K8"/>
    <mergeCell ref="B20:C20"/>
    <mergeCell ref="D20:K20"/>
    <mergeCell ref="L20:M20"/>
    <mergeCell ref="A1:K2"/>
    <mergeCell ref="A3:K3"/>
    <mergeCell ref="A5:K5"/>
    <mergeCell ref="A6:K6"/>
    <mergeCell ref="B4:K4"/>
  </mergeCells>
  <hyperlinks>
    <hyperlink ref="A3:B3" location="'Index Page Please Read'!A1" display="Click to return to Index Page" xr:uid="{00000000-0004-0000-0900-000000000000}"/>
    <hyperlink ref="A3:F3" location="Index!A1" display="Click to return to Index Page" xr:uid="{00000000-0004-0000-0900-000001000000}"/>
    <hyperlink ref="A3:H3" location="'Index Page'!A1" display="Click to return to Index Page" xr:uid="{00000000-0004-0000-0900-000002000000}"/>
  </hyperlink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D57"/>
  <sheetViews>
    <sheetView workbookViewId="0">
      <selection activeCell="A5" sqref="A5:P5"/>
    </sheetView>
  </sheetViews>
  <sheetFormatPr defaultColWidth="8.7265625" defaultRowHeight="14" x14ac:dyDescent="0.35"/>
  <cols>
    <col min="1" max="1" width="25.81640625" style="128" bestFit="1" customWidth="1"/>
    <col min="2" max="3" width="15.453125" style="129" customWidth="1"/>
    <col min="4" max="7" width="14.1796875" style="129" customWidth="1"/>
    <col min="8" max="8" width="9.1796875" style="129"/>
    <col min="9" max="9" width="14.6328125" style="129" customWidth="1"/>
    <col min="10" max="12" width="13.7265625" style="129" customWidth="1"/>
    <col min="13" max="13" width="3.7265625" style="129" customWidth="1"/>
    <col min="14" max="16" width="13.7265625" style="129" customWidth="1"/>
    <col min="17" max="17" width="9.1796875" style="129"/>
    <col min="18" max="18" width="3.453125" style="129" customWidth="1"/>
    <col min="19" max="26" width="9.1796875" style="129"/>
    <col min="27" max="16384" width="8.7265625" style="128"/>
  </cols>
  <sheetData>
    <row r="1" spans="1:30" ht="81" customHeight="1" x14ac:dyDescent="0.35">
      <c r="A1" s="477" t="s">
        <v>218</v>
      </c>
      <c r="B1" s="477"/>
      <c r="C1" s="477"/>
      <c r="D1" s="477"/>
      <c r="E1" s="477"/>
      <c r="F1" s="477"/>
      <c r="G1" s="477"/>
      <c r="H1" s="477"/>
      <c r="I1" s="477"/>
      <c r="J1" s="477"/>
      <c r="K1" s="477"/>
      <c r="L1" s="478"/>
      <c r="M1" s="478"/>
      <c r="N1" s="478"/>
      <c r="O1" s="478"/>
      <c r="P1" s="478"/>
      <c r="Q1" s="126"/>
      <c r="R1" s="126"/>
      <c r="S1" s="126"/>
      <c r="T1" s="126"/>
      <c r="U1" s="126"/>
      <c r="V1" s="126"/>
      <c r="W1" s="126"/>
      <c r="X1" s="126"/>
      <c r="Y1" s="126"/>
      <c r="Z1" s="126"/>
      <c r="AA1" s="127"/>
      <c r="AB1" s="127"/>
      <c r="AC1" s="127"/>
      <c r="AD1" s="127"/>
    </row>
    <row r="2" spans="1:30" ht="25.15" customHeight="1" x14ac:dyDescent="0.35">
      <c r="A2" s="448" t="s">
        <v>96</v>
      </c>
      <c r="B2" s="449"/>
      <c r="C2" s="85"/>
      <c r="D2" s="85"/>
      <c r="E2" s="85"/>
      <c r="F2" s="85"/>
      <c r="G2" s="85"/>
      <c r="H2" s="85"/>
      <c r="I2" s="85"/>
      <c r="J2" s="85"/>
      <c r="K2" s="85"/>
      <c r="L2" s="85"/>
      <c r="M2" s="85"/>
      <c r="N2" s="85"/>
      <c r="O2" s="85"/>
      <c r="P2" s="86"/>
      <c r="Q2" s="84"/>
      <c r="R2" s="84"/>
      <c r="S2" s="84"/>
      <c r="T2" s="84"/>
      <c r="U2" s="84"/>
      <c r="V2" s="84"/>
      <c r="W2" s="84"/>
      <c r="X2" s="84"/>
      <c r="Y2" s="84"/>
      <c r="Z2" s="84"/>
      <c r="AA2" s="84"/>
      <c r="AB2" s="84"/>
      <c r="AC2" s="84"/>
      <c r="AD2" s="84"/>
    </row>
    <row r="3" spans="1:30" ht="20" customHeight="1" x14ac:dyDescent="0.35">
      <c r="A3" s="480" t="s">
        <v>114</v>
      </c>
      <c r="B3" s="481"/>
      <c r="C3" s="423">
        <f>Coversheet!B16</f>
        <v>0</v>
      </c>
      <c r="D3" s="424"/>
      <c r="E3" s="424"/>
      <c r="F3" s="424"/>
      <c r="G3" s="226"/>
      <c r="H3" s="226"/>
      <c r="I3" s="226"/>
      <c r="J3" s="226"/>
      <c r="K3" s="226"/>
      <c r="L3" s="226"/>
      <c r="M3" s="226"/>
      <c r="N3" s="226"/>
      <c r="O3" s="226"/>
      <c r="P3" s="227"/>
      <c r="Q3" s="126"/>
      <c r="R3" s="126"/>
      <c r="S3" s="126"/>
      <c r="T3" s="126"/>
      <c r="U3" s="126"/>
      <c r="V3" s="126"/>
      <c r="W3" s="126"/>
      <c r="X3" s="126"/>
      <c r="Y3" s="126"/>
      <c r="Z3" s="126"/>
      <c r="AA3" s="127"/>
      <c r="AB3" s="127"/>
      <c r="AC3" s="127"/>
      <c r="AD3" s="127"/>
    </row>
    <row r="4" spans="1:30" ht="20" customHeight="1" x14ac:dyDescent="0.35">
      <c r="A4" s="446" t="s">
        <v>115</v>
      </c>
      <c r="B4" s="446"/>
      <c r="C4" s="446"/>
      <c r="D4" s="446"/>
      <c r="E4" s="446"/>
      <c r="F4" s="446"/>
      <c r="G4" s="446"/>
      <c r="H4" s="446"/>
      <c r="I4" s="446"/>
      <c r="J4" s="446"/>
      <c r="K4" s="446"/>
      <c r="L4" s="446"/>
      <c r="M4" s="446"/>
      <c r="N4" s="446"/>
      <c r="O4" s="446"/>
      <c r="P4" s="446"/>
    </row>
    <row r="5" spans="1:30" ht="54.5" customHeight="1" x14ac:dyDescent="0.35">
      <c r="A5" s="479" t="s">
        <v>226</v>
      </c>
      <c r="B5" s="479"/>
      <c r="C5" s="479"/>
      <c r="D5" s="479"/>
      <c r="E5" s="479"/>
      <c r="F5" s="479"/>
      <c r="G5" s="479"/>
      <c r="H5" s="479"/>
      <c r="I5" s="479"/>
      <c r="J5" s="479"/>
      <c r="K5" s="479"/>
      <c r="L5" s="479"/>
      <c r="M5" s="479"/>
      <c r="N5" s="479"/>
      <c r="O5" s="479"/>
      <c r="P5" s="479"/>
    </row>
    <row r="6" spans="1:30" ht="67" customHeight="1" x14ac:dyDescent="0.35">
      <c r="A6" s="470" t="s">
        <v>147</v>
      </c>
      <c r="B6" s="471"/>
      <c r="C6" s="471"/>
      <c r="D6" s="471"/>
      <c r="E6" s="471"/>
      <c r="F6" s="471"/>
      <c r="G6" s="471"/>
      <c r="H6" s="384"/>
      <c r="I6" s="384"/>
      <c r="J6" s="384"/>
      <c r="K6" s="384"/>
      <c r="L6" s="384"/>
      <c r="M6" s="384"/>
      <c r="N6" s="384"/>
      <c r="O6" s="384"/>
      <c r="P6" s="385"/>
    </row>
    <row r="7" spans="1:30" ht="32.5" customHeight="1" x14ac:dyDescent="0.35">
      <c r="A7" s="408" t="s">
        <v>140</v>
      </c>
      <c r="B7" s="409"/>
      <c r="C7" s="409"/>
      <c r="D7" s="409"/>
      <c r="E7" s="409"/>
      <c r="F7" s="409"/>
      <c r="G7" s="409"/>
      <c r="H7" s="409"/>
      <c r="I7" s="409"/>
      <c r="J7" s="155"/>
      <c r="K7" s="155"/>
      <c r="L7" s="155"/>
      <c r="M7" s="155"/>
      <c r="N7" s="155"/>
      <c r="O7" s="155"/>
      <c r="P7" s="156"/>
      <c r="Q7" s="40"/>
    </row>
    <row r="8" spans="1:30" ht="32.5" customHeight="1" x14ac:dyDescent="0.35">
      <c r="A8" s="152"/>
      <c r="B8" s="145"/>
      <c r="C8" s="145"/>
      <c r="D8" s="145"/>
      <c r="E8" s="145"/>
      <c r="F8" s="145"/>
      <c r="G8" s="145"/>
      <c r="H8" s="145"/>
      <c r="I8" s="157"/>
      <c r="J8" s="53"/>
      <c r="K8" s="53"/>
      <c r="L8" s="53"/>
      <c r="M8" s="53"/>
      <c r="N8" s="158"/>
      <c r="O8" s="53"/>
      <c r="P8" s="75"/>
      <c r="Q8" s="40"/>
    </row>
    <row r="9" spans="1:30" x14ac:dyDescent="0.35">
      <c r="A9" s="74"/>
      <c r="B9" s="53"/>
      <c r="C9" s="53"/>
      <c r="D9" s="153" t="s">
        <v>69</v>
      </c>
      <c r="E9" s="53"/>
      <c r="F9" s="53"/>
      <c r="G9" s="53"/>
      <c r="H9" s="53"/>
      <c r="I9" s="154" t="s">
        <v>70</v>
      </c>
      <c r="J9" s="53"/>
      <c r="K9" s="53"/>
      <c r="L9" s="53"/>
      <c r="M9" s="53"/>
      <c r="N9" s="154" t="s">
        <v>70</v>
      </c>
      <c r="O9" s="53"/>
      <c r="P9" s="75"/>
      <c r="Q9" s="40"/>
    </row>
    <row r="10" spans="1:30" x14ac:dyDescent="0.35">
      <c r="A10" s="74"/>
      <c r="B10" s="53"/>
      <c r="C10" s="53"/>
      <c r="D10" s="53"/>
      <c r="E10" s="53"/>
      <c r="F10" s="53"/>
      <c r="G10" s="53"/>
      <c r="H10" s="53"/>
      <c r="I10" s="39"/>
      <c r="J10" s="53"/>
      <c r="K10" s="53"/>
      <c r="L10" s="53"/>
      <c r="M10" s="53"/>
      <c r="N10" s="53"/>
      <c r="O10" s="53"/>
      <c r="P10" s="75"/>
      <c r="Q10" s="40"/>
    </row>
    <row r="11" spans="1:30" x14ac:dyDescent="0.35">
      <c r="A11" s="9"/>
      <c r="B11" s="53"/>
      <c r="C11" s="53"/>
      <c r="D11" s="53"/>
      <c r="E11" s="53"/>
      <c r="F11" s="53"/>
      <c r="G11" s="53"/>
      <c r="H11" s="53"/>
      <c r="I11" s="53"/>
      <c r="J11" s="53"/>
      <c r="K11" s="53"/>
      <c r="L11" s="53"/>
      <c r="M11" s="53"/>
      <c r="N11" s="53"/>
      <c r="O11" s="53"/>
      <c r="P11" s="75"/>
      <c r="Q11" s="40"/>
    </row>
    <row r="12" spans="1:30" ht="26" x14ac:dyDescent="0.35">
      <c r="A12" s="482" t="s">
        <v>62</v>
      </c>
      <c r="B12" s="483"/>
      <c r="C12" s="484"/>
      <c r="D12" s="103" t="s">
        <v>63</v>
      </c>
      <c r="E12" s="103" t="s">
        <v>64</v>
      </c>
      <c r="F12" s="103" t="s">
        <v>65</v>
      </c>
      <c r="G12" s="103" t="s">
        <v>66</v>
      </c>
      <c r="H12" s="56"/>
      <c r="I12" s="103" t="s">
        <v>63</v>
      </c>
      <c r="J12" s="103" t="s">
        <v>64</v>
      </c>
      <c r="K12" s="103" t="s">
        <v>65</v>
      </c>
      <c r="L12" s="103" t="s">
        <v>66</v>
      </c>
      <c r="M12" s="56"/>
      <c r="N12" s="103" t="s">
        <v>74</v>
      </c>
      <c r="O12" s="103" t="s">
        <v>75</v>
      </c>
      <c r="P12" s="103" t="s">
        <v>46</v>
      </c>
      <c r="Q12" s="40"/>
    </row>
    <row r="13" spans="1:30" x14ac:dyDescent="0.35">
      <c r="A13" s="472" t="s">
        <v>16</v>
      </c>
      <c r="B13" s="472" t="s">
        <v>13</v>
      </c>
      <c r="C13" s="41" t="s">
        <v>41</v>
      </c>
      <c r="D13" s="382"/>
      <c r="E13" s="382"/>
      <c r="F13" s="382"/>
      <c r="G13" s="382"/>
      <c r="H13" s="56"/>
      <c r="I13" s="76">
        <f>D13*(' Drivers (Transactional Data)'!D23+' Drivers (Transactional Data)'!E23)</f>
        <v>0</v>
      </c>
      <c r="J13" s="76">
        <f>E13*(' Drivers (Transactional Data)'!F23+' Drivers (Transactional Data)'!G23)</f>
        <v>0</v>
      </c>
      <c r="K13" s="63">
        <f>F13*(' Drivers (Transactional Data)'!H23+' Drivers (Transactional Data)'!I23)</f>
        <v>0</v>
      </c>
      <c r="L13" s="64">
        <f>G13*(' Drivers (Transactional Data)'!J23+' Drivers (Transactional Data)'!K23)</f>
        <v>0</v>
      </c>
      <c r="M13" s="56"/>
      <c r="N13" s="64">
        <f>I13+K13</f>
        <v>0</v>
      </c>
      <c r="O13" s="65">
        <f>J13+L13</f>
        <v>0</v>
      </c>
      <c r="P13" s="77">
        <f>SUM(N13:O13)</f>
        <v>0</v>
      </c>
      <c r="Q13" s="40"/>
    </row>
    <row r="14" spans="1:30" x14ac:dyDescent="0.35">
      <c r="A14" s="472"/>
      <c r="B14" s="472"/>
      <c r="C14" s="41" t="s">
        <v>52</v>
      </c>
      <c r="D14" s="383"/>
      <c r="E14" s="383"/>
      <c r="F14" s="383"/>
      <c r="G14" s="383"/>
      <c r="H14" s="56"/>
      <c r="I14" s="76">
        <f>D14*(' Drivers (Transactional Data)'!D24+' Drivers (Transactional Data)'!E24)</f>
        <v>0</v>
      </c>
      <c r="J14" s="76">
        <f>E14*(' Drivers (Transactional Data)'!G24+' Drivers (Transactional Data)'!G24)</f>
        <v>0</v>
      </c>
      <c r="K14" s="63">
        <f>F14*(' Drivers (Transactional Data)'!H24+' Drivers (Transactional Data)'!I24)</f>
        <v>0</v>
      </c>
      <c r="L14" s="64">
        <f>G14*(' Drivers (Transactional Data)'!J24+' Drivers (Transactional Data)'!K24)</f>
        <v>0</v>
      </c>
      <c r="M14" s="56"/>
      <c r="N14" s="64">
        <f t="shared" ref="N14:N20" si="0">I14+K14</f>
        <v>0</v>
      </c>
      <c r="O14" s="65">
        <f t="shared" ref="O14:O20" si="1">J14+L14</f>
        <v>0</v>
      </c>
      <c r="P14" s="77">
        <f t="shared" ref="P14:P20" si="2">SUM(N14:O14)</f>
        <v>0</v>
      </c>
      <c r="Q14" s="40"/>
    </row>
    <row r="15" spans="1:30" x14ac:dyDescent="0.35">
      <c r="A15" s="472"/>
      <c r="B15" s="472" t="s">
        <v>57</v>
      </c>
      <c r="C15" s="41" t="s">
        <v>41</v>
      </c>
      <c r="D15" s="382"/>
      <c r="E15" s="382"/>
      <c r="F15" s="382"/>
      <c r="G15" s="382"/>
      <c r="H15" s="56"/>
      <c r="I15" s="76">
        <f>D15*(' Drivers (Transactional Data)'!D25+' Drivers (Transactional Data)'!E25)</f>
        <v>0</v>
      </c>
      <c r="J15" s="76">
        <f>E15*(' Drivers (Transactional Data)'!F25+' Drivers (Transactional Data)'!G25)</f>
        <v>0</v>
      </c>
      <c r="K15" s="63">
        <f>F15*(' Drivers (Transactional Data)'!H25+' Drivers (Transactional Data)'!I25)</f>
        <v>0</v>
      </c>
      <c r="L15" s="64">
        <f>G15*(' Drivers (Transactional Data)'!J25+' Drivers (Transactional Data)'!K25)</f>
        <v>0</v>
      </c>
      <c r="M15" s="56"/>
      <c r="N15" s="64">
        <f t="shared" si="0"/>
        <v>0</v>
      </c>
      <c r="O15" s="65">
        <f t="shared" si="1"/>
        <v>0</v>
      </c>
      <c r="P15" s="77">
        <f t="shared" si="2"/>
        <v>0</v>
      </c>
      <c r="Q15" s="40"/>
    </row>
    <row r="16" spans="1:30" x14ac:dyDescent="0.35">
      <c r="A16" s="472"/>
      <c r="B16" s="472"/>
      <c r="C16" s="41" t="s">
        <v>52</v>
      </c>
      <c r="D16" s="383"/>
      <c r="E16" s="383"/>
      <c r="F16" s="383"/>
      <c r="G16" s="383"/>
      <c r="H16" s="56"/>
      <c r="I16" s="76">
        <f>D16*(' Drivers (Transactional Data)'!D26+' Drivers (Transactional Data)'!E26)</f>
        <v>0</v>
      </c>
      <c r="J16" s="76">
        <f>E16*(' Drivers (Transactional Data)'!G26+' Drivers (Transactional Data)'!G26)</f>
        <v>0</v>
      </c>
      <c r="K16" s="63">
        <f>F16*(' Drivers (Transactional Data)'!H26+' Drivers (Transactional Data)'!I26)</f>
        <v>0</v>
      </c>
      <c r="L16" s="64">
        <f>G16*(' Drivers (Transactional Data)'!J26+' Drivers (Transactional Data)'!K26)</f>
        <v>0</v>
      </c>
      <c r="M16" s="56"/>
      <c r="N16" s="64">
        <f t="shared" si="0"/>
        <v>0</v>
      </c>
      <c r="O16" s="65">
        <f t="shared" si="1"/>
        <v>0</v>
      </c>
      <c r="P16" s="77">
        <f t="shared" si="2"/>
        <v>0</v>
      </c>
      <c r="Q16" s="40"/>
    </row>
    <row r="17" spans="1:17" x14ac:dyDescent="0.35">
      <c r="A17" s="472"/>
      <c r="B17" s="472" t="s">
        <v>58</v>
      </c>
      <c r="C17" s="41" t="s">
        <v>41</v>
      </c>
      <c r="D17" s="382"/>
      <c r="E17" s="382"/>
      <c r="F17" s="382"/>
      <c r="G17" s="382"/>
      <c r="H17" s="56"/>
      <c r="I17" s="76">
        <f>D17*(' Drivers (Transactional Data)'!D27+' Drivers (Transactional Data)'!E27)</f>
        <v>0</v>
      </c>
      <c r="J17" s="76">
        <f>E17*(' Drivers (Transactional Data)'!F27+' Drivers (Transactional Data)'!G27)</f>
        <v>0</v>
      </c>
      <c r="K17" s="63">
        <f>F17*(' Drivers (Transactional Data)'!H27+' Drivers (Transactional Data)'!I27)</f>
        <v>0</v>
      </c>
      <c r="L17" s="64">
        <f>G17*(' Drivers (Transactional Data)'!J27+' Drivers (Transactional Data)'!K27)</f>
        <v>0</v>
      </c>
      <c r="M17" s="56"/>
      <c r="N17" s="64">
        <f t="shared" si="0"/>
        <v>0</v>
      </c>
      <c r="O17" s="65">
        <f t="shared" si="1"/>
        <v>0</v>
      </c>
      <c r="P17" s="77">
        <f t="shared" si="2"/>
        <v>0</v>
      </c>
      <c r="Q17" s="40"/>
    </row>
    <row r="18" spans="1:17" x14ac:dyDescent="0.35">
      <c r="A18" s="472"/>
      <c r="B18" s="472"/>
      <c r="C18" s="41" t="s">
        <v>52</v>
      </c>
      <c r="D18" s="383"/>
      <c r="E18" s="383"/>
      <c r="F18" s="383"/>
      <c r="G18" s="383"/>
      <c r="H18" s="56"/>
      <c r="I18" s="76">
        <f>D18*(' Drivers (Transactional Data)'!D28+' Drivers (Transactional Data)'!E28)</f>
        <v>0</v>
      </c>
      <c r="J18" s="76">
        <f>E18*(' Drivers (Transactional Data)'!G28+' Drivers (Transactional Data)'!G28)</f>
        <v>0</v>
      </c>
      <c r="K18" s="63">
        <f>F18*(' Drivers (Transactional Data)'!H28+' Drivers (Transactional Data)'!I28)</f>
        <v>0</v>
      </c>
      <c r="L18" s="64">
        <f>G18*(' Drivers (Transactional Data)'!J28+' Drivers (Transactional Data)'!K28)</f>
        <v>0</v>
      </c>
      <c r="M18" s="56"/>
      <c r="N18" s="64">
        <f t="shared" si="0"/>
        <v>0</v>
      </c>
      <c r="O18" s="65">
        <f t="shared" si="1"/>
        <v>0</v>
      </c>
      <c r="P18" s="77">
        <f t="shared" si="2"/>
        <v>0</v>
      </c>
      <c r="Q18" s="40"/>
    </row>
    <row r="19" spans="1:17" x14ac:dyDescent="0.35">
      <c r="A19" s="472"/>
      <c r="B19" s="472" t="s">
        <v>59</v>
      </c>
      <c r="C19" s="41" t="s">
        <v>41</v>
      </c>
      <c r="D19" s="382"/>
      <c r="E19" s="382"/>
      <c r="F19" s="382"/>
      <c r="G19" s="382"/>
      <c r="H19" s="56"/>
      <c r="I19" s="66">
        <f>D19*(' Drivers (Transactional Data)'!D29+' Drivers (Transactional Data)'!E29)</f>
        <v>0</v>
      </c>
      <c r="J19" s="66">
        <f>E19*(' Drivers (Transactional Data)'!F29+' Drivers (Transactional Data)'!G29)</f>
        <v>0</v>
      </c>
      <c r="K19" s="67">
        <f>F19*(' Drivers (Transactional Data)'!H29+' Drivers (Transactional Data)'!I29)</f>
        <v>0</v>
      </c>
      <c r="L19" s="64">
        <f>G19*(' Drivers (Transactional Data)'!J29+' Drivers (Transactional Data)'!K29)</f>
        <v>0</v>
      </c>
      <c r="M19" s="56"/>
      <c r="N19" s="64">
        <f t="shared" si="0"/>
        <v>0</v>
      </c>
      <c r="O19" s="68">
        <f t="shared" si="1"/>
        <v>0</v>
      </c>
      <c r="P19" s="78">
        <f t="shared" si="2"/>
        <v>0</v>
      </c>
      <c r="Q19" s="40"/>
    </row>
    <row r="20" spans="1:17" x14ac:dyDescent="0.35">
      <c r="A20" s="472"/>
      <c r="B20" s="472"/>
      <c r="C20" s="41" t="s">
        <v>52</v>
      </c>
      <c r="D20" s="383"/>
      <c r="E20" s="383"/>
      <c r="F20" s="383"/>
      <c r="G20" s="383"/>
      <c r="H20" s="56"/>
      <c r="I20" s="64">
        <f>D20*(' Drivers (Transactional Data)'!D30+' Drivers (Transactional Data)'!E30)</f>
        <v>0</v>
      </c>
      <c r="J20" s="64">
        <f>E20*(' Drivers (Transactional Data)'!G30+' Drivers (Transactional Data)'!G30)</f>
        <v>0</v>
      </c>
      <c r="K20" s="69">
        <f>F20*(' Drivers (Transactional Data)'!H30+' Drivers (Transactional Data)'!I30)</f>
        <v>0</v>
      </c>
      <c r="L20" s="64">
        <f>G20*(' Drivers (Transactional Data)'!J30+' Drivers (Transactional Data)'!K30)</f>
        <v>0</v>
      </c>
      <c r="M20" s="56"/>
      <c r="N20" s="64">
        <f t="shared" si="0"/>
        <v>0</v>
      </c>
      <c r="O20" s="70">
        <f t="shared" si="1"/>
        <v>0</v>
      </c>
      <c r="P20" s="71">
        <f t="shared" si="2"/>
        <v>0</v>
      </c>
      <c r="Q20" s="40"/>
    </row>
    <row r="21" spans="1:17" x14ac:dyDescent="0.35">
      <c r="A21" s="79"/>
      <c r="B21" s="54"/>
      <c r="C21" s="54"/>
      <c r="D21" s="72"/>
      <c r="E21" s="72"/>
      <c r="F21" s="72"/>
      <c r="G21" s="72"/>
      <c r="H21" s="56"/>
      <c r="I21" s="72"/>
      <c r="J21" s="72"/>
      <c r="K21" s="72"/>
      <c r="L21" s="72"/>
      <c r="M21" s="56"/>
      <c r="N21" s="72"/>
      <c r="O21" s="72"/>
      <c r="P21" s="80"/>
      <c r="Q21" s="40"/>
    </row>
    <row r="22" spans="1:17" x14ac:dyDescent="0.35">
      <c r="A22" s="472" t="s">
        <v>60</v>
      </c>
      <c r="B22" s="472" t="s">
        <v>13</v>
      </c>
      <c r="C22" s="41" t="s">
        <v>41</v>
      </c>
      <c r="D22" s="382"/>
      <c r="E22" s="382"/>
      <c r="F22" s="382"/>
      <c r="G22" s="382"/>
      <c r="H22" s="56"/>
      <c r="I22" s="64">
        <f>D22*(' Drivers (Transactional Data)'!D32+' Drivers (Transactional Data)'!E32)</f>
        <v>0</v>
      </c>
      <c r="J22" s="64">
        <f>E22*(' Drivers (Transactional Data)'!F32+' Drivers (Transactional Data)'!G32)</f>
        <v>0</v>
      </c>
      <c r="K22" s="64">
        <f>F22*(' Drivers (Transactional Data)'!H32+' Drivers (Transactional Data)'!I32)</f>
        <v>0</v>
      </c>
      <c r="L22" s="64">
        <f>G22*(' Drivers (Transactional Data)'!J32+' Drivers (Transactional Data)'!K32)</f>
        <v>0</v>
      </c>
      <c r="M22" s="56"/>
      <c r="N22" s="64">
        <f>I22+K22</f>
        <v>0</v>
      </c>
      <c r="O22" s="64">
        <f>J22+L22</f>
        <v>0</v>
      </c>
      <c r="P22" s="71">
        <f>SUM(N22:O22)</f>
        <v>0</v>
      </c>
      <c r="Q22" s="40"/>
    </row>
    <row r="23" spans="1:17" x14ac:dyDescent="0.35">
      <c r="A23" s="472"/>
      <c r="B23" s="472"/>
      <c r="C23" s="41" t="s">
        <v>52</v>
      </c>
      <c r="D23" s="383"/>
      <c r="E23" s="383"/>
      <c r="F23" s="383"/>
      <c r="G23" s="383"/>
      <c r="H23" s="56"/>
      <c r="I23" s="73">
        <f>D23*(' Drivers (Transactional Data)'!D33+' Drivers (Transactional Data)'!E33)</f>
        <v>0</v>
      </c>
      <c r="J23" s="73">
        <f>E23*(' Drivers (Transactional Data)'!G33+' Drivers (Transactional Data)'!G33)</f>
        <v>0</v>
      </c>
      <c r="K23" s="73">
        <f>F23*(' Drivers (Transactional Data)'!H33+' Drivers (Transactional Data)'!I33)</f>
        <v>0</v>
      </c>
      <c r="L23" s="73">
        <f>G23*(' Drivers (Transactional Data)'!J33+' Drivers (Transactional Data)'!K33)</f>
        <v>0</v>
      </c>
      <c r="M23" s="56"/>
      <c r="N23" s="73">
        <f t="shared" ref="N23:N29" si="3">I23+K23</f>
        <v>0</v>
      </c>
      <c r="O23" s="73">
        <f t="shared" ref="O23:O29" si="4">J23+L23</f>
        <v>0</v>
      </c>
      <c r="P23" s="81">
        <f t="shared" ref="P23:P29" si="5">SUM(N23:O23)</f>
        <v>0</v>
      </c>
      <c r="Q23" s="40"/>
    </row>
    <row r="24" spans="1:17" x14ac:dyDescent="0.35">
      <c r="A24" s="472"/>
      <c r="B24" s="472" t="s">
        <v>57</v>
      </c>
      <c r="C24" s="41" t="s">
        <v>41</v>
      </c>
      <c r="D24" s="382"/>
      <c r="E24" s="382"/>
      <c r="F24" s="382"/>
      <c r="G24" s="382"/>
      <c r="H24" s="56"/>
      <c r="I24" s="76">
        <f>D24*(' Drivers (Transactional Data)'!D34+' Drivers (Transactional Data)'!E34)</f>
        <v>0</v>
      </c>
      <c r="J24" s="76">
        <f>E24*(' Drivers (Transactional Data)'!F34+' Drivers (Transactional Data)'!G34)</f>
        <v>0</v>
      </c>
      <c r="K24" s="76">
        <f>F24*(' Drivers (Transactional Data)'!H34+' Drivers (Transactional Data)'!I34)</f>
        <v>0</v>
      </c>
      <c r="L24" s="76">
        <f>G24*(' Drivers (Transactional Data)'!J34+' Drivers (Transactional Data)'!K34)</f>
        <v>0</v>
      </c>
      <c r="M24" s="56"/>
      <c r="N24" s="76">
        <f t="shared" si="3"/>
        <v>0</v>
      </c>
      <c r="O24" s="76">
        <f t="shared" si="4"/>
        <v>0</v>
      </c>
      <c r="P24" s="77">
        <f t="shared" si="5"/>
        <v>0</v>
      </c>
      <c r="Q24" s="40"/>
    </row>
    <row r="25" spans="1:17" x14ac:dyDescent="0.35">
      <c r="A25" s="472"/>
      <c r="B25" s="472"/>
      <c r="C25" s="41" t="s">
        <v>52</v>
      </c>
      <c r="D25" s="383"/>
      <c r="E25" s="383"/>
      <c r="F25" s="383"/>
      <c r="G25" s="383"/>
      <c r="H25" s="56"/>
      <c r="I25" s="76">
        <f>D25*(' Drivers (Transactional Data)'!D35+' Drivers (Transactional Data)'!E35)</f>
        <v>0</v>
      </c>
      <c r="J25" s="76">
        <f>E25*(' Drivers (Transactional Data)'!G35+' Drivers (Transactional Data)'!G35)</f>
        <v>0</v>
      </c>
      <c r="K25" s="76">
        <f>F25*(' Drivers (Transactional Data)'!H35+' Drivers (Transactional Data)'!I35)</f>
        <v>0</v>
      </c>
      <c r="L25" s="76">
        <f>G25*(' Drivers (Transactional Data)'!J35+' Drivers (Transactional Data)'!K35)</f>
        <v>0</v>
      </c>
      <c r="M25" s="56"/>
      <c r="N25" s="76">
        <f t="shared" si="3"/>
        <v>0</v>
      </c>
      <c r="O25" s="76">
        <f t="shared" si="4"/>
        <v>0</v>
      </c>
      <c r="P25" s="77">
        <f t="shared" si="5"/>
        <v>0</v>
      </c>
      <c r="Q25" s="40"/>
    </row>
    <row r="26" spans="1:17" x14ac:dyDescent="0.35">
      <c r="A26" s="472"/>
      <c r="B26" s="472" t="s">
        <v>58</v>
      </c>
      <c r="C26" s="41" t="s">
        <v>41</v>
      </c>
      <c r="D26" s="382"/>
      <c r="E26" s="382"/>
      <c r="F26" s="382"/>
      <c r="G26" s="382"/>
      <c r="H26" s="56"/>
      <c r="I26" s="76">
        <f>D26*(' Drivers (Transactional Data)'!D36+' Drivers (Transactional Data)'!E36)</f>
        <v>0</v>
      </c>
      <c r="J26" s="76">
        <f>E26*(' Drivers (Transactional Data)'!F36+' Drivers (Transactional Data)'!G36)</f>
        <v>0</v>
      </c>
      <c r="K26" s="76">
        <f>F26*(' Drivers (Transactional Data)'!H36+' Drivers (Transactional Data)'!I36)</f>
        <v>0</v>
      </c>
      <c r="L26" s="76">
        <f>G26*(' Drivers (Transactional Data)'!J36+' Drivers (Transactional Data)'!K36)</f>
        <v>0</v>
      </c>
      <c r="M26" s="56"/>
      <c r="N26" s="76">
        <f t="shared" si="3"/>
        <v>0</v>
      </c>
      <c r="O26" s="76">
        <f t="shared" si="4"/>
        <v>0</v>
      </c>
      <c r="P26" s="77">
        <f t="shared" si="5"/>
        <v>0</v>
      </c>
      <c r="Q26" s="40"/>
    </row>
    <row r="27" spans="1:17" x14ac:dyDescent="0.35">
      <c r="A27" s="472"/>
      <c r="B27" s="472"/>
      <c r="C27" s="41" t="s">
        <v>52</v>
      </c>
      <c r="D27" s="383"/>
      <c r="E27" s="383"/>
      <c r="F27" s="383"/>
      <c r="G27" s="383"/>
      <c r="H27" s="56"/>
      <c r="I27" s="76">
        <f>D27*(' Drivers (Transactional Data)'!D37+' Drivers (Transactional Data)'!E37)</f>
        <v>0</v>
      </c>
      <c r="J27" s="76">
        <f>E27*(' Drivers (Transactional Data)'!G37+' Drivers (Transactional Data)'!G37)</f>
        <v>0</v>
      </c>
      <c r="K27" s="76">
        <f>F27*(' Drivers (Transactional Data)'!H37+' Drivers (Transactional Data)'!I37)</f>
        <v>0</v>
      </c>
      <c r="L27" s="76">
        <f>G27*(' Drivers (Transactional Data)'!J37+' Drivers (Transactional Data)'!K37)</f>
        <v>0</v>
      </c>
      <c r="M27" s="56"/>
      <c r="N27" s="76">
        <f t="shared" si="3"/>
        <v>0</v>
      </c>
      <c r="O27" s="76">
        <f t="shared" si="4"/>
        <v>0</v>
      </c>
      <c r="P27" s="77">
        <f t="shared" si="5"/>
        <v>0</v>
      </c>
      <c r="Q27" s="40"/>
    </row>
    <row r="28" spans="1:17" x14ac:dyDescent="0.35">
      <c r="A28" s="472"/>
      <c r="B28" s="472" t="s">
        <v>59</v>
      </c>
      <c r="C28" s="41" t="s">
        <v>41</v>
      </c>
      <c r="D28" s="382"/>
      <c r="E28" s="382"/>
      <c r="F28" s="382"/>
      <c r="G28" s="382"/>
      <c r="H28" s="56"/>
      <c r="I28" s="66">
        <f>D28*(' Drivers (Transactional Data)'!D38+' Drivers (Transactional Data)'!E38)</f>
        <v>0</v>
      </c>
      <c r="J28" s="66">
        <f>E28*(' Drivers (Transactional Data)'!F38+' Drivers (Transactional Data)'!G38)</f>
        <v>0</v>
      </c>
      <c r="K28" s="66">
        <f>F28*(' Drivers (Transactional Data)'!H38+' Drivers (Transactional Data)'!I38)</f>
        <v>0</v>
      </c>
      <c r="L28" s="66">
        <f>G28*(' Drivers (Transactional Data)'!J38+' Drivers (Transactional Data)'!K38)</f>
        <v>0</v>
      </c>
      <c r="M28" s="56"/>
      <c r="N28" s="66">
        <f t="shared" si="3"/>
        <v>0</v>
      </c>
      <c r="O28" s="66">
        <f t="shared" si="4"/>
        <v>0</v>
      </c>
      <c r="P28" s="78">
        <f t="shared" si="5"/>
        <v>0</v>
      </c>
      <c r="Q28" s="40"/>
    </row>
    <row r="29" spans="1:17" x14ac:dyDescent="0.35">
      <c r="A29" s="472"/>
      <c r="B29" s="472"/>
      <c r="C29" s="41" t="s">
        <v>52</v>
      </c>
      <c r="D29" s="383"/>
      <c r="E29" s="383"/>
      <c r="F29" s="383"/>
      <c r="G29" s="383"/>
      <c r="H29" s="56"/>
      <c r="I29" s="64">
        <f>D29*(' Drivers (Transactional Data)'!D39+' Drivers (Transactional Data)'!E39)</f>
        <v>0</v>
      </c>
      <c r="J29" s="64">
        <f>E29*(' Drivers (Transactional Data)'!G39+' Drivers (Transactional Data)'!G39)</f>
        <v>0</v>
      </c>
      <c r="K29" s="64">
        <f>F29*(' Drivers (Transactional Data)'!H39+' Drivers (Transactional Data)'!I39)</f>
        <v>0</v>
      </c>
      <c r="L29" s="64">
        <f>G29*(' Drivers (Transactional Data)'!J39+' Drivers (Transactional Data)'!K39)</f>
        <v>0</v>
      </c>
      <c r="M29" s="56"/>
      <c r="N29" s="64">
        <f t="shared" si="3"/>
        <v>0</v>
      </c>
      <c r="O29" s="64">
        <f t="shared" si="4"/>
        <v>0</v>
      </c>
      <c r="P29" s="71">
        <f t="shared" si="5"/>
        <v>0</v>
      </c>
      <c r="Q29" s="40"/>
    </row>
    <row r="30" spans="1:17" x14ac:dyDescent="0.35">
      <c r="A30" s="79"/>
      <c r="B30" s="54"/>
      <c r="C30" s="54"/>
      <c r="D30" s="72"/>
      <c r="E30" s="72"/>
      <c r="F30" s="72"/>
      <c r="G30" s="72"/>
      <c r="H30" s="56"/>
      <c r="I30" s="72"/>
      <c r="J30" s="72"/>
      <c r="K30" s="72"/>
      <c r="L30" s="72"/>
      <c r="M30" s="56"/>
      <c r="N30" s="72"/>
      <c r="O30" s="72"/>
      <c r="P30" s="80"/>
      <c r="Q30" s="40"/>
    </row>
    <row r="31" spans="1:17" x14ac:dyDescent="0.35">
      <c r="A31" s="485" t="s">
        <v>61</v>
      </c>
      <c r="B31" s="472" t="s">
        <v>13</v>
      </c>
      <c r="C31" s="41" t="s">
        <v>41</v>
      </c>
      <c r="D31" s="382"/>
      <c r="E31" s="382"/>
      <c r="F31" s="382"/>
      <c r="G31" s="382"/>
      <c r="H31" s="56"/>
      <c r="I31" s="64">
        <f>D31*(' Drivers (Transactional Data)'!D41+' Drivers (Transactional Data)'!E41)</f>
        <v>0</v>
      </c>
      <c r="J31" s="64">
        <f>E31*(' Drivers (Transactional Data)'!F41+' Drivers (Transactional Data)'!G41)</f>
        <v>0</v>
      </c>
      <c r="K31" s="64">
        <f>F31*(' Drivers (Transactional Data)'!H41+' Drivers (Transactional Data)'!I41)</f>
        <v>0</v>
      </c>
      <c r="L31" s="64">
        <f>G31*(' Drivers (Transactional Data)'!J41+' Drivers (Transactional Data)'!K41)</f>
        <v>0</v>
      </c>
      <c r="M31" s="56"/>
      <c r="N31" s="64">
        <f>I31+K31</f>
        <v>0</v>
      </c>
      <c r="O31" s="64">
        <f>J31+L31</f>
        <v>0</v>
      </c>
      <c r="P31" s="71">
        <f>SUM(N31:O31)</f>
        <v>0</v>
      </c>
      <c r="Q31" s="40"/>
    </row>
    <row r="32" spans="1:17" x14ac:dyDescent="0.35">
      <c r="A32" s="485"/>
      <c r="B32" s="472"/>
      <c r="C32" s="41" t="s">
        <v>52</v>
      </c>
      <c r="D32" s="383"/>
      <c r="E32" s="383"/>
      <c r="F32" s="383"/>
      <c r="G32" s="383"/>
      <c r="H32" s="56"/>
      <c r="I32" s="64">
        <f>D32*(' Drivers (Transactional Data)'!D42+' Drivers (Transactional Data)'!E42)</f>
        <v>0</v>
      </c>
      <c r="J32" s="64">
        <f>E32*(' Drivers (Transactional Data)'!G42+' Drivers (Transactional Data)'!G42)</f>
        <v>0</v>
      </c>
      <c r="K32" s="64">
        <f>F32*(' Drivers (Transactional Data)'!H42+' Drivers (Transactional Data)'!I42)</f>
        <v>0</v>
      </c>
      <c r="L32" s="64">
        <f>G32*(' Drivers (Transactional Data)'!J42+' Drivers (Transactional Data)'!K42)</f>
        <v>0</v>
      </c>
      <c r="M32" s="56"/>
      <c r="N32" s="64">
        <f t="shared" ref="N32:N38" si="6">I32+K32</f>
        <v>0</v>
      </c>
      <c r="O32" s="64">
        <f t="shared" ref="O32:O38" si="7">J32+L32</f>
        <v>0</v>
      </c>
      <c r="P32" s="71">
        <f t="shared" ref="P32:P38" si="8">SUM(N32:O32)</f>
        <v>0</v>
      </c>
      <c r="Q32" s="40"/>
    </row>
    <row r="33" spans="1:17" x14ac:dyDescent="0.35">
      <c r="A33" s="485"/>
      <c r="B33" s="472" t="s">
        <v>57</v>
      </c>
      <c r="C33" s="41" t="s">
        <v>41</v>
      </c>
      <c r="D33" s="382"/>
      <c r="E33" s="382"/>
      <c r="F33" s="382"/>
      <c r="G33" s="382"/>
      <c r="H33" s="56"/>
      <c r="I33" s="73">
        <f>D33*(' Drivers (Transactional Data)'!D43+' Drivers (Transactional Data)'!E43)</f>
        <v>0</v>
      </c>
      <c r="J33" s="73">
        <f>E33*(' Drivers (Transactional Data)'!F43+' Drivers (Transactional Data)'!G43)</f>
        <v>0</v>
      </c>
      <c r="K33" s="73">
        <f>F33*(' Drivers (Transactional Data)'!H43+' Drivers (Transactional Data)'!I43)</f>
        <v>0</v>
      </c>
      <c r="L33" s="73">
        <f>G33*(' Drivers (Transactional Data)'!J43+' Drivers (Transactional Data)'!K43)</f>
        <v>0</v>
      </c>
      <c r="M33" s="56"/>
      <c r="N33" s="73">
        <f t="shared" si="6"/>
        <v>0</v>
      </c>
      <c r="O33" s="73">
        <f t="shared" si="7"/>
        <v>0</v>
      </c>
      <c r="P33" s="81">
        <f t="shared" si="8"/>
        <v>0</v>
      </c>
      <c r="Q33" s="40"/>
    </row>
    <row r="34" spans="1:17" x14ac:dyDescent="0.35">
      <c r="A34" s="485"/>
      <c r="B34" s="472"/>
      <c r="C34" s="41" t="s">
        <v>52</v>
      </c>
      <c r="D34" s="383"/>
      <c r="E34" s="383"/>
      <c r="F34" s="383"/>
      <c r="G34" s="383"/>
      <c r="H34" s="56"/>
      <c r="I34" s="76">
        <f>D34*(' Drivers (Transactional Data)'!D44+' Drivers (Transactional Data)'!E44)</f>
        <v>0</v>
      </c>
      <c r="J34" s="76">
        <f>E34*(' Drivers (Transactional Data)'!G44+' Drivers (Transactional Data)'!G44)</f>
        <v>0</v>
      </c>
      <c r="K34" s="76">
        <f>F34*(' Drivers (Transactional Data)'!H44+' Drivers (Transactional Data)'!I44)</f>
        <v>0</v>
      </c>
      <c r="L34" s="76">
        <f>G34*(' Drivers (Transactional Data)'!J44+' Drivers (Transactional Data)'!K44)</f>
        <v>0</v>
      </c>
      <c r="M34" s="56"/>
      <c r="N34" s="76">
        <f t="shared" si="6"/>
        <v>0</v>
      </c>
      <c r="O34" s="76">
        <f t="shared" si="7"/>
        <v>0</v>
      </c>
      <c r="P34" s="77">
        <f t="shared" si="8"/>
        <v>0</v>
      </c>
      <c r="Q34" s="40"/>
    </row>
    <row r="35" spans="1:17" x14ac:dyDescent="0.35">
      <c r="A35" s="485"/>
      <c r="B35" s="473" t="s">
        <v>58</v>
      </c>
      <c r="C35" s="42" t="s">
        <v>41</v>
      </c>
      <c r="D35" s="382"/>
      <c r="E35" s="383"/>
      <c r="F35" s="382"/>
      <c r="G35" s="382"/>
      <c r="H35" s="56"/>
      <c r="I35" s="76">
        <f>D35*(' Drivers (Transactional Data)'!D45+' Drivers (Transactional Data)'!E45)</f>
        <v>0</v>
      </c>
      <c r="J35" s="76">
        <f>E35*(' Drivers (Transactional Data)'!F45+' Drivers (Transactional Data)'!G45)</f>
        <v>0</v>
      </c>
      <c r="K35" s="76">
        <f>F35*(' Drivers (Transactional Data)'!H45+' Drivers (Transactional Data)'!I45)</f>
        <v>0</v>
      </c>
      <c r="L35" s="76">
        <f>G35*(' Drivers (Transactional Data)'!J45+' Drivers (Transactional Data)'!K45)</f>
        <v>0</v>
      </c>
      <c r="M35" s="56"/>
      <c r="N35" s="76">
        <f t="shared" si="6"/>
        <v>0</v>
      </c>
      <c r="O35" s="76">
        <f t="shared" si="7"/>
        <v>0</v>
      </c>
      <c r="P35" s="77">
        <f t="shared" si="8"/>
        <v>0</v>
      </c>
      <c r="Q35" s="40"/>
    </row>
    <row r="36" spans="1:17" x14ac:dyDescent="0.35">
      <c r="A36" s="485"/>
      <c r="B36" s="486"/>
      <c r="C36" s="42" t="s">
        <v>52</v>
      </c>
      <c r="D36" s="383"/>
      <c r="E36" s="383"/>
      <c r="F36" s="383"/>
      <c r="G36" s="383"/>
      <c r="H36" s="56"/>
      <c r="I36" s="76">
        <f>D36*(' Drivers (Transactional Data)'!D46+' Drivers (Transactional Data)'!E46)</f>
        <v>0</v>
      </c>
      <c r="J36" s="76">
        <f>E36*(' Drivers (Transactional Data)'!G46+' Drivers (Transactional Data)'!G46)</f>
        <v>0</v>
      </c>
      <c r="K36" s="76">
        <f>F36*(' Drivers (Transactional Data)'!H46+' Drivers (Transactional Data)'!I46)</f>
        <v>0</v>
      </c>
      <c r="L36" s="76">
        <f>G36*(' Drivers (Transactional Data)'!J46+' Drivers (Transactional Data)'!K46)</f>
        <v>0</v>
      </c>
      <c r="M36" s="56"/>
      <c r="N36" s="76">
        <f t="shared" si="6"/>
        <v>0</v>
      </c>
      <c r="O36" s="76">
        <f t="shared" si="7"/>
        <v>0</v>
      </c>
      <c r="P36" s="77">
        <f t="shared" si="8"/>
        <v>0</v>
      </c>
      <c r="Q36" s="40"/>
    </row>
    <row r="37" spans="1:17" x14ac:dyDescent="0.35">
      <c r="A37" s="485"/>
      <c r="B37" s="472" t="s">
        <v>59</v>
      </c>
      <c r="C37" s="41" t="s">
        <v>41</v>
      </c>
      <c r="D37" s="382"/>
      <c r="E37" s="382"/>
      <c r="F37" s="382"/>
      <c r="G37" s="382"/>
      <c r="H37" s="56"/>
      <c r="I37" s="66">
        <f>D37*(' Drivers (Transactional Data)'!D47+' Drivers (Transactional Data)'!E47)</f>
        <v>0</v>
      </c>
      <c r="J37" s="66">
        <f>E37*(' Drivers (Transactional Data)'!F47+' Drivers (Transactional Data)'!G47)</f>
        <v>0</v>
      </c>
      <c r="K37" s="66">
        <f>F37*(' Drivers (Transactional Data)'!H47+' Drivers (Transactional Data)'!I47)</f>
        <v>0</v>
      </c>
      <c r="L37" s="66">
        <f>G37*(' Drivers (Transactional Data)'!J47+' Drivers (Transactional Data)'!K47)</f>
        <v>0</v>
      </c>
      <c r="M37" s="56"/>
      <c r="N37" s="66">
        <f t="shared" si="6"/>
        <v>0</v>
      </c>
      <c r="O37" s="66">
        <f t="shared" si="7"/>
        <v>0</v>
      </c>
      <c r="P37" s="78">
        <f t="shared" si="8"/>
        <v>0</v>
      </c>
      <c r="Q37" s="40"/>
    </row>
    <row r="38" spans="1:17" x14ac:dyDescent="0.35">
      <c r="A38" s="485"/>
      <c r="B38" s="472"/>
      <c r="C38" s="41" t="s">
        <v>52</v>
      </c>
      <c r="D38" s="383"/>
      <c r="E38" s="383"/>
      <c r="F38" s="383"/>
      <c r="G38" s="383"/>
      <c r="H38" s="56"/>
      <c r="I38" s="64">
        <f>D38*(' Drivers (Transactional Data)'!D48+' Drivers (Transactional Data)'!E48)</f>
        <v>0</v>
      </c>
      <c r="J38" s="64">
        <f>E38*(' Drivers (Transactional Data)'!G48+' Drivers (Transactional Data)'!G48)</f>
        <v>0</v>
      </c>
      <c r="K38" s="64">
        <f>F38*(' Drivers (Transactional Data)'!H48+' Drivers (Transactional Data)'!I48)</f>
        <v>0</v>
      </c>
      <c r="L38" s="64">
        <f>G38*(' Drivers (Transactional Data)'!J48+' Drivers (Transactional Data)'!K48)</f>
        <v>0</v>
      </c>
      <c r="M38" s="56"/>
      <c r="N38" s="64">
        <f t="shared" si="6"/>
        <v>0</v>
      </c>
      <c r="O38" s="64">
        <f t="shared" si="7"/>
        <v>0</v>
      </c>
      <c r="P38" s="71">
        <f t="shared" si="8"/>
        <v>0</v>
      </c>
      <c r="Q38" s="40"/>
    </row>
    <row r="39" spans="1:17" ht="14.25" customHeight="1" x14ac:dyDescent="0.35">
      <c r="A39" s="104"/>
      <c r="B39" s="55"/>
      <c r="C39" s="54"/>
      <c r="D39" s="72"/>
      <c r="E39" s="72"/>
      <c r="F39" s="72"/>
      <c r="G39" s="72"/>
      <c r="H39" s="56"/>
      <c r="I39" s="72"/>
      <c r="J39" s="72"/>
      <c r="K39" s="72"/>
      <c r="L39" s="72"/>
      <c r="M39" s="56"/>
      <c r="N39" s="72"/>
      <c r="O39" s="72"/>
      <c r="P39" s="80"/>
      <c r="Q39" s="40"/>
    </row>
    <row r="40" spans="1:17" ht="14.25" customHeight="1" x14ac:dyDescent="0.35">
      <c r="A40" s="472" t="s">
        <v>46</v>
      </c>
      <c r="B40" s="472" t="s">
        <v>13</v>
      </c>
      <c r="C40" s="41" t="s">
        <v>41</v>
      </c>
      <c r="D40" s="72"/>
      <c r="E40" s="233"/>
      <c r="F40" s="233"/>
      <c r="G40" s="233"/>
      <c r="H40" s="56"/>
      <c r="I40" s="64">
        <f>I13+I22+I31</f>
        <v>0</v>
      </c>
      <c r="J40" s="64">
        <f t="shared" ref="J40:L40" si="9">J13+J22+J31</f>
        <v>0</v>
      </c>
      <c r="K40" s="64">
        <f t="shared" si="9"/>
        <v>0</v>
      </c>
      <c r="L40" s="64">
        <f t="shared" si="9"/>
        <v>0</v>
      </c>
      <c r="M40" s="56"/>
      <c r="N40" s="64">
        <f>I40+K40</f>
        <v>0</v>
      </c>
      <c r="O40" s="64">
        <f>J40+L40</f>
        <v>0</v>
      </c>
      <c r="P40" s="71">
        <f>SUM(N40:O40)</f>
        <v>0</v>
      </c>
      <c r="Q40" s="40"/>
    </row>
    <row r="41" spans="1:17" ht="14.25" customHeight="1" x14ac:dyDescent="0.35">
      <c r="A41" s="472"/>
      <c r="B41" s="473"/>
      <c r="C41" s="41" t="s">
        <v>52</v>
      </c>
      <c r="D41" s="72"/>
      <c r="E41" s="72"/>
      <c r="F41" s="72"/>
      <c r="G41" s="72"/>
      <c r="H41" s="56"/>
      <c r="I41" s="73">
        <f t="shared" ref="I41:L41" si="10">I14+I23+I32</f>
        <v>0</v>
      </c>
      <c r="J41" s="73">
        <f t="shared" si="10"/>
        <v>0</v>
      </c>
      <c r="K41" s="73">
        <f t="shared" si="10"/>
        <v>0</v>
      </c>
      <c r="L41" s="73">
        <f t="shared" si="10"/>
        <v>0</v>
      </c>
      <c r="M41" s="56"/>
      <c r="N41" s="73">
        <f t="shared" ref="N41:N47" si="11">I41+K41</f>
        <v>0</v>
      </c>
      <c r="O41" s="73">
        <f t="shared" ref="O41:O47" si="12">J41+L41</f>
        <v>0</v>
      </c>
      <c r="P41" s="81">
        <f t="shared" ref="P41:P47" si="13">SUM(N41:O41)</f>
        <v>0</v>
      </c>
      <c r="Q41" s="40"/>
    </row>
    <row r="42" spans="1:17" ht="14.25" customHeight="1" x14ac:dyDescent="0.35">
      <c r="A42" s="472"/>
      <c r="B42" s="472" t="s">
        <v>57</v>
      </c>
      <c r="C42" s="41" t="s">
        <v>41</v>
      </c>
      <c r="D42" s="233"/>
      <c r="E42" s="233"/>
      <c r="F42" s="233"/>
      <c r="G42" s="233"/>
      <c r="H42" s="56"/>
      <c r="I42" s="76">
        <f t="shared" ref="I42:L42" si="14">I15+I24+I33</f>
        <v>0</v>
      </c>
      <c r="J42" s="76">
        <f t="shared" si="14"/>
        <v>0</v>
      </c>
      <c r="K42" s="76">
        <f t="shared" si="14"/>
        <v>0</v>
      </c>
      <c r="L42" s="76">
        <f t="shared" si="14"/>
        <v>0</v>
      </c>
      <c r="M42" s="56"/>
      <c r="N42" s="76">
        <f t="shared" si="11"/>
        <v>0</v>
      </c>
      <c r="O42" s="76">
        <f t="shared" si="12"/>
        <v>0</v>
      </c>
      <c r="P42" s="77">
        <f t="shared" si="13"/>
        <v>0</v>
      </c>
      <c r="Q42" s="40"/>
    </row>
    <row r="43" spans="1:17" ht="14.25" customHeight="1" x14ac:dyDescent="0.35">
      <c r="A43" s="472"/>
      <c r="B43" s="473"/>
      <c r="C43" s="41" t="s">
        <v>52</v>
      </c>
      <c r="D43" s="72"/>
      <c r="E43" s="72"/>
      <c r="F43" s="72"/>
      <c r="G43" s="72"/>
      <c r="H43" s="56"/>
      <c r="I43" s="76">
        <f t="shared" ref="I43:L43" si="15">I16+I25+I34</f>
        <v>0</v>
      </c>
      <c r="J43" s="76">
        <f t="shared" si="15"/>
        <v>0</v>
      </c>
      <c r="K43" s="76">
        <f t="shared" si="15"/>
        <v>0</v>
      </c>
      <c r="L43" s="76">
        <f t="shared" si="15"/>
        <v>0</v>
      </c>
      <c r="M43" s="56"/>
      <c r="N43" s="76">
        <f t="shared" si="11"/>
        <v>0</v>
      </c>
      <c r="O43" s="76">
        <f t="shared" si="12"/>
        <v>0</v>
      </c>
      <c r="P43" s="77">
        <f t="shared" si="13"/>
        <v>0</v>
      </c>
      <c r="Q43" s="40"/>
    </row>
    <row r="44" spans="1:17" ht="14.25" customHeight="1" x14ac:dyDescent="0.35">
      <c r="A44" s="472"/>
      <c r="B44" s="472" t="s">
        <v>58</v>
      </c>
      <c r="C44" s="41" t="s">
        <v>41</v>
      </c>
      <c r="D44" s="233"/>
      <c r="E44" s="233"/>
      <c r="F44" s="233"/>
      <c r="G44" s="233"/>
      <c r="H44" s="56"/>
      <c r="I44" s="76">
        <f t="shared" ref="I44:L44" si="16">I17+I26+I35</f>
        <v>0</v>
      </c>
      <c r="J44" s="76">
        <f t="shared" si="16"/>
        <v>0</v>
      </c>
      <c r="K44" s="76">
        <f t="shared" si="16"/>
        <v>0</v>
      </c>
      <c r="L44" s="76">
        <f t="shared" si="16"/>
        <v>0</v>
      </c>
      <c r="M44" s="56"/>
      <c r="N44" s="76">
        <f t="shared" si="11"/>
        <v>0</v>
      </c>
      <c r="O44" s="76">
        <f t="shared" si="12"/>
        <v>0</v>
      </c>
      <c r="P44" s="77">
        <f t="shared" si="13"/>
        <v>0</v>
      </c>
      <c r="Q44" s="40"/>
    </row>
    <row r="45" spans="1:17" ht="14.25" customHeight="1" x14ac:dyDescent="0.35">
      <c r="A45" s="472"/>
      <c r="B45" s="473"/>
      <c r="C45" s="41" t="s">
        <v>52</v>
      </c>
      <c r="D45" s="72"/>
      <c r="E45" s="72"/>
      <c r="F45" s="72"/>
      <c r="G45" s="72"/>
      <c r="H45" s="56"/>
      <c r="I45" s="76">
        <f t="shared" ref="I45:L45" si="17">I18+I27+I36</f>
        <v>0</v>
      </c>
      <c r="J45" s="76">
        <f t="shared" si="17"/>
        <v>0</v>
      </c>
      <c r="K45" s="76">
        <f t="shared" si="17"/>
        <v>0</v>
      </c>
      <c r="L45" s="76">
        <f t="shared" si="17"/>
        <v>0</v>
      </c>
      <c r="M45" s="56"/>
      <c r="N45" s="76">
        <f t="shared" si="11"/>
        <v>0</v>
      </c>
      <c r="O45" s="76">
        <f t="shared" si="12"/>
        <v>0</v>
      </c>
      <c r="P45" s="77">
        <f t="shared" si="13"/>
        <v>0</v>
      </c>
      <c r="Q45" s="40"/>
    </row>
    <row r="46" spans="1:17" ht="14.25" customHeight="1" x14ac:dyDescent="0.35">
      <c r="A46" s="472"/>
      <c r="B46" s="472" t="s">
        <v>59</v>
      </c>
      <c r="C46" s="41" t="s">
        <v>41</v>
      </c>
      <c r="D46" s="233"/>
      <c r="E46" s="233"/>
      <c r="F46" s="233"/>
      <c r="G46" s="233"/>
      <c r="H46" s="56"/>
      <c r="I46" s="76">
        <f t="shared" ref="I46:L46" si="18">I19+I28+I37</f>
        <v>0</v>
      </c>
      <c r="J46" s="76">
        <f t="shared" si="18"/>
        <v>0</v>
      </c>
      <c r="K46" s="76">
        <f t="shared" si="18"/>
        <v>0</v>
      </c>
      <c r="L46" s="76">
        <f t="shared" si="18"/>
        <v>0</v>
      </c>
      <c r="M46" s="56"/>
      <c r="N46" s="76">
        <f t="shared" si="11"/>
        <v>0</v>
      </c>
      <c r="O46" s="76">
        <f t="shared" si="12"/>
        <v>0</v>
      </c>
      <c r="P46" s="77">
        <f t="shared" si="13"/>
        <v>0</v>
      </c>
      <c r="Q46" s="40"/>
    </row>
    <row r="47" spans="1:17" ht="14.25" customHeight="1" x14ac:dyDescent="0.35">
      <c r="A47" s="472"/>
      <c r="B47" s="473"/>
      <c r="C47" s="41" t="s">
        <v>52</v>
      </c>
      <c r="D47" s="72"/>
      <c r="E47" s="72"/>
      <c r="F47" s="72"/>
      <c r="G47" s="72"/>
      <c r="H47" s="56"/>
      <c r="I47" s="76">
        <f t="shared" ref="I47:L47" si="19">I20+I29+I38</f>
        <v>0</v>
      </c>
      <c r="J47" s="76">
        <f t="shared" si="19"/>
        <v>0</v>
      </c>
      <c r="K47" s="76">
        <f t="shared" si="19"/>
        <v>0</v>
      </c>
      <c r="L47" s="76">
        <f t="shared" si="19"/>
        <v>0</v>
      </c>
      <c r="M47" s="56"/>
      <c r="N47" s="76">
        <f t="shared" si="11"/>
        <v>0</v>
      </c>
      <c r="O47" s="76">
        <f t="shared" si="12"/>
        <v>0</v>
      </c>
      <c r="P47" s="77">
        <f t="shared" si="13"/>
        <v>0</v>
      </c>
      <c r="Q47" s="40"/>
    </row>
    <row r="48" spans="1:17" ht="14.25" customHeight="1" x14ac:dyDescent="0.35">
      <c r="A48" s="82"/>
      <c r="B48" s="56"/>
      <c r="C48" s="56"/>
      <c r="D48" s="53"/>
      <c r="E48" s="53"/>
      <c r="F48" s="53"/>
      <c r="G48" s="53"/>
      <c r="H48" s="53"/>
      <c r="I48" s="53"/>
      <c r="J48" s="53"/>
      <c r="K48" s="53"/>
      <c r="L48" s="53"/>
      <c r="M48" s="53"/>
      <c r="N48" s="53"/>
      <c r="O48" s="53"/>
      <c r="P48" s="75"/>
      <c r="Q48" s="40"/>
    </row>
    <row r="49" spans="1:17" ht="25.15" customHeight="1" x14ac:dyDescent="0.35">
      <c r="A49" s="100"/>
      <c r="B49" s="101"/>
      <c r="C49" s="101"/>
      <c r="D49" s="474" t="s">
        <v>80</v>
      </c>
      <c r="E49" s="475"/>
      <c r="F49" s="475"/>
      <c r="G49" s="476"/>
      <c r="H49" s="53"/>
      <c r="I49" s="61">
        <f>SUM(I40:I47)</f>
        <v>0</v>
      </c>
      <c r="J49" s="61">
        <f>SUM(J40:J47)</f>
        <v>0</v>
      </c>
      <c r="K49" s="61">
        <f>SUM(K40:K47)</f>
        <v>0</v>
      </c>
      <c r="L49" s="61">
        <f>SUM(L40:L47)</f>
        <v>0</v>
      </c>
      <c r="M49" s="53"/>
      <c r="N49" s="62">
        <f t="shared" ref="N49" si="20">I49+K49</f>
        <v>0</v>
      </c>
      <c r="O49" s="62">
        <f>J49+L49</f>
        <v>0</v>
      </c>
      <c r="P49" s="62">
        <f>SUM(N49:O49)</f>
        <v>0</v>
      </c>
      <c r="Q49" s="40"/>
    </row>
    <row r="50" spans="1:17" ht="14.25" customHeight="1" x14ac:dyDescent="0.35">
      <c r="A50" s="83"/>
      <c r="B50" s="53"/>
      <c r="C50" s="53"/>
      <c r="D50" s="53"/>
      <c r="E50" s="53"/>
      <c r="F50" s="53"/>
      <c r="G50" s="53"/>
      <c r="H50" s="53"/>
      <c r="I50" s="53"/>
      <c r="J50" s="53"/>
      <c r="K50" s="53"/>
      <c r="L50" s="53"/>
      <c r="M50" s="53"/>
      <c r="N50" s="53"/>
      <c r="O50" s="53"/>
      <c r="P50" s="75"/>
      <c r="Q50" s="40"/>
    </row>
    <row r="51" spans="1:17" x14ac:dyDescent="0.35">
      <c r="A51" s="130"/>
      <c r="B51" s="126"/>
      <c r="C51" s="126"/>
      <c r="D51" s="126"/>
      <c r="E51" s="126"/>
      <c r="F51" s="126"/>
      <c r="G51" s="126"/>
      <c r="H51" s="126"/>
      <c r="I51" s="126"/>
      <c r="J51" s="126"/>
      <c r="K51" s="126"/>
      <c r="L51" s="126"/>
      <c r="M51" s="126"/>
      <c r="N51" s="126"/>
      <c r="O51" s="126"/>
      <c r="P51" s="131"/>
    </row>
    <row r="52" spans="1:17" x14ac:dyDescent="0.35">
      <c r="A52" s="130"/>
      <c r="B52" s="126"/>
      <c r="C52" s="126"/>
      <c r="D52" s="126"/>
      <c r="E52" s="126"/>
      <c r="F52" s="126"/>
      <c r="G52" s="126"/>
      <c r="H52" s="126"/>
      <c r="I52" s="126"/>
      <c r="J52" s="126"/>
      <c r="K52" s="126"/>
      <c r="L52" s="126"/>
      <c r="M52" s="126"/>
      <c r="N52" s="126"/>
      <c r="O52" s="126"/>
      <c r="P52" s="131"/>
    </row>
    <row r="53" spans="1:17" x14ac:dyDescent="0.35">
      <c r="A53" s="132"/>
      <c r="B53" s="126"/>
      <c r="C53" s="126"/>
      <c r="D53" s="126"/>
      <c r="E53" s="126"/>
      <c r="F53" s="126"/>
      <c r="G53" s="126"/>
      <c r="H53" s="126"/>
      <c r="I53" s="126"/>
      <c r="J53" s="126"/>
      <c r="K53" s="126"/>
      <c r="L53" s="126"/>
      <c r="M53" s="126"/>
      <c r="N53" s="126"/>
      <c r="O53" s="126"/>
      <c r="P53" s="131"/>
    </row>
    <row r="54" spans="1:17" x14ac:dyDescent="0.35">
      <c r="A54" s="130"/>
      <c r="B54" s="126"/>
      <c r="C54" s="126"/>
      <c r="D54" s="126"/>
      <c r="E54" s="126"/>
      <c r="F54" s="126"/>
      <c r="G54" s="126"/>
      <c r="H54" s="126"/>
      <c r="I54" s="126"/>
      <c r="J54" s="126"/>
      <c r="K54" s="126"/>
      <c r="L54" s="126"/>
      <c r="M54" s="126"/>
      <c r="N54" s="126"/>
      <c r="O54" s="126"/>
      <c r="P54" s="131"/>
    </row>
    <row r="55" spans="1:17" x14ac:dyDescent="0.35">
      <c r="A55" s="130"/>
      <c r="B55" s="126"/>
      <c r="C55" s="126"/>
      <c r="D55" s="126"/>
      <c r="E55" s="126"/>
      <c r="F55" s="126"/>
      <c r="G55" s="126"/>
      <c r="H55" s="126"/>
      <c r="I55" s="126"/>
      <c r="J55" s="126"/>
      <c r="K55" s="126"/>
      <c r="L55" s="126"/>
      <c r="M55" s="126"/>
      <c r="N55" s="126"/>
      <c r="O55" s="126"/>
      <c r="P55" s="131"/>
    </row>
    <row r="56" spans="1:17" x14ac:dyDescent="0.35">
      <c r="A56" s="130"/>
      <c r="B56" s="126"/>
      <c r="C56" s="126"/>
      <c r="D56" s="126"/>
      <c r="E56" s="126"/>
      <c r="F56" s="126"/>
      <c r="G56" s="126"/>
      <c r="H56" s="126"/>
      <c r="I56" s="126"/>
      <c r="J56" s="126"/>
      <c r="K56" s="126"/>
      <c r="L56" s="126"/>
      <c r="M56" s="126"/>
      <c r="N56" s="126"/>
      <c r="O56" s="126"/>
      <c r="P56" s="131"/>
    </row>
    <row r="57" spans="1:17" x14ac:dyDescent="0.35">
      <c r="A57" s="133"/>
      <c r="B57" s="134"/>
      <c r="C57" s="134"/>
      <c r="D57" s="134"/>
      <c r="E57" s="134"/>
      <c r="F57" s="134"/>
      <c r="G57" s="134"/>
      <c r="H57" s="134"/>
      <c r="I57" s="134"/>
      <c r="J57" s="134"/>
      <c r="K57" s="134"/>
      <c r="L57" s="134"/>
      <c r="M57" s="134"/>
      <c r="N57" s="134"/>
      <c r="O57" s="134"/>
      <c r="P57" s="135"/>
    </row>
  </sheetData>
  <sheetProtection algorithmName="SHA-512" hashValue="PEU22N1ypFuFIjUoZzpMqmZHrf59Ee7/l6aciSHE4MF4xUUkMCmGDDfcvpJGrAzSMFvaBKeYR2sZigB/lxnmgA==" saltValue="9hpFCadFMylF0bQsD48jqA==" spinCount="100000" sheet="1" objects="1" scenarios="1"/>
  <mergeCells count="30">
    <mergeCell ref="A2:B2"/>
    <mergeCell ref="A7:I7"/>
    <mergeCell ref="C3:F3"/>
    <mergeCell ref="D49:G49"/>
    <mergeCell ref="A1:P1"/>
    <mergeCell ref="A4:P4"/>
    <mergeCell ref="A5:P5"/>
    <mergeCell ref="A3:B3"/>
    <mergeCell ref="A12:C12"/>
    <mergeCell ref="A31:A38"/>
    <mergeCell ref="B31:B32"/>
    <mergeCell ref="B33:B34"/>
    <mergeCell ref="B35:B36"/>
    <mergeCell ref="B37:B38"/>
    <mergeCell ref="A22:A29"/>
    <mergeCell ref="B22:B23"/>
    <mergeCell ref="A6:G6"/>
    <mergeCell ref="A40:A47"/>
    <mergeCell ref="B40:B41"/>
    <mergeCell ref="B42:B43"/>
    <mergeCell ref="B44:B45"/>
    <mergeCell ref="B46:B47"/>
    <mergeCell ref="B24:B25"/>
    <mergeCell ref="B26:B27"/>
    <mergeCell ref="B28:B29"/>
    <mergeCell ref="A13:A20"/>
    <mergeCell ref="B13:B14"/>
    <mergeCell ref="B15:B16"/>
    <mergeCell ref="B17:B18"/>
    <mergeCell ref="B19:B20"/>
  </mergeCells>
  <dataValidations count="2">
    <dataValidation allowBlank="1" showInputMessage="1" showErrorMessage="1" prompt="This cell is up to 5 decimal places" sqref="D13:G13 D15:G15 D17:G17 D19:G19 D22:G22 D24:G24 D26:G26 D28:G28 D31:G31 D33:G33 D35 F35:G35 D37:G37" xr:uid="{00000000-0002-0000-0500-000000000000}"/>
    <dataValidation allowBlank="1" showInputMessage="1" showErrorMessage="1" prompt="This cell is up to 4 decimal places" sqref="D14:G14 D16:G16 D18:G18 D20:G20 D23:G23 D25:G25 D27:G27 D29:G29 D32:G32 D34:G34 D36:G36 D38:G38 E35" xr:uid="{00000000-0002-0000-0500-000001000000}"/>
  </dataValidations>
  <hyperlinks>
    <hyperlink ref="A2:B2" location="'Index Page'!A1" display="Click to return to Index Page" xr:uid="{00000000-0004-0000-0500-000000000000}"/>
  </hyperlink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E51"/>
  <sheetViews>
    <sheetView topLeftCell="A28" workbookViewId="0">
      <selection activeCell="I41" sqref="I41"/>
    </sheetView>
  </sheetViews>
  <sheetFormatPr defaultColWidth="8.7265625" defaultRowHeight="14" x14ac:dyDescent="0.3"/>
  <cols>
    <col min="1" max="1" width="25.81640625" style="1" bestFit="1" customWidth="1"/>
    <col min="2" max="3" width="15.453125" style="163" customWidth="1"/>
    <col min="4" max="7" width="14.1796875" style="163" customWidth="1"/>
    <col min="8" max="8" width="9.1796875" style="163"/>
    <col min="9" max="12" width="14.1796875" style="163" customWidth="1"/>
    <col min="13" max="13" width="9.1796875" style="163"/>
    <col min="14" max="14" width="14.6328125" style="163" customWidth="1"/>
    <col min="15" max="17" width="13.7265625" style="163" customWidth="1"/>
    <col min="18" max="18" width="3.7265625" style="163" customWidth="1"/>
    <col min="19" max="21" width="13.7265625" style="163" customWidth="1"/>
    <col min="22" max="22" width="9.1796875" style="163"/>
    <col min="23" max="26" width="13.7265625" style="163" customWidth="1"/>
    <col min="27" max="27" width="3.7265625" style="163" customWidth="1"/>
    <col min="28" max="30" width="13.7265625" style="163" customWidth="1"/>
    <col min="31" max="31" width="9.1796875" style="163"/>
    <col min="32" max="16384" width="8.7265625" style="1"/>
  </cols>
  <sheetData>
    <row r="1" spans="1:30" ht="82.5" customHeight="1" x14ac:dyDescent="0.3">
      <c r="A1" s="500" t="s">
        <v>217</v>
      </c>
      <c r="B1" s="500"/>
      <c r="C1" s="500"/>
      <c r="D1" s="500"/>
      <c r="E1" s="500"/>
      <c r="F1" s="500"/>
      <c r="G1" s="500"/>
      <c r="H1" s="500"/>
      <c r="I1" s="500"/>
      <c r="J1" s="500"/>
      <c r="K1" s="500"/>
      <c r="L1" s="501"/>
      <c r="M1" s="501"/>
      <c r="N1" s="501"/>
      <c r="O1" s="501"/>
      <c r="P1" s="501"/>
      <c r="Q1" s="501"/>
      <c r="R1" s="501"/>
      <c r="S1" s="501"/>
      <c r="T1" s="501"/>
      <c r="U1" s="501"/>
      <c r="V1" s="501"/>
      <c r="W1" s="501"/>
      <c r="X1" s="501"/>
      <c r="Y1" s="501"/>
      <c r="Z1" s="501"/>
      <c r="AA1" s="501"/>
      <c r="AB1" s="501"/>
      <c r="AC1" s="501"/>
      <c r="AD1" s="501"/>
    </row>
    <row r="2" spans="1:30" ht="25.15" customHeight="1" x14ac:dyDescent="0.3">
      <c r="A2" s="457" t="s">
        <v>96</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row>
    <row r="3" spans="1:30" ht="20" customHeight="1" x14ac:dyDescent="0.3">
      <c r="A3" s="417" t="s">
        <v>114</v>
      </c>
      <c r="B3" s="418"/>
      <c r="C3" s="423">
        <f>Coversheet!B16</f>
        <v>0</v>
      </c>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5"/>
    </row>
    <row r="4" spans="1:30" ht="20" customHeight="1" x14ac:dyDescent="0.3">
      <c r="A4" s="446" t="s">
        <v>115</v>
      </c>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row>
    <row r="5" spans="1:30" ht="44.5" customHeight="1" x14ac:dyDescent="0.3">
      <c r="A5" s="490" t="s">
        <v>227</v>
      </c>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2"/>
    </row>
    <row r="6" spans="1:30" ht="62.5" customHeight="1" x14ac:dyDescent="0.3">
      <c r="A6" s="470" t="s">
        <v>177</v>
      </c>
      <c r="B6" s="471"/>
      <c r="C6" s="471"/>
      <c r="D6" s="471"/>
      <c r="E6" s="471"/>
      <c r="F6" s="471"/>
      <c r="G6" s="471"/>
      <c r="H6" s="386"/>
      <c r="I6" s="386"/>
      <c r="J6" s="386"/>
      <c r="K6" s="386"/>
      <c r="L6" s="386"/>
      <c r="M6" s="386"/>
      <c r="N6" s="386"/>
      <c r="O6" s="386"/>
      <c r="P6" s="386"/>
      <c r="Q6" s="386"/>
      <c r="R6" s="386"/>
      <c r="S6" s="386"/>
      <c r="T6" s="386"/>
      <c r="U6" s="386"/>
      <c r="V6" s="386"/>
      <c r="W6" s="386"/>
      <c r="X6" s="386"/>
      <c r="Y6" s="386"/>
      <c r="Z6" s="386"/>
      <c r="AA6" s="386"/>
      <c r="AB6" s="386"/>
      <c r="AC6" s="386"/>
      <c r="AD6" s="387"/>
    </row>
    <row r="7" spans="1:30" ht="32.5" customHeight="1" x14ac:dyDescent="0.3">
      <c r="A7" s="408" t="s">
        <v>140</v>
      </c>
      <c r="B7" s="409"/>
      <c r="C7" s="409"/>
      <c r="D7" s="409"/>
      <c r="E7" s="409"/>
      <c r="F7" s="409"/>
      <c r="G7" s="409"/>
      <c r="H7" s="409"/>
      <c r="I7" s="409"/>
      <c r="J7" s="164"/>
      <c r="K7" s="164"/>
      <c r="L7" s="164"/>
      <c r="M7" s="164"/>
      <c r="N7" s="164"/>
      <c r="O7" s="164"/>
      <c r="P7" s="164"/>
      <c r="Q7" s="164"/>
      <c r="R7" s="164"/>
      <c r="S7" s="164"/>
      <c r="T7" s="164"/>
      <c r="U7" s="164"/>
      <c r="V7" s="164"/>
      <c r="W7" s="164"/>
      <c r="X7" s="164"/>
      <c r="Y7" s="164"/>
      <c r="Z7" s="164"/>
      <c r="AA7" s="164"/>
      <c r="AB7" s="164"/>
      <c r="AC7" s="164"/>
      <c r="AD7" s="165"/>
    </row>
    <row r="8" spans="1:30" ht="32.5" customHeight="1" x14ac:dyDescent="0.3">
      <c r="A8" s="152"/>
      <c r="B8" s="145"/>
      <c r="C8" s="145"/>
      <c r="D8" s="145"/>
      <c r="E8" s="145"/>
      <c r="F8" s="145"/>
      <c r="G8" s="145"/>
      <c r="H8" s="145"/>
      <c r="I8" s="145"/>
      <c r="J8" s="166"/>
      <c r="K8" s="166"/>
      <c r="L8" s="166"/>
      <c r="M8" s="166"/>
      <c r="N8" s="167"/>
      <c r="O8" s="166"/>
      <c r="P8" s="166"/>
      <c r="Q8" s="166"/>
      <c r="R8" s="166"/>
      <c r="S8" s="166"/>
      <c r="T8" s="166"/>
      <c r="U8" s="166"/>
      <c r="V8" s="166"/>
      <c r="W8" s="166"/>
      <c r="X8" s="166"/>
      <c r="Y8" s="166"/>
      <c r="Z8" s="166"/>
      <c r="AA8" s="166"/>
      <c r="AB8" s="166"/>
      <c r="AC8" s="166"/>
      <c r="AD8" s="168"/>
    </row>
    <row r="9" spans="1:30" s="163" customFormat="1" x14ac:dyDescent="0.3">
      <c r="A9" s="169"/>
      <c r="B9" s="166"/>
      <c r="C9" s="166"/>
      <c r="D9" s="170" t="s">
        <v>69</v>
      </c>
      <c r="E9" s="166"/>
      <c r="F9" s="166"/>
      <c r="G9" s="166"/>
      <c r="H9" s="166"/>
      <c r="I9" s="170" t="s">
        <v>69</v>
      </c>
      <c r="J9" s="166"/>
      <c r="K9" s="166"/>
      <c r="L9" s="166"/>
      <c r="M9" s="166"/>
      <c r="N9" s="171" t="s">
        <v>70</v>
      </c>
      <c r="O9" s="166"/>
      <c r="P9" s="166"/>
      <c r="Q9" s="166"/>
      <c r="R9" s="166"/>
      <c r="S9" s="166"/>
      <c r="T9" s="166"/>
      <c r="U9" s="166"/>
      <c r="V9" s="166"/>
      <c r="W9" s="172"/>
      <c r="X9" s="166"/>
      <c r="Y9" s="166"/>
      <c r="Z9" s="166"/>
      <c r="AA9" s="166"/>
      <c r="AB9" s="166"/>
      <c r="AC9" s="166"/>
      <c r="AD9" s="168"/>
    </row>
    <row r="10" spans="1:30" s="163" customFormat="1" ht="18" x14ac:dyDescent="0.4">
      <c r="A10" s="173"/>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8"/>
    </row>
    <row r="11" spans="1:30" x14ac:dyDescent="0.3">
      <c r="A11" s="174"/>
      <c r="B11" s="175"/>
      <c r="C11" s="175"/>
      <c r="D11" s="493" t="s">
        <v>87</v>
      </c>
      <c r="E11" s="494"/>
      <c r="F11" s="494"/>
      <c r="G11" s="495"/>
      <c r="H11" s="175"/>
      <c r="I11" s="506" t="s">
        <v>88</v>
      </c>
      <c r="J11" s="507"/>
      <c r="K11" s="507"/>
      <c r="L11" s="507"/>
      <c r="M11" s="175"/>
      <c r="N11" s="493" t="s">
        <v>87</v>
      </c>
      <c r="O11" s="494"/>
      <c r="P11" s="494"/>
      <c r="Q11" s="495"/>
      <c r="R11" s="175"/>
      <c r="S11" s="496" t="s">
        <v>87</v>
      </c>
      <c r="T11" s="494"/>
      <c r="U11" s="495"/>
      <c r="V11" s="175"/>
      <c r="W11" s="493" t="s">
        <v>88</v>
      </c>
      <c r="X11" s="494"/>
      <c r="Y11" s="494"/>
      <c r="Z11" s="495"/>
      <c r="AA11" s="175"/>
      <c r="AB11" s="496" t="s">
        <v>88</v>
      </c>
      <c r="AC11" s="494"/>
      <c r="AD11" s="495"/>
    </row>
    <row r="12" spans="1:30" s="163" customFormat="1" ht="26" x14ac:dyDescent="0.3">
      <c r="A12" s="497" t="s">
        <v>86</v>
      </c>
      <c r="B12" s="498"/>
      <c r="C12" s="499"/>
      <c r="D12" s="176" t="s">
        <v>63</v>
      </c>
      <c r="E12" s="176" t="s">
        <v>64</v>
      </c>
      <c r="F12" s="176" t="s">
        <v>65</v>
      </c>
      <c r="G12" s="176" t="s">
        <v>66</v>
      </c>
      <c r="H12" s="175"/>
      <c r="I12" s="176" t="s">
        <v>63</v>
      </c>
      <c r="J12" s="176" t="s">
        <v>64</v>
      </c>
      <c r="K12" s="176" t="s">
        <v>65</v>
      </c>
      <c r="L12" s="176" t="s">
        <v>66</v>
      </c>
      <c r="M12" s="175"/>
      <c r="N12" s="176" t="s">
        <v>63</v>
      </c>
      <c r="O12" s="176" t="s">
        <v>64</v>
      </c>
      <c r="P12" s="176" t="s">
        <v>65</v>
      </c>
      <c r="Q12" s="176" t="s">
        <v>66</v>
      </c>
      <c r="R12" s="175"/>
      <c r="S12" s="176" t="s">
        <v>74</v>
      </c>
      <c r="T12" s="176" t="s">
        <v>75</v>
      </c>
      <c r="U12" s="176" t="s">
        <v>46</v>
      </c>
      <c r="V12" s="175"/>
      <c r="W12" s="176" t="s">
        <v>63</v>
      </c>
      <c r="X12" s="176" t="s">
        <v>64</v>
      </c>
      <c r="Y12" s="176" t="s">
        <v>65</v>
      </c>
      <c r="Z12" s="176" t="s">
        <v>66</v>
      </c>
      <c r="AA12" s="175"/>
      <c r="AB12" s="176" t="s">
        <v>74</v>
      </c>
      <c r="AC12" s="176" t="s">
        <v>75</v>
      </c>
      <c r="AD12" s="176" t="s">
        <v>46</v>
      </c>
    </row>
    <row r="13" spans="1:30" s="163" customFormat="1" x14ac:dyDescent="0.3">
      <c r="A13" s="489" t="s">
        <v>16</v>
      </c>
      <c r="B13" s="489" t="s">
        <v>13</v>
      </c>
      <c r="C13" s="177" t="s">
        <v>41</v>
      </c>
      <c r="D13" s="382"/>
      <c r="E13" s="382"/>
      <c r="F13" s="382"/>
      <c r="G13" s="382"/>
      <c r="H13" s="175"/>
      <c r="I13" s="382"/>
      <c r="J13" s="382"/>
      <c r="K13" s="382"/>
      <c r="L13" s="382"/>
      <c r="M13" s="175"/>
      <c r="N13" s="178">
        <f>D13*(' Drivers (Transactional Data)'!D23+' Drivers (Transactional Data)'!E23)</f>
        <v>0</v>
      </c>
      <c r="O13" s="178">
        <f>E13*(' Drivers (Transactional Data)'!F23+' Drivers (Transactional Data)'!G23)</f>
        <v>0</v>
      </c>
      <c r="P13" s="178">
        <f>F13*(' Drivers (Transactional Data)'!H23+' Drivers (Transactional Data)'!I23)</f>
        <v>0</v>
      </c>
      <c r="Q13" s="178">
        <f>G13*(' Drivers (Transactional Data)'!J23+' Drivers (Transactional Data)'!K23)</f>
        <v>0</v>
      </c>
      <c r="R13" s="175"/>
      <c r="S13" s="178">
        <f>N13+P13</f>
        <v>0</v>
      </c>
      <c r="T13" s="178">
        <f>O13+Q13</f>
        <v>0</v>
      </c>
      <c r="U13" s="179">
        <f>SUM(S13:T13)</f>
        <v>0</v>
      </c>
      <c r="V13" s="175"/>
      <c r="W13" s="178">
        <f>I13*(' Drivers (Transactional Data)'!D23+' Drivers (Transactional Data)'!E23)</f>
        <v>0</v>
      </c>
      <c r="X13" s="178">
        <f>J13*(' Drivers (Transactional Data)'!F23+' Drivers (Transactional Data)'!G23)</f>
        <v>0</v>
      </c>
      <c r="Y13" s="178">
        <f>K13*(' Drivers (Transactional Data)'!H23+' Drivers (Transactional Data)'!I23)</f>
        <v>0</v>
      </c>
      <c r="Z13" s="178">
        <f>L13*(' Drivers (Transactional Data)'!J23+' Drivers (Transactional Data)'!K23)</f>
        <v>0</v>
      </c>
      <c r="AA13" s="175"/>
      <c r="AB13" s="178">
        <f>W13+Y13</f>
        <v>0</v>
      </c>
      <c r="AC13" s="178">
        <f>X13+Z13</f>
        <v>0</v>
      </c>
      <c r="AD13" s="180">
        <f>SUM(AB13:AC13)</f>
        <v>0</v>
      </c>
    </row>
    <row r="14" spans="1:30" s="163" customFormat="1" x14ac:dyDescent="0.3">
      <c r="A14" s="489"/>
      <c r="B14" s="489"/>
      <c r="C14" s="177" t="s">
        <v>52</v>
      </c>
      <c r="D14" s="383"/>
      <c r="E14" s="383"/>
      <c r="F14" s="383"/>
      <c r="G14" s="383"/>
      <c r="H14" s="175"/>
      <c r="I14" s="383"/>
      <c r="J14" s="383"/>
      <c r="K14" s="383"/>
      <c r="L14" s="383"/>
      <c r="M14" s="175"/>
      <c r="N14" s="178">
        <f>D14*(' Drivers (Transactional Data)'!D24+' Drivers (Transactional Data)'!E24)</f>
        <v>0</v>
      </c>
      <c r="O14" s="178">
        <f>E14*(' Drivers (Transactional Data)'!G24+' Drivers (Transactional Data)'!G24)</f>
        <v>0</v>
      </c>
      <c r="P14" s="178">
        <f>F14*(' Drivers (Transactional Data)'!H24+' Drivers (Transactional Data)'!I24)</f>
        <v>0</v>
      </c>
      <c r="Q14" s="178">
        <f>G14*(' Drivers (Transactional Data)'!J24+' Drivers (Transactional Data)'!K24)</f>
        <v>0</v>
      </c>
      <c r="R14" s="175"/>
      <c r="S14" s="178">
        <f t="shared" ref="S14:T20" si="0">N14+P14</f>
        <v>0</v>
      </c>
      <c r="T14" s="178">
        <f t="shared" si="0"/>
        <v>0</v>
      </c>
      <c r="U14" s="179">
        <f t="shared" ref="U14:U20" si="1">SUM(S14:T14)</f>
        <v>0</v>
      </c>
      <c r="V14" s="175"/>
      <c r="W14" s="178">
        <f>I14*(' Drivers (Transactional Data)'!D24+' Drivers (Transactional Data)'!E24)</f>
        <v>0</v>
      </c>
      <c r="X14" s="178">
        <f>J14*(' Drivers (Transactional Data)'!F24+' Drivers (Transactional Data)'!G24)</f>
        <v>0</v>
      </c>
      <c r="Y14" s="178">
        <f>K14*(' Drivers (Transactional Data)'!H24+' Drivers (Transactional Data)'!I24)</f>
        <v>0</v>
      </c>
      <c r="Z14" s="178">
        <f>L14*(' Drivers (Transactional Data)'!J24+' Drivers (Transactional Data)'!K24)</f>
        <v>0</v>
      </c>
      <c r="AA14" s="175"/>
      <c r="AB14" s="178">
        <f t="shared" ref="AB14:AB20" si="2">W14+Y14</f>
        <v>0</v>
      </c>
      <c r="AC14" s="178">
        <f t="shared" ref="AC14:AC20" si="3">X14+Z14</f>
        <v>0</v>
      </c>
      <c r="AD14" s="180">
        <f t="shared" ref="AD14:AD20" si="4">SUM(AB14:AC14)</f>
        <v>0</v>
      </c>
    </row>
    <row r="15" spans="1:30" s="163" customFormat="1" x14ac:dyDescent="0.3">
      <c r="A15" s="489"/>
      <c r="B15" s="489" t="s">
        <v>57</v>
      </c>
      <c r="C15" s="177" t="s">
        <v>41</v>
      </c>
      <c r="D15" s="382"/>
      <c r="E15" s="382"/>
      <c r="F15" s="382"/>
      <c r="G15" s="382"/>
      <c r="H15" s="175"/>
      <c r="I15" s="382"/>
      <c r="J15" s="382"/>
      <c r="K15" s="382"/>
      <c r="L15" s="382"/>
      <c r="M15" s="175"/>
      <c r="N15" s="178">
        <f>D15*(' Drivers (Transactional Data)'!D25+' Drivers (Transactional Data)'!E25)</f>
        <v>0</v>
      </c>
      <c r="O15" s="178">
        <f>E15*(' Drivers (Transactional Data)'!F25+' Drivers (Transactional Data)'!G25)</f>
        <v>0</v>
      </c>
      <c r="P15" s="178">
        <f>F15*(' Drivers (Transactional Data)'!H25+' Drivers (Transactional Data)'!I25)</f>
        <v>0</v>
      </c>
      <c r="Q15" s="178">
        <f>G15*(' Drivers (Transactional Data)'!J25+' Drivers (Transactional Data)'!K25)</f>
        <v>0</v>
      </c>
      <c r="R15" s="175"/>
      <c r="S15" s="178">
        <f t="shared" si="0"/>
        <v>0</v>
      </c>
      <c r="T15" s="178">
        <f t="shared" si="0"/>
        <v>0</v>
      </c>
      <c r="U15" s="179">
        <f t="shared" si="1"/>
        <v>0</v>
      </c>
      <c r="V15" s="175"/>
      <c r="W15" s="178">
        <f>I15*(' Drivers (Transactional Data)'!D25+' Drivers (Transactional Data)'!E25)</f>
        <v>0</v>
      </c>
      <c r="X15" s="178">
        <f>J15*(' Drivers (Transactional Data)'!F25+' Drivers (Transactional Data)'!G25)</f>
        <v>0</v>
      </c>
      <c r="Y15" s="178">
        <f>K15*(' Drivers (Transactional Data)'!H25+' Drivers (Transactional Data)'!I25)</f>
        <v>0</v>
      </c>
      <c r="Z15" s="178">
        <f>L15*(' Drivers (Transactional Data)'!J25+' Drivers (Transactional Data)'!K25)</f>
        <v>0</v>
      </c>
      <c r="AA15" s="175"/>
      <c r="AB15" s="178">
        <f t="shared" si="2"/>
        <v>0</v>
      </c>
      <c r="AC15" s="178">
        <f t="shared" si="3"/>
        <v>0</v>
      </c>
      <c r="AD15" s="180">
        <f t="shared" si="4"/>
        <v>0</v>
      </c>
    </row>
    <row r="16" spans="1:30" s="163" customFormat="1" x14ac:dyDescent="0.3">
      <c r="A16" s="489"/>
      <c r="B16" s="489"/>
      <c r="C16" s="177" t="s">
        <v>52</v>
      </c>
      <c r="D16" s="383"/>
      <c r="E16" s="383"/>
      <c r="F16" s="383"/>
      <c r="G16" s="383"/>
      <c r="H16" s="175"/>
      <c r="I16" s="383"/>
      <c r="J16" s="383"/>
      <c r="K16" s="383"/>
      <c r="L16" s="383"/>
      <c r="M16" s="175"/>
      <c r="N16" s="178">
        <f>D16*(' Drivers (Transactional Data)'!D26+' Drivers (Transactional Data)'!E26)</f>
        <v>0</v>
      </c>
      <c r="O16" s="178">
        <f>E16*(' Drivers (Transactional Data)'!G26+' Drivers (Transactional Data)'!G26)</f>
        <v>0</v>
      </c>
      <c r="P16" s="178">
        <f>F16*(' Drivers (Transactional Data)'!H26+' Drivers (Transactional Data)'!I26)</f>
        <v>0</v>
      </c>
      <c r="Q16" s="178">
        <f>G16*(' Drivers (Transactional Data)'!J26+' Drivers (Transactional Data)'!K26)</f>
        <v>0</v>
      </c>
      <c r="R16" s="175"/>
      <c r="S16" s="178">
        <f t="shared" si="0"/>
        <v>0</v>
      </c>
      <c r="T16" s="178">
        <f t="shared" si="0"/>
        <v>0</v>
      </c>
      <c r="U16" s="179">
        <f t="shared" si="1"/>
        <v>0</v>
      </c>
      <c r="V16" s="175"/>
      <c r="W16" s="178">
        <f>I16*(' Drivers (Transactional Data)'!D26+' Drivers (Transactional Data)'!E26)</f>
        <v>0</v>
      </c>
      <c r="X16" s="178">
        <f>J16*(' Drivers (Transactional Data)'!F26+' Drivers (Transactional Data)'!G26)</f>
        <v>0</v>
      </c>
      <c r="Y16" s="178">
        <f>K16*(' Drivers (Transactional Data)'!H26+' Drivers (Transactional Data)'!I26)</f>
        <v>0</v>
      </c>
      <c r="Z16" s="178">
        <f>L16*(' Drivers (Transactional Data)'!J26+' Drivers (Transactional Data)'!K26)</f>
        <v>0</v>
      </c>
      <c r="AA16" s="175"/>
      <c r="AB16" s="178">
        <f t="shared" si="2"/>
        <v>0</v>
      </c>
      <c r="AC16" s="178">
        <f t="shared" si="3"/>
        <v>0</v>
      </c>
      <c r="AD16" s="180">
        <f t="shared" si="4"/>
        <v>0</v>
      </c>
    </row>
    <row r="17" spans="1:31" s="163" customFormat="1" x14ac:dyDescent="0.3">
      <c r="A17" s="489"/>
      <c r="B17" s="489" t="s">
        <v>58</v>
      </c>
      <c r="C17" s="177" t="s">
        <v>41</v>
      </c>
      <c r="D17" s="382"/>
      <c r="E17" s="382"/>
      <c r="F17" s="382"/>
      <c r="G17" s="382"/>
      <c r="H17" s="175"/>
      <c r="I17" s="382"/>
      <c r="J17" s="382"/>
      <c r="K17" s="382"/>
      <c r="L17" s="382"/>
      <c r="M17" s="175"/>
      <c r="N17" s="178">
        <f>D17*(' Drivers (Transactional Data)'!D27+' Drivers (Transactional Data)'!E27)</f>
        <v>0</v>
      </c>
      <c r="O17" s="178">
        <f>E17*(' Drivers (Transactional Data)'!F27+' Drivers (Transactional Data)'!G27)</f>
        <v>0</v>
      </c>
      <c r="P17" s="178">
        <f>F17*(' Drivers (Transactional Data)'!H27+' Drivers (Transactional Data)'!I27)</f>
        <v>0</v>
      </c>
      <c r="Q17" s="178">
        <f>G17*(' Drivers (Transactional Data)'!J27+' Drivers (Transactional Data)'!K27)</f>
        <v>0</v>
      </c>
      <c r="R17" s="175"/>
      <c r="S17" s="178">
        <f t="shared" si="0"/>
        <v>0</v>
      </c>
      <c r="T17" s="178">
        <f t="shared" si="0"/>
        <v>0</v>
      </c>
      <c r="U17" s="179">
        <f t="shared" si="1"/>
        <v>0</v>
      </c>
      <c r="V17" s="175"/>
      <c r="W17" s="178">
        <f>I17*(' Drivers (Transactional Data)'!D27+' Drivers (Transactional Data)'!E27)</f>
        <v>0</v>
      </c>
      <c r="X17" s="178">
        <f>J17*(' Drivers (Transactional Data)'!F27+' Drivers (Transactional Data)'!G27)</f>
        <v>0</v>
      </c>
      <c r="Y17" s="178">
        <f>K17*(' Drivers (Transactional Data)'!H27+' Drivers (Transactional Data)'!I27)</f>
        <v>0</v>
      </c>
      <c r="Z17" s="178">
        <f>L17*(' Drivers (Transactional Data)'!J27+' Drivers (Transactional Data)'!K27)</f>
        <v>0</v>
      </c>
      <c r="AA17" s="175"/>
      <c r="AB17" s="178">
        <f t="shared" si="2"/>
        <v>0</v>
      </c>
      <c r="AC17" s="178">
        <f t="shared" si="3"/>
        <v>0</v>
      </c>
      <c r="AD17" s="180">
        <f t="shared" si="4"/>
        <v>0</v>
      </c>
    </row>
    <row r="18" spans="1:31" s="163" customFormat="1" x14ac:dyDescent="0.3">
      <c r="A18" s="489"/>
      <c r="B18" s="489"/>
      <c r="C18" s="177" t="s">
        <v>52</v>
      </c>
      <c r="D18" s="383"/>
      <c r="E18" s="383"/>
      <c r="F18" s="383"/>
      <c r="G18" s="383"/>
      <c r="H18" s="175"/>
      <c r="I18" s="383"/>
      <c r="J18" s="383"/>
      <c r="K18" s="383"/>
      <c r="L18" s="383"/>
      <c r="M18" s="175"/>
      <c r="N18" s="178">
        <f>D18*(' Drivers (Transactional Data)'!D28+' Drivers (Transactional Data)'!E28)</f>
        <v>0</v>
      </c>
      <c r="O18" s="178">
        <f>E18*(' Drivers (Transactional Data)'!G28+' Drivers (Transactional Data)'!G28)</f>
        <v>0</v>
      </c>
      <c r="P18" s="178">
        <f>F18*(' Drivers (Transactional Data)'!H28+' Drivers (Transactional Data)'!I28)</f>
        <v>0</v>
      </c>
      <c r="Q18" s="178">
        <f>G18*(' Drivers (Transactional Data)'!J28+' Drivers (Transactional Data)'!K28)</f>
        <v>0</v>
      </c>
      <c r="R18" s="175"/>
      <c r="S18" s="178">
        <f t="shared" si="0"/>
        <v>0</v>
      </c>
      <c r="T18" s="178">
        <f t="shared" si="0"/>
        <v>0</v>
      </c>
      <c r="U18" s="179">
        <f t="shared" si="1"/>
        <v>0</v>
      </c>
      <c r="V18" s="175"/>
      <c r="W18" s="178">
        <f>I18*(' Drivers (Transactional Data)'!D28+' Drivers (Transactional Data)'!E28)</f>
        <v>0</v>
      </c>
      <c r="X18" s="178">
        <f>J18*(' Drivers (Transactional Data)'!F28+' Drivers (Transactional Data)'!G28)</f>
        <v>0</v>
      </c>
      <c r="Y18" s="178">
        <f>K18*(' Drivers (Transactional Data)'!H28+' Drivers (Transactional Data)'!I28)</f>
        <v>0</v>
      </c>
      <c r="Z18" s="178">
        <f>L18*(' Drivers (Transactional Data)'!J28+' Drivers (Transactional Data)'!K28)</f>
        <v>0</v>
      </c>
      <c r="AA18" s="175"/>
      <c r="AB18" s="178">
        <f t="shared" si="2"/>
        <v>0</v>
      </c>
      <c r="AC18" s="178">
        <f t="shared" si="3"/>
        <v>0</v>
      </c>
      <c r="AD18" s="180">
        <f t="shared" si="4"/>
        <v>0</v>
      </c>
    </row>
    <row r="19" spans="1:31" s="163" customFormat="1" x14ac:dyDescent="0.3">
      <c r="A19" s="489"/>
      <c r="B19" s="489" t="s">
        <v>59</v>
      </c>
      <c r="C19" s="177" t="s">
        <v>41</v>
      </c>
      <c r="D19" s="382"/>
      <c r="E19" s="382"/>
      <c r="F19" s="382"/>
      <c r="G19" s="382"/>
      <c r="H19" s="175"/>
      <c r="I19" s="382"/>
      <c r="J19" s="382"/>
      <c r="K19" s="382"/>
      <c r="L19" s="382"/>
      <c r="M19" s="175"/>
      <c r="N19" s="181">
        <f>D19*(' Drivers (Transactional Data)'!D29+' Drivers (Transactional Data)'!E29)</f>
        <v>0</v>
      </c>
      <c r="O19" s="181">
        <f>E19*(' Drivers (Transactional Data)'!F29+' Drivers (Transactional Data)'!G29)</f>
        <v>0</v>
      </c>
      <c r="P19" s="181">
        <f>F19*(' Drivers (Transactional Data)'!H29+' Drivers (Transactional Data)'!I29)</f>
        <v>0</v>
      </c>
      <c r="Q19" s="181">
        <f>G19*(' Drivers (Transactional Data)'!J29+' Drivers (Transactional Data)'!K29)</f>
        <v>0</v>
      </c>
      <c r="R19" s="175"/>
      <c r="S19" s="181">
        <f t="shared" si="0"/>
        <v>0</v>
      </c>
      <c r="T19" s="181">
        <f t="shared" si="0"/>
        <v>0</v>
      </c>
      <c r="U19" s="182">
        <f t="shared" si="1"/>
        <v>0</v>
      </c>
      <c r="V19" s="175"/>
      <c r="W19" s="181">
        <f>I19*(' Drivers (Transactional Data)'!D29+' Drivers (Transactional Data)'!E29)</f>
        <v>0</v>
      </c>
      <c r="X19" s="181">
        <f>J19*(' Drivers (Transactional Data)'!F29+' Drivers (Transactional Data)'!G29)</f>
        <v>0</v>
      </c>
      <c r="Y19" s="181">
        <f>K19*(' Drivers (Transactional Data)'!H29+' Drivers (Transactional Data)'!I29)</f>
        <v>0</v>
      </c>
      <c r="Z19" s="181">
        <f>L19*(' Drivers (Transactional Data)'!J29+' Drivers (Transactional Data)'!K29)</f>
        <v>0</v>
      </c>
      <c r="AA19" s="175"/>
      <c r="AB19" s="181">
        <f t="shared" si="2"/>
        <v>0</v>
      </c>
      <c r="AC19" s="181">
        <f t="shared" si="3"/>
        <v>0</v>
      </c>
      <c r="AD19" s="183">
        <f t="shared" si="4"/>
        <v>0</v>
      </c>
    </row>
    <row r="20" spans="1:31" s="163" customFormat="1" x14ac:dyDescent="0.3">
      <c r="A20" s="489"/>
      <c r="B20" s="489"/>
      <c r="C20" s="177" t="s">
        <v>52</v>
      </c>
      <c r="D20" s="383"/>
      <c r="E20" s="383"/>
      <c r="F20" s="383"/>
      <c r="G20" s="383"/>
      <c r="H20" s="175"/>
      <c r="I20" s="383"/>
      <c r="J20" s="383"/>
      <c r="K20" s="383"/>
      <c r="L20" s="383"/>
      <c r="M20" s="175"/>
      <c r="N20" s="184">
        <f>D20*(' Drivers (Transactional Data)'!D30+' Drivers (Transactional Data)'!E30)</f>
        <v>0</v>
      </c>
      <c r="O20" s="184">
        <f>E20*(' Drivers (Transactional Data)'!G30+' Drivers (Transactional Data)'!G30)</f>
        <v>0</v>
      </c>
      <c r="P20" s="184">
        <f>F20*(' Drivers (Transactional Data)'!H30+' Drivers (Transactional Data)'!I30)</f>
        <v>0</v>
      </c>
      <c r="Q20" s="184">
        <f>G20*(' Drivers (Transactional Data)'!J30+' Drivers (Transactional Data)'!K30)</f>
        <v>0</v>
      </c>
      <c r="R20" s="175"/>
      <c r="S20" s="184">
        <f t="shared" si="0"/>
        <v>0</v>
      </c>
      <c r="T20" s="184">
        <f t="shared" si="0"/>
        <v>0</v>
      </c>
      <c r="U20" s="185">
        <f t="shared" si="1"/>
        <v>0</v>
      </c>
      <c r="V20" s="175"/>
      <c r="W20" s="184">
        <f>I20*(' Drivers (Transactional Data)'!D30+' Drivers (Transactional Data)'!E30)</f>
        <v>0</v>
      </c>
      <c r="X20" s="184">
        <f>J20*(' Drivers (Transactional Data)'!F30+' Drivers (Transactional Data)'!G30)</f>
        <v>0</v>
      </c>
      <c r="Y20" s="184">
        <f>K20*(' Drivers (Transactional Data)'!H30+' Drivers (Transactional Data)'!I30)</f>
        <v>0</v>
      </c>
      <c r="Z20" s="184">
        <f>L20*(' Drivers (Transactional Data)'!J30+' Drivers (Transactional Data)'!K30)</f>
        <v>0</v>
      </c>
      <c r="AA20" s="175"/>
      <c r="AB20" s="184">
        <f t="shared" si="2"/>
        <v>0</v>
      </c>
      <c r="AC20" s="184">
        <f t="shared" si="3"/>
        <v>0</v>
      </c>
      <c r="AD20" s="185">
        <f t="shared" si="4"/>
        <v>0</v>
      </c>
    </row>
    <row r="21" spans="1:31" s="163" customFormat="1" x14ac:dyDescent="0.3">
      <c r="A21" s="186"/>
      <c r="B21" s="187"/>
      <c r="C21" s="187"/>
      <c r="D21" s="188"/>
      <c r="E21" s="188"/>
      <c r="F21" s="188"/>
      <c r="G21" s="188"/>
      <c r="H21" s="175"/>
      <c r="I21" s="188"/>
      <c r="J21" s="188"/>
      <c r="K21" s="188"/>
      <c r="L21" s="188"/>
      <c r="M21" s="175"/>
      <c r="N21" s="188"/>
      <c r="O21" s="188"/>
      <c r="P21" s="188"/>
      <c r="Q21" s="188"/>
      <c r="R21" s="175"/>
      <c r="S21" s="188"/>
      <c r="T21" s="188"/>
      <c r="U21" s="188"/>
      <c r="V21" s="175"/>
      <c r="W21" s="188"/>
      <c r="X21" s="188"/>
      <c r="Y21" s="188"/>
      <c r="Z21" s="188"/>
      <c r="AA21" s="175"/>
      <c r="AB21" s="188"/>
      <c r="AC21" s="188"/>
      <c r="AD21" s="189"/>
      <c r="AE21" s="166"/>
    </row>
    <row r="22" spans="1:31" s="163" customFormat="1" x14ac:dyDescent="0.3">
      <c r="A22" s="489" t="s">
        <v>60</v>
      </c>
      <c r="B22" s="489" t="s">
        <v>13</v>
      </c>
      <c r="C22" s="177" t="s">
        <v>41</v>
      </c>
      <c r="D22" s="382"/>
      <c r="E22" s="382"/>
      <c r="F22" s="382"/>
      <c r="G22" s="382"/>
      <c r="H22" s="175"/>
      <c r="I22" s="382"/>
      <c r="J22" s="382"/>
      <c r="K22" s="382"/>
      <c r="L22" s="382"/>
      <c r="M22" s="175"/>
      <c r="N22" s="184">
        <f>D22*(' Drivers (Transactional Data)'!D32+' Drivers (Transactional Data)'!E32)</f>
        <v>0</v>
      </c>
      <c r="O22" s="184">
        <f>E22*(' Drivers (Transactional Data)'!F32+' Drivers (Transactional Data)'!G32)</f>
        <v>0</v>
      </c>
      <c r="P22" s="184">
        <f>F22*(' Drivers (Transactional Data)'!H32+' Drivers (Transactional Data)'!I32)</f>
        <v>0</v>
      </c>
      <c r="Q22" s="184">
        <f>G22*(' Drivers (Transactional Data)'!J32+' Drivers (Transactional Data)'!K32)</f>
        <v>0</v>
      </c>
      <c r="R22" s="175"/>
      <c r="S22" s="184">
        <f>N22+P22</f>
        <v>0</v>
      </c>
      <c r="T22" s="184">
        <f>O22+Q22</f>
        <v>0</v>
      </c>
      <c r="U22" s="185">
        <f>SUM(S22:T22)</f>
        <v>0</v>
      </c>
      <c r="V22" s="175"/>
      <c r="W22" s="184">
        <f>I22*(' Drivers (Transactional Data)'!D32+' Drivers (Transactional Data)'!E32)</f>
        <v>0</v>
      </c>
      <c r="X22" s="184">
        <f>J22*(' Drivers (Transactional Data)'!F32+' Drivers (Transactional Data)'!G32)</f>
        <v>0</v>
      </c>
      <c r="Y22" s="184">
        <f>K22*(' Drivers (Transactional Data)'!H32+' Drivers (Transactional Data)'!I32)</f>
        <v>0</v>
      </c>
      <c r="Z22" s="184">
        <f>L22*(' Drivers (Transactional Data)'!J32+' Drivers (Transactional Data)'!K32)</f>
        <v>0</v>
      </c>
      <c r="AA22" s="175"/>
      <c r="AB22" s="184">
        <f>W22+Y22</f>
        <v>0</v>
      </c>
      <c r="AC22" s="184">
        <f>X22+Z22</f>
        <v>0</v>
      </c>
      <c r="AD22" s="185">
        <f>SUM(AB22:AC22)</f>
        <v>0</v>
      </c>
    </row>
    <row r="23" spans="1:31" s="163" customFormat="1" x14ac:dyDescent="0.3">
      <c r="A23" s="489"/>
      <c r="B23" s="489"/>
      <c r="C23" s="177" t="s">
        <v>52</v>
      </c>
      <c r="D23" s="383"/>
      <c r="E23" s="383"/>
      <c r="F23" s="383"/>
      <c r="G23" s="383"/>
      <c r="H23" s="175"/>
      <c r="I23" s="383"/>
      <c r="J23" s="383"/>
      <c r="K23" s="383"/>
      <c r="L23" s="383"/>
      <c r="M23" s="175"/>
      <c r="N23" s="184">
        <f>D23*(' Drivers (Transactional Data)'!D33+' Drivers (Transactional Data)'!E33)</f>
        <v>0</v>
      </c>
      <c r="O23" s="184">
        <f>E23*(' Drivers (Transactional Data)'!G33+' Drivers (Transactional Data)'!G33)</f>
        <v>0</v>
      </c>
      <c r="P23" s="184">
        <f>F23*(' Drivers (Transactional Data)'!H33+' Drivers (Transactional Data)'!I33)</f>
        <v>0</v>
      </c>
      <c r="Q23" s="184">
        <f>G23*(' Drivers (Transactional Data)'!J33+' Drivers (Transactional Data)'!K33)</f>
        <v>0</v>
      </c>
      <c r="R23" s="175"/>
      <c r="S23" s="184">
        <f t="shared" ref="S23:T29" si="5">N23+P23</f>
        <v>0</v>
      </c>
      <c r="T23" s="184">
        <f t="shared" si="5"/>
        <v>0</v>
      </c>
      <c r="U23" s="185">
        <f t="shared" ref="U23:U29" si="6">SUM(S23:T23)</f>
        <v>0</v>
      </c>
      <c r="V23" s="175"/>
      <c r="W23" s="184">
        <f>I23*(' Drivers (Transactional Data)'!D33+' Drivers (Transactional Data)'!E33)</f>
        <v>0</v>
      </c>
      <c r="X23" s="184">
        <f>J23*(' Drivers (Transactional Data)'!F33+' Drivers (Transactional Data)'!G33)</f>
        <v>0</v>
      </c>
      <c r="Y23" s="184">
        <f>K23*(' Drivers (Transactional Data)'!H33+' Drivers (Transactional Data)'!I33)</f>
        <v>0</v>
      </c>
      <c r="Z23" s="184">
        <f>L23*(' Drivers (Transactional Data)'!J33+' Drivers (Transactional Data)'!K33)</f>
        <v>0</v>
      </c>
      <c r="AA23" s="175"/>
      <c r="AB23" s="184">
        <f t="shared" ref="AB23:AB29" si="7">W23+Y23</f>
        <v>0</v>
      </c>
      <c r="AC23" s="184">
        <f t="shared" ref="AC23:AC29" si="8">X23+Z23</f>
        <v>0</v>
      </c>
      <c r="AD23" s="185">
        <f t="shared" ref="AD23:AD29" si="9">SUM(AB23:AC23)</f>
        <v>0</v>
      </c>
    </row>
    <row r="24" spans="1:31" s="163" customFormat="1" x14ac:dyDescent="0.3">
      <c r="A24" s="489"/>
      <c r="B24" s="489" t="s">
        <v>57</v>
      </c>
      <c r="C24" s="177" t="s">
        <v>41</v>
      </c>
      <c r="D24" s="382"/>
      <c r="E24" s="382"/>
      <c r="F24" s="382"/>
      <c r="G24" s="382"/>
      <c r="H24" s="175"/>
      <c r="I24" s="382"/>
      <c r="J24" s="382"/>
      <c r="K24" s="382"/>
      <c r="L24" s="382"/>
      <c r="M24" s="175"/>
      <c r="N24" s="184">
        <f>D24*(' Drivers (Transactional Data)'!D34+' Drivers (Transactional Data)'!E34)</f>
        <v>0</v>
      </c>
      <c r="O24" s="184">
        <f>E24*(' Drivers (Transactional Data)'!F34+' Drivers (Transactional Data)'!G34)</f>
        <v>0</v>
      </c>
      <c r="P24" s="184">
        <f>F24*(' Drivers (Transactional Data)'!H34+' Drivers (Transactional Data)'!I34)</f>
        <v>0</v>
      </c>
      <c r="Q24" s="184">
        <f>G24*(' Drivers (Transactional Data)'!J34+' Drivers (Transactional Data)'!K34)</f>
        <v>0</v>
      </c>
      <c r="R24" s="175"/>
      <c r="S24" s="190">
        <f t="shared" si="5"/>
        <v>0</v>
      </c>
      <c r="T24" s="190">
        <f t="shared" si="5"/>
        <v>0</v>
      </c>
      <c r="U24" s="191">
        <f t="shared" si="6"/>
        <v>0</v>
      </c>
      <c r="V24" s="175"/>
      <c r="W24" s="190">
        <f>I24*(' Drivers (Transactional Data)'!D34+' Drivers (Transactional Data)'!E34)</f>
        <v>0</v>
      </c>
      <c r="X24" s="190">
        <f>J24*(' Drivers (Transactional Data)'!F34+' Drivers (Transactional Data)'!G34)</f>
        <v>0</v>
      </c>
      <c r="Y24" s="190">
        <f>K24*(' Drivers (Transactional Data)'!H34+' Drivers (Transactional Data)'!I34)</f>
        <v>0</v>
      </c>
      <c r="Z24" s="190">
        <f>L24*(' Drivers (Transactional Data)'!J34+' Drivers (Transactional Data)'!K34)</f>
        <v>0</v>
      </c>
      <c r="AA24" s="175"/>
      <c r="AB24" s="190">
        <f t="shared" si="7"/>
        <v>0</v>
      </c>
      <c r="AC24" s="190">
        <f t="shared" si="8"/>
        <v>0</v>
      </c>
      <c r="AD24" s="192">
        <f t="shared" si="9"/>
        <v>0</v>
      </c>
    </row>
    <row r="25" spans="1:31" s="163" customFormat="1" x14ac:dyDescent="0.3">
      <c r="A25" s="489"/>
      <c r="B25" s="489"/>
      <c r="C25" s="177" t="s">
        <v>52</v>
      </c>
      <c r="D25" s="383"/>
      <c r="E25" s="383"/>
      <c r="F25" s="383"/>
      <c r="G25" s="383"/>
      <c r="H25" s="175"/>
      <c r="I25" s="383"/>
      <c r="J25" s="383"/>
      <c r="K25" s="383"/>
      <c r="L25" s="383"/>
      <c r="M25" s="175"/>
      <c r="N25" s="184">
        <f>D25*(' Drivers (Transactional Data)'!D35+' Drivers (Transactional Data)'!E35)</f>
        <v>0</v>
      </c>
      <c r="O25" s="184">
        <f>E25*(' Drivers (Transactional Data)'!G35+' Drivers (Transactional Data)'!G35)</f>
        <v>0</v>
      </c>
      <c r="P25" s="184">
        <f>F25*(' Drivers (Transactional Data)'!H35+' Drivers (Transactional Data)'!I35)</f>
        <v>0</v>
      </c>
      <c r="Q25" s="184">
        <f>G25*(' Drivers (Transactional Data)'!J35+' Drivers (Transactional Data)'!K35)</f>
        <v>0</v>
      </c>
      <c r="R25" s="175"/>
      <c r="S25" s="178">
        <f t="shared" si="5"/>
        <v>0</v>
      </c>
      <c r="T25" s="178">
        <f t="shared" si="5"/>
        <v>0</v>
      </c>
      <c r="U25" s="179">
        <f t="shared" si="6"/>
        <v>0</v>
      </c>
      <c r="V25" s="175"/>
      <c r="W25" s="178">
        <f>I25*(' Drivers (Transactional Data)'!D35+' Drivers (Transactional Data)'!E35)</f>
        <v>0</v>
      </c>
      <c r="X25" s="178">
        <f>J25*(' Drivers (Transactional Data)'!F35+' Drivers (Transactional Data)'!G35)</f>
        <v>0</v>
      </c>
      <c r="Y25" s="178">
        <f>K25*(' Drivers (Transactional Data)'!H35+' Drivers (Transactional Data)'!I35)</f>
        <v>0</v>
      </c>
      <c r="Z25" s="178">
        <f>L25*(' Drivers (Transactional Data)'!J35+' Drivers (Transactional Data)'!K35)</f>
        <v>0</v>
      </c>
      <c r="AA25" s="175"/>
      <c r="AB25" s="178">
        <f t="shared" si="7"/>
        <v>0</v>
      </c>
      <c r="AC25" s="178">
        <f t="shared" si="8"/>
        <v>0</v>
      </c>
      <c r="AD25" s="180">
        <f t="shared" si="9"/>
        <v>0</v>
      </c>
    </row>
    <row r="26" spans="1:31" s="163" customFormat="1" x14ac:dyDescent="0.3">
      <c r="A26" s="489"/>
      <c r="B26" s="489" t="s">
        <v>58</v>
      </c>
      <c r="C26" s="177" t="s">
        <v>41</v>
      </c>
      <c r="D26" s="382"/>
      <c r="E26" s="382"/>
      <c r="F26" s="382"/>
      <c r="G26" s="382"/>
      <c r="H26" s="175"/>
      <c r="I26" s="382"/>
      <c r="J26" s="382"/>
      <c r="K26" s="382"/>
      <c r="L26" s="382"/>
      <c r="M26" s="175"/>
      <c r="N26" s="184">
        <f>D26*(' Drivers (Transactional Data)'!D36+' Drivers (Transactional Data)'!E36)</f>
        <v>0</v>
      </c>
      <c r="O26" s="184">
        <f>E26*(' Drivers (Transactional Data)'!F36+' Drivers (Transactional Data)'!G36)</f>
        <v>0</v>
      </c>
      <c r="P26" s="184">
        <f>F26*(' Drivers (Transactional Data)'!H36+' Drivers (Transactional Data)'!I36)</f>
        <v>0</v>
      </c>
      <c r="Q26" s="184">
        <f>G26*(' Drivers (Transactional Data)'!J36+' Drivers (Transactional Data)'!K36)</f>
        <v>0</v>
      </c>
      <c r="R26" s="175"/>
      <c r="S26" s="178">
        <f t="shared" si="5"/>
        <v>0</v>
      </c>
      <c r="T26" s="178">
        <f t="shared" si="5"/>
        <v>0</v>
      </c>
      <c r="U26" s="179">
        <f t="shared" si="6"/>
        <v>0</v>
      </c>
      <c r="V26" s="175"/>
      <c r="W26" s="178">
        <f>I26*(' Drivers (Transactional Data)'!D36+' Drivers (Transactional Data)'!E36)</f>
        <v>0</v>
      </c>
      <c r="X26" s="178">
        <f>J26*(' Drivers (Transactional Data)'!F36+' Drivers (Transactional Data)'!G36)</f>
        <v>0</v>
      </c>
      <c r="Y26" s="178">
        <f>K26*(' Drivers (Transactional Data)'!H36+' Drivers (Transactional Data)'!I36)</f>
        <v>0</v>
      </c>
      <c r="Z26" s="178">
        <f>L26*(' Drivers (Transactional Data)'!J36+' Drivers (Transactional Data)'!K36)</f>
        <v>0</v>
      </c>
      <c r="AA26" s="175"/>
      <c r="AB26" s="178">
        <f t="shared" si="7"/>
        <v>0</v>
      </c>
      <c r="AC26" s="178">
        <f t="shared" si="8"/>
        <v>0</v>
      </c>
      <c r="AD26" s="180">
        <f t="shared" si="9"/>
        <v>0</v>
      </c>
    </row>
    <row r="27" spans="1:31" s="163" customFormat="1" x14ac:dyDescent="0.3">
      <c r="A27" s="489"/>
      <c r="B27" s="489"/>
      <c r="C27" s="177" t="s">
        <v>52</v>
      </c>
      <c r="D27" s="383"/>
      <c r="E27" s="383"/>
      <c r="F27" s="383"/>
      <c r="G27" s="383"/>
      <c r="H27" s="175"/>
      <c r="I27" s="383"/>
      <c r="J27" s="383"/>
      <c r="K27" s="383"/>
      <c r="L27" s="383"/>
      <c r="M27" s="175"/>
      <c r="N27" s="184">
        <f>D27*(' Drivers (Transactional Data)'!D37+' Drivers (Transactional Data)'!E37)</f>
        <v>0</v>
      </c>
      <c r="O27" s="184">
        <f>E27*(' Drivers (Transactional Data)'!G37+' Drivers (Transactional Data)'!G37)</f>
        <v>0</v>
      </c>
      <c r="P27" s="184">
        <f>F27*(' Drivers (Transactional Data)'!H37+' Drivers (Transactional Data)'!I37)</f>
        <v>0</v>
      </c>
      <c r="Q27" s="184">
        <f>G27*(' Drivers (Transactional Data)'!J37+' Drivers (Transactional Data)'!K37)</f>
        <v>0</v>
      </c>
      <c r="R27" s="175"/>
      <c r="S27" s="178">
        <f t="shared" si="5"/>
        <v>0</v>
      </c>
      <c r="T27" s="178">
        <f t="shared" si="5"/>
        <v>0</v>
      </c>
      <c r="U27" s="179">
        <f t="shared" si="6"/>
        <v>0</v>
      </c>
      <c r="V27" s="175"/>
      <c r="W27" s="178">
        <f>I27*(' Drivers (Transactional Data)'!D37+' Drivers (Transactional Data)'!E37)</f>
        <v>0</v>
      </c>
      <c r="X27" s="178">
        <f>J27*(' Drivers (Transactional Data)'!F37+' Drivers (Transactional Data)'!G37)</f>
        <v>0</v>
      </c>
      <c r="Y27" s="178">
        <f>K27*(' Drivers (Transactional Data)'!H37+' Drivers (Transactional Data)'!I37)</f>
        <v>0</v>
      </c>
      <c r="Z27" s="178">
        <f>L27*(' Drivers (Transactional Data)'!J37+' Drivers (Transactional Data)'!K37)</f>
        <v>0</v>
      </c>
      <c r="AA27" s="175"/>
      <c r="AB27" s="178">
        <f t="shared" si="7"/>
        <v>0</v>
      </c>
      <c r="AC27" s="178">
        <f t="shared" si="8"/>
        <v>0</v>
      </c>
      <c r="AD27" s="180">
        <f t="shared" si="9"/>
        <v>0</v>
      </c>
    </row>
    <row r="28" spans="1:31" s="163" customFormat="1" x14ac:dyDescent="0.3">
      <c r="A28" s="489"/>
      <c r="B28" s="489" t="s">
        <v>59</v>
      </c>
      <c r="C28" s="177" t="s">
        <v>41</v>
      </c>
      <c r="D28" s="382"/>
      <c r="E28" s="382"/>
      <c r="F28" s="382"/>
      <c r="G28" s="382"/>
      <c r="H28" s="175"/>
      <c r="I28" s="382"/>
      <c r="J28" s="382"/>
      <c r="K28" s="382"/>
      <c r="L28" s="382"/>
      <c r="M28" s="175"/>
      <c r="N28" s="193">
        <f>D28*(' Drivers (Transactional Data)'!D38+' Drivers (Transactional Data)'!E38)</f>
        <v>0</v>
      </c>
      <c r="O28" s="193">
        <f>E28*(' Drivers (Transactional Data)'!F38+' Drivers (Transactional Data)'!G38)</f>
        <v>0</v>
      </c>
      <c r="P28" s="193">
        <f>F28*(' Drivers (Transactional Data)'!H38+' Drivers (Transactional Data)'!I38)</f>
        <v>0</v>
      </c>
      <c r="Q28" s="193">
        <f>G28*(' Drivers (Transactional Data)'!J38+' Drivers (Transactional Data)'!K38)</f>
        <v>0</v>
      </c>
      <c r="R28" s="175"/>
      <c r="S28" s="181">
        <f t="shared" si="5"/>
        <v>0</v>
      </c>
      <c r="T28" s="181">
        <f t="shared" si="5"/>
        <v>0</v>
      </c>
      <c r="U28" s="182">
        <f t="shared" si="6"/>
        <v>0</v>
      </c>
      <c r="V28" s="175"/>
      <c r="W28" s="181">
        <f>I28*(' Drivers (Transactional Data)'!D38+' Drivers (Transactional Data)'!E38)</f>
        <v>0</v>
      </c>
      <c r="X28" s="181">
        <f>J28*(' Drivers (Transactional Data)'!F38+' Drivers (Transactional Data)'!G38)</f>
        <v>0</v>
      </c>
      <c r="Y28" s="181">
        <f>K28*(' Drivers (Transactional Data)'!H38+' Drivers (Transactional Data)'!I38)</f>
        <v>0</v>
      </c>
      <c r="Z28" s="181">
        <f>L28*(' Drivers (Transactional Data)'!J38+' Drivers (Transactional Data)'!K38)</f>
        <v>0</v>
      </c>
      <c r="AA28" s="175"/>
      <c r="AB28" s="181">
        <f t="shared" si="7"/>
        <v>0</v>
      </c>
      <c r="AC28" s="181">
        <f t="shared" si="8"/>
        <v>0</v>
      </c>
      <c r="AD28" s="183">
        <f t="shared" si="9"/>
        <v>0</v>
      </c>
    </row>
    <row r="29" spans="1:31" s="163" customFormat="1" x14ac:dyDescent="0.3">
      <c r="A29" s="489"/>
      <c r="B29" s="489"/>
      <c r="C29" s="177" t="s">
        <v>52</v>
      </c>
      <c r="D29" s="383"/>
      <c r="E29" s="383"/>
      <c r="F29" s="383"/>
      <c r="G29" s="383"/>
      <c r="H29" s="175"/>
      <c r="I29" s="383"/>
      <c r="J29" s="383"/>
      <c r="K29" s="383"/>
      <c r="L29" s="383"/>
      <c r="M29" s="175"/>
      <c r="N29" s="184">
        <f>D29*(' Drivers (Transactional Data)'!D39+' Drivers (Transactional Data)'!E39)</f>
        <v>0</v>
      </c>
      <c r="O29" s="184">
        <f>E29*(' Drivers (Transactional Data)'!G39+' Drivers (Transactional Data)'!G39)</f>
        <v>0</v>
      </c>
      <c r="P29" s="184">
        <f>F29*(' Drivers (Transactional Data)'!H39+' Drivers (Transactional Data)'!I39)</f>
        <v>0</v>
      </c>
      <c r="Q29" s="184">
        <f>G29*(' Drivers (Transactional Data)'!J39+' Drivers (Transactional Data)'!K39)</f>
        <v>0</v>
      </c>
      <c r="R29" s="175"/>
      <c r="S29" s="184">
        <f t="shared" si="5"/>
        <v>0</v>
      </c>
      <c r="T29" s="184">
        <f t="shared" si="5"/>
        <v>0</v>
      </c>
      <c r="U29" s="185">
        <f t="shared" si="6"/>
        <v>0</v>
      </c>
      <c r="V29" s="175"/>
      <c r="W29" s="184">
        <f>I29*(' Drivers (Transactional Data)'!D39+' Drivers (Transactional Data)'!E39)</f>
        <v>0</v>
      </c>
      <c r="X29" s="184">
        <f>J29*(' Drivers (Transactional Data)'!F39+' Drivers (Transactional Data)'!G39)</f>
        <v>0</v>
      </c>
      <c r="Y29" s="184">
        <f>K29*(' Drivers (Transactional Data)'!H39+' Drivers (Transactional Data)'!I39)</f>
        <v>0</v>
      </c>
      <c r="Z29" s="184">
        <f>L29*(' Drivers (Transactional Data)'!J39+' Drivers (Transactional Data)'!K39)</f>
        <v>0</v>
      </c>
      <c r="AA29" s="175"/>
      <c r="AB29" s="184">
        <f t="shared" si="7"/>
        <v>0</v>
      </c>
      <c r="AC29" s="184">
        <f t="shared" si="8"/>
        <v>0</v>
      </c>
      <c r="AD29" s="185">
        <f t="shared" si="9"/>
        <v>0</v>
      </c>
    </row>
    <row r="30" spans="1:31" s="163" customFormat="1" x14ac:dyDescent="0.3">
      <c r="A30" s="186"/>
      <c r="B30" s="187"/>
      <c r="C30" s="187"/>
      <c r="D30" s="188"/>
      <c r="E30" s="188"/>
      <c r="F30" s="188"/>
      <c r="G30" s="188"/>
      <c r="H30" s="175"/>
      <c r="I30" s="188"/>
      <c r="J30" s="188"/>
      <c r="K30" s="188"/>
      <c r="L30" s="188"/>
      <c r="M30" s="175"/>
      <c r="N30" s="188"/>
      <c r="O30" s="188"/>
      <c r="P30" s="188"/>
      <c r="Q30" s="188"/>
      <c r="R30" s="175"/>
      <c r="S30" s="188"/>
      <c r="T30" s="188"/>
      <c r="U30" s="188"/>
      <c r="V30" s="175"/>
      <c r="W30" s="188"/>
      <c r="X30" s="188"/>
      <c r="Y30" s="188"/>
      <c r="Z30" s="188"/>
      <c r="AA30" s="175"/>
      <c r="AB30" s="188"/>
      <c r="AC30" s="188"/>
      <c r="AD30" s="189"/>
    </row>
    <row r="31" spans="1:31" s="163" customFormat="1" x14ac:dyDescent="0.3">
      <c r="A31" s="487" t="s">
        <v>61</v>
      </c>
      <c r="B31" s="489" t="s">
        <v>13</v>
      </c>
      <c r="C31" s="177" t="s">
        <v>41</v>
      </c>
      <c r="D31" s="382"/>
      <c r="E31" s="382"/>
      <c r="F31" s="382"/>
      <c r="G31" s="382"/>
      <c r="H31" s="175"/>
      <c r="I31" s="382"/>
      <c r="J31" s="382"/>
      <c r="K31" s="382"/>
      <c r="L31" s="382"/>
      <c r="M31" s="175"/>
      <c r="N31" s="184">
        <f>D31*(' Drivers (Transactional Data)'!D41+' Drivers (Transactional Data)'!E41)</f>
        <v>0</v>
      </c>
      <c r="O31" s="184">
        <f>E31*(' Drivers (Transactional Data)'!F41+' Drivers (Transactional Data)'!G41)</f>
        <v>0</v>
      </c>
      <c r="P31" s="184">
        <f>F31*(' Drivers (Transactional Data)'!H41+' Drivers (Transactional Data)'!I41)</f>
        <v>0</v>
      </c>
      <c r="Q31" s="184">
        <f>G31*(' Drivers (Transactional Data)'!J41+' Drivers (Transactional Data)'!K41)</f>
        <v>0</v>
      </c>
      <c r="R31" s="175"/>
      <c r="S31" s="184">
        <f>N31+P31</f>
        <v>0</v>
      </c>
      <c r="T31" s="184">
        <f>O31+Q31</f>
        <v>0</v>
      </c>
      <c r="U31" s="185">
        <f>SUM(S31:T31)</f>
        <v>0</v>
      </c>
      <c r="V31" s="175"/>
      <c r="W31" s="184">
        <f>I31*(' Drivers (Transactional Data)'!D41+' Drivers (Transactional Data)'!E41)</f>
        <v>0</v>
      </c>
      <c r="X31" s="184">
        <f>J31*(' Drivers (Transactional Data)'!F41+' Drivers (Transactional Data)'!G41)</f>
        <v>0</v>
      </c>
      <c r="Y31" s="184">
        <f>K31*(' Drivers (Transactional Data)'!H41+' Drivers (Transactional Data)'!I41)</f>
        <v>0</v>
      </c>
      <c r="Z31" s="184">
        <f>L31*(' Drivers (Transactional Data)'!J41+' Drivers (Transactional Data)'!K41)</f>
        <v>0</v>
      </c>
      <c r="AA31" s="175"/>
      <c r="AB31" s="184">
        <f>W31+Y31</f>
        <v>0</v>
      </c>
      <c r="AC31" s="184">
        <f>X31+Z31</f>
        <v>0</v>
      </c>
      <c r="AD31" s="185">
        <f>SUM(AB31:AC31)</f>
        <v>0</v>
      </c>
    </row>
    <row r="32" spans="1:31" s="163" customFormat="1" x14ac:dyDescent="0.3">
      <c r="A32" s="487"/>
      <c r="B32" s="489"/>
      <c r="C32" s="177" t="s">
        <v>52</v>
      </c>
      <c r="D32" s="383"/>
      <c r="E32" s="383"/>
      <c r="F32" s="383"/>
      <c r="G32" s="383"/>
      <c r="H32" s="175"/>
      <c r="I32" s="383"/>
      <c r="J32" s="383"/>
      <c r="K32" s="383"/>
      <c r="L32" s="383"/>
      <c r="M32" s="175"/>
      <c r="N32" s="184">
        <f>D32*(' Drivers (Transactional Data)'!D42+' Drivers (Transactional Data)'!E42)</f>
        <v>0</v>
      </c>
      <c r="O32" s="184">
        <f>E32*(' Drivers (Transactional Data)'!G42+' Drivers (Transactional Data)'!G42)</f>
        <v>0</v>
      </c>
      <c r="P32" s="184">
        <f>F32*(' Drivers (Transactional Data)'!H42+' Drivers (Transactional Data)'!I42)</f>
        <v>0</v>
      </c>
      <c r="Q32" s="184">
        <f>G32*(' Drivers (Transactional Data)'!J42+' Drivers (Transactional Data)'!K42)</f>
        <v>0</v>
      </c>
      <c r="R32" s="175"/>
      <c r="S32" s="184">
        <f t="shared" ref="S32:T38" si="10">N32+P32</f>
        <v>0</v>
      </c>
      <c r="T32" s="184">
        <f t="shared" si="10"/>
        <v>0</v>
      </c>
      <c r="U32" s="185">
        <f t="shared" ref="U32:U38" si="11">SUM(S32:T32)</f>
        <v>0</v>
      </c>
      <c r="V32" s="175"/>
      <c r="W32" s="184">
        <f>I32*(' Drivers (Transactional Data)'!D42+' Drivers (Transactional Data)'!E42)</f>
        <v>0</v>
      </c>
      <c r="X32" s="184">
        <f>J32*(' Drivers (Transactional Data)'!F42+' Drivers (Transactional Data)'!G42)</f>
        <v>0</v>
      </c>
      <c r="Y32" s="184">
        <f>K32*(' Drivers (Transactional Data)'!H42+' Drivers (Transactional Data)'!I42)</f>
        <v>0</v>
      </c>
      <c r="Z32" s="184">
        <f>L32*(' Drivers (Transactional Data)'!J42+' Drivers (Transactional Data)'!K42)</f>
        <v>0</v>
      </c>
      <c r="AA32" s="175"/>
      <c r="AB32" s="184">
        <f t="shared" ref="AB32:AB38" si="12">W32+Y32</f>
        <v>0</v>
      </c>
      <c r="AC32" s="184">
        <f t="shared" ref="AC32:AC38" si="13">X32+Z32</f>
        <v>0</v>
      </c>
      <c r="AD32" s="185">
        <f t="shared" ref="AD32:AD38" si="14">SUM(AB32:AC32)</f>
        <v>0</v>
      </c>
    </row>
    <row r="33" spans="1:30" s="163" customFormat="1" x14ac:dyDescent="0.3">
      <c r="A33" s="487"/>
      <c r="B33" s="508" t="s">
        <v>57</v>
      </c>
      <c r="C33" s="194" t="s">
        <v>41</v>
      </c>
      <c r="D33" s="382"/>
      <c r="E33" s="382"/>
      <c r="F33" s="382"/>
      <c r="G33" s="382"/>
      <c r="H33" s="175"/>
      <c r="I33" s="382"/>
      <c r="J33" s="382"/>
      <c r="K33" s="382"/>
      <c r="L33" s="382"/>
      <c r="M33" s="175"/>
      <c r="N33" s="190">
        <f>D33*(' Drivers (Transactional Data)'!D43+' Drivers (Transactional Data)'!E43)</f>
        <v>0</v>
      </c>
      <c r="O33" s="190">
        <f>E33*(' Drivers (Transactional Data)'!F43+' Drivers (Transactional Data)'!G43)</f>
        <v>0</v>
      </c>
      <c r="P33" s="190">
        <f>F33*(' Drivers (Transactional Data)'!H43+' Drivers (Transactional Data)'!I43)</f>
        <v>0</v>
      </c>
      <c r="Q33" s="190">
        <f>G33*(' Drivers (Transactional Data)'!J43+' Drivers (Transactional Data)'!K43)</f>
        <v>0</v>
      </c>
      <c r="R33" s="175"/>
      <c r="S33" s="190">
        <f t="shared" si="10"/>
        <v>0</v>
      </c>
      <c r="T33" s="190">
        <f t="shared" si="10"/>
        <v>0</v>
      </c>
      <c r="U33" s="191">
        <f t="shared" si="11"/>
        <v>0</v>
      </c>
      <c r="V33" s="175"/>
      <c r="W33" s="190">
        <f>I33*(' Drivers (Transactional Data)'!D43+' Drivers (Transactional Data)'!E43)</f>
        <v>0</v>
      </c>
      <c r="X33" s="190">
        <f>J33*(' Drivers (Transactional Data)'!F43+' Drivers (Transactional Data)'!G43)</f>
        <v>0</v>
      </c>
      <c r="Y33" s="190">
        <f>K33*(' Drivers (Transactional Data)'!H43+' Drivers (Transactional Data)'!I43)</f>
        <v>0</v>
      </c>
      <c r="Z33" s="190">
        <f>L33*(' Drivers (Transactional Data)'!J43+' Drivers (Transactional Data)'!K43)</f>
        <v>0</v>
      </c>
      <c r="AA33" s="175"/>
      <c r="AB33" s="190">
        <f t="shared" si="12"/>
        <v>0</v>
      </c>
      <c r="AC33" s="190">
        <f t="shared" si="13"/>
        <v>0</v>
      </c>
      <c r="AD33" s="192">
        <f t="shared" si="14"/>
        <v>0</v>
      </c>
    </row>
    <row r="34" spans="1:30" s="163" customFormat="1" x14ac:dyDescent="0.3">
      <c r="A34" s="487"/>
      <c r="B34" s="508"/>
      <c r="C34" s="195" t="s">
        <v>52</v>
      </c>
      <c r="D34" s="383"/>
      <c r="E34" s="383"/>
      <c r="F34" s="383"/>
      <c r="G34" s="383"/>
      <c r="H34" s="175"/>
      <c r="I34" s="383"/>
      <c r="J34" s="383"/>
      <c r="K34" s="383"/>
      <c r="L34" s="383"/>
      <c r="M34" s="175"/>
      <c r="N34" s="178">
        <f>D34*(' Drivers (Transactional Data)'!D44+' Drivers (Transactional Data)'!E44)</f>
        <v>0</v>
      </c>
      <c r="O34" s="178">
        <f>E34*(' Drivers (Transactional Data)'!G44+' Drivers (Transactional Data)'!G44)</f>
        <v>0</v>
      </c>
      <c r="P34" s="178">
        <f>F34*(' Drivers (Transactional Data)'!H44+' Drivers (Transactional Data)'!I44)</f>
        <v>0</v>
      </c>
      <c r="Q34" s="178">
        <f>G34*(' Drivers (Transactional Data)'!J44+' Drivers (Transactional Data)'!K44)</f>
        <v>0</v>
      </c>
      <c r="R34" s="175"/>
      <c r="S34" s="178">
        <f t="shared" si="10"/>
        <v>0</v>
      </c>
      <c r="T34" s="178">
        <f t="shared" si="10"/>
        <v>0</v>
      </c>
      <c r="U34" s="179">
        <f t="shared" si="11"/>
        <v>0</v>
      </c>
      <c r="V34" s="175"/>
      <c r="W34" s="178">
        <f>I34*(' Drivers (Transactional Data)'!D44+' Drivers (Transactional Data)'!E44)</f>
        <v>0</v>
      </c>
      <c r="X34" s="178">
        <f>J34*(' Drivers (Transactional Data)'!F44+' Drivers (Transactional Data)'!G44)</f>
        <v>0</v>
      </c>
      <c r="Y34" s="178">
        <f>K34*(' Drivers (Transactional Data)'!H44+' Drivers (Transactional Data)'!I44)</f>
        <v>0</v>
      </c>
      <c r="Z34" s="178">
        <f>L34*(' Drivers (Transactional Data)'!J44+' Drivers (Transactional Data)'!K44)</f>
        <v>0</v>
      </c>
      <c r="AA34" s="175"/>
      <c r="AB34" s="178">
        <f t="shared" si="12"/>
        <v>0</v>
      </c>
      <c r="AC34" s="178">
        <f t="shared" si="13"/>
        <v>0</v>
      </c>
      <c r="AD34" s="180">
        <f t="shared" si="14"/>
        <v>0</v>
      </c>
    </row>
    <row r="35" spans="1:30" s="163" customFormat="1" x14ac:dyDescent="0.3">
      <c r="A35" s="487"/>
      <c r="B35" s="489" t="s">
        <v>58</v>
      </c>
      <c r="C35" s="196" t="s">
        <v>41</v>
      </c>
      <c r="D35" s="382"/>
      <c r="E35" s="382"/>
      <c r="F35" s="382"/>
      <c r="G35" s="382"/>
      <c r="H35" s="175"/>
      <c r="I35" s="382"/>
      <c r="J35" s="382"/>
      <c r="K35" s="382"/>
      <c r="L35" s="382"/>
      <c r="M35" s="175"/>
      <c r="N35" s="178">
        <f>D35*(' Drivers (Transactional Data)'!D45+' Drivers (Transactional Data)'!E45)</f>
        <v>0</v>
      </c>
      <c r="O35" s="178">
        <f>E35*(' Drivers (Transactional Data)'!F45+' Drivers (Transactional Data)'!G45)</f>
        <v>0</v>
      </c>
      <c r="P35" s="178">
        <f>F35*(' Drivers (Transactional Data)'!H45+' Drivers (Transactional Data)'!I45)</f>
        <v>0</v>
      </c>
      <c r="Q35" s="178">
        <f>G35*(' Drivers (Transactional Data)'!J45+' Drivers (Transactional Data)'!K45)</f>
        <v>0</v>
      </c>
      <c r="R35" s="175"/>
      <c r="S35" s="178">
        <f t="shared" si="10"/>
        <v>0</v>
      </c>
      <c r="T35" s="178">
        <f t="shared" si="10"/>
        <v>0</v>
      </c>
      <c r="U35" s="179">
        <f t="shared" si="11"/>
        <v>0</v>
      </c>
      <c r="V35" s="175"/>
      <c r="W35" s="178">
        <f>I35*(' Drivers (Transactional Data)'!D45+' Drivers (Transactional Data)'!E45)</f>
        <v>0</v>
      </c>
      <c r="X35" s="178">
        <f>J35*(' Drivers (Transactional Data)'!F45+' Drivers (Transactional Data)'!G45)</f>
        <v>0</v>
      </c>
      <c r="Y35" s="178">
        <f>K35*(' Drivers (Transactional Data)'!H45+' Drivers (Transactional Data)'!I45)</f>
        <v>0</v>
      </c>
      <c r="Z35" s="178">
        <f>L35*(' Drivers (Transactional Data)'!J45+' Drivers (Transactional Data)'!K45)</f>
        <v>0</v>
      </c>
      <c r="AA35" s="175"/>
      <c r="AB35" s="178">
        <f t="shared" si="12"/>
        <v>0</v>
      </c>
      <c r="AC35" s="178">
        <f t="shared" si="13"/>
        <v>0</v>
      </c>
      <c r="AD35" s="180">
        <f t="shared" si="14"/>
        <v>0</v>
      </c>
    </row>
    <row r="36" spans="1:30" s="163" customFormat="1" x14ac:dyDescent="0.3">
      <c r="A36" s="487"/>
      <c r="B36" s="509"/>
      <c r="C36" s="194" t="s">
        <v>52</v>
      </c>
      <c r="D36" s="383"/>
      <c r="E36" s="383"/>
      <c r="F36" s="383"/>
      <c r="G36" s="383"/>
      <c r="H36" s="175"/>
      <c r="I36" s="383"/>
      <c r="J36" s="383"/>
      <c r="K36" s="383"/>
      <c r="L36" s="383"/>
      <c r="M36" s="175"/>
      <c r="N36" s="178">
        <f>D36*(' Drivers (Transactional Data)'!D46+' Drivers (Transactional Data)'!E46)</f>
        <v>0</v>
      </c>
      <c r="O36" s="178">
        <f>E36*(' Drivers (Transactional Data)'!G46+' Drivers (Transactional Data)'!G46)</f>
        <v>0</v>
      </c>
      <c r="P36" s="178">
        <f>F36*(' Drivers (Transactional Data)'!H46+' Drivers (Transactional Data)'!I46)</f>
        <v>0</v>
      </c>
      <c r="Q36" s="178">
        <f>G36*(' Drivers (Transactional Data)'!J46+' Drivers (Transactional Data)'!K46)</f>
        <v>0</v>
      </c>
      <c r="R36" s="175"/>
      <c r="S36" s="178">
        <f t="shared" si="10"/>
        <v>0</v>
      </c>
      <c r="T36" s="178">
        <f t="shared" si="10"/>
        <v>0</v>
      </c>
      <c r="U36" s="179">
        <f t="shared" si="11"/>
        <v>0</v>
      </c>
      <c r="V36" s="175"/>
      <c r="W36" s="178">
        <f>I36*(' Drivers (Transactional Data)'!D46+' Drivers (Transactional Data)'!E46)</f>
        <v>0</v>
      </c>
      <c r="X36" s="178">
        <f>J36*(' Drivers (Transactional Data)'!F46+' Drivers (Transactional Data)'!G46)</f>
        <v>0</v>
      </c>
      <c r="Y36" s="178">
        <f>K36*(' Drivers (Transactional Data)'!H46+' Drivers (Transactional Data)'!I46)</f>
        <v>0</v>
      </c>
      <c r="Z36" s="178">
        <f>L36*(' Drivers (Transactional Data)'!J46+' Drivers (Transactional Data)'!K46)</f>
        <v>0</v>
      </c>
      <c r="AA36" s="175"/>
      <c r="AB36" s="178">
        <f t="shared" si="12"/>
        <v>0</v>
      </c>
      <c r="AC36" s="178">
        <f t="shared" si="13"/>
        <v>0</v>
      </c>
      <c r="AD36" s="180">
        <f t="shared" si="14"/>
        <v>0</v>
      </c>
    </row>
    <row r="37" spans="1:30" s="163" customFormat="1" x14ac:dyDescent="0.3">
      <c r="A37" s="487"/>
      <c r="B37" s="489" t="s">
        <v>59</v>
      </c>
      <c r="C37" s="177" t="s">
        <v>41</v>
      </c>
      <c r="D37" s="382"/>
      <c r="E37" s="382"/>
      <c r="F37" s="382"/>
      <c r="G37" s="382"/>
      <c r="H37" s="175"/>
      <c r="I37" s="382"/>
      <c r="J37" s="382"/>
      <c r="K37" s="382"/>
      <c r="L37" s="382"/>
      <c r="M37" s="175"/>
      <c r="N37" s="181">
        <f>D37*(' Drivers (Transactional Data)'!D47+' Drivers (Transactional Data)'!E47)</f>
        <v>0</v>
      </c>
      <c r="O37" s="181">
        <f>E37*(' Drivers (Transactional Data)'!F47+' Drivers (Transactional Data)'!G47)</f>
        <v>0</v>
      </c>
      <c r="P37" s="181">
        <f>F37*(' Drivers (Transactional Data)'!H47+' Drivers (Transactional Data)'!I47)</f>
        <v>0</v>
      </c>
      <c r="Q37" s="181">
        <f>G37*(' Drivers (Transactional Data)'!J47+' Drivers (Transactional Data)'!K47)</f>
        <v>0</v>
      </c>
      <c r="R37" s="175"/>
      <c r="S37" s="181">
        <f t="shared" si="10"/>
        <v>0</v>
      </c>
      <c r="T37" s="181">
        <f t="shared" si="10"/>
        <v>0</v>
      </c>
      <c r="U37" s="182">
        <f t="shared" si="11"/>
        <v>0</v>
      </c>
      <c r="V37" s="175"/>
      <c r="W37" s="181">
        <f>I37*(' Drivers (Transactional Data)'!D47+' Drivers (Transactional Data)'!E47)</f>
        <v>0</v>
      </c>
      <c r="X37" s="181">
        <f>J37*(' Drivers (Transactional Data)'!F47+' Drivers (Transactional Data)'!G47)</f>
        <v>0</v>
      </c>
      <c r="Y37" s="181">
        <f>K37*(' Drivers (Transactional Data)'!H47+' Drivers (Transactional Data)'!I47)</f>
        <v>0</v>
      </c>
      <c r="Z37" s="181">
        <f>L37*(' Drivers (Transactional Data)'!J47+' Drivers (Transactional Data)'!K47)</f>
        <v>0</v>
      </c>
      <c r="AA37" s="175"/>
      <c r="AB37" s="181">
        <f t="shared" si="12"/>
        <v>0</v>
      </c>
      <c r="AC37" s="181">
        <f t="shared" si="13"/>
        <v>0</v>
      </c>
      <c r="AD37" s="183">
        <f t="shared" si="14"/>
        <v>0</v>
      </c>
    </row>
    <row r="38" spans="1:30" s="163" customFormat="1" x14ac:dyDescent="0.3">
      <c r="A38" s="488"/>
      <c r="B38" s="489"/>
      <c r="C38" s="177" t="s">
        <v>52</v>
      </c>
      <c r="D38" s="383"/>
      <c r="E38" s="383"/>
      <c r="F38" s="383"/>
      <c r="G38" s="383"/>
      <c r="H38" s="175"/>
      <c r="I38" s="383"/>
      <c r="J38" s="383"/>
      <c r="K38" s="383"/>
      <c r="L38" s="383"/>
      <c r="M38" s="175"/>
      <c r="N38" s="184">
        <f>D38*(' Drivers (Transactional Data)'!D48+' Drivers (Transactional Data)'!E48)</f>
        <v>0</v>
      </c>
      <c r="O38" s="184">
        <f>E38*(' Drivers (Transactional Data)'!G48+' Drivers (Transactional Data)'!G48)</f>
        <v>0</v>
      </c>
      <c r="P38" s="184">
        <f>F38*(' Drivers (Transactional Data)'!H48+' Drivers (Transactional Data)'!I48)</f>
        <v>0</v>
      </c>
      <c r="Q38" s="184">
        <f>G38*(' Drivers (Transactional Data)'!J48+' Drivers (Transactional Data)'!K48)</f>
        <v>0</v>
      </c>
      <c r="R38" s="175"/>
      <c r="S38" s="184">
        <f t="shared" si="10"/>
        <v>0</v>
      </c>
      <c r="T38" s="184">
        <f t="shared" si="10"/>
        <v>0</v>
      </c>
      <c r="U38" s="185">
        <f t="shared" si="11"/>
        <v>0</v>
      </c>
      <c r="V38" s="175"/>
      <c r="W38" s="184">
        <f>I38*(' Drivers (Transactional Data)'!D48+' Drivers (Transactional Data)'!E48)</f>
        <v>0</v>
      </c>
      <c r="X38" s="184">
        <f>J38*(' Drivers (Transactional Data)'!F48+' Drivers (Transactional Data)'!G48)</f>
        <v>0</v>
      </c>
      <c r="Y38" s="184">
        <f>K38*(' Drivers (Transactional Data)'!H48+' Drivers (Transactional Data)'!I48)</f>
        <v>0</v>
      </c>
      <c r="Z38" s="184">
        <f>L38*(' Drivers (Transactional Data)'!J48+' Drivers (Transactional Data)'!K48)</f>
        <v>0</v>
      </c>
      <c r="AA38" s="175"/>
      <c r="AB38" s="184">
        <f t="shared" si="12"/>
        <v>0</v>
      </c>
      <c r="AC38" s="184">
        <f t="shared" si="13"/>
        <v>0</v>
      </c>
      <c r="AD38" s="185">
        <f t="shared" si="14"/>
        <v>0</v>
      </c>
    </row>
    <row r="39" spans="1:30" s="163" customFormat="1" ht="14.25" customHeight="1" x14ac:dyDescent="0.3">
      <c r="A39" s="197"/>
      <c r="B39" s="187"/>
      <c r="C39" s="187"/>
      <c r="D39" s="188"/>
      <c r="E39" s="188"/>
      <c r="F39" s="188"/>
      <c r="G39" s="188"/>
      <c r="H39" s="175"/>
      <c r="I39" s="188"/>
      <c r="J39" s="188"/>
      <c r="K39" s="188"/>
      <c r="L39" s="188"/>
      <c r="M39" s="175"/>
      <c r="N39" s="188"/>
      <c r="O39" s="188"/>
      <c r="P39" s="188"/>
      <c r="Q39" s="188"/>
      <c r="R39" s="175"/>
      <c r="S39" s="188"/>
      <c r="T39" s="188"/>
      <c r="U39" s="188"/>
      <c r="V39" s="175"/>
      <c r="W39" s="188"/>
      <c r="X39" s="188"/>
      <c r="Y39" s="188"/>
      <c r="Z39" s="188"/>
      <c r="AA39" s="175"/>
      <c r="AB39" s="188"/>
      <c r="AC39" s="188"/>
      <c r="AD39" s="189"/>
    </row>
    <row r="40" spans="1:30" s="163" customFormat="1" ht="14.25" customHeight="1" x14ac:dyDescent="0.3">
      <c r="A40" s="489" t="s">
        <v>46</v>
      </c>
      <c r="B40" s="489" t="s">
        <v>13</v>
      </c>
      <c r="C40" s="177" t="s">
        <v>41</v>
      </c>
      <c r="D40" s="175"/>
      <c r="E40" s="175"/>
      <c r="F40" s="175"/>
      <c r="G40" s="175"/>
      <c r="H40" s="175"/>
      <c r="I40" s="175"/>
      <c r="J40" s="175"/>
      <c r="K40" s="231"/>
      <c r="L40" s="231"/>
      <c r="M40" s="175"/>
      <c r="N40" s="184">
        <f>N13+N22+N31</f>
        <v>0</v>
      </c>
      <c r="O40" s="184">
        <f t="shared" ref="O40:Q40" si="15">O13+O22+O31</f>
        <v>0</v>
      </c>
      <c r="P40" s="184">
        <f t="shared" si="15"/>
        <v>0</v>
      </c>
      <c r="Q40" s="184">
        <f t="shared" si="15"/>
        <v>0</v>
      </c>
      <c r="R40" s="175"/>
      <c r="S40" s="184">
        <f>N40+P40</f>
        <v>0</v>
      </c>
      <c r="T40" s="184">
        <f>O40+Q40</f>
        <v>0</v>
      </c>
      <c r="U40" s="185">
        <f>SUM(S40:T40)</f>
        <v>0</v>
      </c>
      <c r="V40" s="175"/>
      <c r="W40" s="184">
        <f>W13+W22+W31</f>
        <v>0</v>
      </c>
      <c r="X40" s="184">
        <f t="shared" ref="X40:Z40" si="16">X13+X22+X31</f>
        <v>0</v>
      </c>
      <c r="Y40" s="184">
        <f t="shared" si="16"/>
        <v>0</v>
      </c>
      <c r="Z40" s="184">
        <f t="shared" si="16"/>
        <v>0</v>
      </c>
      <c r="AA40" s="175"/>
      <c r="AB40" s="184">
        <f>W40+Y40</f>
        <v>0</v>
      </c>
      <c r="AC40" s="184">
        <f>X40+Z40</f>
        <v>0</v>
      </c>
      <c r="AD40" s="185">
        <f>SUM(AB40:AC40)</f>
        <v>0</v>
      </c>
    </row>
    <row r="41" spans="1:30" s="163" customFormat="1" ht="14.25" customHeight="1" x14ac:dyDescent="0.3">
      <c r="A41" s="489"/>
      <c r="B41" s="489"/>
      <c r="C41" s="177" t="s">
        <v>52</v>
      </c>
      <c r="D41" s="175"/>
      <c r="E41" s="175"/>
      <c r="F41" s="175"/>
      <c r="G41" s="175"/>
      <c r="H41" s="175"/>
      <c r="I41" s="175"/>
      <c r="J41" s="175"/>
      <c r="K41" s="175"/>
      <c r="L41" s="175"/>
      <c r="M41" s="175"/>
      <c r="N41" s="190">
        <f t="shared" ref="N41:Q47" si="17">N14+N23+N32</f>
        <v>0</v>
      </c>
      <c r="O41" s="190">
        <f t="shared" si="17"/>
        <v>0</v>
      </c>
      <c r="P41" s="190">
        <f t="shared" si="17"/>
        <v>0</v>
      </c>
      <c r="Q41" s="190">
        <f t="shared" si="17"/>
        <v>0</v>
      </c>
      <c r="R41" s="175"/>
      <c r="S41" s="190">
        <f t="shared" ref="S41:T47" si="18">N41+P41</f>
        <v>0</v>
      </c>
      <c r="T41" s="190">
        <f t="shared" si="18"/>
        <v>0</v>
      </c>
      <c r="U41" s="191">
        <f t="shared" ref="U41:U47" si="19">SUM(S41:T41)</f>
        <v>0</v>
      </c>
      <c r="V41" s="175"/>
      <c r="W41" s="190">
        <f t="shared" ref="W41:Z41" si="20">W14+W23+W32</f>
        <v>0</v>
      </c>
      <c r="X41" s="190">
        <f t="shared" si="20"/>
        <v>0</v>
      </c>
      <c r="Y41" s="190">
        <f t="shared" si="20"/>
        <v>0</v>
      </c>
      <c r="Z41" s="190">
        <f t="shared" si="20"/>
        <v>0</v>
      </c>
      <c r="AA41" s="175"/>
      <c r="AB41" s="184">
        <f t="shared" ref="AB41:AB47" si="21">W41+Y41</f>
        <v>0</v>
      </c>
      <c r="AC41" s="184">
        <f t="shared" ref="AC41:AC47" si="22">X41+Z41</f>
        <v>0</v>
      </c>
      <c r="AD41" s="185">
        <f t="shared" ref="AD41:AD47" si="23">SUM(AB41:AC41)</f>
        <v>0</v>
      </c>
    </row>
    <row r="42" spans="1:30" ht="14.25" customHeight="1" x14ac:dyDescent="0.3">
      <c r="A42" s="489"/>
      <c r="B42" s="508" t="s">
        <v>57</v>
      </c>
      <c r="C42" s="177" t="s">
        <v>41</v>
      </c>
      <c r="D42" s="175"/>
      <c r="E42" s="175"/>
      <c r="F42" s="175"/>
      <c r="G42" s="175"/>
      <c r="H42" s="175"/>
      <c r="I42" s="175"/>
      <c r="J42" s="175"/>
      <c r="K42" s="175"/>
      <c r="L42" s="175"/>
      <c r="M42" s="175"/>
      <c r="N42" s="178">
        <f t="shared" si="17"/>
        <v>0</v>
      </c>
      <c r="O42" s="178">
        <f t="shared" si="17"/>
        <v>0</v>
      </c>
      <c r="P42" s="178">
        <f t="shared" si="17"/>
        <v>0</v>
      </c>
      <c r="Q42" s="178">
        <f t="shared" si="17"/>
        <v>0</v>
      </c>
      <c r="R42" s="175"/>
      <c r="S42" s="178">
        <f t="shared" si="18"/>
        <v>0</v>
      </c>
      <c r="T42" s="178">
        <f t="shared" si="18"/>
        <v>0</v>
      </c>
      <c r="U42" s="179">
        <f t="shared" si="19"/>
        <v>0</v>
      </c>
      <c r="V42" s="175"/>
      <c r="W42" s="178">
        <f t="shared" ref="W42:Z42" si="24">W15+W24+W33</f>
        <v>0</v>
      </c>
      <c r="X42" s="178">
        <f t="shared" si="24"/>
        <v>0</v>
      </c>
      <c r="Y42" s="178">
        <f t="shared" si="24"/>
        <v>0</v>
      </c>
      <c r="Z42" s="178">
        <f t="shared" si="24"/>
        <v>0</v>
      </c>
      <c r="AA42" s="175"/>
      <c r="AB42" s="184">
        <f t="shared" si="21"/>
        <v>0</v>
      </c>
      <c r="AC42" s="184">
        <f t="shared" si="22"/>
        <v>0</v>
      </c>
      <c r="AD42" s="185">
        <f t="shared" si="23"/>
        <v>0</v>
      </c>
    </row>
    <row r="43" spans="1:30" ht="14.25" customHeight="1" x14ac:dyDescent="0.3">
      <c r="A43" s="489"/>
      <c r="B43" s="508"/>
      <c r="C43" s="177" t="s">
        <v>52</v>
      </c>
      <c r="D43" s="175"/>
      <c r="E43" s="175"/>
      <c r="F43" s="175"/>
      <c r="G43" s="175"/>
      <c r="H43" s="175"/>
      <c r="I43" s="175"/>
      <c r="J43" s="175"/>
      <c r="K43" s="175"/>
      <c r="L43" s="175"/>
      <c r="M43" s="175"/>
      <c r="N43" s="178">
        <f t="shared" si="17"/>
        <v>0</v>
      </c>
      <c r="O43" s="178">
        <f t="shared" si="17"/>
        <v>0</v>
      </c>
      <c r="P43" s="178">
        <f t="shared" si="17"/>
        <v>0</v>
      </c>
      <c r="Q43" s="178">
        <f t="shared" si="17"/>
        <v>0</v>
      </c>
      <c r="R43" s="175"/>
      <c r="S43" s="178">
        <f t="shared" si="18"/>
        <v>0</v>
      </c>
      <c r="T43" s="178">
        <f t="shared" si="18"/>
        <v>0</v>
      </c>
      <c r="U43" s="179">
        <f t="shared" si="19"/>
        <v>0</v>
      </c>
      <c r="V43" s="175"/>
      <c r="W43" s="178">
        <f t="shared" ref="W43:Z43" si="25">W16+W25+W34</f>
        <v>0</v>
      </c>
      <c r="X43" s="178">
        <f t="shared" si="25"/>
        <v>0</v>
      </c>
      <c r="Y43" s="178">
        <f t="shared" si="25"/>
        <v>0</v>
      </c>
      <c r="Z43" s="178">
        <f t="shared" si="25"/>
        <v>0</v>
      </c>
      <c r="AA43" s="175"/>
      <c r="AB43" s="190">
        <f t="shared" si="21"/>
        <v>0</v>
      </c>
      <c r="AC43" s="190">
        <f t="shared" si="22"/>
        <v>0</v>
      </c>
      <c r="AD43" s="192">
        <f t="shared" si="23"/>
        <v>0</v>
      </c>
    </row>
    <row r="44" spans="1:30" ht="14.25" customHeight="1" x14ac:dyDescent="0.3">
      <c r="A44" s="489"/>
      <c r="B44" s="489" t="s">
        <v>58</v>
      </c>
      <c r="C44" s="177" t="s">
        <v>41</v>
      </c>
      <c r="D44" s="175"/>
      <c r="E44" s="175"/>
      <c r="F44" s="175"/>
      <c r="G44" s="175"/>
      <c r="H44" s="175"/>
      <c r="I44" s="175"/>
      <c r="J44" s="175"/>
      <c r="K44" s="175"/>
      <c r="L44" s="175"/>
      <c r="M44" s="175"/>
      <c r="N44" s="178">
        <f t="shared" si="17"/>
        <v>0</v>
      </c>
      <c r="O44" s="178">
        <f t="shared" si="17"/>
        <v>0</v>
      </c>
      <c r="P44" s="178">
        <f t="shared" si="17"/>
        <v>0</v>
      </c>
      <c r="Q44" s="178">
        <f t="shared" si="17"/>
        <v>0</v>
      </c>
      <c r="R44" s="175"/>
      <c r="S44" s="178">
        <f t="shared" si="18"/>
        <v>0</v>
      </c>
      <c r="T44" s="178">
        <f t="shared" si="18"/>
        <v>0</v>
      </c>
      <c r="U44" s="179">
        <f t="shared" si="19"/>
        <v>0</v>
      </c>
      <c r="V44" s="175"/>
      <c r="W44" s="178">
        <f t="shared" ref="W44:Z44" si="26">W17+W26+W35</f>
        <v>0</v>
      </c>
      <c r="X44" s="178">
        <f t="shared" si="26"/>
        <v>0</v>
      </c>
      <c r="Y44" s="178">
        <f t="shared" si="26"/>
        <v>0</v>
      </c>
      <c r="Z44" s="178">
        <f t="shared" si="26"/>
        <v>0</v>
      </c>
      <c r="AA44" s="175"/>
      <c r="AB44" s="178">
        <f t="shared" si="21"/>
        <v>0</v>
      </c>
      <c r="AC44" s="178">
        <f t="shared" si="22"/>
        <v>0</v>
      </c>
      <c r="AD44" s="180">
        <f t="shared" si="23"/>
        <v>0</v>
      </c>
    </row>
    <row r="45" spans="1:30" ht="14.25" customHeight="1" x14ac:dyDescent="0.3">
      <c r="A45" s="489"/>
      <c r="B45" s="508"/>
      <c r="C45" s="177" t="s">
        <v>52</v>
      </c>
      <c r="D45" s="175"/>
      <c r="E45" s="175"/>
      <c r="F45" s="175"/>
      <c r="G45" s="175"/>
      <c r="H45" s="175"/>
      <c r="I45" s="175"/>
      <c r="J45" s="175"/>
      <c r="K45" s="175"/>
      <c r="L45" s="175"/>
      <c r="M45" s="175"/>
      <c r="N45" s="178">
        <f t="shared" si="17"/>
        <v>0</v>
      </c>
      <c r="O45" s="178">
        <f t="shared" si="17"/>
        <v>0</v>
      </c>
      <c r="P45" s="178">
        <f t="shared" si="17"/>
        <v>0</v>
      </c>
      <c r="Q45" s="178">
        <f t="shared" si="17"/>
        <v>0</v>
      </c>
      <c r="R45" s="175"/>
      <c r="S45" s="178">
        <f t="shared" si="18"/>
        <v>0</v>
      </c>
      <c r="T45" s="178">
        <f t="shared" si="18"/>
        <v>0</v>
      </c>
      <c r="U45" s="179">
        <f t="shared" si="19"/>
        <v>0</v>
      </c>
      <c r="V45" s="175"/>
      <c r="W45" s="178">
        <f t="shared" ref="W45:Z45" si="27">W18+W27+W36</f>
        <v>0</v>
      </c>
      <c r="X45" s="178">
        <f t="shared" si="27"/>
        <v>0</v>
      </c>
      <c r="Y45" s="178">
        <f t="shared" si="27"/>
        <v>0</v>
      </c>
      <c r="Z45" s="178">
        <f t="shared" si="27"/>
        <v>0</v>
      </c>
      <c r="AA45" s="175"/>
      <c r="AB45" s="178">
        <f t="shared" si="21"/>
        <v>0</v>
      </c>
      <c r="AC45" s="178">
        <f t="shared" si="22"/>
        <v>0</v>
      </c>
      <c r="AD45" s="180">
        <f t="shared" si="23"/>
        <v>0</v>
      </c>
    </row>
    <row r="46" spans="1:30" ht="14.25" customHeight="1" x14ac:dyDescent="0.3">
      <c r="A46" s="489"/>
      <c r="B46" s="489" t="s">
        <v>59</v>
      </c>
      <c r="C46" s="177" t="s">
        <v>41</v>
      </c>
      <c r="D46" s="175"/>
      <c r="E46" s="175"/>
      <c r="F46" s="175"/>
      <c r="G46" s="175"/>
      <c r="H46" s="175"/>
      <c r="I46" s="175"/>
      <c r="J46" s="175"/>
      <c r="K46" s="175"/>
      <c r="L46" s="175"/>
      <c r="M46" s="175"/>
      <c r="N46" s="178">
        <f t="shared" si="17"/>
        <v>0</v>
      </c>
      <c r="O46" s="178">
        <f t="shared" si="17"/>
        <v>0</v>
      </c>
      <c r="P46" s="178">
        <f t="shared" si="17"/>
        <v>0</v>
      </c>
      <c r="Q46" s="178">
        <f t="shared" si="17"/>
        <v>0</v>
      </c>
      <c r="R46" s="175"/>
      <c r="S46" s="178">
        <f t="shared" si="18"/>
        <v>0</v>
      </c>
      <c r="T46" s="178">
        <f t="shared" si="18"/>
        <v>0</v>
      </c>
      <c r="U46" s="179">
        <f t="shared" si="19"/>
        <v>0</v>
      </c>
      <c r="V46" s="175"/>
      <c r="W46" s="178">
        <f t="shared" ref="W46:Z46" si="28">W19+W28+W37</f>
        <v>0</v>
      </c>
      <c r="X46" s="178">
        <f t="shared" si="28"/>
        <v>0</v>
      </c>
      <c r="Y46" s="178">
        <f t="shared" si="28"/>
        <v>0</v>
      </c>
      <c r="Z46" s="178">
        <f t="shared" si="28"/>
        <v>0</v>
      </c>
      <c r="AA46" s="175"/>
      <c r="AB46" s="178">
        <f t="shared" si="21"/>
        <v>0</v>
      </c>
      <c r="AC46" s="178">
        <f t="shared" si="22"/>
        <v>0</v>
      </c>
      <c r="AD46" s="180">
        <f t="shared" si="23"/>
        <v>0</v>
      </c>
    </row>
    <row r="47" spans="1:30" ht="14.25" customHeight="1" x14ac:dyDescent="0.3">
      <c r="A47" s="489"/>
      <c r="B47" s="508"/>
      <c r="C47" s="177" t="s">
        <v>52</v>
      </c>
      <c r="D47" s="175"/>
      <c r="E47" s="175"/>
      <c r="F47" s="175"/>
      <c r="G47" s="175"/>
      <c r="H47" s="175"/>
      <c r="I47" s="175"/>
      <c r="J47" s="232"/>
      <c r="K47" s="175"/>
      <c r="L47" s="175"/>
      <c r="M47" s="175"/>
      <c r="N47" s="178">
        <f t="shared" si="17"/>
        <v>0</v>
      </c>
      <c r="O47" s="178">
        <f t="shared" si="17"/>
        <v>0</v>
      </c>
      <c r="P47" s="178">
        <f t="shared" si="17"/>
        <v>0</v>
      </c>
      <c r="Q47" s="178">
        <f t="shared" si="17"/>
        <v>0</v>
      </c>
      <c r="R47" s="175"/>
      <c r="S47" s="178">
        <f t="shared" si="18"/>
        <v>0</v>
      </c>
      <c r="T47" s="178">
        <f t="shared" si="18"/>
        <v>0</v>
      </c>
      <c r="U47" s="179">
        <f t="shared" si="19"/>
        <v>0</v>
      </c>
      <c r="V47" s="175"/>
      <c r="W47" s="178">
        <f t="shared" ref="W47:Z47" si="29">W20+W29+W38</f>
        <v>0</v>
      </c>
      <c r="X47" s="178">
        <f t="shared" si="29"/>
        <v>0</v>
      </c>
      <c r="Y47" s="178">
        <f t="shared" si="29"/>
        <v>0</v>
      </c>
      <c r="Z47" s="178">
        <f t="shared" si="29"/>
        <v>0</v>
      </c>
      <c r="AA47" s="175"/>
      <c r="AB47" s="178">
        <f t="shared" si="21"/>
        <v>0</v>
      </c>
      <c r="AC47" s="178">
        <f t="shared" si="22"/>
        <v>0</v>
      </c>
      <c r="AD47" s="180">
        <f t="shared" si="23"/>
        <v>0</v>
      </c>
    </row>
    <row r="48" spans="1:30" ht="14.25" customHeight="1" x14ac:dyDescent="0.3">
      <c r="A48" s="198"/>
      <c r="B48" s="199"/>
      <c r="C48" s="199"/>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8"/>
    </row>
    <row r="49" spans="1:31" s="3" customFormat="1" ht="25.15" customHeight="1" x14ac:dyDescent="0.35">
      <c r="A49" s="502">
        <v>5</v>
      </c>
      <c r="B49" s="502"/>
      <c r="C49" s="502"/>
      <c r="D49" s="502"/>
      <c r="E49" s="502"/>
      <c r="F49" s="502"/>
      <c r="G49" s="502"/>
      <c r="H49" s="200"/>
      <c r="I49" s="503" t="s">
        <v>132</v>
      </c>
      <c r="J49" s="504"/>
      <c r="K49" s="504"/>
      <c r="L49" s="505"/>
      <c r="M49" s="200"/>
      <c r="N49" s="201">
        <f>SUM(N40:N47)</f>
        <v>0</v>
      </c>
      <c r="O49" s="201">
        <f t="shared" ref="O49:Q49" si="30">SUM(O40:O47)</f>
        <v>0</v>
      </c>
      <c r="P49" s="201">
        <f t="shared" si="30"/>
        <v>0</v>
      </c>
      <c r="Q49" s="201">
        <f t="shared" si="30"/>
        <v>0</v>
      </c>
      <c r="R49" s="200"/>
      <c r="S49" s="202">
        <f t="shared" ref="S49:T49" si="31">N49+P49</f>
        <v>0</v>
      </c>
      <c r="T49" s="202">
        <f t="shared" si="31"/>
        <v>0</v>
      </c>
      <c r="U49" s="202">
        <f t="shared" ref="U49" si="32">SUM(S49:T49)</f>
        <v>0</v>
      </c>
      <c r="V49" s="200"/>
      <c r="W49" s="201">
        <f>SUM(W40:W47)</f>
        <v>0</v>
      </c>
      <c r="X49" s="201">
        <f t="shared" ref="X49:Z49" si="33">SUM(X40:X47)</f>
        <v>0</v>
      </c>
      <c r="Y49" s="201">
        <f t="shared" si="33"/>
        <v>0</v>
      </c>
      <c r="Z49" s="201">
        <f t="shared" si="33"/>
        <v>0</v>
      </c>
      <c r="AA49" s="200"/>
      <c r="AB49" s="202">
        <f t="shared" ref="AB49" si="34">W49+Y49</f>
        <v>0</v>
      </c>
      <c r="AC49" s="202">
        <f t="shared" ref="AC49" si="35">X49+Z49</f>
        <v>0</v>
      </c>
      <c r="AD49" s="202">
        <f t="shared" ref="AD49" si="36">SUM(AB49:AC49)</f>
        <v>0</v>
      </c>
      <c r="AE49" s="203"/>
    </row>
    <row r="50" spans="1:31" ht="14.25" customHeight="1" x14ac:dyDescent="0.3">
      <c r="A50" s="204"/>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8"/>
    </row>
    <row r="51" spans="1:31" x14ac:dyDescent="0.3">
      <c r="A51" s="205"/>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206"/>
    </row>
  </sheetData>
  <sheetProtection algorithmName="SHA-512" hashValue="UhLcu50zH4k3ejBqN3MsnwsRb6xNCPWMu3JxGzYoLlV44B/HMOF0c1YlmeuLwguZOU0F+tSvyEEKlZe3psqljw==" saltValue="m1KiCX9Q0EZnTvq0X5dMBQ==" spinCount="100000" sheet="1" objects="1" scenarios="1"/>
  <mergeCells count="37">
    <mergeCell ref="A49:G49"/>
    <mergeCell ref="I49:L49"/>
    <mergeCell ref="I11:L11"/>
    <mergeCell ref="B19:B20"/>
    <mergeCell ref="B33:B34"/>
    <mergeCell ref="B35:B36"/>
    <mergeCell ref="B37:B38"/>
    <mergeCell ref="B44:B45"/>
    <mergeCell ref="B46:B47"/>
    <mergeCell ref="B40:B41"/>
    <mergeCell ref="B42:B43"/>
    <mergeCell ref="A40:A47"/>
    <mergeCell ref="D11:G11"/>
    <mergeCell ref="A22:A29"/>
    <mergeCell ref="B22:B23"/>
    <mergeCell ref="B24:B25"/>
    <mergeCell ref="A1:AD1"/>
    <mergeCell ref="A2:AD2"/>
    <mergeCell ref="A4:AD4"/>
    <mergeCell ref="A3:B3"/>
    <mergeCell ref="C3:AD3"/>
    <mergeCell ref="A31:A38"/>
    <mergeCell ref="B31:B32"/>
    <mergeCell ref="A6:G6"/>
    <mergeCell ref="A5:AD5"/>
    <mergeCell ref="N11:Q11"/>
    <mergeCell ref="S11:U11"/>
    <mergeCell ref="W11:Z11"/>
    <mergeCell ref="AB11:AD11"/>
    <mergeCell ref="A7:I7"/>
    <mergeCell ref="B26:B27"/>
    <mergeCell ref="B28:B29"/>
    <mergeCell ref="A12:C12"/>
    <mergeCell ref="A13:A20"/>
    <mergeCell ref="B13:B14"/>
    <mergeCell ref="B15:B16"/>
    <mergeCell ref="B17:B18"/>
  </mergeCells>
  <dataValidations count="2">
    <dataValidation allowBlank="1" showInputMessage="1" showErrorMessage="1" prompt="This cell is up to 5 decimal places" sqref="D13:G13 D15:G15 D17:G17 D19:G19 D22:G22 D26:G26 D24:G24 D28:G28 I33:L33 I35:L35 I37:L37 D31:G31 D37:G37 K40:L40 D33:G33 D35:G35 I13:L13 I15:L15 I17:L17 I19:L19 I22:L22 I24:L24 I26:L26 I28:L28 I31:L31" xr:uid="{00000000-0002-0000-0400-000000000000}"/>
    <dataValidation allowBlank="1" showInputMessage="1" showErrorMessage="1" prompt="This cell is up to 4 decimal places" sqref="D14:G14 D16:G16 D18:G18 D20:G20 D23:G23 D25:G25 D27:G27 D29:G29 D32:G32 D34:G34 D36:G36 D38:G38 I14:L14 I23:L23 I20:L20 I18:L18 I27:L27 J47 I25:L25 I16:L16 I38:L38 I36:L36 I34:L34 I32:L32 I29:L29" xr:uid="{00000000-0002-0000-0400-000001000000}"/>
  </dataValidations>
  <hyperlinks>
    <hyperlink ref="A2:B2" location="'Index Page Please Read'!A1" display="Click to return to Index Page" xr:uid="{00000000-0004-0000-0400-000000000000}"/>
    <hyperlink ref="A2:F2" location="Index!A1" display="Click to return to Index Page" xr:uid="{00000000-0004-0000-0400-000001000000}"/>
    <hyperlink ref="A2:AD2" location="'Index Page'!A1" display="Click to return to Index Page" xr:uid="{00000000-0004-0000-0400-000002000000}"/>
  </hyperlink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K58"/>
  <sheetViews>
    <sheetView topLeftCell="A19" workbookViewId="0">
      <selection activeCell="C36" activeCellId="5" sqref="A10 C12:C16 C19:C20 C23:D23 C26:D33 C36:D42"/>
    </sheetView>
  </sheetViews>
  <sheetFormatPr defaultColWidth="8.7265625" defaultRowHeight="12.5" x14ac:dyDescent="0.25"/>
  <cols>
    <col min="1" max="1" width="51.453125" style="146" customWidth="1"/>
    <col min="2" max="2" width="13.81640625" style="146" customWidth="1"/>
    <col min="3" max="3" width="13.453125" style="146" customWidth="1"/>
    <col min="4" max="4" width="15.453125" style="146" customWidth="1"/>
    <col min="5" max="16384" width="8.7265625" style="146"/>
  </cols>
  <sheetData>
    <row r="1" spans="1:11" x14ac:dyDescent="0.25">
      <c r="A1" s="451" t="s">
        <v>219</v>
      </c>
      <c r="B1" s="452"/>
      <c r="C1" s="452"/>
      <c r="D1" s="452"/>
      <c r="E1" s="452"/>
      <c r="F1" s="452"/>
      <c r="G1" s="452"/>
      <c r="H1" s="452"/>
      <c r="I1" s="452"/>
      <c r="J1" s="452"/>
      <c r="K1" s="453"/>
    </row>
    <row r="2" spans="1:11" ht="74" customHeight="1" x14ac:dyDescent="0.25">
      <c r="A2" s="454"/>
      <c r="B2" s="455"/>
      <c r="C2" s="455"/>
      <c r="D2" s="455"/>
      <c r="E2" s="455"/>
      <c r="F2" s="455"/>
      <c r="G2" s="455"/>
      <c r="H2" s="455"/>
      <c r="I2" s="455"/>
      <c r="J2" s="455"/>
      <c r="K2" s="456"/>
    </row>
    <row r="3" spans="1:11" ht="20" customHeight="1" x14ac:dyDescent="0.25">
      <c r="A3" s="457" t="s">
        <v>96</v>
      </c>
      <c r="B3" s="457"/>
      <c r="C3" s="457"/>
      <c r="D3" s="457"/>
      <c r="E3" s="457"/>
      <c r="F3" s="457"/>
      <c r="G3" s="457"/>
      <c r="H3" s="457"/>
      <c r="I3" s="457"/>
      <c r="J3" s="457"/>
      <c r="K3" s="457"/>
    </row>
    <row r="4" spans="1:11" ht="20" customHeight="1" x14ac:dyDescent="0.25">
      <c r="A4" s="225" t="s">
        <v>114</v>
      </c>
      <c r="B4" s="423">
        <f>Coversheet!B16</f>
        <v>0</v>
      </c>
      <c r="C4" s="424"/>
      <c r="D4" s="424"/>
      <c r="E4" s="424"/>
      <c r="F4" s="424"/>
      <c r="G4" s="424"/>
      <c r="H4" s="424"/>
      <c r="I4" s="424"/>
      <c r="J4" s="424"/>
      <c r="K4" s="425"/>
    </row>
    <row r="5" spans="1:11" ht="20" customHeight="1" x14ac:dyDescent="0.25">
      <c r="A5" s="446" t="s">
        <v>115</v>
      </c>
      <c r="B5" s="446"/>
      <c r="C5" s="446"/>
      <c r="D5" s="446"/>
      <c r="E5" s="446"/>
      <c r="F5" s="446"/>
      <c r="G5" s="446"/>
      <c r="H5" s="446"/>
      <c r="I5" s="446"/>
      <c r="J5" s="446"/>
      <c r="K5" s="446"/>
    </row>
    <row r="6" spans="1:11" ht="46" customHeight="1" x14ac:dyDescent="0.25">
      <c r="A6" s="512" t="s">
        <v>124</v>
      </c>
      <c r="B6" s="512"/>
      <c r="C6" s="512"/>
      <c r="D6" s="512"/>
      <c r="E6" s="512"/>
      <c r="F6" s="512"/>
      <c r="G6" s="512"/>
      <c r="H6" s="512"/>
      <c r="I6" s="512"/>
      <c r="J6" s="512"/>
      <c r="K6" s="512"/>
    </row>
    <row r="9" spans="1:11" x14ac:dyDescent="0.25">
      <c r="C9" s="510" t="s">
        <v>69</v>
      </c>
      <c r="D9" s="511"/>
    </row>
    <row r="10" spans="1:11" x14ac:dyDescent="0.25">
      <c r="A10" s="388"/>
    </row>
    <row r="11" spans="1:11" ht="13" x14ac:dyDescent="0.3">
      <c r="A11" s="57" t="s">
        <v>172</v>
      </c>
      <c r="B11" s="59" t="s">
        <v>42</v>
      </c>
      <c r="C11" s="59" t="s">
        <v>72</v>
      </c>
    </row>
    <row r="12" spans="1:11" x14ac:dyDescent="0.25">
      <c r="A12" s="58" t="s">
        <v>141</v>
      </c>
      <c r="B12" s="38" t="s">
        <v>76</v>
      </c>
      <c r="C12" s="389"/>
    </row>
    <row r="13" spans="1:11" x14ac:dyDescent="0.25">
      <c r="A13" s="58" t="s">
        <v>142</v>
      </c>
      <c r="B13" s="38" t="s">
        <v>76</v>
      </c>
      <c r="C13" s="389"/>
    </row>
    <row r="14" spans="1:11" x14ac:dyDescent="0.25">
      <c r="A14" s="58" t="s">
        <v>10</v>
      </c>
      <c r="B14" s="38" t="s">
        <v>43</v>
      </c>
      <c r="C14" s="389"/>
    </row>
    <row r="15" spans="1:11" x14ac:dyDescent="0.25">
      <c r="A15" s="58" t="s">
        <v>0</v>
      </c>
      <c r="B15" s="38" t="s">
        <v>77</v>
      </c>
      <c r="C15" s="389"/>
    </row>
    <row r="16" spans="1:11" x14ac:dyDescent="0.25">
      <c r="A16" s="58" t="s">
        <v>50</v>
      </c>
      <c r="B16" s="38" t="s">
        <v>76</v>
      </c>
      <c r="C16" s="389"/>
    </row>
    <row r="17" spans="1:4" x14ac:dyDescent="0.25">
      <c r="A17" s="58"/>
      <c r="B17" s="38"/>
    </row>
    <row r="18" spans="1:4" ht="13" x14ac:dyDescent="0.3">
      <c r="A18" s="57" t="s">
        <v>9</v>
      </c>
      <c r="B18" s="59" t="s">
        <v>42</v>
      </c>
      <c r="C18" s="59" t="s">
        <v>72</v>
      </c>
    </row>
    <row r="19" spans="1:4" x14ac:dyDescent="0.25">
      <c r="A19" s="6" t="s">
        <v>139</v>
      </c>
      <c r="B19" s="38" t="s">
        <v>40</v>
      </c>
      <c r="C19" s="389"/>
    </row>
    <row r="20" spans="1:4" x14ac:dyDescent="0.25">
      <c r="A20" s="58" t="s">
        <v>11</v>
      </c>
      <c r="B20" s="38" t="s">
        <v>43</v>
      </c>
      <c r="C20" s="389"/>
    </row>
    <row r="22" spans="1:4" ht="13" x14ac:dyDescent="0.3">
      <c r="A22" s="150" t="s">
        <v>73</v>
      </c>
      <c r="C22" s="148" t="s">
        <v>143</v>
      </c>
      <c r="D22" s="235" t="s">
        <v>144</v>
      </c>
    </row>
    <row r="23" spans="1:4" x14ac:dyDescent="0.25">
      <c r="A23" s="146" t="s">
        <v>18</v>
      </c>
      <c r="B23" s="149"/>
      <c r="C23" s="236"/>
      <c r="D23" s="237"/>
    </row>
    <row r="24" spans="1:4" x14ac:dyDescent="0.25">
      <c r="C24" s="238"/>
      <c r="D24" s="239"/>
    </row>
    <row r="25" spans="1:4" ht="13" x14ac:dyDescent="0.3">
      <c r="A25" s="150" t="s">
        <v>23</v>
      </c>
      <c r="C25" s="148" t="s">
        <v>143</v>
      </c>
      <c r="D25" s="235" t="s">
        <v>144</v>
      </c>
    </row>
    <row r="26" spans="1:4" x14ac:dyDescent="0.25">
      <c r="A26" s="146" t="s">
        <v>26</v>
      </c>
      <c r="C26" s="236"/>
      <c r="D26" s="237"/>
    </row>
    <row r="27" spans="1:4" x14ac:dyDescent="0.25">
      <c r="A27" s="146" t="s">
        <v>27</v>
      </c>
      <c r="C27" s="236"/>
      <c r="D27" s="237"/>
    </row>
    <row r="28" spans="1:4" x14ac:dyDescent="0.25">
      <c r="A28" s="146" t="s">
        <v>28</v>
      </c>
      <c r="C28" s="236"/>
      <c r="D28" s="237"/>
    </row>
    <row r="29" spans="1:4" x14ac:dyDescent="0.25">
      <c r="A29" s="146" t="s">
        <v>29</v>
      </c>
      <c r="C29" s="236"/>
      <c r="D29" s="237"/>
    </row>
    <row r="30" spans="1:4" x14ac:dyDescent="0.25">
      <c r="A30" s="151" t="s">
        <v>145</v>
      </c>
      <c r="C30" s="236"/>
      <c r="D30" s="237"/>
    </row>
    <row r="31" spans="1:4" x14ac:dyDescent="0.25">
      <c r="A31" s="151" t="s">
        <v>145</v>
      </c>
      <c r="C31" s="236"/>
      <c r="D31" s="237"/>
    </row>
    <row r="32" spans="1:4" x14ac:dyDescent="0.25">
      <c r="A32" s="151" t="s">
        <v>145</v>
      </c>
      <c r="C32" s="236"/>
      <c r="D32" s="237"/>
    </row>
    <row r="33" spans="1:4" x14ac:dyDescent="0.25">
      <c r="A33" s="151" t="s">
        <v>145</v>
      </c>
      <c r="C33" s="236"/>
      <c r="D33" s="237"/>
    </row>
    <row r="34" spans="1:4" x14ac:dyDescent="0.25">
      <c r="C34" s="238"/>
      <c r="D34" s="239"/>
    </row>
    <row r="35" spans="1:4" ht="13" x14ac:dyDescent="0.3">
      <c r="A35" s="150" t="s">
        <v>24</v>
      </c>
      <c r="C35" s="148" t="s">
        <v>143</v>
      </c>
      <c r="D35" s="235" t="s">
        <v>144</v>
      </c>
    </row>
    <row r="36" spans="1:4" x14ac:dyDescent="0.25">
      <c r="A36" s="146" t="s">
        <v>30</v>
      </c>
      <c r="C36" s="236"/>
      <c r="D36" s="237"/>
    </row>
    <row r="37" spans="1:4" x14ac:dyDescent="0.25">
      <c r="A37" s="146" t="s">
        <v>31</v>
      </c>
      <c r="C37" s="236"/>
      <c r="D37" s="237"/>
    </row>
    <row r="38" spans="1:4" x14ac:dyDescent="0.25">
      <c r="A38" s="146" t="s">
        <v>32</v>
      </c>
      <c r="C38" s="236"/>
      <c r="D38" s="237"/>
    </row>
    <row r="39" spans="1:4" x14ac:dyDescent="0.25">
      <c r="A39" s="146" t="s">
        <v>33</v>
      </c>
      <c r="C39" s="236"/>
      <c r="D39" s="237"/>
    </row>
    <row r="40" spans="1:4" x14ac:dyDescent="0.25">
      <c r="A40" s="151" t="s">
        <v>145</v>
      </c>
      <c r="C40" s="236"/>
      <c r="D40" s="237"/>
    </row>
    <row r="41" spans="1:4" x14ac:dyDescent="0.25">
      <c r="A41" s="151" t="s">
        <v>145</v>
      </c>
      <c r="C41" s="236"/>
      <c r="D41" s="237"/>
    </row>
    <row r="42" spans="1:4" x14ac:dyDescent="0.25">
      <c r="A42" s="151" t="s">
        <v>145</v>
      </c>
      <c r="C42" s="236"/>
      <c r="D42" s="237"/>
    </row>
    <row r="43" spans="1:4" x14ac:dyDescent="0.25">
      <c r="C43" s="238"/>
      <c r="D43" s="239"/>
    </row>
    <row r="44" spans="1:4" x14ac:dyDescent="0.25">
      <c r="C44" s="238"/>
      <c r="D44" s="239"/>
    </row>
    <row r="45" spans="1:4" ht="13" x14ac:dyDescent="0.3">
      <c r="A45" s="150" t="s">
        <v>25</v>
      </c>
      <c r="C45" s="148" t="s">
        <v>143</v>
      </c>
      <c r="D45" s="235" t="s">
        <v>144</v>
      </c>
    </row>
    <row r="46" spans="1:4" ht="13" x14ac:dyDescent="0.3">
      <c r="A46" s="146" t="s">
        <v>146</v>
      </c>
      <c r="B46" s="150"/>
      <c r="C46" s="240"/>
      <c r="D46" s="241"/>
    </row>
    <row r="47" spans="1:4" x14ac:dyDescent="0.25">
      <c r="A47" s="146" t="s">
        <v>34</v>
      </c>
      <c r="C47" s="236"/>
      <c r="D47" s="237"/>
    </row>
    <row r="48" spans="1:4" x14ac:dyDescent="0.25">
      <c r="A48" s="146" t="s">
        <v>35</v>
      </c>
      <c r="C48" s="236"/>
      <c r="D48" s="237"/>
    </row>
    <row r="49" spans="1:4" x14ac:dyDescent="0.25">
      <c r="A49" s="146" t="s">
        <v>36</v>
      </c>
      <c r="C49" s="236"/>
      <c r="D49" s="237"/>
    </row>
    <row r="50" spans="1:4" x14ac:dyDescent="0.25">
      <c r="A50" s="146" t="s">
        <v>22</v>
      </c>
      <c r="C50" s="236"/>
      <c r="D50" s="237"/>
    </row>
    <row r="51" spans="1:4" x14ac:dyDescent="0.25">
      <c r="A51" s="146" t="s">
        <v>37</v>
      </c>
      <c r="C51" s="236"/>
      <c r="D51" s="237"/>
    </row>
    <row r="52" spans="1:4" x14ac:dyDescent="0.25">
      <c r="A52" s="146" t="s">
        <v>21</v>
      </c>
      <c r="C52" s="236"/>
      <c r="D52" s="237"/>
    </row>
    <row r="53" spans="1:4" x14ac:dyDescent="0.25">
      <c r="A53" s="146" t="s">
        <v>38</v>
      </c>
      <c r="C53" s="236"/>
      <c r="D53" s="237"/>
    </row>
    <row r="54" spans="1:4" x14ac:dyDescent="0.25">
      <c r="A54" s="146" t="s">
        <v>20</v>
      </c>
      <c r="C54" s="236"/>
      <c r="D54" s="237"/>
    </row>
    <row r="55" spans="1:4" x14ac:dyDescent="0.25">
      <c r="A55" s="146" t="s">
        <v>39</v>
      </c>
      <c r="C55" s="236"/>
      <c r="D55" s="237"/>
    </row>
    <row r="56" spans="1:4" x14ac:dyDescent="0.25">
      <c r="A56" s="151" t="s">
        <v>145</v>
      </c>
      <c r="C56" s="236"/>
      <c r="D56" s="237"/>
    </row>
    <row r="57" spans="1:4" x14ac:dyDescent="0.25">
      <c r="A57" s="151" t="s">
        <v>145</v>
      </c>
      <c r="C57" s="236"/>
      <c r="D57" s="237"/>
    </row>
    <row r="58" spans="1:4" x14ac:dyDescent="0.25">
      <c r="A58" s="151" t="s">
        <v>145</v>
      </c>
      <c r="C58" s="236"/>
      <c r="D58" s="237"/>
    </row>
  </sheetData>
  <sheetProtection algorithmName="SHA-512" hashValue="5f32IU8DlCaUS3qjcyJPCQQ8KnULqy7LWIndUKLF0d47i7QAGOCLm9bSyMHjgziAVgjFUwsRJSi+VbUWonemRA==" saltValue="6Rwnx+vlNa+JLkXFk/HbHg==" spinCount="100000" sheet="1" objects="1" scenarios="1"/>
  <mergeCells count="6">
    <mergeCell ref="C9:D9"/>
    <mergeCell ref="A1:K2"/>
    <mergeCell ref="A3:K3"/>
    <mergeCell ref="A5:K5"/>
    <mergeCell ref="A6:K6"/>
    <mergeCell ref="B4:K4"/>
  </mergeCells>
  <dataValidations count="2">
    <dataValidation allowBlank="1" showInputMessage="1" showErrorMessage="1" prompt="This cell is up to zero decimal places" sqref="C12:C16 C18:C20" xr:uid="{67A247EF-1964-40D1-95DA-F013B9BE1765}"/>
    <dataValidation allowBlank="1" showInputMessage="1" showErrorMessage="1" prompt="This cell is up to four decimal places" sqref="C19" xr:uid="{7976FD0D-F30C-402F-8A2A-DC584CB18684}"/>
  </dataValidations>
  <hyperlinks>
    <hyperlink ref="A3:B3" location="'Index Page Please Read'!A1" display="Click to return to Index Page" xr:uid="{00000000-0004-0000-0A00-000000000000}"/>
    <hyperlink ref="A3:F3" location="Index!A1" display="Click to return to Index Page" xr:uid="{00000000-0004-0000-0A00-000001000000}"/>
    <hyperlink ref="A3:H3" location="'Index Page'!A1" display="Click to return to Index Page" xr:uid="{00000000-0004-0000-0A00-000002000000}"/>
  </hyperlink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Coversheet</vt:lpstr>
      <vt:lpstr>Index Page</vt:lpstr>
      <vt:lpstr>Instructions Please read</vt:lpstr>
      <vt:lpstr>Card Acquiring</vt:lpstr>
      <vt:lpstr>Gateway &amp; APM Services</vt:lpstr>
      <vt:lpstr>Total Basket Price</vt:lpstr>
      <vt:lpstr>Scheme fees</vt:lpstr>
      <vt:lpstr>Interchange fees</vt:lpstr>
      <vt:lpstr>Additional Optional Services </vt:lpstr>
      <vt:lpstr> Drivers (Transactional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Kowe</dc:creator>
  <cp:lastModifiedBy>Richard Landor</cp:lastModifiedBy>
  <dcterms:created xsi:type="dcterms:W3CDTF">2019-02-06T10:05:25Z</dcterms:created>
  <dcterms:modified xsi:type="dcterms:W3CDTF">2023-09-08T12:08:01Z</dcterms:modified>
</cp:coreProperties>
</file>