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.hurford\Downloads\"/>
    </mc:Choice>
  </mc:AlternateContent>
  <bookViews>
    <workbookView xWindow="0" yWindow="0" windowWidth="28800" windowHeight="12150"/>
  </bookViews>
  <sheets>
    <sheet name="App E" sheetId="1" r:id="rId1"/>
    <sheet name="Linked Time" sheetId="4" state="hidden" r:id="rId2"/>
    <sheet name="Time CES" sheetId="2" state="hidden" r:id="rId3"/>
    <sheet name="Expenses" sheetId="3" state="hidden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9" i="1"/>
  <c r="G30" i="1"/>
  <c r="G31" i="1"/>
  <c r="J24" i="1"/>
  <c r="J25" i="1"/>
  <c r="J26" i="1"/>
  <c r="J27" i="1"/>
  <c r="J28" i="1"/>
  <c r="J29" i="1"/>
  <c r="J30" i="1"/>
  <c r="J31" i="1"/>
  <c r="O24" i="1"/>
  <c r="O25" i="1"/>
  <c r="O26" i="1"/>
  <c r="O27" i="1"/>
  <c r="O28" i="1"/>
  <c r="O29" i="1"/>
  <c r="O30" i="1"/>
  <c r="O31" i="1"/>
  <c r="T24" i="1"/>
  <c r="T25" i="1"/>
  <c r="T26" i="1"/>
  <c r="T27" i="1"/>
  <c r="T28" i="1"/>
  <c r="T29" i="1"/>
  <c r="T30" i="1"/>
  <c r="T31" i="1"/>
  <c r="W24" i="1"/>
  <c r="W25" i="1"/>
  <c r="W26" i="1"/>
  <c r="W27" i="1"/>
  <c r="W28" i="1"/>
  <c r="W29" i="1"/>
  <c r="W30" i="1"/>
  <c r="W31" i="1"/>
  <c r="Z24" i="1"/>
  <c r="Z25" i="1"/>
  <c r="Z26" i="1"/>
  <c r="Z27" i="1"/>
  <c r="Z28" i="1"/>
  <c r="Z29" i="1"/>
  <c r="Z30" i="1"/>
  <c r="Z31" i="1"/>
  <c r="AC24" i="1"/>
  <c r="AC25" i="1"/>
  <c r="AC26" i="1"/>
  <c r="AC27" i="1"/>
  <c r="AC28" i="1"/>
  <c r="AC29" i="1"/>
  <c r="AC30" i="1"/>
  <c r="AC31" i="1"/>
  <c r="AC23" i="1"/>
  <c r="Z23" i="1"/>
  <c r="W23" i="1"/>
  <c r="T23" i="1"/>
  <c r="O23" i="1"/>
  <c r="J23" i="1"/>
  <c r="G23" i="1"/>
  <c r="D24" i="1"/>
  <c r="D25" i="1"/>
  <c r="D26" i="1"/>
  <c r="D27" i="1"/>
  <c r="D28" i="1"/>
  <c r="D29" i="1"/>
  <c r="D30" i="1"/>
  <c r="D31" i="1"/>
  <c r="D23" i="1"/>
  <c r="AE31" i="1" l="1"/>
  <c r="AE30" i="1"/>
  <c r="AE26" i="1"/>
  <c r="AE27" i="1"/>
  <c r="AE25" i="1"/>
  <c r="AE28" i="1"/>
  <c r="AE24" i="1"/>
  <c r="AE29" i="1"/>
  <c r="AE23" i="1"/>
  <c r="F15" i="2"/>
  <c r="E15" i="2"/>
  <c r="D15" i="2"/>
  <c r="B15" i="2"/>
  <c r="E12" i="2"/>
  <c r="F12" i="2"/>
  <c r="D12" i="2"/>
  <c r="B12" i="2"/>
  <c r="E11" i="2"/>
  <c r="F11" i="2"/>
  <c r="D11" i="2"/>
  <c r="B11" i="2"/>
  <c r="F10" i="2"/>
  <c r="E10" i="2"/>
  <c r="D10" i="2"/>
  <c r="B10" i="2"/>
  <c r="F9" i="2"/>
  <c r="E9" i="2"/>
  <c r="D9" i="2"/>
  <c r="B9" i="2"/>
  <c r="F8" i="2"/>
  <c r="E8" i="2"/>
  <c r="D8" i="2"/>
  <c r="B8" i="2"/>
  <c r="E7" i="2"/>
  <c r="F7" i="2"/>
  <c r="D7" i="2"/>
  <c r="B7" i="2"/>
  <c r="F6" i="2"/>
  <c r="E6" i="2"/>
  <c r="D6" i="2"/>
  <c r="C16" i="2"/>
  <c r="B6" i="2"/>
  <c r="AE34" i="1" l="1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C12" i="4"/>
  <c r="G11" i="4"/>
  <c r="F11" i="4"/>
  <c r="D11" i="4"/>
  <c r="C11" i="4"/>
  <c r="G10" i="4"/>
  <c r="C10" i="4"/>
  <c r="G9" i="4"/>
  <c r="E9" i="4"/>
  <c r="C9" i="4"/>
  <c r="G8" i="4"/>
  <c r="E8" i="4"/>
  <c r="C8" i="4"/>
  <c r="G7" i="4"/>
  <c r="C7" i="4"/>
  <c r="G6" i="4"/>
  <c r="C6" i="4"/>
  <c r="B15" i="4"/>
  <c r="B14" i="4"/>
  <c r="B13" i="4"/>
  <c r="B11" i="4"/>
  <c r="B10" i="4"/>
  <c r="B9" i="4"/>
  <c r="B8" i="4"/>
  <c r="B7" i="4"/>
  <c r="B6" i="4"/>
  <c r="G19" i="2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6" i="2"/>
  <c r="F16" i="2"/>
  <c r="E16" i="2"/>
  <c r="D16" i="2"/>
  <c r="B16" i="2"/>
  <c r="G35" i="3" l="1"/>
  <c r="G36" i="3" s="1"/>
  <c r="D16" i="4"/>
  <c r="G16" i="4"/>
  <c r="F16" i="4"/>
  <c r="G18" i="2"/>
  <c r="C16" i="4"/>
  <c r="E16" i="4"/>
  <c r="B16" i="4"/>
  <c r="G18" i="4" l="1"/>
  <c r="G21" i="4"/>
  <c r="G22" i="4" s="1"/>
</calcChain>
</file>

<file path=xl/sharedStrings.xml><?xml version="1.0" encoding="utf-8"?>
<sst xmlns="http://schemas.openxmlformats.org/spreadsheetml/2006/main" count="168" uniqueCount="115">
  <si>
    <t>Task/Milestone taken from the specification. (Appendix B)</t>
  </si>
  <si>
    <t>GENERAL</t>
  </si>
  <si>
    <t>Research Director/ Account Director</t>
  </si>
  <si>
    <t>Associate Director</t>
  </si>
  <si>
    <t xml:space="preserve">Research Manager/ Project Director </t>
  </si>
  <si>
    <t>Analyst/Researcher/ Statistician</t>
  </si>
  <si>
    <t>Research Executive/ Senior Research Executive</t>
  </si>
  <si>
    <t>Research Assistant</t>
  </si>
  <si>
    <t>Project management and professional time</t>
  </si>
  <si>
    <t>Development of quantitative survey instruments</t>
  </si>
  <si>
    <t>Development of quanlitative survey instruments</t>
  </si>
  <si>
    <t>Interim reports</t>
  </si>
  <si>
    <t xml:space="preserve">Set up </t>
  </si>
  <si>
    <t>Administration</t>
  </si>
  <si>
    <t>Final report - incuding drafts</t>
  </si>
  <si>
    <t>Meeting with the Department</t>
  </si>
  <si>
    <t>Travel and subsistence</t>
  </si>
  <si>
    <t>Incentives for interviewees</t>
  </si>
  <si>
    <t>TD</t>
  </si>
  <si>
    <t>SRD</t>
  </si>
  <si>
    <t>RD</t>
  </si>
  <si>
    <t>R</t>
  </si>
  <si>
    <t>SR</t>
  </si>
  <si>
    <t>C11</t>
  </si>
  <si>
    <t>Computing Staff</t>
  </si>
  <si>
    <t>C21</t>
  </si>
  <si>
    <t>Ops Staff Project Co-Ordination</t>
  </si>
  <si>
    <t>C22</t>
  </si>
  <si>
    <t>Ops Staff Logistics</t>
  </si>
  <si>
    <t>C23</t>
  </si>
  <si>
    <t>Ops Staff Data</t>
  </si>
  <si>
    <t>C24</t>
  </si>
  <si>
    <t>Ops MMU</t>
  </si>
  <si>
    <t>Operations Staff (including Project Computing) Grand Totals:</t>
  </si>
  <si>
    <t>C31</t>
  </si>
  <si>
    <t>Interviewing Fees</t>
  </si>
  <si>
    <t>C32</t>
  </si>
  <si>
    <t>Interviewing Expenses</t>
  </si>
  <si>
    <t>C33</t>
  </si>
  <si>
    <t>Nurses Fees</t>
  </si>
  <si>
    <t>C34</t>
  </si>
  <si>
    <t>Nurses Expenses</t>
  </si>
  <si>
    <t>C35</t>
  </si>
  <si>
    <t>Telephone Unit</t>
  </si>
  <si>
    <t>C36</t>
  </si>
  <si>
    <t>Freelancers &amp; Outworkers</t>
  </si>
  <si>
    <t>Operations Freelancers (Including Telephone Unit) Grand Totals:</t>
  </si>
  <si>
    <t>C41</t>
  </si>
  <si>
    <t>Field Management Charge</t>
  </si>
  <si>
    <t>C45</t>
  </si>
  <si>
    <t>Laptop Cross Charge</t>
  </si>
  <si>
    <t>C51</t>
  </si>
  <si>
    <t>Postage</t>
  </si>
  <si>
    <t>C52</t>
  </si>
  <si>
    <t>Despatch</t>
  </si>
  <si>
    <t>C53</t>
  </si>
  <si>
    <t>Outsourced Mailings</t>
  </si>
  <si>
    <t>C54</t>
  </si>
  <si>
    <t>Incentives / Respondent Payments</t>
  </si>
  <si>
    <t>C56</t>
  </si>
  <si>
    <t>Printing / Photocopying / Stationery</t>
  </si>
  <si>
    <t>C58</t>
  </si>
  <si>
    <t>Telephone Calls from TU</t>
  </si>
  <si>
    <t>C63</t>
  </si>
  <si>
    <t>Data Capture</t>
  </si>
  <si>
    <t>C70</t>
  </si>
  <si>
    <t>Consultants</t>
  </si>
  <si>
    <t>C72</t>
  </si>
  <si>
    <t>Freelancers</t>
  </si>
  <si>
    <t>C73</t>
  </si>
  <si>
    <t>Equipment &amp; Laboratory Fees</t>
  </si>
  <si>
    <t>C75</t>
  </si>
  <si>
    <t>Briefing/training accommodation</t>
  </si>
  <si>
    <t>C77</t>
  </si>
  <si>
    <t>Research - Expenses</t>
  </si>
  <si>
    <t>C79</t>
  </si>
  <si>
    <t>Project Specific Recruitment, Expenses, Charges &amp; Samples</t>
  </si>
  <si>
    <t>C80</t>
  </si>
  <si>
    <t>Collaborators</t>
  </si>
  <si>
    <t>Total</t>
  </si>
  <si>
    <t>14,56,119</t>
  </si>
  <si>
    <t>16,19,53,121,122,123,124,125</t>
  </si>
  <si>
    <t>17,18</t>
  </si>
  <si>
    <t>51,52</t>
  </si>
  <si>
    <t>20,21,54,55</t>
  </si>
  <si>
    <t>126-128</t>
  </si>
  <si>
    <t>154-162</t>
  </si>
  <si>
    <t xml:space="preserve">Task/Milestone (taken from the specification Appendix B)
Initial Projects (Please add additional tasks if required) </t>
  </si>
  <si>
    <t>Expenses</t>
  </si>
  <si>
    <t>Milestone 1: Project inception meeting with the Authority</t>
  </si>
  <si>
    <t>Milestone 2: Inception report</t>
  </si>
  <si>
    <t>Milestone 6: First draft of final report</t>
  </si>
  <si>
    <t>Milestone 7: Second draft of final report addressing comments from the Authority.</t>
  </si>
  <si>
    <t>Milestone 8: Final version of the report and databases, addressing comments from the peer reviewers and the Authority, suitable for publication.</t>
  </si>
  <si>
    <t>Milestone 9: Presentation of the findings.</t>
  </si>
  <si>
    <t>Milestone 4: First draft of the database including the draft cost curves and the long list of infrastructure options</t>
  </si>
  <si>
    <t>Milestone 5: Draft analysis of water company WRMP’s</t>
  </si>
  <si>
    <t>Milestone 3: Update meeting / phone call on the project including any findings or assumptions</t>
  </si>
  <si>
    <t>Daily Rate</t>
  </si>
  <si>
    <t>No of Days</t>
  </si>
  <si>
    <t>Insert Job Role</t>
  </si>
  <si>
    <t xml:space="preserve">Total Rate per Milestone task. Please do not update this column. </t>
  </si>
  <si>
    <t>Please populate the Job Role, Daily Rates and Number of Days into the columns below. The total column will automatically calculate the cost for each Job Role (Daily Rate x Number of days). Please do not update the Total column. 
Please add more Job Roles if required</t>
  </si>
  <si>
    <t>1.) Please populate the Pricing Table below with the Job Role, Daily Rates and Number of Days of all personnel involved in the delivery of all deliverables associated with each milestone / work action as stated</t>
  </si>
  <si>
    <t>within Appendix B - Statement of Requirements. Please add more more Job Roles if required</t>
  </si>
  <si>
    <t>Number of Days</t>
  </si>
  <si>
    <t>3.) It is the responsibility of the provider to detail all costs that will be applied. Any costs not listed will not be paid following any potential award of contract.</t>
  </si>
  <si>
    <r>
      <t xml:space="preserve">4.) Rates will remain firm for the life of the contract </t>
    </r>
    <r>
      <rPr>
        <u/>
        <sz val="11"/>
        <color theme="1"/>
        <rFont val="Calibri"/>
        <family val="2"/>
        <scheme val="minor"/>
      </rPr>
      <t>and any subsequent extensions</t>
    </r>
    <r>
      <rPr>
        <sz val="11"/>
        <color theme="1"/>
        <rFont val="Calibri"/>
        <family val="2"/>
        <scheme val="minor"/>
      </rPr>
      <t xml:space="preserve"> to it.</t>
    </r>
  </si>
  <si>
    <t>5.) Rates must remain valid for a period of 90 days after the deadline for return of tenders</t>
  </si>
  <si>
    <t>6.) Any prices, rates and charges not specified within this Appendix E will be deemed to have been waived.</t>
  </si>
  <si>
    <t xml:space="preserve">8.) All Expenses must be included within your rates and be line with Annex A (HMT Travel and Expenses guidance) of Appendix B. </t>
  </si>
  <si>
    <t>Pricing Table</t>
  </si>
  <si>
    <t>2.) All Rates provided must be exclusive of VAT</t>
  </si>
  <si>
    <t xml:space="preserve">7.) The Total Column in cell AE34 wil be evaluated in accordance to the weightings and processes as outlined in Appendix D. </t>
  </si>
  <si>
    <t>Contract Reference CCSN17A21  - Analysis Of The Cost Of Drought Resilience
Price Schedule (Appendix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</si>
</sst>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£&quot;#,##0"/>
    <numFmt numFmtId="165" formatCode="_-* #,##0_-;\-* #,##0_-;_-* &quot;-&quot;??_-;_-@_-"/>
    <numFmt numFmtId="166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u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6" borderId="0" applyNumberFormat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Border="1" applyAlignment="1">
      <alignment vertical="top" wrapText="1"/>
    </xf>
    <xf numFmtId="0" fontId="2" fillId="8" borderId="0" xfId="0" applyFont="1" applyFill="1" applyBorder="1" applyAlignment="1">
      <alignment vertical="top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6" fillId="3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wrapText="1"/>
    </xf>
    <xf numFmtId="0" fontId="5" fillId="5" borderId="1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3" fontId="8" fillId="9" borderId="11" xfId="0" applyNumberFormat="1" applyFont="1" applyFill="1" applyBorder="1" applyAlignment="1" applyProtection="1">
      <alignment horizontal="center"/>
    </xf>
    <xf numFmtId="3" fontId="8" fillId="9" borderId="0" xfId="0" applyNumberFormat="1" applyFont="1" applyFill="1" applyBorder="1" applyAlignment="1" applyProtection="1">
      <alignment horizontal="center"/>
    </xf>
    <xf numFmtId="3" fontId="8" fillId="9" borderId="0" xfId="0" applyNumberFormat="1" applyFont="1" applyFill="1" applyAlignment="1" applyProtection="1">
      <alignment horizontal="center"/>
    </xf>
    <xf numFmtId="3" fontId="8" fillId="9" borderId="0" xfId="0" applyNumberFormat="1" applyFont="1" applyFill="1" applyBorder="1" applyAlignment="1" applyProtection="1"/>
    <xf numFmtId="164" fontId="8" fillId="9" borderId="11" xfId="0" applyNumberFormat="1" applyFont="1" applyFill="1" applyBorder="1" applyAlignment="1" applyProtection="1">
      <alignment shrinkToFit="1"/>
    </xf>
    <xf numFmtId="164" fontId="8" fillId="9" borderId="9" xfId="0" applyNumberFormat="1" applyFont="1" applyFill="1" applyBorder="1" applyAlignment="1" applyProtection="1">
      <alignment shrinkToFit="1"/>
    </xf>
    <xf numFmtId="164" fontId="8" fillId="9" borderId="0" xfId="0" applyNumberFormat="1" applyFont="1" applyFill="1" applyBorder="1" applyAlignment="1" applyProtection="1">
      <alignment shrinkToFit="1"/>
    </xf>
    <xf numFmtId="164" fontId="0" fillId="0" borderId="0" xfId="0" applyNumberFormat="1"/>
    <xf numFmtId="4" fontId="0" fillId="0" borderId="0" xfId="0" applyNumberFormat="1"/>
    <xf numFmtId="2" fontId="0" fillId="0" borderId="0" xfId="0" applyNumberFormat="1"/>
    <xf numFmtId="2" fontId="0" fillId="0" borderId="0" xfId="0" applyNumberFormat="1" applyAlignment="1"/>
    <xf numFmtId="4" fontId="4" fillId="8" borderId="11" xfId="0" applyNumberFormat="1" applyFont="1" applyFill="1" applyBorder="1" applyAlignment="1">
      <alignment wrapText="1"/>
    </xf>
    <xf numFmtId="0" fontId="4" fillId="10" borderId="11" xfId="0" applyFont="1" applyFill="1" applyBorder="1" applyAlignment="1">
      <alignment wrapText="1"/>
    </xf>
    <xf numFmtId="165" fontId="0" fillId="0" borderId="0" xfId="2" applyNumberFormat="1" applyFont="1"/>
    <xf numFmtId="165" fontId="0" fillId="0" borderId="0" xfId="0" applyNumberFormat="1"/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8" borderId="0" xfId="0" applyFont="1" applyFill="1" applyBorder="1" applyAlignment="1">
      <alignment horizontal="center" vertical="top" wrapTex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9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7" fillId="0" borderId="0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wrapText="1"/>
    </xf>
    <xf numFmtId="165" fontId="4" fillId="0" borderId="11" xfId="2" applyNumberFormat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2" fillId="11" borderId="18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wrapText="1"/>
    </xf>
    <xf numFmtId="0" fontId="2" fillId="0" borderId="21" xfId="0" applyFont="1" applyFill="1" applyBorder="1" applyAlignment="1">
      <alignment wrapText="1"/>
    </xf>
    <xf numFmtId="0" fontId="2" fillId="0" borderId="21" xfId="0" applyFont="1" applyFill="1" applyBorder="1" applyAlignment="1">
      <alignment horizontal="left" wrapText="1"/>
    </xf>
    <xf numFmtId="0" fontId="2" fillId="0" borderId="22" xfId="0" applyFont="1" applyFill="1" applyBorder="1" applyAlignment="1">
      <alignment wrapText="1"/>
    </xf>
    <xf numFmtId="0" fontId="0" fillId="0" borderId="18" xfId="0" applyFont="1" applyFill="1" applyBorder="1" applyAlignment="1">
      <alignment horizontal="center"/>
    </xf>
    <xf numFmtId="166" fontId="0" fillId="0" borderId="19" xfId="0" applyNumberFormat="1" applyFont="1" applyFill="1" applyBorder="1" applyAlignment="1">
      <alignment horizontal="center"/>
    </xf>
    <xf numFmtId="166" fontId="0" fillId="0" borderId="6" xfId="0" applyNumberFormat="1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 wrapText="1"/>
    </xf>
    <xf numFmtId="166" fontId="0" fillId="0" borderId="26" xfId="0" applyNumberFormat="1" applyFont="1" applyFill="1" applyBorder="1" applyAlignment="1">
      <alignment horizontal="center"/>
    </xf>
    <xf numFmtId="165" fontId="4" fillId="0" borderId="25" xfId="2" applyNumberFormat="1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166" fontId="0" fillId="12" borderId="27" xfId="0" applyNumberFormat="1" applyFill="1" applyBorder="1" applyAlignment="1">
      <alignment horizontal="center"/>
    </xf>
    <xf numFmtId="166" fontId="0" fillId="10" borderId="20" xfId="0" applyNumberFormat="1" applyFill="1" applyBorder="1" applyAlignment="1">
      <alignment horizontal="center"/>
    </xf>
    <xf numFmtId="166" fontId="0" fillId="10" borderId="21" xfId="0" applyNumberFormat="1" applyFill="1" applyBorder="1" applyAlignment="1">
      <alignment horizontal="center"/>
    </xf>
    <xf numFmtId="166" fontId="0" fillId="10" borderId="22" xfId="0" applyNumberFormat="1" applyFill="1" applyBorder="1" applyAlignment="1">
      <alignment horizontal="center"/>
    </xf>
    <xf numFmtId="0" fontId="3" fillId="7" borderId="32" xfId="1" applyFont="1" applyFill="1" applyBorder="1" applyAlignment="1">
      <alignment wrapText="1"/>
    </xf>
    <xf numFmtId="0" fontId="3" fillId="7" borderId="33" xfId="1" applyFont="1" applyFill="1" applyBorder="1"/>
    <xf numFmtId="0" fontId="3" fillId="7" borderId="33" xfId="1" applyFont="1" applyFill="1" applyBorder="1" applyAlignment="1">
      <alignment horizontal="center"/>
    </xf>
    <xf numFmtId="0" fontId="0" fillId="0" borderId="33" xfId="0" applyBorder="1" applyAlignment="1"/>
    <xf numFmtId="0" fontId="0" fillId="0" borderId="34" xfId="0" applyBorder="1" applyAlignment="1"/>
    <xf numFmtId="0" fontId="2" fillId="7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1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0" fillId="0" borderId="29" xfId="0" applyBorder="1" applyAlignment="1"/>
    <xf numFmtId="0" fontId="0" fillId="0" borderId="30" xfId="0" applyBorder="1" applyAlignment="1"/>
    <xf numFmtId="0" fontId="0" fillId="7" borderId="35" xfId="1" applyFont="1" applyFill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36" xfId="0" applyBorder="1" applyAlignment="1"/>
    <xf numFmtId="0" fontId="0" fillId="7" borderId="35" xfId="1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36" xfId="0" applyBorder="1" applyAlignment="1">
      <alignment vertical="top"/>
    </xf>
    <xf numFmtId="0" fontId="0" fillId="7" borderId="35" xfId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7" fillId="7" borderId="35" xfId="1" applyFont="1" applyFill="1" applyBorder="1" applyAlignment="1">
      <alignment horizontal="left" vertical="center" wrapText="1"/>
    </xf>
    <xf numFmtId="0" fontId="0" fillId="7" borderId="37" xfId="1" applyFont="1" applyFill="1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0" borderId="38" xfId="0" applyBorder="1" applyAlignment="1">
      <alignment wrapText="1"/>
    </xf>
    <xf numFmtId="0" fontId="0" fillId="7" borderId="35" xfId="0" applyFill="1" applyBorder="1" applyAlignment="1">
      <alignment wrapText="1"/>
    </xf>
    <xf numFmtId="0" fontId="0" fillId="7" borderId="0" xfId="0" applyFill="1" applyBorder="1" applyAlignment="1">
      <alignment wrapText="1"/>
    </xf>
    <xf numFmtId="0" fontId="0" fillId="7" borderId="36" xfId="0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3" fontId="8" fillId="9" borderId="1" xfId="0" applyNumberFormat="1" applyFont="1" applyFill="1" applyBorder="1" applyAlignment="1" applyProtection="1">
      <alignment shrinkToFit="1"/>
    </xf>
    <xf numFmtId="0" fontId="0" fillId="0" borderId="10" xfId="0" applyBorder="1" applyAlignment="1"/>
    <xf numFmtId="0" fontId="0" fillId="0" borderId="6" xfId="0" applyBorder="1" applyAlignment="1"/>
    <xf numFmtId="3" fontId="8" fillId="9" borderId="0" xfId="0" applyNumberFormat="1" applyFont="1" applyFill="1" applyBorder="1" applyAlignment="1" applyProtection="1">
      <alignment horizontal="right"/>
    </xf>
    <xf numFmtId="0" fontId="8" fillId="0" borderId="0" xfId="0" applyFont="1" applyAlignment="1"/>
    <xf numFmtId="0" fontId="8" fillId="0" borderId="0" xfId="0" applyFont="1" applyBorder="1" applyAlignment="1"/>
    <xf numFmtId="3" fontId="8" fillId="9" borderId="1" xfId="0" applyNumberFormat="1" applyFont="1" applyFill="1" applyBorder="1" applyAlignment="1" applyProtection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left"/>
    </xf>
  </cellXfs>
  <cellStyles count="3">
    <cellStyle name="40% - Accent1" xfId="1" builtinId="31"/>
    <cellStyle name="Comma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wCES/2_In_Progress/I12200%20Survey%20of%20CSA%20Case%20Closure%20clients%202016-18%20v5%20K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eader"/>
      <sheetName val="Risk"/>
      <sheetName val="VAT"/>
      <sheetName val="Changes"/>
      <sheetName val="Learning"/>
      <sheetName val="Research"/>
      <sheetName val="Research2"/>
      <sheetName val="Collaborators"/>
      <sheetName val="Operations"/>
      <sheetName val="Programming"/>
      <sheetName val="Face2Face"/>
      <sheetName val="Telephone"/>
      <sheetName val="Incentives"/>
      <sheetName val="Mailouts"/>
      <sheetName val="Printing"/>
      <sheetName val="Equipment"/>
      <sheetName val="Expenses"/>
      <sheetName val="Phasing"/>
      <sheetName val="Pricing"/>
      <sheetName val="Invoicing1"/>
      <sheetName val="Invoicing2"/>
      <sheetName val="Checking"/>
      <sheetName val="Costing"/>
      <sheetName val="Reports"/>
      <sheetName val="Reports2"/>
      <sheetName val="Assumptions"/>
      <sheetName val="Parameters"/>
      <sheetName val="ParaMatrix"/>
      <sheetName val="PrintMatrix"/>
      <sheetName val="FINANCE"/>
      <sheetName val="CUSTOM SHEETS"/>
      <sheetName val="VISION VALUES"/>
      <sheetName val="VISION HOURS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I14">
            <v>9.75</v>
          </cell>
          <cell r="J14">
            <v>5</v>
          </cell>
          <cell r="K14">
            <v>8</v>
          </cell>
          <cell r="M14">
            <v>2</v>
          </cell>
        </row>
        <row r="16">
          <cell r="I16">
            <v>1</v>
          </cell>
          <cell r="J16">
            <v>1</v>
          </cell>
          <cell r="N16">
            <v>4</v>
          </cell>
        </row>
        <row r="17">
          <cell r="I17">
            <v>2</v>
          </cell>
          <cell r="J17">
            <v>2</v>
          </cell>
        </row>
        <row r="19">
          <cell r="I19">
            <v>4.25</v>
          </cell>
          <cell r="J19">
            <v>7</v>
          </cell>
          <cell r="K19">
            <v>7.25</v>
          </cell>
          <cell r="N19">
            <v>10</v>
          </cell>
        </row>
        <row r="20">
          <cell r="I20">
            <v>0.25</v>
          </cell>
          <cell r="J20">
            <v>1</v>
          </cell>
          <cell r="K20">
            <v>2</v>
          </cell>
        </row>
        <row r="21">
          <cell r="L21">
            <v>7.5</v>
          </cell>
        </row>
        <row r="51">
          <cell r="I51">
            <v>2</v>
          </cell>
          <cell r="J51">
            <v>2</v>
          </cell>
        </row>
        <row r="53">
          <cell r="I53">
            <v>3.25</v>
          </cell>
          <cell r="J53">
            <v>4</v>
          </cell>
          <cell r="K53">
            <v>6.5</v>
          </cell>
          <cell r="N53">
            <v>5.5</v>
          </cell>
        </row>
        <row r="54">
          <cell r="J54">
            <v>1.5</v>
          </cell>
          <cell r="K54">
            <v>2</v>
          </cell>
        </row>
        <row r="55">
          <cell r="L55">
            <v>8.5</v>
          </cell>
        </row>
        <row r="56">
          <cell r="I56">
            <v>5.75</v>
          </cell>
          <cell r="J56">
            <v>1</v>
          </cell>
          <cell r="K56">
            <v>7</v>
          </cell>
          <cell r="M56">
            <v>1</v>
          </cell>
        </row>
        <row r="119">
          <cell r="I119">
            <v>1</v>
          </cell>
          <cell r="J119">
            <v>2</v>
          </cell>
          <cell r="K119">
            <v>1</v>
          </cell>
        </row>
        <row r="121">
          <cell r="J121">
            <v>1</v>
          </cell>
          <cell r="K121">
            <v>0.5</v>
          </cell>
        </row>
        <row r="122">
          <cell r="K122">
            <v>2.5</v>
          </cell>
        </row>
        <row r="123">
          <cell r="J123">
            <v>1</v>
          </cell>
          <cell r="K123">
            <v>1</v>
          </cell>
        </row>
        <row r="124">
          <cell r="J124">
            <v>1</v>
          </cell>
          <cell r="K124">
            <v>4.5</v>
          </cell>
        </row>
        <row r="125">
          <cell r="J125">
            <v>1</v>
          </cell>
          <cell r="K125">
            <v>4</v>
          </cell>
        </row>
        <row r="126">
          <cell r="K126">
            <v>1</v>
          </cell>
        </row>
        <row r="127">
          <cell r="J127">
            <v>1</v>
          </cell>
          <cell r="K127">
            <v>4</v>
          </cell>
        </row>
        <row r="128">
          <cell r="I128">
            <v>1</v>
          </cell>
          <cell r="J128">
            <v>5</v>
          </cell>
          <cell r="K128">
            <v>3</v>
          </cell>
        </row>
        <row r="155">
          <cell r="J155">
            <v>0.25</v>
          </cell>
          <cell r="K155">
            <v>1</v>
          </cell>
          <cell r="M155">
            <v>1</v>
          </cell>
        </row>
        <row r="156">
          <cell r="J156">
            <v>0.25</v>
          </cell>
          <cell r="K156">
            <v>1</v>
          </cell>
          <cell r="M156">
            <v>0.5</v>
          </cell>
        </row>
        <row r="157">
          <cell r="J157">
            <v>0.25</v>
          </cell>
          <cell r="K157">
            <v>1</v>
          </cell>
          <cell r="M157">
            <v>0.5</v>
          </cell>
        </row>
        <row r="158">
          <cell r="H158">
            <v>0.5</v>
          </cell>
          <cell r="N158">
            <v>3.5</v>
          </cell>
        </row>
        <row r="159">
          <cell r="I159">
            <v>1</v>
          </cell>
          <cell r="M159">
            <v>4</v>
          </cell>
        </row>
        <row r="160">
          <cell r="I160">
            <v>1</v>
          </cell>
          <cell r="M160">
            <v>3</v>
          </cell>
        </row>
        <row r="161">
          <cell r="H161">
            <v>0.5</v>
          </cell>
          <cell r="I161">
            <v>4</v>
          </cell>
          <cell r="J161">
            <v>6</v>
          </cell>
          <cell r="K161">
            <v>8</v>
          </cell>
          <cell r="M161">
            <v>4</v>
          </cell>
        </row>
        <row r="162">
          <cell r="H162">
            <v>0.25</v>
          </cell>
          <cell r="I162">
            <v>1</v>
          </cell>
          <cell r="J162">
            <v>1</v>
          </cell>
          <cell r="K162">
            <v>2</v>
          </cell>
        </row>
        <row r="330">
          <cell r="M330">
            <v>205.25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4">
          <cell r="H84">
            <v>16994.035704826554</v>
          </cell>
        </row>
        <row r="85">
          <cell r="H85">
            <v>0</v>
          </cell>
        </row>
        <row r="86">
          <cell r="H86">
            <v>3517.7171481512669</v>
          </cell>
        </row>
        <row r="87">
          <cell r="H87">
            <v>2623.7664764946076</v>
          </cell>
        </row>
        <row r="88">
          <cell r="H88">
            <v>0</v>
          </cell>
        </row>
        <row r="89">
          <cell r="H89">
            <v>23135.51932947243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74982.168913073649</v>
          </cell>
        </row>
        <row r="96">
          <cell r="H96">
            <v>2886.5185748634945</v>
          </cell>
        </row>
        <row r="97">
          <cell r="H97">
            <v>77868.687487937146</v>
          </cell>
        </row>
        <row r="99">
          <cell r="H99">
            <v>2426.2386517114501</v>
          </cell>
        </row>
        <row r="100">
          <cell r="H100">
            <v>0</v>
          </cell>
        </row>
        <row r="101">
          <cell r="H101">
            <v>8120.5690027812743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300</v>
          </cell>
        </row>
        <row r="105">
          <cell r="H105">
            <v>418.14039367078976</v>
          </cell>
        </row>
        <row r="106">
          <cell r="H106">
            <v>2612.0049142859516</v>
          </cell>
        </row>
        <row r="107">
          <cell r="H107">
            <v>0</v>
          </cell>
        </row>
        <row r="108">
          <cell r="H108">
            <v>0</v>
          </cell>
        </row>
        <row r="109">
          <cell r="H109">
            <v>0</v>
          </cell>
        </row>
        <row r="110">
          <cell r="H110">
            <v>0</v>
          </cell>
        </row>
        <row r="111">
          <cell r="H111">
            <v>0</v>
          </cell>
        </row>
        <row r="112">
          <cell r="H112">
            <v>360.16281920000006</v>
          </cell>
        </row>
        <row r="113">
          <cell r="H113">
            <v>726.84911250000005</v>
          </cell>
        </row>
        <row r="114">
          <cell r="H114">
            <v>0</v>
          </cell>
        </row>
        <row r="115">
          <cell r="H115">
            <v>14963.964894149467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zoomScaleNormal="100" workbookViewId="0">
      <selection activeCell="A2" sqref="A2:I2"/>
    </sheetView>
  </sheetViews>
  <sheetFormatPr defaultRowHeight="14.5" x14ac:dyDescent="0.35"/>
  <cols>
    <col min="1" max="1" width="63.08984375" style="11" customWidth="1"/>
    <col min="2" max="2" width="17.36328125" customWidth="1"/>
    <col min="3" max="3" width="15.54296875" style="36" customWidth="1"/>
    <col min="4" max="4" width="14.453125" customWidth="1"/>
    <col min="5" max="5" width="15" customWidth="1"/>
    <col min="6" max="6" width="17.6328125" style="36" customWidth="1"/>
    <col min="7" max="7" width="16.453125" style="37" customWidth="1"/>
    <col min="8" max="11" width="15.6328125" style="37" customWidth="1"/>
    <col min="12" max="12" width="15.6328125" style="36" customWidth="1"/>
    <col min="13" max="14" width="15.6328125" style="37" hidden="1" customWidth="1"/>
    <col min="15" max="17" width="15.6328125" style="36" customWidth="1"/>
    <col min="18" max="19" width="15.6328125" style="37" hidden="1" customWidth="1"/>
    <col min="20" max="29" width="15.6328125" style="37" customWidth="1"/>
    <col min="31" max="31" width="23.6328125" customWidth="1"/>
  </cols>
  <sheetData>
    <row r="1" spans="1:31" ht="15" thickBot="1" x14ac:dyDescent="0.4"/>
    <row r="2" spans="1:31" ht="28.5" customHeight="1" thickBot="1" x14ac:dyDescent="0.4">
      <c r="A2" s="77" t="s">
        <v>114</v>
      </c>
      <c r="B2" s="78"/>
      <c r="C2" s="78"/>
      <c r="D2" s="78"/>
      <c r="E2" s="78"/>
      <c r="F2" s="78"/>
      <c r="G2" s="79"/>
      <c r="H2" s="79"/>
      <c r="I2" s="8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1"/>
      <c r="AE2" s="1"/>
    </row>
    <row r="3" spans="1:31" ht="15" thickBot="1" x14ac:dyDescent="0.4">
      <c r="A3" s="2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1"/>
      <c r="AE3" s="1"/>
    </row>
    <row r="4" spans="1:31" ht="15" thickTop="1" x14ac:dyDescent="0.35">
      <c r="A4" s="72" t="s">
        <v>1</v>
      </c>
      <c r="B4" s="73"/>
      <c r="C4" s="74"/>
      <c r="D4" s="75"/>
      <c r="E4" s="75"/>
      <c r="F4" s="75"/>
      <c r="G4" s="75"/>
      <c r="H4" s="75"/>
      <c r="I4" s="76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35"/>
      <c r="AE4" s="1"/>
    </row>
    <row r="5" spans="1:31" ht="14.5" customHeight="1" x14ac:dyDescent="0.35">
      <c r="A5" s="90" t="s">
        <v>103</v>
      </c>
      <c r="B5" s="91"/>
      <c r="C5" s="91"/>
      <c r="D5" s="91"/>
      <c r="E5" s="91"/>
      <c r="F5" s="91"/>
      <c r="G5" s="92"/>
      <c r="H5" s="92"/>
      <c r="I5" s="93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34"/>
      <c r="AE5" s="1"/>
    </row>
    <row r="6" spans="1:31" x14ac:dyDescent="0.35">
      <c r="A6" s="94" t="s">
        <v>104</v>
      </c>
      <c r="B6" s="95"/>
      <c r="C6" s="95"/>
      <c r="D6" s="95"/>
      <c r="E6" s="95"/>
      <c r="F6" s="95"/>
      <c r="G6" s="96"/>
      <c r="H6" s="96"/>
      <c r="I6" s="97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34"/>
      <c r="AE6" s="1"/>
    </row>
    <row r="7" spans="1:31" x14ac:dyDescent="0.35">
      <c r="A7" s="94" t="s">
        <v>112</v>
      </c>
      <c r="B7" s="96"/>
      <c r="C7" s="96"/>
      <c r="D7" s="96"/>
      <c r="E7" s="96"/>
      <c r="F7" s="96"/>
      <c r="G7" s="96"/>
      <c r="H7" s="96"/>
      <c r="I7" s="97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34"/>
      <c r="AE7" s="1"/>
    </row>
    <row r="8" spans="1:31" x14ac:dyDescent="0.35">
      <c r="A8" s="94" t="s">
        <v>106</v>
      </c>
      <c r="B8" s="95"/>
      <c r="C8" s="95"/>
      <c r="D8" s="95"/>
      <c r="E8" s="95"/>
      <c r="F8" s="95"/>
      <c r="G8" s="96"/>
      <c r="H8" s="96"/>
      <c r="I8" s="97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34"/>
      <c r="AE8" s="1"/>
    </row>
    <row r="9" spans="1:31" x14ac:dyDescent="0.35">
      <c r="A9" s="98" t="s">
        <v>107</v>
      </c>
      <c r="B9" s="99"/>
      <c r="C9" s="99"/>
      <c r="D9" s="99"/>
      <c r="E9" s="99"/>
      <c r="F9" s="99"/>
      <c r="G9" s="100"/>
      <c r="H9" s="92"/>
      <c r="I9" s="93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35"/>
      <c r="AE9" s="1"/>
    </row>
    <row r="10" spans="1:31" x14ac:dyDescent="0.35">
      <c r="A10" s="98" t="s">
        <v>108</v>
      </c>
      <c r="B10" s="99"/>
      <c r="C10" s="99"/>
      <c r="D10" s="99"/>
      <c r="E10" s="99"/>
      <c r="F10" s="99"/>
      <c r="G10" s="100"/>
      <c r="H10" s="92"/>
      <c r="I10" s="93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35"/>
      <c r="AE10" s="1"/>
    </row>
    <row r="11" spans="1:31" x14ac:dyDescent="0.35">
      <c r="A11" s="98" t="s">
        <v>109</v>
      </c>
      <c r="B11" s="99"/>
      <c r="C11" s="99"/>
      <c r="D11" s="99"/>
      <c r="E11" s="99"/>
      <c r="F11" s="99"/>
      <c r="G11" s="100"/>
      <c r="H11" s="92"/>
      <c r="I11" s="93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35"/>
      <c r="AE11" s="1"/>
    </row>
    <row r="12" spans="1:31" x14ac:dyDescent="0.35">
      <c r="A12" s="105" t="s">
        <v>113</v>
      </c>
      <c r="B12" s="106"/>
      <c r="C12" s="106"/>
      <c r="D12" s="106"/>
      <c r="E12" s="106"/>
      <c r="F12" s="106"/>
      <c r="G12" s="106"/>
      <c r="H12" s="106"/>
      <c r="I12" s="107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35"/>
      <c r="AE12" s="1"/>
    </row>
    <row r="13" spans="1:31" ht="14.5" customHeight="1" x14ac:dyDescent="0.35">
      <c r="A13" s="101" t="s">
        <v>88</v>
      </c>
      <c r="B13" s="100"/>
      <c r="C13" s="100"/>
      <c r="D13" s="100"/>
      <c r="E13" s="100"/>
      <c r="F13" s="100"/>
      <c r="G13" s="100"/>
      <c r="H13" s="92"/>
      <c r="I13" s="93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35"/>
      <c r="AE13" s="1"/>
    </row>
    <row r="14" spans="1:31" ht="15" thickBot="1" x14ac:dyDescent="0.4">
      <c r="A14" s="102" t="s">
        <v>110</v>
      </c>
      <c r="B14" s="103"/>
      <c r="C14" s="103"/>
      <c r="D14" s="103"/>
      <c r="E14" s="103"/>
      <c r="F14" s="103"/>
      <c r="G14" s="103"/>
      <c r="H14" s="103"/>
      <c r="I14" s="104"/>
      <c r="L14" s="39"/>
      <c r="O14" s="39"/>
      <c r="P14" s="39"/>
      <c r="Q14" s="39"/>
      <c r="AD14" s="1"/>
      <c r="AE14" s="1"/>
    </row>
    <row r="15" spans="1:31" ht="15" thickTop="1" x14ac:dyDescent="0.35">
      <c r="A15" s="6"/>
      <c r="B15" s="6"/>
      <c r="C15" s="40"/>
      <c r="D15" s="6"/>
      <c r="E15" s="5"/>
      <c r="F15" s="43"/>
      <c r="L15" s="39"/>
      <c r="O15" s="39"/>
      <c r="P15" s="39"/>
      <c r="Q15" s="39"/>
      <c r="AD15" s="1"/>
      <c r="AE15" s="1"/>
    </row>
    <row r="16" spans="1:31" x14ac:dyDescent="0.35">
      <c r="A16" s="45" t="s">
        <v>111</v>
      </c>
      <c r="B16" s="4"/>
      <c r="C16" s="38"/>
      <c r="D16" s="4"/>
      <c r="E16" s="1"/>
      <c r="F16" s="39"/>
      <c r="L16" s="39"/>
      <c r="O16" s="39"/>
      <c r="P16" s="39"/>
      <c r="Q16" s="39"/>
      <c r="AD16" s="1"/>
      <c r="AE16" s="1"/>
    </row>
    <row r="17" spans="1:31" x14ac:dyDescent="0.35">
      <c r="A17" s="46"/>
      <c r="B17" s="4"/>
      <c r="C17" s="38"/>
      <c r="D17" s="4"/>
      <c r="E17" s="1"/>
      <c r="F17" s="39"/>
      <c r="L17" s="39"/>
      <c r="O17" s="39"/>
      <c r="P17" s="39"/>
      <c r="Q17" s="39"/>
      <c r="AD17" s="1"/>
      <c r="AE17" s="1"/>
    </row>
    <row r="18" spans="1:31" x14ac:dyDescent="0.3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</row>
    <row r="19" spans="1:31" ht="15" thickBot="1" x14ac:dyDescent="0.4">
      <c r="A19" s="82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</row>
    <row r="20" spans="1:31" ht="54" customHeight="1" thickTop="1" thickBot="1" x14ac:dyDescent="0.4">
      <c r="A20" s="108" t="s">
        <v>87</v>
      </c>
      <c r="B20" s="110" t="s">
        <v>102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E20" s="87" t="s">
        <v>101</v>
      </c>
    </row>
    <row r="21" spans="1:31" ht="24" customHeight="1" x14ac:dyDescent="0.35">
      <c r="A21" s="91"/>
      <c r="B21" s="84" t="s">
        <v>100</v>
      </c>
      <c r="C21" s="85"/>
      <c r="D21" s="86"/>
      <c r="E21" s="84" t="s">
        <v>100</v>
      </c>
      <c r="F21" s="85"/>
      <c r="G21" s="86"/>
      <c r="H21" s="84" t="s">
        <v>100</v>
      </c>
      <c r="I21" s="85"/>
      <c r="J21" s="86"/>
      <c r="K21" s="84" t="s">
        <v>100</v>
      </c>
      <c r="L21" s="85"/>
      <c r="M21" s="85"/>
      <c r="N21" s="85"/>
      <c r="O21" s="86"/>
      <c r="P21" s="84" t="s">
        <v>100</v>
      </c>
      <c r="Q21" s="85"/>
      <c r="R21" s="85"/>
      <c r="S21" s="85"/>
      <c r="T21" s="86"/>
      <c r="U21" s="84" t="s">
        <v>100</v>
      </c>
      <c r="V21" s="85"/>
      <c r="W21" s="86"/>
      <c r="X21" s="84" t="s">
        <v>100</v>
      </c>
      <c r="Y21" s="85"/>
      <c r="Z21" s="86"/>
      <c r="AA21" s="84" t="s">
        <v>100</v>
      </c>
      <c r="AB21" s="85"/>
      <c r="AC21" s="86"/>
      <c r="AE21" s="88"/>
    </row>
    <row r="22" spans="1:31" ht="33" customHeight="1" thickBot="1" x14ac:dyDescent="0.4">
      <c r="A22" s="109"/>
      <c r="B22" s="54" t="s">
        <v>98</v>
      </c>
      <c r="C22" s="48" t="s">
        <v>105</v>
      </c>
      <c r="D22" s="55" t="s">
        <v>79</v>
      </c>
      <c r="E22" s="54" t="s">
        <v>98</v>
      </c>
      <c r="F22" s="48" t="s">
        <v>105</v>
      </c>
      <c r="G22" s="55" t="s">
        <v>79</v>
      </c>
      <c r="H22" s="54" t="s">
        <v>98</v>
      </c>
      <c r="I22" s="48" t="s">
        <v>105</v>
      </c>
      <c r="J22" s="55" t="s">
        <v>79</v>
      </c>
      <c r="K22" s="54" t="s">
        <v>98</v>
      </c>
      <c r="L22" s="48" t="s">
        <v>105</v>
      </c>
      <c r="M22" s="48" t="s">
        <v>98</v>
      </c>
      <c r="N22" s="48" t="s">
        <v>99</v>
      </c>
      <c r="O22" s="55" t="s">
        <v>79</v>
      </c>
      <c r="P22" s="54" t="s">
        <v>98</v>
      </c>
      <c r="Q22" s="48" t="s">
        <v>105</v>
      </c>
      <c r="R22" s="48"/>
      <c r="S22" s="48" t="s">
        <v>99</v>
      </c>
      <c r="T22" s="55" t="s">
        <v>79</v>
      </c>
      <c r="U22" s="54" t="s">
        <v>98</v>
      </c>
      <c r="V22" s="48" t="s">
        <v>105</v>
      </c>
      <c r="W22" s="55" t="s">
        <v>79</v>
      </c>
      <c r="X22" s="54" t="s">
        <v>98</v>
      </c>
      <c r="Y22" s="48" t="s">
        <v>105</v>
      </c>
      <c r="Z22" s="55" t="s">
        <v>79</v>
      </c>
      <c r="AA22" s="54" t="s">
        <v>98</v>
      </c>
      <c r="AB22" s="48" t="s">
        <v>105</v>
      </c>
      <c r="AC22" s="55" t="s">
        <v>79</v>
      </c>
      <c r="AD22" s="67"/>
      <c r="AE22" s="89"/>
    </row>
    <row r="23" spans="1:31" s="34" customFormat="1" ht="14.5" customHeight="1" thickTop="1" x14ac:dyDescent="0.35">
      <c r="A23" s="56" t="s">
        <v>89</v>
      </c>
      <c r="B23" s="62"/>
      <c r="C23" s="51"/>
      <c r="D23" s="61">
        <f>SUM(B23*C23)</f>
        <v>0</v>
      </c>
      <c r="E23" s="62"/>
      <c r="F23" s="51"/>
      <c r="G23" s="61">
        <f>SUM(E23*F23)</f>
        <v>0</v>
      </c>
      <c r="H23" s="62"/>
      <c r="I23" s="51"/>
      <c r="J23" s="61">
        <f>SUM(H23*I23)</f>
        <v>0</v>
      </c>
      <c r="K23" s="62"/>
      <c r="L23" s="51"/>
      <c r="M23" s="51"/>
      <c r="N23" s="51"/>
      <c r="O23" s="61">
        <f>SUM(K23*L23)</f>
        <v>0</v>
      </c>
      <c r="P23" s="62"/>
      <c r="Q23" s="51"/>
      <c r="R23" s="51"/>
      <c r="S23" s="51"/>
      <c r="T23" s="61">
        <f>SUM(P23*Q23)</f>
        <v>0</v>
      </c>
      <c r="U23" s="62"/>
      <c r="V23" s="51"/>
      <c r="W23" s="61">
        <f>SUM(U23*V23)</f>
        <v>0</v>
      </c>
      <c r="X23" s="62"/>
      <c r="Y23" s="51"/>
      <c r="Z23" s="61">
        <f>SUM(X23*Y23)</f>
        <v>0</v>
      </c>
      <c r="AA23" s="60"/>
      <c r="AB23" s="51"/>
      <c r="AC23" s="61">
        <f>SUM(AA23*AB23)</f>
        <v>0</v>
      </c>
      <c r="AE23" s="69">
        <f>SUM(D23+G23+J23+O23+T23+W23+Z23+AC23)</f>
        <v>0</v>
      </c>
    </row>
    <row r="24" spans="1:31" s="34" customFormat="1" ht="14.5" customHeight="1" x14ac:dyDescent="0.35">
      <c r="A24" s="57" t="s">
        <v>90</v>
      </c>
      <c r="B24" s="62"/>
      <c r="C24" s="51"/>
      <c r="D24" s="61">
        <f t="shared" ref="D24:D31" si="0">SUM(B24*C24)</f>
        <v>0</v>
      </c>
      <c r="E24" s="62"/>
      <c r="F24" s="51"/>
      <c r="G24" s="61">
        <f t="shared" ref="G24:G31" si="1">SUM(E24*F24)</f>
        <v>0</v>
      </c>
      <c r="H24" s="62"/>
      <c r="I24" s="51"/>
      <c r="J24" s="61">
        <f t="shared" ref="J24:J31" si="2">SUM(H24*I24)</f>
        <v>0</v>
      </c>
      <c r="K24" s="62"/>
      <c r="L24" s="51"/>
      <c r="M24" s="51"/>
      <c r="N24" s="51"/>
      <c r="O24" s="61">
        <f t="shared" ref="O24:O31" si="3">SUM(K24*L24)</f>
        <v>0</v>
      </c>
      <c r="P24" s="62"/>
      <c r="Q24" s="51"/>
      <c r="R24" s="51"/>
      <c r="S24" s="51"/>
      <c r="T24" s="61">
        <f t="shared" ref="T24:T31" si="4">SUM(P24*Q24)</f>
        <v>0</v>
      </c>
      <c r="U24" s="62"/>
      <c r="V24" s="51"/>
      <c r="W24" s="61">
        <f t="shared" ref="W24:W31" si="5">SUM(U24*V24)</f>
        <v>0</v>
      </c>
      <c r="X24" s="62"/>
      <c r="Y24" s="51"/>
      <c r="Z24" s="61">
        <f t="shared" ref="Z24:Z31" si="6">SUM(X24*Y24)</f>
        <v>0</v>
      </c>
      <c r="AA24" s="60"/>
      <c r="AB24" s="51"/>
      <c r="AC24" s="61">
        <f t="shared" ref="AC24:AC31" si="7">SUM(AA24*AB24)</f>
        <v>0</v>
      </c>
      <c r="AE24" s="70">
        <f t="shared" ref="AE24:AE31" si="8">SUM(D24+G24+J24+O24+T24+W24+Z24+AC24)</f>
        <v>0</v>
      </c>
    </row>
    <row r="25" spans="1:31" s="34" customFormat="1" ht="28.5" customHeight="1" x14ac:dyDescent="0.35">
      <c r="A25" s="57" t="s">
        <v>97</v>
      </c>
      <c r="B25" s="62"/>
      <c r="C25" s="51"/>
      <c r="D25" s="61">
        <f t="shared" si="0"/>
        <v>0</v>
      </c>
      <c r="E25" s="62"/>
      <c r="F25" s="51"/>
      <c r="G25" s="61">
        <f t="shared" si="1"/>
        <v>0</v>
      </c>
      <c r="H25" s="62"/>
      <c r="I25" s="51"/>
      <c r="J25" s="61">
        <f t="shared" si="2"/>
        <v>0</v>
      </c>
      <c r="K25" s="62"/>
      <c r="L25" s="51"/>
      <c r="M25" s="51"/>
      <c r="N25" s="51"/>
      <c r="O25" s="61">
        <f t="shared" si="3"/>
        <v>0</v>
      </c>
      <c r="P25" s="62"/>
      <c r="Q25" s="51"/>
      <c r="R25" s="51"/>
      <c r="S25" s="51"/>
      <c r="T25" s="61">
        <f t="shared" si="4"/>
        <v>0</v>
      </c>
      <c r="U25" s="62"/>
      <c r="V25" s="51"/>
      <c r="W25" s="61">
        <f t="shared" si="5"/>
        <v>0</v>
      </c>
      <c r="X25" s="62"/>
      <c r="Y25" s="51"/>
      <c r="Z25" s="61">
        <f t="shared" si="6"/>
        <v>0</v>
      </c>
      <c r="AA25" s="60"/>
      <c r="AB25" s="51"/>
      <c r="AC25" s="61">
        <f t="shared" si="7"/>
        <v>0</v>
      </c>
      <c r="AE25" s="70">
        <f t="shared" si="8"/>
        <v>0</v>
      </c>
    </row>
    <row r="26" spans="1:31" s="35" customFormat="1" ht="28.5" x14ac:dyDescent="0.35">
      <c r="A26" s="57" t="s">
        <v>95</v>
      </c>
      <c r="B26" s="62"/>
      <c r="C26" s="51"/>
      <c r="D26" s="61">
        <f t="shared" si="0"/>
        <v>0</v>
      </c>
      <c r="E26" s="62"/>
      <c r="F26" s="51"/>
      <c r="G26" s="61">
        <f t="shared" si="1"/>
        <v>0</v>
      </c>
      <c r="H26" s="62"/>
      <c r="I26" s="51"/>
      <c r="J26" s="61">
        <f t="shared" si="2"/>
        <v>0</v>
      </c>
      <c r="K26" s="62"/>
      <c r="L26" s="51"/>
      <c r="M26" s="49"/>
      <c r="N26" s="49"/>
      <c r="O26" s="61">
        <f t="shared" si="3"/>
        <v>0</v>
      </c>
      <c r="P26" s="62"/>
      <c r="Q26" s="51"/>
      <c r="R26" s="50"/>
      <c r="S26" s="51"/>
      <c r="T26" s="61">
        <f t="shared" si="4"/>
        <v>0</v>
      </c>
      <c r="U26" s="62"/>
      <c r="V26" s="51"/>
      <c r="W26" s="61">
        <f t="shared" si="5"/>
        <v>0</v>
      </c>
      <c r="X26" s="62"/>
      <c r="Y26" s="51"/>
      <c r="Z26" s="61">
        <f t="shared" si="6"/>
        <v>0</v>
      </c>
      <c r="AA26" s="60"/>
      <c r="AB26" s="51"/>
      <c r="AC26" s="61">
        <f t="shared" si="7"/>
        <v>0</v>
      </c>
      <c r="AE26" s="70">
        <f t="shared" si="8"/>
        <v>0</v>
      </c>
    </row>
    <row r="27" spans="1:31" s="35" customFormat="1" ht="14.5" customHeight="1" x14ac:dyDescent="0.35">
      <c r="A27" s="57" t="s">
        <v>96</v>
      </c>
      <c r="B27" s="62"/>
      <c r="C27" s="51"/>
      <c r="D27" s="61">
        <f t="shared" si="0"/>
        <v>0</v>
      </c>
      <c r="E27" s="62"/>
      <c r="F27" s="51"/>
      <c r="G27" s="61">
        <f t="shared" si="1"/>
        <v>0</v>
      </c>
      <c r="H27" s="62"/>
      <c r="I27" s="51"/>
      <c r="J27" s="61">
        <f t="shared" si="2"/>
        <v>0</v>
      </c>
      <c r="K27" s="62"/>
      <c r="L27" s="51"/>
      <c r="M27" s="49"/>
      <c r="N27" s="49"/>
      <c r="O27" s="61">
        <f t="shared" si="3"/>
        <v>0</v>
      </c>
      <c r="P27" s="62"/>
      <c r="Q27" s="51"/>
      <c r="R27" s="50"/>
      <c r="S27" s="51"/>
      <c r="T27" s="61">
        <f t="shared" si="4"/>
        <v>0</v>
      </c>
      <c r="U27" s="62"/>
      <c r="V27" s="51"/>
      <c r="W27" s="61">
        <f t="shared" si="5"/>
        <v>0</v>
      </c>
      <c r="X27" s="62"/>
      <c r="Y27" s="51"/>
      <c r="Z27" s="61">
        <f t="shared" si="6"/>
        <v>0</v>
      </c>
      <c r="AA27" s="60"/>
      <c r="AB27" s="51"/>
      <c r="AC27" s="61">
        <f t="shared" si="7"/>
        <v>0</v>
      </c>
      <c r="AE27" s="70">
        <f t="shared" si="8"/>
        <v>0</v>
      </c>
    </row>
    <row r="28" spans="1:31" s="35" customFormat="1" ht="14.5" customHeight="1" x14ac:dyDescent="0.35">
      <c r="A28" s="57" t="s">
        <v>91</v>
      </c>
      <c r="B28" s="62"/>
      <c r="C28" s="51"/>
      <c r="D28" s="61">
        <f t="shared" si="0"/>
        <v>0</v>
      </c>
      <c r="E28" s="62"/>
      <c r="F28" s="51"/>
      <c r="G28" s="61">
        <f t="shared" si="1"/>
        <v>0</v>
      </c>
      <c r="H28" s="62"/>
      <c r="I28" s="51"/>
      <c r="J28" s="61">
        <f t="shared" si="2"/>
        <v>0</v>
      </c>
      <c r="K28" s="62"/>
      <c r="L28" s="51"/>
      <c r="M28" s="49"/>
      <c r="N28" s="49"/>
      <c r="O28" s="61">
        <f t="shared" si="3"/>
        <v>0</v>
      </c>
      <c r="P28" s="62"/>
      <c r="Q28" s="51"/>
      <c r="R28" s="50"/>
      <c r="S28" s="51"/>
      <c r="T28" s="61">
        <f t="shared" si="4"/>
        <v>0</v>
      </c>
      <c r="U28" s="62"/>
      <c r="V28" s="51"/>
      <c r="W28" s="61">
        <f t="shared" si="5"/>
        <v>0</v>
      </c>
      <c r="X28" s="62"/>
      <c r="Y28" s="51"/>
      <c r="Z28" s="61">
        <f t="shared" si="6"/>
        <v>0</v>
      </c>
      <c r="AA28" s="60"/>
      <c r="AB28" s="51"/>
      <c r="AC28" s="61">
        <f t="shared" si="7"/>
        <v>0</v>
      </c>
      <c r="AE28" s="70">
        <f t="shared" si="8"/>
        <v>0</v>
      </c>
    </row>
    <row r="29" spans="1:31" s="35" customFormat="1" ht="27.5" customHeight="1" x14ac:dyDescent="0.35">
      <c r="A29" s="58" t="s">
        <v>92</v>
      </c>
      <c r="B29" s="62"/>
      <c r="C29" s="51"/>
      <c r="D29" s="61">
        <f t="shared" si="0"/>
        <v>0</v>
      </c>
      <c r="E29" s="62"/>
      <c r="F29" s="51"/>
      <c r="G29" s="61">
        <f t="shared" si="1"/>
        <v>0</v>
      </c>
      <c r="H29" s="62"/>
      <c r="I29" s="51"/>
      <c r="J29" s="61">
        <f t="shared" si="2"/>
        <v>0</v>
      </c>
      <c r="K29" s="62"/>
      <c r="L29" s="51"/>
      <c r="M29" s="49"/>
      <c r="N29" s="49"/>
      <c r="O29" s="61">
        <f t="shared" si="3"/>
        <v>0</v>
      </c>
      <c r="P29" s="62"/>
      <c r="Q29" s="51"/>
      <c r="R29" s="50"/>
      <c r="S29" s="51"/>
      <c r="T29" s="61">
        <f t="shared" si="4"/>
        <v>0</v>
      </c>
      <c r="U29" s="62"/>
      <c r="V29" s="51"/>
      <c r="W29" s="61">
        <f t="shared" si="5"/>
        <v>0</v>
      </c>
      <c r="X29" s="62"/>
      <c r="Y29" s="51"/>
      <c r="Z29" s="61">
        <f t="shared" si="6"/>
        <v>0</v>
      </c>
      <c r="AA29" s="60"/>
      <c r="AB29" s="51"/>
      <c r="AC29" s="61">
        <f t="shared" si="7"/>
        <v>0</v>
      </c>
      <c r="AE29" s="70">
        <f t="shared" si="8"/>
        <v>0</v>
      </c>
    </row>
    <row r="30" spans="1:31" s="35" customFormat="1" ht="43.5" customHeight="1" x14ac:dyDescent="0.35">
      <c r="A30" s="57" t="s">
        <v>93</v>
      </c>
      <c r="B30" s="62"/>
      <c r="C30" s="51"/>
      <c r="D30" s="61">
        <f t="shared" si="0"/>
        <v>0</v>
      </c>
      <c r="E30" s="62"/>
      <c r="F30" s="51"/>
      <c r="G30" s="61">
        <f t="shared" si="1"/>
        <v>0</v>
      </c>
      <c r="H30" s="62"/>
      <c r="I30" s="51"/>
      <c r="J30" s="61">
        <f t="shared" si="2"/>
        <v>0</v>
      </c>
      <c r="K30" s="62"/>
      <c r="L30" s="51"/>
      <c r="M30" s="49"/>
      <c r="N30" s="49"/>
      <c r="O30" s="61">
        <f t="shared" si="3"/>
        <v>0</v>
      </c>
      <c r="P30" s="62"/>
      <c r="Q30" s="51"/>
      <c r="R30" s="50"/>
      <c r="S30" s="51"/>
      <c r="T30" s="61">
        <f t="shared" si="4"/>
        <v>0</v>
      </c>
      <c r="U30" s="62"/>
      <c r="V30" s="51"/>
      <c r="W30" s="61">
        <f t="shared" si="5"/>
        <v>0</v>
      </c>
      <c r="X30" s="62"/>
      <c r="Y30" s="51"/>
      <c r="Z30" s="61">
        <f t="shared" si="6"/>
        <v>0</v>
      </c>
      <c r="AA30" s="60"/>
      <c r="AB30" s="51"/>
      <c r="AC30" s="61">
        <f t="shared" si="7"/>
        <v>0</v>
      </c>
      <c r="AE30" s="70">
        <f t="shared" si="8"/>
        <v>0</v>
      </c>
    </row>
    <row r="31" spans="1:31" s="35" customFormat="1" ht="14.5" customHeight="1" thickBot="1" x14ac:dyDescent="0.4">
      <c r="A31" s="59" t="s">
        <v>94</v>
      </c>
      <c r="B31" s="62"/>
      <c r="C31" s="51"/>
      <c r="D31" s="64">
        <f t="shared" si="0"/>
        <v>0</v>
      </c>
      <c r="E31" s="62"/>
      <c r="F31" s="51"/>
      <c r="G31" s="64">
        <f t="shared" si="1"/>
        <v>0</v>
      </c>
      <c r="H31" s="62"/>
      <c r="I31" s="51"/>
      <c r="J31" s="64">
        <f t="shared" si="2"/>
        <v>0</v>
      </c>
      <c r="K31" s="62"/>
      <c r="L31" s="51"/>
      <c r="M31" s="63"/>
      <c r="N31" s="63"/>
      <c r="O31" s="64">
        <f t="shared" si="3"/>
        <v>0</v>
      </c>
      <c r="P31" s="62"/>
      <c r="Q31" s="51"/>
      <c r="R31" s="65"/>
      <c r="S31" s="66"/>
      <c r="T31" s="64">
        <f t="shared" si="4"/>
        <v>0</v>
      </c>
      <c r="U31" s="62"/>
      <c r="V31" s="51"/>
      <c r="W31" s="64">
        <f t="shared" si="5"/>
        <v>0</v>
      </c>
      <c r="X31" s="62"/>
      <c r="Y31" s="51"/>
      <c r="Z31" s="64">
        <f t="shared" si="6"/>
        <v>0</v>
      </c>
      <c r="AA31" s="60"/>
      <c r="AB31" s="51"/>
      <c r="AC31" s="64">
        <f t="shared" si="7"/>
        <v>0</v>
      </c>
      <c r="AE31" s="71">
        <f t="shared" si="8"/>
        <v>0</v>
      </c>
    </row>
    <row r="32" spans="1:31" s="35" customFormat="1" ht="15" thickTop="1" x14ac:dyDescent="0.35">
      <c r="A32" s="52"/>
      <c r="C32" s="44"/>
      <c r="D32" s="53"/>
      <c r="E32" s="53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</row>
    <row r="33" spans="31:31" ht="15" thickBot="1" x14ac:dyDescent="0.4"/>
    <row r="34" spans="31:31" ht="15.5" thickTop="1" thickBot="1" x14ac:dyDescent="0.4">
      <c r="AE34" s="68">
        <f>SUM(AE23:AE31)</f>
        <v>0</v>
      </c>
    </row>
    <row r="35" spans="31:31" ht="15" thickTop="1" x14ac:dyDescent="0.35"/>
  </sheetData>
  <mergeCells count="25">
    <mergeCell ref="AE20:AE22"/>
    <mergeCell ref="A5:I5"/>
    <mergeCell ref="A6:I6"/>
    <mergeCell ref="A8:I8"/>
    <mergeCell ref="A9:I9"/>
    <mergeCell ref="A10:I10"/>
    <mergeCell ref="A11:I11"/>
    <mergeCell ref="A13:I13"/>
    <mergeCell ref="A14:I14"/>
    <mergeCell ref="A7:I7"/>
    <mergeCell ref="A12:I12"/>
    <mergeCell ref="X21:Z21"/>
    <mergeCell ref="A20:A22"/>
    <mergeCell ref="AA21:AC21"/>
    <mergeCell ref="B20:AC20"/>
    <mergeCell ref="U21:W21"/>
    <mergeCell ref="C4:I4"/>
    <mergeCell ref="A2:I2"/>
    <mergeCell ref="A18:AC18"/>
    <mergeCell ref="A19:AC19"/>
    <mergeCell ref="P21:T21"/>
    <mergeCell ref="K21:O21"/>
    <mergeCell ref="B21:D21"/>
    <mergeCell ref="E21:G21"/>
    <mergeCell ref="H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zoomScale="70" zoomScaleNormal="70" workbookViewId="0">
      <selection activeCell="A25" sqref="A25"/>
    </sheetView>
  </sheetViews>
  <sheetFormatPr defaultRowHeight="14.5" x14ac:dyDescent="0.35"/>
  <cols>
    <col min="1" max="1" width="51.08984375" style="11" bestFit="1" customWidth="1"/>
    <col min="2" max="7" width="16.36328125" customWidth="1"/>
  </cols>
  <sheetData>
    <row r="3" spans="1:7" s="12" customFormat="1" ht="56" x14ac:dyDescent="0.35">
      <c r="A3" s="13" t="s">
        <v>0</v>
      </c>
      <c r="B3" s="15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</row>
    <row r="4" spans="1:7" s="12" customFormat="1" x14ac:dyDescent="0.35">
      <c r="A4" s="17"/>
      <c r="B4" s="9">
        <v>891</v>
      </c>
      <c r="C4" s="16">
        <v>783</v>
      </c>
      <c r="D4" s="16">
        <v>693</v>
      </c>
      <c r="E4" s="16">
        <v>405</v>
      </c>
      <c r="F4" s="16">
        <v>549</v>
      </c>
      <c r="G4" s="16">
        <v>0</v>
      </c>
    </row>
    <row r="5" spans="1:7" s="12" customFormat="1" x14ac:dyDescent="0.35">
      <c r="A5" s="18"/>
      <c r="B5" s="9" t="s">
        <v>18</v>
      </c>
      <c r="C5" s="16" t="s">
        <v>19</v>
      </c>
      <c r="D5" s="16" t="s">
        <v>20</v>
      </c>
      <c r="E5" s="16" t="s">
        <v>21</v>
      </c>
      <c r="F5" s="16" t="s">
        <v>22</v>
      </c>
      <c r="G5" s="16"/>
    </row>
    <row r="6" spans="1:7" x14ac:dyDescent="0.35">
      <c r="A6" s="10" t="s">
        <v>8</v>
      </c>
      <c r="B6" s="14">
        <f>'Time CES'!$B6</f>
        <v>0</v>
      </c>
      <c r="C6" s="14">
        <f>'Time CES'!$C6</f>
        <v>0</v>
      </c>
      <c r="D6" s="14">
        <v>17</v>
      </c>
      <c r="E6" s="14">
        <v>22</v>
      </c>
      <c r="F6" s="14">
        <v>10</v>
      </c>
      <c r="G6" s="14">
        <f>'Time CES'!$G6</f>
        <v>0</v>
      </c>
    </row>
    <row r="7" spans="1:7" x14ac:dyDescent="0.35">
      <c r="A7" s="10" t="s">
        <v>12</v>
      </c>
      <c r="B7" s="14">
        <f>'Time CES'!$B7</f>
        <v>0</v>
      </c>
      <c r="C7" s="14">
        <f>'Time CES'!$C7</f>
        <v>0</v>
      </c>
      <c r="D7" s="14">
        <v>9.5</v>
      </c>
      <c r="E7" s="14">
        <v>47</v>
      </c>
      <c r="F7" s="14">
        <v>18</v>
      </c>
      <c r="G7" s="14">
        <f>'Time CES'!$G7</f>
        <v>0</v>
      </c>
    </row>
    <row r="8" spans="1:7" ht="15" customHeight="1" x14ac:dyDescent="0.35">
      <c r="A8" s="10" t="s">
        <v>9</v>
      </c>
      <c r="B8" s="14">
        <f>'Time CES'!$B8</f>
        <v>0</v>
      </c>
      <c r="C8" s="14">
        <f>'Time CES'!$C8</f>
        <v>0</v>
      </c>
      <c r="D8" s="14">
        <v>2.5</v>
      </c>
      <c r="E8" s="14">
        <f>'Time CES'!$E8</f>
        <v>0</v>
      </c>
      <c r="F8" s="14">
        <v>3</v>
      </c>
      <c r="G8" s="14">
        <f>'Time CES'!$G8</f>
        <v>0</v>
      </c>
    </row>
    <row r="9" spans="1:7" ht="15" customHeight="1" x14ac:dyDescent="0.35">
      <c r="A9" s="10" t="s">
        <v>10</v>
      </c>
      <c r="B9" s="14">
        <f>'Time CES'!$B9</f>
        <v>0</v>
      </c>
      <c r="C9" s="14">
        <f>'Time CES'!$C9</f>
        <v>0</v>
      </c>
      <c r="D9" s="14">
        <v>2.5</v>
      </c>
      <c r="E9" s="14">
        <f>'Time CES'!$E9</f>
        <v>0</v>
      </c>
      <c r="F9" s="14">
        <v>3</v>
      </c>
      <c r="G9" s="14">
        <f>'Time CES'!$G9</f>
        <v>0</v>
      </c>
    </row>
    <row r="10" spans="1:7" ht="15" customHeight="1" x14ac:dyDescent="0.35">
      <c r="A10" s="10" t="s">
        <v>13</v>
      </c>
      <c r="B10" s="14">
        <f>'Time CES'!$B10</f>
        <v>0</v>
      </c>
      <c r="C10" s="14">
        <f>'Time CES'!$C10</f>
        <v>0</v>
      </c>
      <c r="D10" s="14">
        <v>3</v>
      </c>
      <c r="E10" s="14">
        <v>5</v>
      </c>
      <c r="F10" s="14">
        <v>19.5</v>
      </c>
      <c r="G10" s="14">
        <f>'Time CES'!$G10</f>
        <v>0</v>
      </c>
    </row>
    <row r="11" spans="1:7" ht="15" customHeight="1" x14ac:dyDescent="0.35">
      <c r="A11" s="10" t="s">
        <v>11</v>
      </c>
      <c r="B11" s="14">
        <f>'Time CES'!$B11</f>
        <v>0</v>
      </c>
      <c r="C11" s="14">
        <f>'Time CES'!$C11</f>
        <v>0</v>
      </c>
      <c r="D11" s="14">
        <f>'Time CES'!$D11</f>
        <v>1</v>
      </c>
      <c r="E11" s="14">
        <v>9.5</v>
      </c>
      <c r="F11" s="14">
        <f>'Time CES'!$F11</f>
        <v>6</v>
      </c>
      <c r="G11" s="14">
        <f>'Time CES'!$G11</f>
        <v>0</v>
      </c>
    </row>
    <row r="12" spans="1:7" ht="15" customHeight="1" x14ac:dyDescent="0.35">
      <c r="A12" s="10" t="s">
        <v>14</v>
      </c>
      <c r="B12" s="14">
        <v>2</v>
      </c>
      <c r="C12" s="14">
        <f>'Time CES'!$C12</f>
        <v>0</v>
      </c>
      <c r="D12" s="14">
        <v>7.25</v>
      </c>
      <c r="E12" s="14">
        <v>31.5</v>
      </c>
      <c r="F12" s="14">
        <v>9</v>
      </c>
      <c r="G12" s="14">
        <f>'Time CES'!$G12</f>
        <v>0</v>
      </c>
    </row>
    <row r="13" spans="1:7" x14ac:dyDescent="0.35">
      <c r="A13" s="10" t="s">
        <v>16</v>
      </c>
      <c r="B13" s="14">
        <f>'Time CES'!$B13</f>
        <v>0</v>
      </c>
      <c r="C13" s="14">
        <f>'Time CES'!$C13</f>
        <v>0</v>
      </c>
      <c r="D13" s="14">
        <f>'Time CES'!$D13</f>
        <v>0</v>
      </c>
      <c r="E13" s="14">
        <f>'Time CES'!$E13</f>
        <v>0</v>
      </c>
      <c r="F13" s="14">
        <f>'Time CES'!$F13</f>
        <v>0</v>
      </c>
      <c r="G13" s="14">
        <f>'Time CES'!$G13</f>
        <v>0</v>
      </c>
    </row>
    <row r="14" spans="1:7" x14ac:dyDescent="0.35">
      <c r="A14" s="10" t="s">
        <v>17</v>
      </c>
      <c r="B14" s="14">
        <f>'Time CES'!$B14</f>
        <v>0</v>
      </c>
      <c r="C14" s="14">
        <f>'Time CES'!$C14</f>
        <v>0</v>
      </c>
      <c r="D14" s="14">
        <f>'Time CES'!$D14</f>
        <v>0</v>
      </c>
      <c r="E14" s="14">
        <f>'Time CES'!$E14</f>
        <v>0</v>
      </c>
      <c r="F14" s="14">
        <f>'Time CES'!$F14</f>
        <v>0</v>
      </c>
      <c r="G14" s="14">
        <f>'Time CES'!$G14</f>
        <v>0</v>
      </c>
    </row>
    <row r="15" spans="1:7" ht="15" customHeight="1" x14ac:dyDescent="0.35">
      <c r="A15" s="10" t="s">
        <v>15</v>
      </c>
      <c r="B15" s="14">
        <f>'Time CES'!$B15</f>
        <v>0</v>
      </c>
      <c r="C15" s="14">
        <f>'Time CES'!$C15</f>
        <v>0</v>
      </c>
      <c r="D15" s="14">
        <f>'Time CES'!$D15</f>
        <v>0</v>
      </c>
      <c r="E15" s="14">
        <f>'Time CES'!$E15</f>
        <v>0</v>
      </c>
      <c r="F15" s="14">
        <f>'Time CES'!$F15</f>
        <v>0</v>
      </c>
      <c r="G15" s="14">
        <f>'Time CES'!$G15</f>
        <v>0</v>
      </c>
    </row>
    <row r="16" spans="1:7" x14ac:dyDescent="0.35">
      <c r="B16">
        <f>SUM(B6:B15)</f>
        <v>2</v>
      </c>
      <c r="C16">
        <f t="shared" ref="C16:G16" si="0">SUM(C6:C15)</f>
        <v>0</v>
      </c>
      <c r="D16">
        <f t="shared" si="0"/>
        <v>42.75</v>
      </c>
      <c r="E16">
        <f t="shared" si="0"/>
        <v>115</v>
      </c>
      <c r="F16">
        <f t="shared" si="0"/>
        <v>68.5</v>
      </c>
      <c r="G16">
        <f t="shared" si="0"/>
        <v>0</v>
      </c>
    </row>
    <row r="18" spans="7:7" x14ac:dyDescent="0.35">
      <c r="G18">
        <f>SUM(B16:G16)</f>
        <v>228.25</v>
      </c>
    </row>
    <row r="20" spans="7:7" x14ac:dyDescent="0.35">
      <c r="G20" s="32">
        <v>231412</v>
      </c>
    </row>
    <row r="21" spans="7:7" x14ac:dyDescent="0.35">
      <c r="G21" s="32" t="e">
        <f>'App E'!#REF!</f>
        <v>#REF!</v>
      </c>
    </row>
    <row r="22" spans="7:7" x14ac:dyDescent="0.35">
      <c r="G22" s="33" t="e">
        <f>G20-G21</f>
        <v>#REF!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9"/>
  <sheetViews>
    <sheetView zoomScale="70" zoomScaleNormal="70" workbookViewId="0">
      <selection activeCell="A18" sqref="A18"/>
    </sheetView>
  </sheetViews>
  <sheetFormatPr defaultRowHeight="14.5" x14ac:dyDescent="0.35"/>
  <cols>
    <col min="1" max="1" width="51.08984375" style="11" bestFit="1" customWidth="1"/>
    <col min="2" max="7" width="16.36328125" customWidth="1"/>
    <col min="8" max="8" width="13" customWidth="1"/>
  </cols>
  <sheetData>
    <row r="3" spans="1:8" s="12" customFormat="1" ht="56" x14ac:dyDescent="0.35">
      <c r="A3" s="13" t="s">
        <v>0</v>
      </c>
      <c r="B3" s="15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</row>
    <row r="4" spans="1:8" s="12" customFormat="1" x14ac:dyDescent="0.35">
      <c r="A4" s="17"/>
      <c r="B4" s="9">
        <v>891</v>
      </c>
      <c r="C4" s="16">
        <v>783</v>
      </c>
      <c r="D4" s="16">
        <v>693</v>
      </c>
      <c r="E4" s="16">
        <v>405</v>
      </c>
      <c r="F4" s="16">
        <v>549</v>
      </c>
      <c r="G4" s="16">
        <v>0</v>
      </c>
    </row>
    <row r="5" spans="1:8" s="12" customFormat="1" x14ac:dyDescent="0.35">
      <c r="A5" s="18"/>
      <c r="B5" s="9" t="s">
        <v>18</v>
      </c>
      <c r="C5" s="16" t="s">
        <v>19</v>
      </c>
      <c r="D5" s="16" t="s">
        <v>20</v>
      </c>
      <c r="E5" s="16" t="s">
        <v>21</v>
      </c>
      <c r="F5" s="16" t="s">
        <v>22</v>
      </c>
      <c r="G5" s="16"/>
    </row>
    <row r="6" spans="1:8" x14ac:dyDescent="0.35">
      <c r="A6" s="10" t="s">
        <v>8</v>
      </c>
      <c r="B6" s="30">
        <f>[1]Research!$H$14+[1]Research!$H$56+[1]Research!$H$120</f>
        <v>0</v>
      </c>
      <c r="C6" s="31">
        <v>0</v>
      </c>
      <c r="D6" s="30">
        <f>[1]Research!$I$14+[1]Research!$I$56+[1]Research!$I$119</f>
        <v>16.5</v>
      </c>
      <c r="E6" s="30">
        <f>[1]Research!$K$14+[1]Research!$M$14+[1]Research!$N$14+[1]Research!$K$56+[1]Research!$M$56+[1]Research!$N$56+[1]Research!$K$119+[1]Research!$M$119+[1]Research!$N$119</f>
        <v>19</v>
      </c>
      <c r="F6" s="30">
        <f>[1]Research!$J$14+[1]Research!$J$56+[1]Research!$J$119</f>
        <v>8</v>
      </c>
      <c r="G6" s="31">
        <v>0</v>
      </c>
      <c r="H6" s="28" t="s">
        <v>80</v>
      </c>
    </row>
    <row r="7" spans="1:8" x14ac:dyDescent="0.35">
      <c r="A7" s="10" t="s">
        <v>12</v>
      </c>
      <c r="B7" s="30">
        <f>[1]Research!$H$16+[1]Research!$H$19+[1]Research!$H$53+[1]Research!$H$121+[1]Research!$H$122+[1]Research!$H$123+[1]Research!$H$124+[1]Research!$H$125</f>
        <v>0</v>
      </c>
      <c r="C7" s="31">
        <v>0</v>
      </c>
      <c r="D7" s="30">
        <f>[1]Research!$I$16+[1]Research!$I$19+[1]Research!$I$53+[1]Research!$I$121+[1]Research!$I$122+[1]Research!$I$123+[1]Research!$I$124+[1]Research!$I$125</f>
        <v>8.5</v>
      </c>
      <c r="E7" s="30">
        <f>[1]Research!$K$16+[1]Research!$M$16+[1]Research!$N$16+[1]Research!$K$19+[1]Research!$M$19+[1]Research!$N$19+[1]Research!$K$53+[1]Research!$M$53+[1]Research!$N$53+[1]Research!$K$121+[1]Research!$K$122+[1]Research!$K$123+[1]Research!$K$124+[1]Research!$K$125+[1]Research!$M$121+[1]Research!$M$122+[1]Research!$M$123+[1]Research!$M$124+[1]Research!$M$125+[1]Research!$N$121+[1]Research!$N$122+[1]Research!$N$123+[1]Research!$N$124+[1]Research!$N$125</f>
        <v>45.75</v>
      </c>
      <c r="F7" s="30">
        <f>[1]Research!$J$16+[1]Research!$L$16+[1]Research!$J$19+[1]Research!$L$19+[1]Research!$J$53+[1]Research!$L$53+[1]Research!$J$121+[1]Research!$J$122+[1]Research!$J$123+[1]Research!$J$124+[1]Research!$J$125+[1]Research!$L$121+[1]Research!$L$122+[1]Research!$L$123+[1]Research!$L$124+[1]Research!$L$125</f>
        <v>16</v>
      </c>
      <c r="G7" s="31">
        <v>0</v>
      </c>
      <c r="H7" s="28" t="s">
        <v>81</v>
      </c>
    </row>
    <row r="8" spans="1:8" ht="15" customHeight="1" x14ac:dyDescent="0.35">
      <c r="A8" s="10" t="s">
        <v>9</v>
      </c>
      <c r="B8" s="30">
        <f>[1]Research!$H$17+[1]Research!$H$18</f>
        <v>0</v>
      </c>
      <c r="C8" s="31">
        <v>0</v>
      </c>
      <c r="D8" s="30">
        <f>[1]Research!$I$17+[1]Research!$I$18</f>
        <v>2</v>
      </c>
      <c r="E8" s="30">
        <f>[1]Research!$K$17+[1]Research!$K$18+[1]Research!$M$17+[1]Research!$M$18+[1]Research!$N$17+[1]Research!$N$18</f>
        <v>0</v>
      </c>
      <c r="F8" s="30">
        <f>[1]Research!$J$17+[1]Research!$J$18+[1]Research!$L$17+[1]Research!$L$18</f>
        <v>2</v>
      </c>
      <c r="G8" s="31">
        <v>0</v>
      </c>
      <c r="H8" s="28" t="s">
        <v>82</v>
      </c>
    </row>
    <row r="9" spans="1:8" ht="15" customHeight="1" x14ac:dyDescent="0.35">
      <c r="A9" s="10" t="s">
        <v>10</v>
      </c>
      <c r="B9" s="30">
        <f>[1]Research!$H$51+[1]Research!$H$52</f>
        <v>0</v>
      </c>
      <c r="C9" s="31">
        <v>0</v>
      </c>
      <c r="D9" s="30">
        <f>[1]Research!$I$51+[1]Research!$I$52</f>
        <v>2</v>
      </c>
      <c r="E9" s="30">
        <f>[1]Research!$K$51+[1]Research!$K$52+[1]Research!$M$51+[1]Research!$M$52+[1]Research!$N$51+[1]Research!$N$52</f>
        <v>0</v>
      </c>
      <c r="F9" s="30">
        <f>[1]Research!$J$51+[1]Research!$J$52</f>
        <v>2</v>
      </c>
      <c r="G9" s="31">
        <v>0</v>
      </c>
      <c r="H9" s="28" t="s">
        <v>83</v>
      </c>
    </row>
    <row r="10" spans="1:8" ht="15" customHeight="1" x14ac:dyDescent="0.35">
      <c r="A10" s="10" t="s">
        <v>13</v>
      </c>
      <c r="B10" s="30">
        <f>[1]Research!$H$20+[1]Research!$H$21+[1]Research!$H$54+[1]Research!$H$55</f>
        <v>0</v>
      </c>
      <c r="C10" s="31">
        <v>0</v>
      </c>
      <c r="D10" s="30">
        <f>[1]Research!$I$20+[1]Research!$I$21+[1]Research!$H$54+[1]Research!$H$55</f>
        <v>0.25</v>
      </c>
      <c r="E10" s="30">
        <f>[1]Research!$K$20+[1]Research!$K$21+[1]Research!$M$20+[1]Research!$M$21+[1]Research!$N$20+[1]Research!$N$21+[1]Research!$K$54+[1]Research!$K$55+[1]Research!$M$54+[1]Research!$M$55+[1]Research!$N$54+[1]Research!$N$55</f>
        <v>4</v>
      </c>
      <c r="F10" s="30">
        <f>[1]Research!$J$20+[1]Research!$J$21+[1]Research!$L$20+[1]Research!$L$21+[1]Research!$J$54+[1]Research!$J$55+[1]Research!$L$54+[1]Research!$L$55</f>
        <v>18.5</v>
      </c>
      <c r="G10" s="31">
        <v>0</v>
      </c>
      <c r="H10" s="28" t="s">
        <v>84</v>
      </c>
    </row>
    <row r="11" spans="1:8" ht="15" customHeight="1" x14ac:dyDescent="0.35">
      <c r="A11" s="10" t="s">
        <v>11</v>
      </c>
      <c r="B11" s="30">
        <f>SUM([1]Research!$H$126:$H$128)</f>
        <v>0</v>
      </c>
      <c r="C11" s="31">
        <v>0</v>
      </c>
      <c r="D11" s="30">
        <f>SUM([1]Research!$I$126:$I$128)</f>
        <v>1</v>
      </c>
      <c r="E11" s="30">
        <f>SUM([1]Research!$K$126:$K$128)</f>
        <v>8</v>
      </c>
      <c r="F11" s="30">
        <f>SUM([1]Research!$J$126:$J$128)</f>
        <v>6</v>
      </c>
      <c r="G11" s="31">
        <v>0</v>
      </c>
      <c r="H11" s="28" t="s">
        <v>85</v>
      </c>
    </row>
    <row r="12" spans="1:8" ht="15" customHeight="1" x14ac:dyDescent="0.35">
      <c r="A12" s="10" t="s">
        <v>14</v>
      </c>
      <c r="B12" s="30">
        <f>SUM([1]Research!$H$154:$H$162)</f>
        <v>1.25</v>
      </c>
      <c r="C12" s="31">
        <v>0</v>
      </c>
      <c r="D12" s="30">
        <f>SUM([1]Research!$I$154:$I$162)</f>
        <v>7</v>
      </c>
      <c r="E12" s="30">
        <f>SUM([1]Research!$K$154:$K$162)+SUM([1]Research!$M$154:$M$162)+SUM([1]Research!$N$154:$N$162)</f>
        <v>29.5</v>
      </c>
      <c r="F12" s="30">
        <f>SUM([1]Research!$J$154:$J$162)</f>
        <v>7.75</v>
      </c>
      <c r="G12" s="31">
        <v>0</v>
      </c>
      <c r="H12" s="28" t="s">
        <v>86</v>
      </c>
    </row>
    <row r="13" spans="1:8" x14ac:dyDescent="0.35">
      <c r="A13" s="10" t="s">
        <v>16</v>
      </c>
      <c r="B13" s="14"/>
      <c r="C13" s="31">
        <v>0</v>
      </c>
      <c r="D13" s="14"/>
      <c r="E13" s="14"/>
      <c r="F13" s="14"/>
      <c r="G13" s="31">
        <v>0</v>
      </c>
      <c r="H13" s="28"/>
    </row>
    <row r="14" spans="1:8" x14ac:dyDescent="0.35">
      <c r="A14" s="10" t="s">
        <v>17</v>
      </c>
      <c r="B14" s="14"/>
      <c r="C14" s="31">
        <v>0</v>
      </c>
      <c r="D14" s="14"/>
      <c r="E14" s="14"/>
      <c r="F14" s="14"/>
      <c r="G14" s="31">
        <v>0</v>
      </c>
      <c r="H14" s="29"/>
    </row>
    <row r="15" spans="1:8" ht="15" customHeight="1" x14ac:dyDescent="0.35">
      <c r="A15" s="10" t="s">
        <v>15</v>
      </c>
      <c r="B15" s="30">
        <f>[1]Research!$H$163</f>
        <v>0</v>
      </c>
      <c r="C15" s="31">
        <v>0</v>
      </c>
      <c r="D15" s="30">
        <f>[1]Research!$I$163</f>
        <v>0</v>
      </c>
      <c r="E15" s="30">
        <f>[1]Research!$K$163</f>
        <v>0</v>
      </c>
      <c r="F15" s="30">
        <f>[1]Research!$J$163</f>
        <v>0</v>
      </c>
      <c r="G15" s="31">
        <v>0</v>
      </c>
      <c r="H15" s="28">
        <v>163</v>
      </c>
    </row>
    <row r="16" spans="1:8" x14ac:dyDescent="0.35">
      <c r="B16">
        <f>SUM(B6:B15)</f>
        <v>1.25</v>
      </c>
      <c r="C16">
        <f>SUM(C6:C15)</f>
        <v>0</v>
      </c>
      <c r="D16">
        <f t="shared" ref="D16:G16" si="0">SUM(D6:D15)</f>
        <v>37.25</v>
      </c>
      <c r="E16">
        <f t="shared" si="0"/>
        <v>106.25</v>
      </c>
      <c r="F16">
        <f t="shared" si="0"/>
        <v>60.25</v>
      </c>
      <c r="G16">
        <f t="shared" si="0"/>
        <v>0</v>
      </c>
    </row>
    <row r="18" spans="7:7" x14ac:dyDescent="0.35">
      <c r="G18" s="28">
        <f>SUM(B16:G16)</f>
        <v>205</v>
      </c>
    </row>
    <row r="19" spans="7:7" x14ac:dyDescent="0.35">
      <c r="G19" s="27">
        <f>[1]Research!$M$330</f>
        <v>205.25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workbookViewId="0">
      <selection activeCell="B44" sqref="B44"/>
    </sheetView>
  </sheetViews>
  <sheetFormatPr defaultRowHeight="14.5" x14ac:dyDescent="0.35"/>
  <cols>
    <col min="2" max="2" width="54.54296875" bestFit="1" customWidth="1"/>
  </cols>
  <sheetData>
    <row r="2" spans="1:7" x14ac:dyDescent="0.35">
      <c r="A2" s="19" t="s">
        <v>23</v>
      </c>
      <c r="B2" s="112" t="s">
        <v>24</v>
      </c>
      <c r="C2" s="113"/>
      <c r="D2" s="113"/>
      <c r="E2" s="113"/>
      <c r="F2" s="114"/>
      <c r="G2" s="23">
        <f>[1]Pricing!H84</f>
        <v>16994.035704826554</v>
      </c>
    </row>
    <row r="3" spans="1:7" x14ac:dyDescent="0.35">
      <c r="A3" s="19" t="s">
        <v>25</v>
      </c>
      <c r="B3" s="112" t="s">
        <v>26</v>
      </c>
      <c r="C3" s="113"/>
      <c r="D3" s="113"/>
      <c r="E3" s="113"/>
      <c r="F3" s="114"/>
      <c r="G3" s="23">
        <f>[1]Pricing!H85</f>
        <v>0</v>
      </c>
    </row>
    <row r="4" spans="1:7" x14ac:dyDescent="0.35">
      <c r="A4" s="19" t="s">
        <v>27</v>
      </c>
      <c r="B4" s="112" t="s">
        <v>28</v>
      </c>
      <c r="C4" s="113"/>
      <c r="D4" s="113"/>
      <c r="E4" s="113"/>
      <c r="F4" s="114"/>
      <c r="G4" s="23">
        <f>[1]Pricing!H86</f>
        <v>3517.7171481512669</v>
      </c>
    </row>
    <row r="5" spans="1:7" x14ac:dyDescent="0.35">
      <c r="A5" s="19" t="s">
        <v>29</v>
      </c>
      <c r="B5" s="112" t="s">
        <v>30</v>
      </c>
      <c r="C5" s="113"/>
      <c r="D5" s="113"/>
      <c r="E5" s="113"/>
      <c r="F5" s="114"/>
      <c r="G5" s="23">
        <f>[1]Pricing!H87</f>
        <v>2623.7664764946076</v>
      </c>
    </row>
    <row r="6" spans="1:7" ht="15" thickBot="1" x14ac:dyDescent="0.4">
      <c r="A6" s="19" t="s">
        <v>31</v>
      </c>
      <c r="B6" s="112" t="s">
        <v>32</v>
      </c>
      <c r="C6" s="113"/>
      <c r="D6" s="113"/>
      <c r="E6" s="113"/>
      <c r="F6" s="114"/>
      <c r="G6" s="23">
        <f>[1]Pricing!H88</f>
        <v>0</v>
      </c>
    </row>
    <row r="7" spans="1:7" x14ac:dyDescent="0.35">
      <c r="A7" s="115" t="s">
        <v>33</v>
      </c>
      <c r="B7" s="116"/>
      <c r="C7" s="116"/>
      <c r="D7" s="116"/>
      <c r="E7" s="116"/>
      <c r="F7" s="117"/>
      <c r="G7" s="24">
        <f>[1]Pricing!H89</f>
        <v>23135.51932947243</v>
      </c>
    </row>
    <row r="8" spans="1:7" x14ac:dyDescent="0.35">
      <c r="A8" s="20"/>
      <c r="B8" s="21"/>
      <c r="C8" s="22"/>
      <c r="D8" s="22"/>
      <c r="E8" s="22"/>
      <c r="F8" s="22"/>
      <c r="G8" s="25">
        <f>[1]Pricing!H90</f>
        <v>0</v>
      </c>
    </row>
    <row r="9" spans="1:7" x14ac:dyDescent="0.35">
      <c r="A9" s="19" t="s">
        <v>34</v>
      </c>
      <c r="B9" s="112" t="s">
        <v>35</v>
      </c>
      <c r="C9" s="113"/>
      <c r="D9" s="113"/>
      <c r="E9" s="113"/>
      <c r="F9" s="114"/>
      <c r="G9" s="23">
        <f>[1]Pricing!H91</f>
        <v>0</v>
      </c>
    </row>
    <row r="10" spans="1:7" x14ac:dyDescent="0.35">
      <c r="A10" s="19" t="s">
        <v>36</v>
      </c>
      <c r="B10" s="112" t="s">
        <v>37</v>
      </c>
      <c r="C10" s="113"/>
      <c r="D10" s="113"/>
      <c r="E10" s="113"/>
      <c r="F10" s="114"/>
      <c r="G10" s="23">
        <f>[1]Pricing!H92</f>
        <v>0</v>
      </c>
    </row>
    <row r="11" spans="1:7" x14ac:dyDescent="0.35">
      <c r="A11" s="19" t="s">
        <v>38</v>
      </c>
      <c r="B11" s="112" t="s">
        <v>39</v>
      </c>
      <c r="C11" s="113"/>
      <c r="D11" s="113"/>
      <c r="E11" s="113"/>
      <c r="F11" s="114"/>
      <c r="G11" s="23">
        <f>[1]Pricing!H93</f>
        <v>0</v>
      </c>
    </row>
    <row r="12" spans="1:7" x14ac:dyDescent="0.35">
      <c r="A12" s="19" t="s">
        <v>40</v>
      </c>
      <c r="B12" s="112" t="s">
        <v>41</v>
      </c>
      <c r="C12" s="113"/>
      <c r="D12" s="113"/>
      <c r="E12" s="113"/>
      <c r="F12" s="114"/>
      <c r="G12" s="23">
        <f>[1]Pricing!H94</f>
        <v>0</v>
      </c>
    </row>
    <row r="13" spans="1:7" x14ac:dyDescent="0.35">
      <c r="A13" s="19" t="s">
        <v>42</v>
      </c>
      <c r="B13" s="112" t="s">
        <v>43</v>
      </c>
      <c r="C13" s="113"/>
      <c r="D13" s="113"/>
      <c r="E13" s="113"/>
      <c r="F13" s="114"/>
      <c r="G13" s="23">
        <f>[1]Pricing!H95</f>
        <v>74982.168913073649</v>
      </c>
    </row>
    <row r="14" spans="1:7" ht="15" thickBot="1" x14ac:dyDescent="0.4">
      <c r="A14" s="19" t="s">
        <v>44</v>
      </c>
      <c r="B14" s="112" t="s">
        <v>45</v>
      </c>
      <c r="C14" s="113"/>
      <c r="D14" s="113"/>
      <c r="E14" s="113"/>
      <c r="F14" s="114"/>
      <c r="G14" s="23">
        <f>[1]Pricing!H96</f>
        <v>2886.5185748634945</v>
      </c>
    </row>
    <row r="15" spans="1:7" x14ac:dyDescent="0.35">
      <c r="A15" s="115" t="s">
        <v>46</v>
      </c>
      <c r="B15" s="116"/>
      <c r="C15" s="116"/>
      <c r="D15" s="116"/>
      <c r="E15" s="116"/>
      <c r="F15" s="117"/>
      <c r="G15" s="24">
        <f>[1]Pricing!H97</f>
        <v>77868.687487937146</v>
      </c>
    </row>
    <row r="16" spans="1:7" x14ac:dyDescent="0.35">
      <c r="A16" s="20"/>
      <c r="B16" s="21"/>
      <c r="C16" s="22"/>
      <c r="D16" s="22"/>
      <c r="E16" s="22"/>
      <c r="F16" s="22"/>
      <c r="G16" s="25">
        <f>[1]Pricing!H98</f>
        <v>0</v>
      </c>
    </row>
    <row r="17" spans="1:7" x14ac:dyDescent="0.35">
      <c r="A17" s="19" t="s">
        <v>47</v>
      </c>
      <c r="B17" s="118" t="s">
        <v>48</v>
      </c>
      <c r="C17" s="119"/>
      <c r="D17" s="119"/>
      <c r="E17" s="119"/>
      <c r="F17" s="120"/>
      <c r="G17" s="23">
        <f>[1]Pricing!H99</f>
        <v>2426.2386517114501</v>
      </c>
    </row>
    <row r="18" spans="1:7" x14ac:dyDescent="0.35">
      <c r="A18" s="19" t="s">
        <v>49</v>
      </c>
      <c r="B18" s="118" t="s">
        <v>50</v>
      </c>
      <c r="C18" s="119"/>
      <c r="D18" s="119"/>
      <c r="E18" s="119"/>
      <c r="F18" s="120"/>
      <c r="G18" s="23">
        <f>[1]Pricing!H100</f>
        <v>0</v>
      </c>
    </row>
    <row r="19" spans="1:7" x14ac:dyDescent="0.35">
      <c r="A19" s="19" t="s">
        <v>51</v>
      </c>
      <c r="B19" s="112" t="s">
        <v>52</v>
      </c>
      <c r="C19" s="113"/>
      <c r="D19" s="113"/>
      <c r="E19" s="113"/>
      <c r="F19" s="114"/>
      <c r="G19" s="23">
        <f>[1]Pricing!H101</f>
        <v>8120.5690027812743</v>
      </c>
    </row>
    <row r="20" spans="1:7" x14ac:dyDescent="0.35">
      <c r="A20" s="19" t="s">
        <v>53</v>
      </c>
      <c r="B20" s="112" t="s">
        <v>54</v>
      </c>
      <c r="C20" s="113"/>
      <c r="D20" s="113"/>
      <c r="E20" s="113"/>
      <c r="F20" s="114"/>
      <c r="G20" s="23">
        <f>[1]Pricing!H102</f>
        <v>0</v>
      </c>
    </row>
    <row r="21" spans="1:7" x14ac:dyDescent="0.35">
      <c r="A21" s="19" t="s">
        <v>55</v>
      </c>
      <c r="B21" s="112" t="s">
        <v>56</v>
      </c>
      <c r="C21" s="113"/>
      <c r="D21" s="113"/>
      <c r="E21" s="113"/>
      <c r="F21" s="114"/>
      <c r="G21" s="23">
        <f>[1]Pricing!H103</f>
        <v>0</v>
      </c>
    </row>
    <row r="22" spans="1:7" x14ac:dyDescent="0.35">
      <c r="A22" s="19" t="s">
        <v>57</v>
      </c>
      <c r="B22" s="112" t="s">
        <v>58</v>
      </c>
      <c r="C22" s="113"/>
      <c r="D22" s="113"/>
      <c r="E22" s="113"/>
      <c r="F22" s="114"/>
      <c r="G22" s="23">
        <f>[1]Pricing!H104</f>
        <v>300</v>
      </c>
    </row>
    <row r="23" spans="1:7" x14ac:dyDescent="0.35">
      <c r="A23" s="19" t="s">
        <v>59</v>
      </c>
      <c r="B23" s="112" t="s">
        <v>60</v>
      </c>
      <c r="C23" s="113"/>
      <c r="D23" s="113"/>
      <c r="E23" s="113"/>
      <c r="F23" s="114"/>
      <c r="G23" s="23">
        <f>[1]Pricing!H105</f>
        <v>418.14039367078976</v>
      </c>
    </row>
    <row r="24" spans="1:7" x14ac:dyDescent="0.35">
      <c r="A24" s="19" t="s">
        <v>61</v>
      </c>
      <c r="B24" s="112" t="s">
        <v>62</v>
      </c>
      <c r="C24" s="113"/>
      <c r="D24" s="113"/>
      <c r="E24" s="113"/>
      <c r="F24" s="114"/>
      <c r="G24" s="23">
        <f>[1]Pricing!H106</f>
        <v>2612.0049142859516</v>
      </c>
    </row>
    <row r="25" spans="1:7" x14ac:dyDescent="0.35">
      <c r="A25" s="19" t="s">
        <v>63</v>
      </c>
      <c r="B25" s="112" t="s">
        <v>64</v>
      </c>
      <c r="C25" s="113"/>
      <c r="D25" s="113"/>
      <c r="E25" s="113"/>
      <c r="F25" s="114"/>
      <c r="G25" s="23">
        <f>[1]Pricing!H107</f>
        <v>0</v>
      </c>
    </row>
    <row r="26" spans="1:7" x14ac:dyDescent="0.35">
      <c r="A26" s="19" t="s">
        <v>65</v>
      </c>
      <c r="B26" s="112" t="s">
        <v>66</v>
      </c>
      <c r="C26" s="113"/>
      <c r="D26" s="113"/>
      <c r="E26" s="113"/>
      <c r="F26" s="114"/>
      <c r="G26" s="23">
        <f>[1]Pricing!H108</f>
        <v>0</v>
      </c>
    </row>
    <row r="27" spans="1:7" x14ac:dyDescent="0.35">
      <c r="A27" s="19" t="s">
        <v>67</v>
      </c>
      <c r="B27" s="112" t="s">
        <v>68</v>
      </c>
      <c r="C27" s="113"/>
      <c r="D27" s="113"/>
      <c r="E27" s="113"/>
      <c r="F27" s="114"/>
      <c r="G27" s="23">
        <f>[1]Pricing!H109</f>
        <v>0</v>
      </c>
    </row>
    <row r="28" spans="1:7" x14ac:dyDescent="0.35">
      <c r="A28" s="19" t="s">
        <v>69</v>
      </c>
      <c r="B28" s="112" t="s">
        <v>70</v>
      </c>
      <c r="C28" s="113"/>
      <c r="D28" s="113"/>
      <c r="E28" s="113"/>
      <c r="F28" s="114"/>
      <c r="G28" s="23">
        <f>[1]Pricing!H110</f>
        <v>0</v>
      </c>
    </row>
    <row r="29" spans="1:7" x14ac:dyDescent="0.35">
      <c r="A29" s="19" t="s">
        <v>71</v>
      </c>
      <c r="B29" s="112" t="s">
        <v>72</v>
      </c>
      <c r="C29" s="113"/>
      <c r="D29" s="113"/>
      <c r="E29" s="113"/>
      <c r="F29" s="114"/>
      <c r="G29" s="23">
        <f>[1]Pricing!H111</f>
        <v>0</v>
      </c>
    </row>
    <row r="30" spans="1:7" x14ac:dyDescent="0.35">
      <c r="A30" s="19" t="s">
        <v>73</v>
      </c>
      <c r="B30" s="112" t="s">
        <v>74</v>
      </c>
      <c r="C30" s="113"/>
      <c r="D30" s="113"/>
      <c r="E30" s="113"/>
      <c r="F30" s="114"/>
      <c r="G30" s="23">
        <f>[1]Pricing!H112</f>
        <v>360.16281920000006</v>
      </c>
    </row>
    <row r="31" spans="1:7" x14ac:dyDescent="0.35">
      <c r="A31" s="19" t="s">
        <v>75</v>
      </c>
      <c r="B31" s="112" t="s">
        <v>76</v>
      </c>
      <c r="C31" s="113"/>
      <c r="D31" s="113"/>
      <c r="E31" s="113"/>
      <c r="F31" s="114"/>
      <c r="G31" s="23">
        <f>[1]Pricing!H113</f>
        <v>726.84911250000005</v>
      </c>
    </row>
    <row r="32" spans="1:7" ht="15" thickBot="1" x14ac:dyDescent="0.4">
      <c r="A32" s="19" t="s">
        <v>77</v>
      </c>
      <c r="B32" s="112" t="s">
        <v>78</v>
      </c>
      <c r="C32" s="113"/>
      <c r="D32" s="113"/>
      <c r="E32" s="113"/>
      <c r="F32" s="114"/>
      <c r="G32" s="23">
        <f>[1]Pricing!H114</f>
        <v>0</v>
      </c>
    </row>
    <row r="33" spans="6:7" x14ac:dyDescent="0.35">
      <c r="G33" s="24">
        <f>[1]Pricing!H115</f>
        <v>14963.964894149467</v>
      </c>
    </row>
    <row r="35" spans="6:7" x14ac:dyDescent="0.35">
      <c r="F35" t="s">
        <v>79</v>
      </c>
      <c r="G35" s="26">
        <f>G7+G15+G33</f>
        <v>115968.17171155904</v>
      </c>
    </row>
    <row r="36" spans="6:7" x14ac:dyDescent="0.35">
      <c r="G36" s="26" t="e">
        <f>SUM('App E'!#REF!)-Expenses!G35</f>
        <v>#REF!</v>
      </c>
    </row>
  </sheetData>
  <mergeCells count="29">
    <mergeCell ref="B14:F14"/>
    <mergeCell ref="B2:F2"/>
    <mergeCell ref="B3:F3"/>
    <mergeCell ref="B4:F4"/>
    <mergeCell ref="B5:F5"/>
    <mergeCell ref="B6:F6"/>
    <mergeCell ref="A7:F7"/>
    <mergeCell ref="B9:F9"/>
    <mergeCell ref="B10:F10"/>
    <mergeCell ref="B11:F11"/>
    <mergeCell ref="B12:F12"/>
    <mergeCell ref="B13:F13"/>
    <mergeCell ref="B27:F27"/>
    <mergeCell ref="A15:F15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8:F28"/>
    <mergeCell ref="B29:F29"/>
    <mergeCell ref="B30:F30"/>
    <mergeCell ref="B31:F31"/>
    <mergeCell ref="B32:F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App E</vt:lpstr>
      <vt:lpstr>Linked Time</vt:lpstr>
      <vt:lpstr>Time CES</vt:lpstr>
      <vt:lpstr>Expenses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cooker</dc:creator>
  <cp:lastModifiedBy>Ben Hurford</cp:lastModifiedBy>
  <cp:lastPrinted>2016-10-05T11:27:57Z</cp:lastPrinted>
  <dcterms:created xsi:type="dcterms:W3CDTF">2014-07-10T13:23:31Z</dcterms:created>
  <dcterms:modified xsi:type="dcterms:W3CDTF">2017-10-24T14:14:19Z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