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S:\Non Clinical\Estates &amp; Facilities (2023-)\Facilities\ENHT &amp; PAHT Linen &amp; Laundry\2025\Tender Docs\ENHT Spec\"/>
    </mc:Choice>
  </mc:AlternateContent>
  <xr:revisionPtr revIDLastSave="0" documentId="13_ncr:1_{34D169B0-D2C1-4B30-979F-0D05425168B2}" xr6:coauthVersionLast="47" xr6:coauthVersionMax="47" xr10:uidLastSave="{00000000-0000-0000-0000-000000000000}"/>
  <bookViews>
    <workbookView xWindow="-110" yWindow="-110" windowWidth="19420" windowHeight="10420" tabRatio="810" xr2:uid="{00000000-000D-0000-FFFF-FFFF00000000}"/>
  </bookViews>
  <sheets>
    <sheet name="Inputs" sheetId="1" r:id="rId1"/>
    <sheet name="KPI Distribution" sheetId="3" r:id="rId2"/>
    <sheet name="Summary" sheetId="2" r:id="rId3"/>
    <sheet name="Services " sheetId="4" r:id="rId4"/>
  </sheets>
  <definedNames>
    <definedName name="_xlnm._FilterDatabase" localSheetId="3" hidden="1">'Services '!$B$7:$K$24</definedName>
    <definedName name="_xlnm.Print_Area" localSheetId="0">Inputs!$B$2:$L$16</definedName>
    <definedName name="_xlnm.Print_Area" localSheetId="1">'KPI Distribution'!$B$2:$M$36</definedName>
    <definedName name="_xlnm.Print_Area" localSheetId="3">'Services '!$B$2:$K$24</definedName>
    <definedName name="_xlnm.Print_Area" localSheetId="2">Summary!$B$2:$K$9</definedName>
    <definedName name="_xlnm.Print_Titles" localSheetId="3">'Services '!$2:$7</definedName>
    <definedName name="Z_2D9B53BA_2F87_4D83_8721_E0B2CFAD82E6_.wvu.FilterData" localSheetId="3" hidden="1">'Services '!$B$7:$K$24</definedName>
    <definedName name="Z_2D9B53BA_2F87_4D83_8721_E0B2CFAD82E6_.wvu.PrintArea" localSheetId="0" hidden="1">Inputs!$B$2:$L$16</definedName>
    <definedName name="Z_2D9B53BA_2F87_4D83_8721_E0B2CFAD82E6_.wvu.PrintArea" localSheetId="1" hidden="1">'KPI Distribution'!$B$2:$M$36</definedName>
    <definedName name="Z_2D9B53BA_2F87_4D83_8721_E0B2CFAD82E6_.wvu.PrintArea" localSheetId="3" hidden="1">'Services '!$B$2:$K$24</definedName>
    <definedName name="Z_2D9B53BA_2F87_4D83_8721_E0B2CFAD82E6_.wvu.PrintArea" localSheetId="2" hidden="1">Summary!$B$2:$K$9</definedName>
    <definedName name="Z_2D9B53BA_2F87_4D83_8721_E0B2CFAD82E6_.wvu.PrintTitles" localSheetId="3" hidden="1">'Services '!$2:$7</definedName>
    <definedName name="Z_5C0C8C34_1C2E_4BE1_A032_CB72F63B5A86_.wvu.FilterData" localSheetId="3" hidden="1">'Services '!$B$7:$K$24</definedName>
    <definedName name="Z_5C0C8C34_1C2E_4BE1_A032_CB72F63B5A86_.wvu.PrintArea" localSheetId="0" hidden="1">Inputs!$B$2:$L$16</definedName>
    <definedName name="Z_5C0C8C34_1C2E_4BE1_A032_CB72F63B5A86_.wvu.PrintArea" localSheetId="1" hidden="1">'KPI Distribution'!$B$2:$M$36</definedName>
    <definedName name="Z_5C0C8C34_1C2E_4BE1_A032_CB72F63B5A86_.wvu.PrintArea" localSheetId="3" hidden="1">'Services '!$B$2:$K$24</definedName>
    <definedName name="Z_5C0C8C34_1C2E_4BE1_A032_CB72F63B5A86_.wvu.PrintArea" localSheetId="2" hidden="1">Summary!$B$2:$K$9</definedName>
    <definedName name="Z_5C0C8C34_1C2E_4BE1_A032_CB72F63B5A86_.wvu.PrintTitles" localSheetId="3" hidden="1">'Services '!$2:$7</definedName>
    <definedName name="Z_5C0C8C34_1C2E_4BE1_A032_CB72F63B5A86_.wvu.Rows" localSheetId="3" hidden="1">'Services '!#REF!,'Services '!#REF!</definedName>
    <definedName name="Z_BAE71926_6BC3_4C9D_B3DA_A6FB7F114FFD_.wvu.FilterData" localSheetId="3" hidden="1">'Services '!$B$7:$K$24</definedName>
    <definedName name="Z_BAE71926_6BC3_4C9D_B3DA_A6FB7F114FFD_.wvu.PrintArea" localSheetId="0" hidden="1">Inputs!$B$2:$L$16</definedName>
    <definedName name="Z_BAE71926_6BC3_4C9D_B3DA_A6FB7F114FFD_.wvu.PrintArea" localSheetId="1" hidden="1">'KPI Distribution'!$B$2:$M$36</definedName>
    <definedName name="Z_BAE71926_6BC3_4C9D_B3DA_A6FB7F114FFD_.wvu.PrintArea" localSheetId="3" hidden="1">'Services '!$B$2:$K$24</definedName>
    <definedName name="Z_BAE71926_6BC3_4C9D_B3DA_A6FB7F114FFD_.wvu.PrintArea" localSheetId="2" hidden="1">Summary!$B$2:$K$9</definedName>
    <definedName name="Z_BAE71926_6BC3_4C9D_B3DA_A6FB7F114FFD_.wvu.PrintTitles" localSheetId="3" hidden="1">'Services '!$2:$7</definedName>
    <definedName name="Z_D586D1B8_33A1_4CD4_AFDA_7D9F51B3F36B_.wvu.FilterData" localSheetId="3" hidden="1">'Services '!$B$7:$K$24</definedName>
    <definedName name="Z_D586D1B8_33A1_4CD4_AFDA_7D9F51B3F36B_.wvu.PrintArea" localSheetId="0" hidden="1">Inputs!$B$2:$L$16</definedName>
    <definedName name="Z_D586D1B8_33A1_4CD4_AFDA_7D9F51B3F36B_.wvu.PrintArea" localSheetId="1" hidden="1">'KPI Distribution'!$B$2:$M$36</definedName>
    <definedName name="Z_D586D1B8_33A1_4CD4_AFDA_7D9F51B3F36B_.wvu.PrintArea" localSheetId="3" hidden="1">'Services '!$B$2:$K$24</definedName>
    <definedName name="Z_D586D1B8_33A1_4CD4_AFDA_7D9F51B3F36B_.wvu.PrintArea" localSheetId="2" hidden="1">Summary!$B$2:$K$9</definedName>
    <definedName name="Z_D586D1B8_33A1_4CD4_AFDA_7D9F51B3F36B_.wvu.PrintTitles" localSheetId="3" hidden="1">'Services '!$2:$7</definedName>
    <definedName name="Z_E1460AD1_942C_4FBB_A1DD_29EC2E85BB27_.wvu.FilterData" localSheetId="3" hidden="1">'Services '!$B$7:$K$24</definedName>
    <definedName name="Z_E1460AD1_942C_4FBB_A1DD_29EC2E85BB27_.wvu.PrintArea" localSheetId="0" hidden="1">Inputs!$B$2:$L$16</definedName>
    <definedName name="Z_E1460AD1_942C_4FBB_A1DD_29EC2E85BB27_.wvu.PrintArea" localSheetId="1" hidden="1">'KPI Distribution'!$B$2:$M$36</definedName>
    <definedName name="Z_E1460AD1_942C_4FBB_A1DD_29EC2E85BB27_.wvu.PrintArea" localSheetId="3" hidden="1">'Services '!$B$2:$K$24</definedName>
    <definedName name="Z_E1460AD1_942C_4FBB_A1DD_29EC2E85BB27_.wvu.PrintArea" localSheetId="2" hidden="1">Summary!$B$2:$K$9</definedName>
    <definedName name="Z_E1460AD1_942C_4FBB_A1DD_29EC2E85BB27_.wvu.PrintTitles" localSheetId="3" hidden="1">'Services '!$2:$7</definedName>
  </definedNames>
  <calcPr calcId="191028"/>
  <customWorkbookViews>
    <customWorkbookView name="Joanne Nash - Personal View" guid="{E1460AD1-942C-4FBB-A1DD-29EC2E85BB27}" mergeInterval="0" personalView="1" maximized="1" windowWidth="1916" windowHeight="834" tabRatio="810" activeSheetId="4"/>
    <customWorkbookView name="Jo Nash - Personal View" guid="{BAE71926-6BC3-4C9D-B3DA-A6FB7F114FFD}" mergeInterval="0" personalView="1" maximized="1" windowWidth="1276" windowHeight="778" tabRatio="810" activeSheetId="4"/>
    <customWorkbookView name="Olusegun Omosilade - Personal View" guid="{5C0C8C34-1C2E-4BE1-A032-CB72F63B5A86}" mergeInterval="0" personalView="1" maximized="1" windowWidth="1276" windowHeight="778" tabRatio="810" activeSheetId="4"/>
    <customWorkbookView name="David Worswick - Personal View" guid="{2D9B53BA-2F87-4D83-8721-E0B2CFAD82E6}" mergeInterval="0" personalView="1" maximized="1" xWindow="-8" yWindow="-8" windowWidth="1382" windowHeight="744" tabRatio="810" activeSheetId="4"/>
    <customWorkbookView name="Caterina Ghin - Personal View" guid="{D586D1B8-33A1-4CD4-AFDA-7D9F51B3F36B}" mergeInterval="0" personalView="1" maximized="1" xWindow="1912" yWindow="-8" windowWidth="1296" windowHeight="1000" tabRatio="81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 r="J10" i="4"/>
  <c r="K10" i="4"/>
  <c r="F21" i="3"/>
  <c r="C21" i="3"/>
  <c r="G21" i="3"/>
  <c r="E21" i="3"/>
  <c r="H21" i="3"/>
  <c r="I21" i="3"/>
  <c r="D21" i="3"/>
  <c r="D17" i="3"/>
  <c r="E17" i="3"/>
  <c r="J21" i="3" l="1"/>
  <c r="J27" i="4"/>
  <c r="K27" i="4"/>
  <c r="J16" i="4"/>
  <c r="K16" i="4"/>
  <c r="J14" i="4"/>
  <c r="K14" i="4"/>
  <c r="I4" i="4"/>
  <c r="I3" i="4"/>
  <c r="I2" i="4"/>
  <c r="E4" i="4"/>
  <c r="E3" i="4"/>
  <c r="E2" i="4"/>
  <c r="K33" i="4"/>
  <c r="J33" i="4"/>
  <c r="K31" i="4"/>
  <c r="J31" i="4"/>
  <c r="K30" i="4"/>
  <c r="J30" i="4"/>
  <c r="K29" i="4"/>
  <c r="J29" i="4"/>
  <c r="K26" i="4"/>
  <c r="J26" i="4"/>
  <c r="K25" i="4"/>
  <c r="J25" i="4"/>
  <c r="K24" i="4"/>
  <c r="J24" i="4"/>
  <c r="K23" i="4"/>
  <c r="J23" i="4"/>
  <c r="K22" i="4"/>
  <c r="J22" i="4"/>
  <c r="K20" i="4"/>
  <c r="K19" i="4"/>
  <c r="K18" i="4"/>
  <c r="J20" i="4"/>
  <c r="J19" i="4"/>
  <c r="J18" i="4"/>
  <c r="I6" i="4" l="1"/>
  <c r="J12" i="4"/>
  <c r="K12" i="4"/>
  <c r="J13" i="4"/>
  <c r="K13" i="4"/>
  <c r="J4" i="4" l="1"/>
  <c r="J15" i="4"/>
  <c r="J11" i="4"/>
  <c r="J2" i="4" l="1"/>
  <c r="C4" i="2"/>
  <c r="I5" i="4" l="1"/>
  <c r="E4" i="3"/>
  <c r="G17" i="3"/>
  <c r="F17" i="3"/>
  <c r="C17" i="3"/>
  <c r="H17" i="3" l="1"/>
  <c r="K15" i="4"/>
  <c r="K2" i="4" s="1"/>
  <c r="K11" i="4"/>
  <c r="K4" i="4" s="1"/>
  <c r="K9" i="4"/>
  <c r="J9" i="4"/>
  <c r="C4" i="3"/>
  <c r="F4" i="2"/>
  <c r="F5" i="2" s="1"/>
  <c r="D4" i="3"/>
  <c r="H4" i="2"/>
  <c r="H5" i="2" s="1"/>
  <c r="J3" i="4" l="1"/>
  <c r="G4" i="2" s="1"/>
  <c r="G5" i="2" s="1"/>
  <c r="J6" i="4"/>
  <c r="K3" i="4"/>
  <c r="K6" i="4"/>
  <c r="E5" i="4"/>
  <c r="F5" i="4" s="1"/>
  <c r="C5" i="2"/>
  <c r="D4" i="2" l="1"/>
  <c r="D5" i="2" s="1"/>
  <c r="J5" i="4"/>
  <c r="I4" i="2"/>
  <c r="I5" i="2" s="1"/>
  <c r="K5" i="4"/>
  <c r="K4" i="2" s="1"/>
  <c r="K5" i="2" s="1"/>
  <c r="M4" i="2" l="1"/>
  <c r="C5" i="3"/>
  <c r="C8" i="3" s="1"/>
  <c r="C5" i="1" l="1"/>
  <c r="D5" i="1" l="1"/>
  <c r="D7" i="1" s="1"/>
  <c r="D5" i="3" l="1"/>
  <c r="E5" i="3"/>
  <c r="C9" i="2" l="1"/>
  <c r="D8" i="3"/>
  <c r="F4" i="3"/>
  <c r="K21" i="3" l="1"/>
  <c r="I17" i="3"/>
  <c r="G4" i="3"/>
  <c r="D9" i="2"/>
  <c r="E4" i="2" s="1"/>
  <c r="F5" i="3"/>
  <c r="E5" i="2" l="1"/>
  <c r="J4" i="2"/>
  <c r="J5" i="2" s="1"/>
  <c r="L5" i="4"/>
  <c r="L4" i="2"/>
</calcChain>
</file>

<file path=xl/sharedStrings.xml><?xml version="1.0" encoding="utf-8"?>
<sst xmlns="http://schemas.openxmlformats.org/spreadsheetml/2006/main" count="248" uniqueCount="130">
  <si>
    <t>Annual Service Payments</t>
  </si>
  <si>
    <t>2025/2026</t>
  </si>
  <si>
    <t>Failure Event Deductions &amp; Service Failure Points</t>
  </si>
  <si>
    <t>E&amp;F Service</t>
  </si>
  <si>
    <t>Annual</t>
  </si>
  <si>
    <t>Monthly</t>
  </si>
  <si>
    <t>FE Category</t>
  </si>
  <si>
    <t>FE Deduction</t>
  </si>
  <si>
    <t>SFP's</t>
  </si>
  <si>
    <t>Contract value and monthly cost TBC</t>
  </si>
  <si>
    <t>Linen &amp; Laundry</t>
  </si>
  <si>
    <t>Major</t>
  </si>
  <si>
    <t>Total Service Payment</t>
  </si>
  <si>
    <t>Medium</t>
  </si>
  <si>
    <t>`</t>
  </si>
  <si>
    <t>Minor</t>
  </si>
  <si>
    <t>Monthly Maximum  penalty threshold</t>
  </si>
  <si>
    <t>Tolerance Factor for Minor Failure Events</t>
  </si>
  <si>
    <t>No Failure Event Deduction may be made by the Trust to the Service Payment for the relevant Contract Month in respect of any Minor Failure Event if:
a) in respect of the service in which the relevant Minor Failure Event has occurred, the number of Minor Failure Events do not exceed 5% of the total Minor Failure Events which the Trust would have been entitled to make in the Contract Month in respect of that service.</t>
  </si>
  <si>
    <t>Failure Event Category Distribution</t>
  </si>
  <si>
    <t>Total</t>
  </si>
  <si>
    <t>Distribution Check:</t>
  </si>
  <si>
    <t>No. of Minor KPI's</t>
  </si>
  <si>
    <t>Minor FE's to Breach Tolerance</t>
  </si>
  <si>
    <r>
      <t xml:space="preserve">Failure Event </t>
    </r>
    <r>
      <rPr>
        <b/>
        <sz val="11"/>
        <color theme="4"/>
        <rFont val="Arial"/>
        <family val="2"/>
        <scheme val="minor"/>
      </rPr>
      <t>Monitoring Period</t>
    </r>
    <r>
      <rPr>
        <b/>
        <sz val="11"/>
        <color theme="1"/>
        <rFont val="Arial"/>
        <family val="2"/>
        <scheme val="minor"/>
      </rPr>
      <t xml:space="preserve"> Distribution</t>
    </r>
  </si>
  <si>
    <t>Every 2 months</t>
  </si>
  <si>
    <t>Daily</t>
  </si>
  <si>
    <t>Per Event</t>
  </si>
  <si>
    <t>Check:</t>
  </si>
  <si>
    <r>
      <t xml:space="preserve">Failure Event </t>
    </r>
    <r>
      <rPr>
        <b/>
        <sz val="11"/>
        <color theme="9"/>
        <rFont val="Arial"/>
        <family val="2"/>
        <scheme val="minor"/>
      </rPr>
      <t>Remedial Period</t>
    </r>
    <r>
      <rPr>
        <b/>
        <sz val="11"/>
        <color theme="1"/>
        <rFont val="Arial"/>
        <family val="2"/>
        <scheme val="minor"/>
      </rPr>
      <t xml:space="preserve"> Distribution</t>
    </r>
  </si>
  <si>
    <t>1 week</t>
  </si>
  <si>
    <t>1 day</t>
  </si>
  <si>
    <t>4 hours</t>
  </si>
  <si>
    <t>1 hour</t>
  </si>
  <si>
    <t>15 Minutes</t>
  </si>
  <si>
    <t>Category dependent</t>
  </si>
  <si>
    <t>Non remedial</t>
  </si>
  <si>
    <t>Failure Event Deductions</t>
  </si>
  <si>
    <t>No. of Minor FE's</t>
  </si>
  <si>
    <t>Minor FE Deduction</t>
  </si>
  <si>
    <t>Minor FE Deduction
(Applied)</t>
  </si>
  <si>
    <t>No. of Medium FE's</t>
  </si>
  <si>
    <t>Medium FE Deduction</t>
  </si>
  <si>
    <t>No. of Major FE's</t>
  </si>
  <si>
    <t>Major FE Deduction</t>
  </si>
  <si>
    <t>Total FE Deduction</t>
  </si>
  <si>
    <t>Service Failure Points</t>
  </si>
  <si>
    <t>Deduction Check:</t>
  </si>
  <si>
    <t>SFP Check:</t>
  </si>
  <si>
    <t>Tolerance Thresholds</t>
  </si>
  <si>
    <t>EAST AND NORTH HERTS NHS TRUST - Linen &amp; Laundry</t>
  </si>
  <si>
    <t>Failure Events</t>
  </si>
  <si>
    <t>MMM YYYY</t>
  </si>
  <si>
    <t>Ref</t>
  </si>
  <si>
    <t>Performance Parameters</t>
  </si>
  <si>
    <t>Monitoring Period</t>
  </si>
  <si>
    <t>Remedial Period</t>
  </si>
  <si>
    <t>Evidence</t>
  </si>
  <si>
    <t>Status</t>
  </si>
  <si>
    <t>No. of FE's</t>
  </si>
  <si>
    <t>Total FE Deductions</t>
  </si>
  <si>
    <t>Total SFP's</t>
  </si>
  <si>
    <t>Provision and storage of Clean Linen to central storage areas:</t>
  </si>
  <si>
    <t>LL01</t>
  </si>
  <si>
    <t xml:space="preserve">The Contractor shall ensure each delivery site meets the Authority’s order requirement with no shortages and must comply with up to 95% per product category of the total order requirement. Linen orders shall ensure no shortages will affect the patients. </t>
  </si>
  <si>
    <t xml:space="preserve">Daily Review of delivery notes to ensure 95% compliance. </t>
  </si>
  <si>
    <t>Agreed/ Pending</t>
  </si>
  <si>
    <t>LL02</t>
  </si>
  <si>
    <t>Any anticipated shortages in the Authority’s orders must be reported before delivery. If any shortages are identified upon delivery, the Contractor shall rectify them by delivering the missing items no later than 10:00 AM on the next business day.</t>
  </si>
  <si>
    <t>Per event</t>
  </si>
  <si>
    <t>Non Remedial</t>
  </si>
  <si>
    <t>Daily Review of stock levels and determined by default.</t>
  </si>
  <si>
    <t>LL03</t>
  </si>
  <si>
    <r>
      <t>The Contractor shall ensure that all deliveries to the site adhere to the delivery schedule outlined in the site information (</t>
    </r>
    <r>
      <rPr>
        <b/>
        <sz val="11"/>
        <rFont val="Arial"/>
        <family val="2"/>
        <scheme val="minor"/>
      </rPr>
      <t>Appendix A</t>
    </r>
    <r>
      <rPr>
        <sz val="11"/>
        <rFont val="Arial"/>
        <family val="2"/>
        <scheme val="minor"/>
      </rPr>
      <t>), as agreed upon with the Authority Representative.</t>
    </r>
  </si>
  <si>
    <t>Daily Review of delivery times and determined by default.</t>
  </si>
  <si>
    <t>LL04</t>
  </si>
  <si>
    <t>The Contractor shall review and report minimum stock levels (which shall be agreed with the Authority’s Representative) The Contractor shall also work with the Trust to reduce stock levels and support cost improvement plans.</t>
  </si>
  <si>
    <t>Daily Review of stock levels and reported in Monthly Report.</t>
  </si>
  <si>
    <t>LL05</t>
  </si>
  <si>
    <r>
      <t>The Contractor shall ensure all clean linen shall be clean and serviceable in accordance with Service Standards (</t>
    </r>
    <r>
      <rPr>
        <b/>
        <sz val="11"/>
        <rFont val="Arial"/>
        <family val="2"/>
        <scheme val="minor"/>
      </rPr>
      <t>Appendix B</t>
    </r>
    <r>
      <rPr>
        <sz val="11"/>
        <rFont val="Arial"/>
        <family val="2"/>
        <scheme val="minor"/>
      </rPr>
      <t>).</t>
    </r>
  </si>
  <si>
    <t>Determined by visual inspection upon delivery.</t>
  </si>
  <si>
    <t>LL06</t>
  </si>
  <si>
    <t xml:space="preserve">The Contractor to ensure that deliveries only contain products agreed for use by the Authority. </t>
  </si>
  <si>
    <t>LL07</t>
  </si>
  <si>
    <r>
      <t xml:space="preserve">The Contractor shall provide Emergency Supplies as set out but not limited to </t>
    </r>
    <r>
      <rPr>
        <b/>
        <sz val="11"/>
        <rFont val="Arial"/>
        <family val="2"/>
        <scheme val="minor"/>
      </rPr>
      <t>Appendix C</t>
    </r>
    <r>
      <rPr>
        <sz val="11"/>
        <rFont val="Arial"/>
        <family val="2"/>
        <scheme val="minor"/>
      </rPr>
      <t>. This emergency stock is to be rotated to accord with a programme agreed with the Authority</t>
    </r>
  </si>
  <si>
    <t>Every 2 months review of Emergency Supplies and reported in Monthly Report.</t>
  </si>
  <si>
    <t>LL08</t>
  </si>
  <si>
    <r>
      <t xml:space="preserve">The Contractor shall meet the Authority's off-site (laundry to site) response/completion times as set out in </t>
    </r>
    <r>
      <rPr>
        <b/>
        <sz val="11"/>
        <rFont val="Arial"/>
        <family val="2"/>
        <scheme val="minor"/>
      </rPr>
      <t>Appendix E</t>
    </r>
    <r>
      <rPr>
        <sz val="11"/>
        <rFont val="Arial"/>
        <family val="2"/>
        <scheme val="minor"/>
      </rPr>
      <t>:
  a) Emergency requests to be completed within 2 hours of request
  b) Urgent requests to be completed within 4 hours of request
  c) Routine requests to be completed within 4 hours of request
  d) Scheduled/planned requests to be completed within 15 minutes of agreed time</t>
    </r>
  </si>
  <si>
    <t>Determined by time of request logged via email</t>
  </si>
  <si>
    <t xml:space="preserve"> Segregation and collection of used linen from central storage areas: </t>
  </si>
  <si>
    <t>LL09</t>
  </si>
  <si>
    <t xml:space="preserve">The Contractor shall supply an adequate amount of clean receptacles for the segregation, storage and or collection of Used and Clean linen in accordance with the Authority’s control of Infection &amp; Prevention Policy. </t>
  </si>
  <si>
    <t>Departmental Checklists</t>
  </si>
  <si>
    <t>LL10</t>
  </si>
  <si>
    <t>The Contractor shall collect Used Linen and RTS items in accordance with the collection schedule for each site.   </t>
  </si>
  <si>
    <t>Collection Notes and Departmental Checklists</t>
  </si>
  <si>
    <t>LL11</t>
  </si>
  <si>
    <t xml:space="preserve">The Contractor shall undertake, additional collections to those scheduled within 8 hours if: 
  a) Designated storage receptacles reach more than 75% capacity 
  b) Build up impinges on Authority operations
  c) Linen Collection areas are either unsightly or malodorous </t>
  </si>
  <si>
    <t>Linen Processing/Maintenance:</t>
  </si>
  <si>
    <t>LL12</t>
  </si>
  <si>
    <t xml:space="preserve">The Contractor shall launder all Used Linen in accordance with the detailed requirements of HTM 01-04 and the Authority’s Infection &amp; Prevention and Control Policy. </t>
  </si>
  <si>
    <t>Duty of Care Visit</t>
  </si>
  <si>
    <t>LL13</t>
  </si>
  <si>
    <t>The Contractor shall provide a return to sender (RTS) laundering service, together with a tracking system on an Ad-Hoc basis to deliver a 3-day turnaround time including but not limited to: 
  a) Slide Sheets 
  b) Patient Transfer Sheets 
  c) Baby Items 
  d) Blood Pressure Cuffs 
  e) Monitor Bags 
  f) Work Wear 
  g) Breast Screening Gown 
The above is not exclusive of any other items. 
The contractor shall be responsible for any loss or damaged RTS items while being processed and returned.</t>
  </si>
  <si>
    <t>Tracking System and Departmental Checklists</t>
  </si>
  <si>
    <t>LL14</t>
  </si>
  <si>
    <t>The Contractor shall provide monthly management information to the Authority, including, usage and costs for each site and department/ward.</t>
  </si>
  <si>
    <t xml:space="preserve">Monthly Cost/Usage Report </t>
  </si>
  <si>
    <t>LL15</t>
  </si>
  <si>
    <t>The Contractor shall provide a monthly report within (10) business days after the contract month end to the Authority providing the following information: 
  a) Linen usage for each site, ward, department
  b) Quality checks at factory and site 
  c) Complaints, including call log 
  d) Van disinfection 
  e) Customer own work issues 
  f) Bagging procedures 
  g) Delivery times and procedures 
  h) Customer owned articles 
  i) Financials in agreed format 
  j) Ad-hoc requests 
  k) Microbiological test results and re-test outcomes 
  l) Annual Benchmarking against other NHS Trust sites 
  m) Sustainability Update</t>
  </si>
  <si>
    <t xml:space="preserve">Monthly Report </t>
  </si>
  <si>
    <t>LL16</t>
  </si>
  <si>
    <t>The Contractor shall perform a monthly quality audit of 100 pieces in partnership with the Authority.  Monthly Quality Audits must achieve above 95% to pass.</t>
  </si>
  <si>
    <t>Quality Audit Results</t>
  </si>
  <si>
    <t>LL17</t>
  </si>
  <si>
    <t xml:space="preserve">The Contractor must provide accurate delivery notes that correlate with the actual linen deliveries.  </t>
  </si>
  <si>
    <t xml:space="preserve">Management/Leadership: </t>
  </si>
  <si>
    <t>LL18</t>
  </si>
  <si>
    <t>The Contractor shall attend a series of monthly meetings as agreed with the Trust:
  a) monthly operational meeting
  b) quarterly strategic and wider matters meeting</t>
  </si>
  <si>
    <t>Monthly Meeting.</t>
  </si>
  <si>
    <t>LL19</t>
  </si>
  <si>
    <t>The Contractor shall ensure that any information requested by the Trust for contribution to the Trust’s internal and external public relations is issued to the intended recipients, with Trust approval where necessary (within a maximum of 3 days).</t>
  </si>
  <si>
    <t>Information received by due date.</t>
  </si>
  <si>
    <t>LL20</t>
  </si>
  <si>
    <t xml:space="preserve">At the commencement of the contract year, The Contractor shall have, in partnership with the Trust, agreed the annual performance ranges for the Continuous Improvement Indicators. Ranges should be set such that: 
  a) Current performance falls within the amber band thus enabling both parties to clearly identify a performance trend in either direction; 
  b) Movement from one to another may be reasonably expected over the course of a Contract Year: 
  c) Notwithstanding point a) Above no range shall be set to a lesser standard than the previous year’s range. </t>
  </si>
  <si>
    <t>Performance Reported using the continuous performance indicators and reported in monthly report. </t>
  </si>
  <si>
    <t xml:space="preserve">Staffing and Staff Development:  </t>
  </si>
  <si>
    <t>LL21</t>
  </si>
  <si>
    <t>The Contractor shall ensure staff maintain a standard of hygiene and are properly and presentably dressed in appropriate uniforms and work wear while working on Trust premises: 
  a) Appropriate PPE (including safety shoes) 
  b) Photographic ID badges</t>
  </si>
  <si>
    <t>Departmental Checklists and visual inspections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</si>
</sst>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17" x14ac:knownFonts="1">
    <font>
      <sz val="11"/>
      <color theme="1"/>
      <name val="Arial"/>
      <family val="2"/>
      <scheme val="minor"/>
    </font>
    <font>
      <b/>
      <sz val="11"/>
      <color theme="1"/>
      <name val="Arial"/>
      <family val="2"/>
      <scheme val="minor"/>
    </font>
    <font>
      <b/>
      <sz val="16"/>
      <color theme="1"/>
      <name val="Arial"/>
      <family val="2"/>
      <scheme val="minor"/>
    </font>
    <font>
      <i/>
      <sz val="8"/>
      <color rgb="FFFF0000"/>
      <name val="Arial"/>
      <family val="2"/>
      <scheme val="minor"/>
    </font>
    <font>
      <b/>
      <sz val="11"/>
      <color theme="0"/>
      <name val="Arial"/>
      <family val="2"/>
      <scheme val="minor"/>
    </font>
    <font>
      <i/>
      <sz val="11"/>
      <color theme="1"/>
      <name val="Arial"/>
      <family val="2"/>
      <scheme val="minor"/>
    </font>
    <font>
      <b/>
      <i/>
      <sz val="8"/>
      <color rgb="FFFF0000"/>
      <name val="Arial"/>
      <family val="2"/>
      <scheme val="minor"/>
    </font>
    <font>
      <sz val="11"/>
      <name val="Arial"/>
      <family val="2"/>
      <scheme val="minor"/>
    </font>
    <font>
      <b/>
      <sz val="16"/>
      <color theme="0"/>
      <name val="Arial"/>
      <family val="2"/>
      <scheme val="minor"/>
    </font>
    <font>
      <i/>
      <sz val="8"/>
      <color theme="0" tint="-0.34998626667073579"/>
      <name val="Arial"/>
      <family val="2"/>
      <scheme val="minor"/>
    </font>
    <font>
      <b/>
      <sz val="11"/>
      <color rgb="FFFF0000"/>
      <name val="Arial"/>
      <family val="2"/>
      <scheme val="minor"/>
    </font>
    <font>
      <sz val="8"/>
      <name val="Arial"/>
      <family val="2"/>
      <scheme val="minor"/>
    </font>
    <font>
      <b/>
      <sz val="16"/>
      <color theme="3" tint="0.79998168889431442"/>
      <name val="Arial"/>
      <family val="2"/>
      <scheme val="minor"/>
    </font>
    <font>
      <sz val="11"/>
      <color rgb="FFFF0000"/>
      <name val="Arial"/>
      <family val="2"/>
      <scheme val="minor"/>
    </font>
    <font>
      <b/>
      <sz val="11"/>
      <name val="Arial"/>
      <family val="2"/>
      <scheme val="minor"/>
    </font>
    <font>
      <b/>
      <sz val="11"/>
      <color theme="4"/>
      <name val="Arial"/>
      <family val="2"/>
      <scheme val="minor"/>
    </font>
    <font>
      <b/>
      <sz val="11"/>
      <color theme="9"/>
      <name val="Arial"/>
      <family val="2"/>
      <scheme val="minor"/>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2"/>
        <bgColor indexed="64"/>
      </patternFill>
    </fill>
    <fill>
      <patternFill patternType="solid">
        <fgColor rgb="FF002060"/>
        <bgColor indexed="64"/>
      </patternFill>
    </fill>
    <fill>
      <patternFill patternType="solid">
        <fgColor theme="6" tint="0.79998168889431442"/>
        <bgColor indexed="64"/>
      </patternFill>
    </fill>
    <fill>
      <patternFill patternType="solid">
        <fgColor rgb="FFA5A5A5"/>
      </patternFill>
    </fill>
    <fill>
      <patternFill patternType="solid">
        <fgColor theme="0" tint="-0.14999847407452621"/>
        <bgColor indexed="64"/>
      </patternFill>
    </fill>
    <fill>
      <patternFill patternType="solid">
        <fgColor theme="6" tint="0.59999389629810485"/>
        <bgColor indexed="64"/>
      </patternFill>
    </fill>
  </fills>
  <borders count="17">
    <border>
      <left/>
      <right/>
      <top/>
      <bottom/>
      <diagonal/>
    </border>
    <border>
      <left style="thick">
        <color theme="0"/>
      </left>
      <right style="thick">
        <color theme="0"/>
      </right>
      <top style="thick">
        <color theme="0"/>
      </top>
      <bottom style="thick">
        <color theme="0"/>
      </bottom>
      <diagonal/>
    </border>
    <border>
      <left/>
      <right style="thick">
        <color theme="0"/>
      </right>
      <top/>
      <bottom/>
      <diagonal/>
    </border>
    <border>
      <left style="thick">
        <color theme="0"/>
      </left>
      <right style="thick">
        <color theme="0"/>
      </right>
      <top style="thick">
        <color theme="0"/>
      </top>
      <bottom/>
      <diagonal/>
    </border>
    <border>
      <left style="thick">
        <color theme="0"/>
      </left>
      <right style="thick">
        <color theme="0"/>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bottom/>
      <diagonal/>
    </border>
    <border>
      <left style="double">
        <color rgb="FF3F3F3F"/>
      </left>
      <right style="double">
        <color rgb="FF3F3F3F"/>
      </right>
      <top style="double">
        <color rgb="FF3F3F3F"/>
      </top>
      <bottom style="double">
        <color rgb="FF3F3F3F"/>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bottom style="thick">
        <color theme="0"/>
      </bottom>
      <diagonal/>
    </border>
  </borders>
  <cellStyleXfs count="2">
    <xf numFmtId="0" fontId="0" fillId="0" borderId="0"/>
    <xf numFmtId="0" fontId="4" fillId="9" borderId="12" applyNumberFormat="0" applyAlignment="0" applyProtection="0"/>
  </cellStyleXfs>
  <cellXfs count="101">
    <xf numFmtId="0" fontId="0" fillId="0" borderId="0" xfId="0"/>
    <xf numFmtId="0" fontId="0" fillId="2" borderId="0" xfId="0" applyFill="1" applyAlignment="1">
      <alignment vertical="center"/>
    </xf>
    <xf numFmtId="0" fontId="1" fillId="2" borderId="0" xfId="0" applyFont="1" applyFill="1" applyAlignment="1">
      <alignment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2" fillId="2" borderId="0" xfId="0" applyFont="1" applyFill="1" applyAlignment="1">
      <alignment horizontal="left" vertical="center"/>
    </xf>
    <xf numFmtId="0" fontId="1" fillId="2" borderId="0" xfId="0" applyFont="1" applyFill="1" applyAlignment="1">
      <alignment vertical="center"/>
    </xf>
    <xf numFmtId="0" fontId="0" fillId="2" borderId="0" xfId="0" applyFill="1" applyAlignment="1">
      <alignment horizontal="center" vertical="center"/>
    </xf>
    <xf numFmtId="164" fontId="0" fillId="2" borderId="0" xfId="0" applyNumberFormat="1" applyFill="1" applyAlignment="1">
      <alignment horizontal="center" vertical="center" wrapText="1"/>
    </xf>
    <xf numFmtId="3" fontId="0" fillId="2" borderId="0" xfId="0" applyNumberFormat="1" applyFill="1" applyAlignment="1">
      <alignment horizontal="center" vertical="center" wrapText="1"/>
    </xf>
    <xf numFmtId="0" fontId="1" fillId="2" borderId="0" xfId="0" applyFont="1" applyFill="1" applyAlignment="1">
      <alignment horizontal="center" vertical="center"/>
    </xf>
    <xf numFmtId="164" fontId="1" fillId="2" borderId="0" xfId="0" applyNumberFormat="1" applyFont="1" applyFill="1" applyAlignment="1">
      <alignment horizontal="center" vertical="center"/>
    </xf>
    <xf numFmtId="0" fontId="3" fillId="2" borderId="0" xfId="0" applyFont="1" applyFill="1" applyAlignment="1">
      <alignment horizontal="center" vertical="center"/>
    </xf>
    <xf numFmtId="3" fontId="3"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0" fontId="3" fillId="2" borderId="0" xfId="0" applyFont="1" applyFill="1" applyAlignment="1">
      <alignment horizontal="center" vertical="center" wrapText="1"/>
    </xf>
    <xf numFmtId="17"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vertical="center"/>
    </xf>
    <xf numFmtId="3" fontId="1" fillId="2" borderId="0" xfId="0" applyNumberFormat="1" applyFont="1" applyFill="1" applyAlignment="1">
      <alignment horizontal="center" vertical="center" wrapText="1"/>
    </xf>
    <xf numFmtId="164"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164" fontId="0" fillId="2" borderId="0" xfId="0" applyNumberFormat="1" applyFill="1" applyAlignment="1">
      <alignment vertical="center"/>
    </xf>
    <xf numFmtId="0" fontId="3" fillId="2" borderId="0" xfId="0" applyFont="1" applyFill="1" applyAlignment="1">
      <alignment horizontal="center" vertical="top"/>
    </xf>
    <xf numFmtId="0" fontId="0" fillId="2" borderId="2" xfId="0" applyFill="1" applyBorder="1" applyAlignment="1">
      <alignment horizontal="center" vertical="center" wrapText="1"/>
    </xf>
    <xf numFmtId="0" fontId="9" fillId="2" borderId="2" xfId="0" applyFont="1" applyFill="1" applyBorder="1" applyAlignment="1">
      <alignment horizontal="center" wrapText="1"/>
    </xf>
    <xf numFmtId="0" fontId="9" fillId="2" borderId="0" xfId="0" applyFont="1" applyFill="1" applyAlignment="1">
      <alignment horizontal="center" wrapText="1"/>
    </xf>
    <xf numFmtId="166" fontId="0" fillId="2" borderId="0" xfId="0" applyNumberFormat="1" applyFill="1" applyAlignment="1">
      <alignment vertical="center"/>
    </xf>
    <xf numFmtId="0" fontId="1" fillId="3" borderId="1" xfId="0"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0" fillId="3" borderId="1" xfId="0" applyFill="1" applyBorder="1" applyAlignment="1">
      <alignment horizontal="center" vertical="center" wrapText="1"/>
    </xf>
    <xf numFmtId="164" fontId="1" fillId="6" borderId="1" xfId="0" applyNumberFormat="1"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164" fontId="1" fillId="6" borderId="3" xfId="0" applyNumberFormat="1" applyFont="1" applyFill="1" applyBorder="1" applyAlignment="1">
      <alignment horizontal="center" vertical="center" wrapText="1"/>
    </xf>
    <xf numFmtId="3" fontId="1" fillId="6" borderId="3" xfId="0" applyNumberFormat="1" applyFont="1" applyFill="1" applyBorder="1" applyAlignment="1">
      <alignment horizontal="center" vertical="center" wrapText="1"/>
    </xf>
    <xf numFmtId="0" fontId="7" fillId="5" borderId="1" xfId="0" applyFont="1" applyFill="1" applyBorder="1" applyAlignment="1">
      <alignment vertical="center" wrapText="1"/>
    </xf>
    <xf numFmtId="0" fontId="0" fillId="5" borderId="1" xfId="0" applyFill="1" applyBorder="1" applyAlignment="1">
      <alignment horizontal="center" vertical="center" wrapText="1"/>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0" fillId="5" borderId="1" xfId="0" applyFill="1" applyBorder="1" applyAlignment="1">
      <alignment vertical="center" wrapText="1"/>
    </xf>
    <xf numFmtId="0" fontId="4" fillId="7" borderId="1" xfId="0" applyFont="1" applyFill="1" applyBorder="1" applyAlignment="1">
      <alignment horizontal="center" vertical="center" wrapText="1"/>
    </xf>
    <xf numFmtId="3" fontId="4" fillId="7" borderId="1" xfId="0" applyNumberFormat="1"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0" fontId="4" fillId="4" borderId="1" xfId="0" applyFont="1" applyFill="1" applyBorder="1" applyAlignment="1">
      <alignment vertical="center"/>
    </xf>
    <xf numFmtId="0" fontId="4" fillId="4" borderId="1" xfId="0" applyFont="1" applyFill="1" applyBorder="1" applyAlignment="1">
      <alignment horizontal="center" vertical="center"/>
    </xf>
    <xf numFmtId="0" fontId="1" fillId="3" borderId="1" xfId="0" applyFont="1" applyFill="1" applyBorder="1" applyAlignment="1">
      <alignment vertical="center" wrapText="1"/>
    </xf>
    <xf numFmtId="3" fontId="0" fillId="5" borderId="1" xfId="0" applyNumberFormat="1" applyFill="1" applyBorder="1" applyAlignment="1">
      <alignment horizontal="center" vertical="center"/>
    </xf>
    <xf numFmtId="0" fontId="4" fillId="7" borderId="1" xfId="0" applyFont="1" applyFill="1" applyBorder="1" applyAlignment="1">
      <alignment vertical="center"/>
    </xf>
    <xf numFmtId="3" fontId="4" fillId="7" borderId="1" xfId="0" applyNumberFormat="1" applyFont="1" applyFill="1" applyBorder="1" applyAlignment="1">
      <alignment horizontal="center" vertical="center"/>
    </xf>
    <xf numFmtId="3" fontId="10" fillId="5" borderId="1" xfId="0" applyNumberFormat="1" applyFont="1" applyFill="1" applyBorder="1" applyAlignment="1">
      <alignment horizontal="center" vertical="center"/>
    </xf>
    <xf numFmtId="164" fontId="0" fillId="5" borderId="1" xfId="0" applyNumberFormat="1" applyFill="1" applyBorder="1" applyAlignment="1">
      <alignment horizontal="center" vertical="center"/>
    </xf>
    <xf numFmtId="164" fontId="4" fillId="7"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3" fontId="1" fillId="8" borderId="1" xfId="0" applyNumberFormat="1" applyFont="1" applyFill="1" applyBorder="1" applyAlignment="1">
      <alignment horizontal="center" vertical="center" wrapText="1"/>
    </xf>
    <xf numFmtId="3" fontId="1" fillId="8" borderId="3" xfId="0" applyNumberFormat="1" applyFont="1" applyFill="1" applyBorder="1" applyAlignment="1">
      <alignment horizontal="center" vertical="center" wrapText="1"/>
    </xf>
    <xf numFmtId="3" fontId="1" fillId="8" borderId="1" xfId="0" applyNumberFormat="1" applyFont="1" applyFill="1" applyBorder="1" applyAlignment="1">
      <alignment horizontal="center" vertical="center"/>
    </xf>
    <xf numFmtId="165" fontId="1" fillId="8" borderId="1" xfId="0" applyNumberFormat="1" applyFont="1" applyFill="1" applyBorder="1" applyAlignment="1">
      <alignment horizontal="center" vertical="center"/>
    </xf>
    <xf numFmtId="164" fontId="1" fillId="8" borderId="1" xfId="0" applyNumberFormat="1" applyFont="1" applyFill="1" applyBorder="1" applyAlignment="1">
      <alignment horizontal="center" vertical="center"/>
    </xf>
    <xf numFmtId="9" fontId="0" fillId="0" borderId="0" xfId="0" applyNumberFormat="1" applyAlignment="1">
      <alignment vertical="center"/>
    </xf>
    <xf numFmtId="0" fontId="1" fillId="6" borderId="13" xfId="0" applyFont="1" applyFill="1" applyBorder="1" applyAlignment="1">
      <alignment horizontal="center" vertical="center" wrapText="1"/>
    </xf>
    <xf numFmtId="0" fontId="14" fillId="6" borderId="6" xfId="0" applyFont="1" applyFill="1" applyBorder="1" applyAlignment="1">
      <alignment vertical="center" wrapText="1"/>
    </xf>
    <xf numFmtId="0" fontId="7" fillId="6" borderId="6" xfId="0" applyFont="1" applyFill="1" applyBorder="1" applyAlignment="1">
      <alignment horizontal="center" vertical="center" wrapText="1"/>
    </xf>
    <xf numFmtId="0" fontId="0" fillId="6" borderId="6" xfId="0" applyFill="1" applyBorder="1" applyAlignment="1">
      <alignment horizontal="center" vertical="center" wrapText="1"/>
    </xf>
    <xf numFmtId="3" fontId="1" fillId="6" borderId="6" xfId="0" applyNumberFormat="1" applyFont="1" applyFill="1" applyBorder="1" applyAlignment="1">
      <alignment horizontal="center" vertical="center" wrapText="1"/>
    </xf>
    <xf numFmtId="164" fontId="1" fillId="6" borderId="6" xfId="0" applyNumberFormat="1" applyFont="1" applyFill="1" applyBorder="1" applyAlignment="1">
      <alignment horizontal="center" vertical="center" wrapText="1"/>
    </xf>
    <xf numFmtId="3" fontId="1" fillId="6" borderId="14" xfId="0" applyNumberFormat="1" applyFont="1" applyFill="1" applyBorder="1" applyAlignment="1">
      <alignment horizontal="center" vertical="center" wrapText="1"/>
    </xf>
    <xf numFmtId="164" fontId="13" fillId="5" borderId="1" xfId="0" applyNumberFormat="1" applyFont="1" applyFill="1" applyBorder="1" applyAlignment="1">
      <alignment horizontal="center" vertical="center"/>
    </xf>
    <xf numFmtId="0" fontId="0" fillId="2" borderId="0" xfId="0" applyFill="1"/>
    <xf numFmtId="0" fontId="7" fillId="5"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0" fillId="10" borderId="12" xfId="1" applyFont="1" applyFill="1" applyAlignment="1">
      <alignment vertical="center" wrapText="1"/>
    </xf>
    <xf numFmtId="10" fontId="10" fillId="3" borderId="1" xfId="0" applyNumberFormat="1" applyFont="1" applyFill="1" applyBorder="1" applyAlignment="1">
      <alignment horizontal="center" vertical="center"/>
    </xf>
    <xf numFmtId="0" fontId="0" fillId="5" borderId="7" xfId="0" applyFill="1" applyBorder="1" applyAlignment="1">
      <alignment vertical="center"/>
    </xf>
    <xf numFmtId="0" fontId="0" fillId="5" borderId="5" xfId="0" applyFill="1" applyBorder="1" applyAlignment="1">
      <alignment vertical="center"/>
    </xf>
    <xf numFmtId="0" fontId="0" fillId="5" borderId="5" xfId="0" applyFill="1" applyBorder="1" applyAlignment="1">
      <alignment vertical="center" wrapText="1"/>
    </xf>
    <xf numFmtId="0" fontId="0" fillId="5" borderId="8" xfId="0" applyFill="1" applyBorder="1" applyAlignment="1">
      <alignment horizontal="center" vertical="center"/>
    </xf>
    <xf numFmtId="0" fontId="0" fillId="5" borderId="11" xfId="0" applyFill="1" applyBorder="1" applyAlignment="1">
      <alignment vertical="center"/>
    </xf>
    <xf numFmtId="0" fontId="0" fillId="5" borderId="0" xfId="0" applyFill="1" applyAlignment="1">
      <alignment horizontal="center" vertical="center"/>
    </xf>
    <xf numFmtId="0" fontId="0" fillId="5" borderId="2" xfId="0" applyFill="1" applyBorder="1" applyAlignment="1">
      <alignment horizontal="center" vertical="center"/>
    </xf>
    <xf numFmtId="0" fontId="0" fillId="5" borderId="9" xfId="0" applyFill="1" applyBorder="1" applyAlignment="1">
      <alignment vertical="center"/>
    </xf>
    <xf numFmtId="0" fontId="0" fillId="5" borderId="16" xfId="0" applyFill="1" applyBorder="1" applyAlignment="1">
      <alignment horizontal="center" vertical="center"/>
    </xf>
    <xf numFmtId="0" fontId="0" fillId="5" borderId="10" xfId="0" applyFill="1" applyBorder="1" applyAlignment="1">
      <alignment horizontal="center" vertical="center"/>
    </xf>
    <xf numFmtId="0" fontId="5" fillId="2" borderId="0" xfId="0" applyFont="1" applyFill="1" applyAlignment="1">
      <alignment horizontal="left" vertical="center" wrapText="1"/>
    </xf>
    <xf numFmtId="0" fontId="8" fillId="4" borderId="7" xfId="0" applyFont="1" applyFill="1" applyBorder="1" applyAlignment="1">
      <alignment horizontal="left" wrapText="1"/>
    </xf>
    <xf numFmtId="0" fontId="8" fillId="4" borderId="8" xfId="0" applyFont="1" applyFill="1" applyBorder="1" applyAlignment="1">
      <alignment horizontal="left" wrapText="1"/>
    </xf>
    <xf numFmtId="0" fontId="8" fillId="4" borderId="11" xfId="0" applyFont="1" applyFill="1" applyBorder="1" applyAlignment="1">
      <alignment horizontal="left" wrapText="1"/>
    </xf>
    <xf numFmtId="0" fontId="8" fillId="4" borderId="2" xfId="0" applyFont="1" applyFill="1" applyBorder="1" applyAlignment="1">
      <alignment horizontal="left" wrapText="1"/>
    </xf>
    <xf numFmtId="0" fontId="12" fillId="4" borderId="11" xfId="0"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9" xfId="0" applyFont="1" applyFill="1" applyBorder="1" applyAlignment="1">
      <alignment horizontal="left" vertical="top" wrapText="1"/>
    </xf>
    <xf numFmtId="0" fontId="12" fillId="4" borderId="10" xfId="0" applyFont="1" applyFill="1" applyBorder="1" applyAlignment="1">
      <alignment horizontal="left" vertical="top" wrapText="1"/>
    </xf>
    <xf numFmtId="0" fontId="1" fillId="11" borderId="3"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15" xfId="0" applyFont="1" applyFill="1" applyBorder="1" applyAlignment="1">
      <alignment horizontal="center" vertical="center" wrapText="1"/>
    </xf>
  </cellXfs>
  <cellStyles count="2">
    <cellStyle name="Check Cell" xfId="1" builtinId="23"/>
    <cellStyle name="Normal" xfId="0" builtinId="0"/>
  </cellStyles>
  <dxfs count="12">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s>
  <tableStyles count="0" defaultTableStyle="TableStyleMedium2" defaultPivotStyle="PivotStyleLight16"/>
  <colors>
    <mruColors>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GB" sz="1400"/>
              <a:t>KPI</a:t>
            </a:r>
            <a:r>
              <a:rPr lang="en-GB" sz="1400" baseline="0"/>
              <a:t> Failure Event Category Distribution</a:t>
            </a:r>
            <a:endParaRPr lang="en-GB" sz="1400"/>
          </a:p>
        </c:rich>
      </c:tx>
      <c:layout>
        <c:manualLayout>
          <c:xMode val="edge"/>
          <c:yMode val="edge"/>
          <c:x val="0.12903947351408662"/>
          <c:y val="2.4767801857585141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GB"/>
        </a:p>
      </c:txPr>
    </c:title>
    <c:autoTitleDeleted val="0"/>
    <c:view3D>
      <c:rotX val="30"/>
      <c:rotY val="0"/>
      <c:rAngAx val="0"/>
      <c:perspective val="20"/>
    </c:view3D>
    <c:floor>
      <c:thickness val="0"/>
      <c:spPr>
        <a:noFill/>
        <a:ln w="6350" cap="flat" cmpd="sng" algn="ctr">
          <a:solidFill>
            <a:schemeClr val="tx1">
              <a:tint val="75000"/>
            </a:schemeClr>
          </a:solidFill>
          <a:prstDash val="solid"/>
          <a:round/>
        </a:ln>
        <a:effectLst/>
        <a:sp3d contourW="6350">
          <a:contourClr>
            <a:schemeClr val="tx1">
              <a:tint val="75000"/>
            </a:schemeClr>
          </a:contourClr>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'KPI Distribution'!$B$4</c:f>
              <c:strCache>
                <c:ptCount val="1"/>
                <c:pt idx="0">
                  <c:v>Linen &amp; Laundry</c:v>
                </c:pt>
              </c:strCache>
            </c:strRef>
          </c:tx>
          <c:explosion val="19"/>
          <c:dPt>
            <c:idx val="0"/>
            <c:bubble3D val="0"/>
            <c:spPr>
              <a:solidFill>
                <a:srgbClr val="00B050"/>
              </a:solidFill>
              <a:ln>
                <a:noFill/>
              </a:ln>
              <a:effectLst/>
              <a:sp3d/>
            </c:spPr>
            <c:extLst>
              <c:ext xmlns:c16="http://schemas.microsoft.com/office/drawing/2014/chart" uri="{C3380CC4-5D6E-409C-BE32-E72D297353CC}">
                <c16:uniqueId val="{00000001-67F8-4215-81B0-F762BBF8C1EC}"/>
              </c:ext>
            </c:extLst>
          </c:dPt>
          <c:dPt>
            <c:idx val="1"/>
            <c:bubble3D val="0"/>
            <c:spPr>
              <a:solidFill>
                <a:srgbClr val="FFC000"/>
              </a:solidFill>
              <a:ln>
                <a:noFill/>
              </a:ln>
              <a:effectLst/>
              <a:sp3d/>
            </c:spPr>
            <c:extLst>
              <c:ext xmlns:c16="http://schemas.microsoft.com/office/drawing/2014/chart" uri="{C3380CC4-5D6E-409C-BE32-E72D297353CC}">
                <c16:uniqueId val="{00000003-67F8-4215-81B0-F762BBF8C1EC}"/>
              </c:ext>
            </c:extLst>
          </c:dPt>
          <c:dPt>
            <c:idx val="2"/>
            <c:bubble3D val="0"/>
            <c:spPr>
              <a:solidFill>
                <a:srgbClr val="C00000"/>
              </a:solidFill>
              <a:ln>
                <a:noFill/>
              </a:ln>
              <a:effectLst/>
              <a:sp3d/>
            </c:spPr>
            <c:extLst>
              <c:ext xmlns:c16="http://schemas.microsoft.com/office/drawing/2014/chart" uri="{C3380CC4-5D6E-409C-BE32-E72D297353CC}">
                <c16:uniqueId val="{00000005-67F8-4215-81B0-F762BBF8C1EC}"/>
              </c:ext>
            </c:extLst>
          </c:dPt>
          <c:dLbls>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'KPI Distribution'!$C$3:$E$3</c:f>
              <c:strCache>
                <c:ptCount val="3"/>
                <c:pt idx="0">
                  <c:v>Minor</c:v>
                </c:pt>
                <c:pt idx="1">
                  <c:v>Medium</c:v>
                </c:pt>
                <c:pt idx="2">
                  <c:v>Major</c:v>
                </c:pt>
              </c:strCache>
            </c:strRef>
          </c:cat>
          <c:val>
            <c:numRef>
              <c:f>'KPI Distribution'!$C$4:$E$4</c:f>
              <c:numCache>
                <c:formatCode>#,##0</c:formatCode>
                <c:ptCount val="3"/>
                <c:pt idx="0">
                  <c:v>7</c:v>
                </c:pt>
                <c:pt idx="1">
                  <c:v>11</c:v>
                </c:pt>
                <c:pt idx="2">
                  <c:v>3</c:v>
                </c:pt>
              </c:numCache>
            </c:numRef>
          </c:val>
          <c:extLst>
            <c:ext xmlns:c16="http://schemas.microsoft.com/office/drawing/2014/chart" uri="{C3380CC4-5D6E-409C-BE32-E72D297353CC}">
              <c16:uniqueId val="{00000006-67F8-4215-81B0-F762BBF8C1EC}"/>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26611044309116533"/>
          <c:y val="0.86674235488005857"/>
          <c:w val="0.46777911381766935"/>
          <c:h val="8.0101498940539403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6350"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'KPI Distribution'!$B$17</c:f>
              <c:strCache>
                <c:ptCount val="1"/>
                <c:pt idx="0">
                  <c:v>Linen &amp; Laundry</c:v>
                </c:pt>
              </c:strCache>
            </c:strRef>
          </c:tx>
          <c:invertIfNegative val="0"/>
          <c:cat>
            <c:strRef>
              <c:f>'KPI Distribution'!$C$16:$G$16</c:f>
              <c:strCache>
                <c:ptCount val="5"/>
                <c:pt idx="0">
                  <c:v>Annual</c:v>
                </c:pt>
                <c:pt idx="1">
                  <c:v>Every 2 months</c:v>
                </c:pt>
                <c:pt idx="2">
                  <c:v>Monthly</c:v>
                </c:pt>
                <c:pt idx="3">
                  <c:v>Daily</c:v>
                </c:pt>
                <c:pt idx="4">
                  <c:v>Per Event</c:v>
                </c:pt>
              </c:strCache>
            </c:strRef>
          </c:cat>
          <c:val>
            <c:numRef>
              <c:f>'KPI Distribution'!$C$17:$G$17</c:f>
              <c:numCache>
                <c:formatCode>#,##0</c:formatCode>
                <c:ptCount val="5"/>
                <c:pt idx="0">
                  <c:v>1</c:v>
                </c:pt>
                <c:pt idx="1">
                  <c:v>1</c:v>
                </c:pt>
                <c:pt idx="2">
                  <c:v>5</c:v>
                </c:pt>
                <c:pt idx="3">
                  <c:v>7</c:v>
                </c:pt>
                <c:pt idx="4">
                  <c:v>7</c:v>
                </c:pt>
              </c:numCache>
            </c:numRef>
          </c:val>
          <c:extLst>
            <c:ext xmlns:c16="http://schemas.microsoft.com/office/drawing/2014/chart" uri="{C3380CC4-5D6E-409C-BE32-E72D297353CC}">
              <c16:uniqueId val="{00000000-01F8-4667-9BF4-AC64D34C4C43}"/>
            </c:ext>
          </c:extLst>
        </c:ser>
        <c:dLbls>
          <c:showLegendKey val="0"/>
          <c:showVal val="0"/>
          <c:showCatName val="0"/>
          <c:showSerName val="0"/>
          <c:showPercent val="0"/>
          <c:showBubbleSize val="0"/>
        </c:dLbls>
        <c:gapWidth val="150"/>
        <c:axId val="160208384"/>
        <c:axId val="182731136"/>
      </c:barChart>
      <c:catAx>
        <c:axId val="160208384"/>
        <c:scaling>
          <c:orientation val="minMax"/>
        </c:scaling>
        <c:delete val="0"/>
        <c:axPos val="l"/>
        <c:numFmt formatCode="General" sourceLinked="0"/>
        <c:majorTickMark val="out"/>
        <c:minorTickMark val="none"/>
        <c:tickLblPos val="nextTo"/>
        <c:crossAx val="182731136"/>
        <c:crosses val="autoZero"/>
        <c:auto val="1"/>
        <c:lblAlgn val="ctr"/>
        <c:lblOffset val="100"/>
        <c:noMultiLvlLbl val="0"/>
      </c:catAx>
      <c:valAx>
        <c:axId val="182731136"/>
        <c:scaling>
          <c:orientation val="minMax"/>
        </c:scaling>
        <c:delete val="0"/>
        <c:axPos val="b"/>
        <c:majorGridlines/>
        <c:numFmt formatCode="#,##0" sourceLinked="1"/>
        <c:majorTickMark val="out"/>
        <c:minorTickMark val="none"/>
        <c:tickLblPos val="nextTo"/>
        <c:crossAx val="160208384"/>
        <c:crosses val="autoZero"/>
        <c:crossBetween val="between"/>
      </c:valAx>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tx>
            <c:strRef>
              <c:f>'KPI Distribution'!$B$21</c:f>
              <c:strCache>
                <c:ptCount val="1"/>
                <c:pt idx="0">
                  <c:v>Linen &amp; Laundry</c:v>
                </c:pt>
              </c:strCache>
            </c:strRef>
          </c:tx>
          <c:invertIfNegative val="0"/>
          <c:cat>
            <c:strRef>
              <c:f>'KPI Distribution'!$C$20:$I$20</c:f>
              <c:strCache>
                <c:ptCount val="7"/>
                <c:pt idx="0">
                  <c:v>1 week</c:v>
                </c:pt>
                <c:pt idx="1">
                  <c:v>1 day</c:v>
                </c:pt>
                <c:pt idx="2">
                  <c:v>4 hours</c:v>
                </c:pt>
                <c:pt idx="3">
                  <c:v>1 hour</c:v>
                </c:pt>
                <c:pt idx="4">
                  <c:v>15 Minutes</c:v>
                </c:pt>
                <c:pt idx="5">
                  <c:v>Category dependent</c:v>
                </c:pt>
                <c:pt idx="6">
                  <c:v>Non remedial</c:v>
                </c:pt>
              </c:strCache>
            </c:strRef>
          </c:cat>
          <c:val>
            <c:numRef>
              <c:f>'KPI Distribution'!$C$21:$I$21</c:f>
              <c:numCache>
                <c:formatCode>#,##0</c:formatCode>
                <c:ptCount val="7"/>
                <c:pt idx="0">
                  <c:v>2</c:v>
                </c:pt>
                <c:pt idx="1">
                  <c:v>3</c:v>
                </c:pt>
                <c:pt idx="2">
                  <c:v>5</c:v>
                </c:pt>
                <c:pt idx="3">
                  <c:v>4</c:v>
                </c:pt>
                <c:pt idx="4">
                  <c:v>1</c:v>
                </c:pt>
                <c:pt idx="5">
                  <c:v>1</c:v>
                </c:pt>
                <c:pt idx="6">
                  <c:v>5</c:v>
                </c:pt>
              </c:numCache>
            </c:numRef>
          </c:val>
          <c:extLst>
            <c:ext xmlns:c16="http://schemas.microsoft.com/office/drawing/2014/chart" uri="{C3380CC4-5D6E-409C-BE32-E72D297353CC}">
              <c16:uniqueId val="{00000000-FFE4-4AAE-8A80-80F8A773A48E}"/>
            </c:ext>
          </c:extLst>
        </c:ser>
        <c:dLbls>
          <c:showLegendKey val="0"/>
          <c:showVal val="0"/>
          <c:showCatName val="0"/>
          <c:showSerName val="0"/>
          <c:showPercent val="0"/>
          <c:showBubbleSize val="0"/>
        </c:dLbls>
        <c:gapWidth val="150"/>
        <c:axId val="256505344"/>
        <c:axId val="182697984"/>
      </c:barChart>
      <c:catAx>
        <c:axId val="256505344"/>
        <c:scaling>
          <c:orientation val="minMax"/>
        </c:scaling>
        <c:delete val="0"/>
        <c:axPos val="l"/>
        <c:numFmt formatCode="General" sourceLinked="0"/>
        <c:majorTickMark val="out"/>
        <c:minorTickMark val="none"/>
        <c:tickLblPos val="nextTo"/>
        <c:crossAx val="182697984"/>
        <c:crosses val="autoZero"/>
        <c:auto val="1"/>
        <c:lblAlgn val="ctr"/>
        <c:lblOffset val="100"/>
        <c:noMultiLvlLbl val="0"/>
      </c:catAx>
      <c:valAx>
        <c:axId val="182697984"/>
        <c:scaling>
          <c:orientation val="minMax"/>
        </c:scaling>
        <c:delete val="0"/>
        <c:axPos val="b"/>
        <c:majorGridlines/>
        <c:numFmt formatCode="#,##0" sourceLinked="1"/>
        <c:majorTickMark val="out"/>
        <c:minorTickMark val="none"/>
        <c:tickLblPos val="nextTo"/>
        <c:crossAx val="256505344"/>
        <c:crosses val="autoZero"/>
        <c:crossBetween val="between"/>
      </c:valAx>
      <c:spPr>
        <a:solidFill>
          <a:schemeClr val="bg1"/>
        </a:solidFill>
      </c:spPr>
    </c:plotArea>
    <c:plotVisOnly val="1"/>
    <c:dispBlanksAs val="gap"/>
    <c:showDLblsOverMax val="0"/>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xdr:colOff>
      <xdr:row>1</xdr:row>
      <xdr:rowOff>171450</xdr:rowOff>
    </xdr:from>
    <xdr:to>
      <xdr:col>11</xdr:col>
      <xdr:colOff>1</xdr:colOff>
      <xdr:row>14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180974</xdr:colOff>
      <xdr:row>22</xdr:row>
      <xdr:rowOff>1</xdr:rowOff>
    </xdr:from>
    <xdr:to>
      <xdr:col>3</xdr:col>
      <xdr:colOff>885824</xdr:colOff>
      <xdr:row>34</xdr:row>
      <xdr:rowOff>1</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22</xdr:row>
      <xdr:rowOff>0</xdr:rowOff>
    </xdr:from>
    <xdr:to>
      <xdr:col>10</xdr:col>
      <xdr:colOff>0</xdr:colOff>
      <xdr:row>34</xdr:row>
      <xdr:rowOff>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NHS_Rebrand_2022 - Theme">
  <a:themeElements>
    <a:clrScheme name="NHS_Rebrand_2022">
      <a:dk1>
        <a:sysClr val="windowText" lastClr="000000"/>
      </a:dk1>
      <a:lt1>
        <a:sysClr val="window" lastClr="FFFFFF"/>
      </a:lt1>
      <a:dk2>
        <a:srgbClr val="005EB8"/>
      </a:dk2>
      <a:lt2>
        <a:srgbClr val="EBF5FF"/>
      </a:lt2>
      <a:accent1>
        <a:srgbClr val="00A9CE"/>
      </a:accent1>
      <a:accent2>
        <a:srgbClr val="330072"/>
      </a:accent2>
      <a:accent3>
        <a:srgbClr val="ED8B00"/>
      </a:accent3>
      <a:accent4>
        <a:srgbClr val="FFC000"/>
      </a:accent4>
      <a:accent5>
        <a:srgbClr val="006747"/>
      </a:accent5>
      <a:accent6>
        <a:srgbClr val="AE2573"/>
      </a:accent6>
      <a:hlink>
        <a:srgbClr val="005EB8"/>
      </a:hlink>
      <a:folHlink>
        <a:srgbClr val="330072"/>
      </a:folHlink>
    </a:clrScheme>
    <a:fontScheme name="NHS_Rebrand_202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59999389629810485"/>
    <pageSetUpPr fitToPage="1"/>
  </sheetPr>
  <dimension ref="B2:S24"/>
  <sheetViews>
    <sheetView tabSelected="1" zoomScaleNormal="100" zoomScaleSheetLayoutView="100" workbookViewId="0">
      <selection activeCell="D11" sqref="D11"/>
    </sheetView>
  </sheetViews>
  <sheetFormatPr defaultColWidth="9" defaultRowHeight="14" x14ac:dyDescent="0.3"/>
  <cols>
    <col min="1" max="1" width="2.33203125" style="1" customWidth="1"/>
    <col min="2" max="2" width="40.58203125" style="1" customWidth="1"/>
    <col min="3" max="4" width="15.58203125" style="1" customWidth="1"/>
    <col min="5" max="5" width="5.58203125" style="1" customWidth="1"/>
    <col min="6" max="8" width="10.58203125" style="1" customWidth="1"/>
    <col min="9" max="13" width="9" style="1"/>
    <col min="14" max="14" width="40.58203125" style="1" customWidth="1"/>
    <col min="15" max="15" width="40.58203125" style="7" customWidth="1"/>
    <col min="16" max="16" width="13.75" style="7" customWidth="1"/>
    <col min="17" max="17" width="2.58203125" style="1" customWidth="1"/>
    <col min="18" max="18" width="40.58203125" style="1" customWidth="1"/>
    <col min="19" max="19" width="13.75" style="7" customWidth="1"/>
    <col min="20" max="16384" width="9" style="1"/>
  </cols>
  <sheetData>
    <row r="2" spans="2:19" ht="14.5" thickBot="1" x14ac:dyDescent="0.35">
      <c r="B2" s="6" t="s">
        <v>0</v>
      </c>
      <c r="C2" s="10" t="s">
        <v>1</v>
      </c>
      <c r="D2" s="10" t="s">
        <v>1</v>
      </c>
      <c r="F2" s="6" t="s">
        <v>2</v>
      </c>
      <c r="O2" s="1"/>
      <c r="P2" s="1"/>
      <c r="S2" s="1"/>
    </row>
    <row r="3" spans="2:19" ht="34.5" customHeight="1" x14ac:dyDescent="0.3">
      <c r="B3" s="50" t="s">
        <v>3</v>
      </c>
      <c r="C3" s="51" t="s">
        <v>4</v>
      </c>
      <c r="D3" s="51" t="s">
        <v>5</v>
      </c>
      <c r="F3" s="33" t="s">
        <v>6</v>
      </c>
      <c r="G3" s="33" t="s">
        <v>7</v>
      </c>
      <c r="H3" s="51" t="s">
        <v>8</v>
      </c>
      <c r="N3" s="77" t="s">
        <v>9</v>
      </c>
      <c r="O3" s="1"/>
      <c r="P3" s="1"/>
      <c r="S3" s="1"/>
    </row>
    <row r="4" spans="2:19" ht="15" thickTop="1" thickBot="1" x14ac:dyDescent="0.35">
      <c r="B4" s="52" t="s">
        <v>10</v>
      </c>
      <c r="C4" s="73">
        <v>0</v>
      </c>
      <c r="D4" s="73">
        <f>C4/12</f>
        <v>0</v>
      </c>
      <c r="E4" s="20"/>
      <c r="F4" s="59" t="s">
        <v>11</v>
      </c>
      <c r="G4" s="57">
        <v>100</v>
      </c>
      <c r="H4" s="53">
        <v>100</v>
      </c>
      <c r="O4" s="1"/>
      <c r="P4" s="1"/>
      <c r="S4" s="1"/>
    </row>
    <row r="5" spans="2:19" ht="15" thickTop="1" thickBot="1" x14ac:dyDescent="0.35">
      <c r="B5" s="54" t="s">
        <v>12</v>
      </c>
      <c r="C5" s="58">
        <f>SUM(C4:C4)</f>
        <v>0</v>
      </c>
      <c r="D5" s="58">
        <f>SUM(D4:D4)</f>
        <v>0</v>
      </c>
      <c r="E5" s="20"/>
      <c r="F5" s="59" t="s">
        <v>13</v>
      </c>
      <c r="G5" s="57">
        <v>50</v>
      </c>
      <c r="H5" s="53">
        <v>50</v>
      </c>
      <c r="K5" s="1" t="s">
        <v>14</v>
      </c>
      <c r="O5" s="1"/>
      <c r="P5" s="1"/>
      <c r="S5" s="1"/>
    </row>
    <row r="6" spans="2:19" ht="15" thickTop="1" thickBot="1" x14ac:dyDescent="0.35">
      <c r="C6" s="18"/>
      <c r="E6" s="20"/>
      <c r="F6" s="59" t="s">
        <v>15</v>
      </c>
      <c r="G6" s="57">
        <v>25</v>
      </c>
      <c r="H6" s="53">
        <v>25</v>
      </c>
      <c r="O6" s="1"/>
      <c r="P6" s="1"/>
      <c r="S6" s="1"/>
    </row>
    <row r="7" spans="2:19" ht="14.5" thickTop="1" x14ac:dyDescent="0.3">
      <c r="B7" s="19" t="s">
        <v>16</v>
      </c>
      <c r="C7" s="65">
        <v>0.05</v>
      </c>
      <c r="D7" s="29">
        <f>D5*C7</f>
        <v>0</v>
      </c>
      <c r="E7" s="20"/>
      <c r="O7" s="1"/>
      <c r="P7" s="1"/>
      <c r="S7" s="1"/>
    </row>
    <row r="8" spans="2:19" ht="14.5" thickBot="1" x14ac:dyDescent="0.35">
      <c r="E8" s="20"/>
      <c r="F8" s="6" t="s">
        <v>17</v>
      </c>
      <c r="O8" s="1"/>
      <c r="P8" s="1"/>
      <c r="S8" s="1"/>
    </row>
    <row r="9" spans="2:19" ht="18" customHeight="1" x14ac:dyDescent="0.3">
      <c r="B9" s="24"/>
      <c r="E9" s="20"/>
      <c r="F9" s="78">
        <v>0.05</v>
      </c>
      <c r="G9" s="16"/>
      <c r="H9" s="17"/>
      <c r="O9" s="1"/>
      <c r="P9" s="1"/>
      <c r="S9" s="1"/>
    </row>
    <row r="10" spans="2:19" ht="16.5" customHeight="1" thickTop="1" x14ac:dyDescent="0.3">
      <c r="E10" s="20"/>
      <c r="G10" s="4"/>
      <c r="H10" s="4"/>
      <c r="I10" s="4"/>
      <c r="J10" s="4"/>
      <c r="K10" s="4"/>
      <c r="O10" s="1"/>
      <c r="P10" s="1"/>
      <c r="S10" s="1"/>
    </row>
    <row r="11" spans="2:19" ht="16.5" customHeight="1" x14ac:dyDescent="0.3">
      <c r="E11" s="20"/>
      <c r="F11" s="89" t="s">
        <v>18</v>
      </c>
      <c r="G11" s="89"/>
      <c r="H11" s="89"/>
      <c r="I11" s="89"/>
      <c r="J11" s="89"/>
      <c r="K11" s="89"/>
      <c r="L11" s="89"/>
      <c r="O11" s="1"/>
      <c r="P11" s="1"/>
      <c r="S11" s="1"/>
    </row>
    <row r="12" spans="2:19" ht="15" customHeight="1" x14ac:dyDescent="0.3">
      <c r="E12" s="20"/>
      <c r="F12" s="89"/>
      <c r="G12" s="89"/>
      <c r="H12" s="89"/>
      <c r="I12" s="89"/>
      <c r="J12" s="89"/>
      <c r="K12" s="89"/>
      <c r="L12" s="89"/>
      <c r="O12" s="1"/>
      <c r="P12" s="1"/>
      <c r="S12" s="1"/>
    </row>
    <row r="13" spans="2:19" ht="15" customHeight="1" x14ac:dyDescent="0.3">
      <c r="E13" s="20"/>
      <c r="F13" s="89"/>
      <c r="G13" s="89"/>
      <c r="H13" s="89"/>
      <c r="I13" s="89"/>
      <c r="J13" s="89"/>
      <c r="K13" s="89"/>
      <c r="L13" s="89"/>
      <c r="O13" s="1"/>
      <c r="P13" s="1"/>
      <c r="S13" s="1"/>
    </row>
    <row r="14" spans="2:19" x14ac:dyDescent="0.3">
      <c r="E14" s="20"/>
      <c r="F14" s="89"/>
      <c r="G14" s="89"/>
      <c r="H14" s="89"/>
      <c r="I14" s="89"/>
      <c r="J14" s="89"/>
      <c r="K14" s="89"/>
      <c r="L14" s="89"/>
      <c r="O14" s="1"/>
      <c r="P14" s="1"/>
      <c r="S14" s="1"/>
    </row>
    <row r="15" spans="2:19" x14ac:dyDescent="0.3">
      <c r="E15" s="20"/>
      <c r="F15" s="89"/>
      <c r="G15" s="89"/>
      <c r="H15" s="89"/>
      <c r="I15" s="89"/>
      <c r="J15" s="89"/>
      <c r="K15" s="89"/>
      <c r="L15" s="89"/>
      <c r="O15" s="1"/>
      <c r="P15" s="1"/>
      <c r="S15" s="1"/>
    </row>
    <row r="16" spans="2:19" ht="25.5" customHeight="1" x14ac:dyDescent="0.3">
      <c r="E16" s="20"/>
      <c r="F16" s="89"/>
      <c r="G16" s="89"/>
      <c r="H16" s="89"/>
      <c r="I16" s="89"/>
      <c r="J16" s="89"/>
      <c r="K16" s="89"/>
      <c r="L16" s="89"/>
      <c r="O16" s="1"/>
      <c r="P16" s="1"/>
      <c r="S16" s="1"/>
    </row>
    <row r="17" spans="6:19" x14ac:dyDescent="0.3">
      <c r="F17" s="4"/>
      <c r="G17" s="4"/>
      <c r="H17" s="4"/>
      <c r="I17" s="4"/>
      <c r="J17" s="4"/>
      <c r="K17" s="4"/>
      <c r="O17" s="1"/>
      <c r="P17" s="1"/>
      <c r="S17" s="1"/>
    </row>
    <row r="18" spans="6:19" x14ac:dyDescent="0.3">
      <c r="O18" s="1"/>
      <c r="P18" s="1"/>
      <c r="S18" s="1"/>
    </row>
    <row r="19" spans="6:19" x14ac:dyDescent="0.3">
      <c r="O19" s="1"/>
      <c r="P19" s="1"/>
      <c r="S19" s="1"/>
    </row>
    <row r="20" spans="6:19" x14ac:dyDescent="0.3">
      <c r="O20" s="1"/>
      <c r="P20" s="1"/>
      <c r="S20" s="1"/>
    </row>
    <row r="21" spans="6:19" x14ac:dyDescent="0.3">
      <c r="O21" s="1"/>
      <c r="P21" s="1"/>
      <c r="S21" s="1"/>
    </row>
    <row r="22" spans="6:19" x14ac:dyDescent="0.3">
      <c r="O22" s="1"/>
      <c r="P22" s="1"/>
      <c r="S22" s="1"/>
    </row>
    <row r="23" spans="6:19" x14ac:dyDescent="0.3">
      <c r="O23" s="1"/>
      <c r="P23" s="1"/>
      <c r="S23" s="1"/>
    </row>
    <row r="24" spans="6:19" x14ac:dyDescent="0.3">
      <c r="O24" s="1"/>
      <c r="P24" s="1"/>
      <c r="S24" s="1"/>
    </row>
  </sheetData>
  <customSheetViews>
    <customSheetView guid="{E1460AD1-942C-4FBB-A1DD-29EC2E85BB27}" fitToPage="1">
      <selection activeCell="B22" sqref="B22"/>
      <pageMargins left="0" right="0" top="0" bottom="0" header="0" footer="0"/>
      <pageSetup paperSize="9" scale="97" orientation="landscape" r:id="rId1"/>
    </customSheetView>
    <customSheetView guid="{BAE71926-6BC3-4C9D-B3DA-A6FB7F114FFD}" fitToPage="1">
      <selection activeCell="B10" sqref="B10"/>
      <pageMargins left="0" right="0" top="0" bottom="0" header="0" footer="0"/>
      <pageSetup paperSize="9" scale="97" orientation="landscape" r:id="rId2"/>
    </customSheetView>
    <customSheetView guid="{5C0C8C34-1C2E-4BE1-A032-CB72F63B5A86}" showPageBreaks="1" fitToPage="1" printArea="1">
      <selection activeCell="B10" sqref="B10"/>
      <pageMargins left="0" right="0" top="0" bottom="0" header="0" footer="0"/>
      <pageSetup paperSize="9" scale="97" orientation="landscape" r:id="rId3"/>
    </customSheetView>
    <customSheetView guid="{2D9B53BA-2F87-4D83-8721-E0B2CFAD82E6}" showPageBreaks="1" fitToPage="1" printArea="1">
      <selection activeCell="D10" sqref="D10"/>
      <pageMargins left="0" right="0" top="0" bottom="0" header="0" footer="0"/>
      <pageSetup paperSize="9" scale="97" orientation="landscape" r:id="rId4"/>
    </customSheetView>
    <customSheetView guid="{D586D1B8-33A1-4CD4-AFDA-7D9F51B3F36B}" showPageBreaks="1" fitToPage="1" printArea="1">
      <selection activeCell="D10" sqref="D10"/>
      <pageMargins left="0" right="0" top="0" bottom="0" header="0" footer="0"/>
      <pageSetup paperSize="9" scale="97" orientation="landscape" r:id="rId5"/>
    </customSheetView>
  </customSheetViews>
  <mergeCells count="1">
    <mergeCell ref="F11:L16"/>
  </mergeCells>
  <pageMargins left="0.23622047244094488" right="0.23622047244094488" top="0.23622047244094488" bottom="0.55118110236220474" header="0.31496062992125984" footer="0.31496062992125984"/>
  <pageSetup paperSize="9" scale="97"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theme="3" tint="-0.249977111117893"/>
    <pageSetUpPr fitToPage="1"/>
  </sheetPr>
  <dimension ref="B2:L35"/>
  <sheetViews>
    <sheetView zoomScaleNormal="80" zoomScaleSheetLayoutView="100" workbookViewId="0">
      <selection activeCell="B10" sqref="B10"/>
    </sheetView>
  </sheetViews>
  <sheetFormatPr defaultColWidth="9" defaultRowHeight="14" x14ac:dyDescent="0.3"/>
  <cols>
    <col min="1" max="1" width="2.33203125" style="1" customWidth="1"/>
    <col min="2" max="2" width="40.58203125" style="1" customWidth="1"/>
    <col min="3" max="12" width="11.58203125" style="7" customWidth="1"/>
    <col min="13" max="13" width="11.58203125" style="1" customWidth="1"/>
    <col min="14" max="16384" width="9" style="1"/>
  </cols>
  <sheetData>
    <row r="2" spans="2:12" ht="14.5" thickBot="1" x14ac:dyDescent="0.35">
      <c r="B2" s="6" t="s">
        <v>19</v>
      </c>
      <c r="E2" s="10"/>
    </row>
    <row r="3" spans="2:12" ht="25.5" customHeight="1" thickTop="1" thickBot="1" x14ac:dyDescent="0.25">
      <c r="B3" s="50" t="s">
        <v>3</v>
      </c>
      <c r="C3" s="51" t="s">
        <v>15</v>
      </c>
      <c r="D3" s="51" t="s">
        <v>13</v>
      </c>
      <c r="E3" s="51" t="s">
        <v>11</v>
      </c>
      <c r="F3" s="51" t="s">
        <v>20</v>
      </c>
      <c r="G3" s="28" t="s">
        <v>21</v>
      </c>
      <c r="H3" s="12"/>
    </row>
    <row r="4" spans="2:12" ht="15" thickTop="1" thickBot="1" x14ac:dyDescent="0.35">
      <c r="B4" s="52" t="s">
        <v>10</v>
      </c>
      <c r="C4" s="53">
        <f>'Services '!E4</f>
        <v>7</v>
      </c>
      <c r="D4" s="53">
        <f>'Services '!E3</f>
        <v>11</v>
      </c>
      <c r="E4" s="53">
        <f>'Services '!E2</f>
        <v>3</v>
      </c>
      <c r="F4" s="62">
        <f>SUM(C4:E4)</f>
        <v>21</v>
      </c>
      <c r="G4" s="25" t="str">
        <f>IF(F4='Services '!E5,"Ok","Error")</f>
        <v>Ok</v>
      </c>
      <c r="H4" s="12"/>
    </row>
    <row r="5" spans="2:12" ht="15" thickTop="1" thickBot="1" x14ac:dyDescent="0.35">
      <c r="B5" s="54" t="s">
        <v>20</v>
      </c>
      <c r="C5" s="55">
        <f>SUM(C4)</f>
        <v>7</v>
      </c>
      <c r="D5" s="55">
        <f t="shared" ref="D5:F5" si="0">SUM(D4)</f>
        <v>11</v>
      </c>
      <c r="E5" s="55">
        <f t="shared" si="0"/>
        <v>3</v>
      </c>
      <c r="F5" s="55">
        <f t="shared" si="0"/>
        <v>21</v>
      </c>
      <c r="G5" s="13"/>
      <c r="H5" s="13"/>
    </row>
    <row r="6" spans="2:12" ht="15" thickTop="1" thickBot="1" x14ac:dyDescent="0.35">
      <c r="B6" s="12"/>
      <c r="C6" s="12"/>
      <c r="D6" s="12"/>
      <c r="E6" s="12"/>
      <c r="F6" s="12"/>
      <c r="G6" s="12"/>
      <c r="H6" s="13"/>
    </row>
    <row r="7" spans="2:12" ht="43" thickTop="1" thickBot="1" x14ac:dyDescent="0.35">
      <c r="B7" s="50" t="s">
        <v>3</v>
      </c>
      <c r="C7" s="33" t="s">
        <v>22</v>
      </c>
      <c r="D7" s="33" t="s">
        <v>23</v>
      </c>
      <c r="E7" s="12"/>
      <c r="F7" s="12"/>
      <c r="G7" s="12"/>
      <c r="H7" s="12"/>
    </row>
    <row r="8" spans="2:12" ht="15" thickTop="1" thickBot="1" x14ac:dyDescent="0.35">
      <c r="B8" s="52" t="s">
        <v>10</v>
      </c>
      <c r="C8" s="62">
        <f>C5</f>
        <v>7</v>
      </c>
      <c r="D8" s="63">
        <f>ROUNDUP(Inputs!F9*C8,0)</f>
        <v>1</v>
      </c>
      <c r="E8" s="12"/>
      <c r="F8" s="12"/>
      <c r="G8" s="12"/>
      <c r="H8" s="12"/>
    </row>
    <row r="9" spans="2:12" ht="14.5" thickTop="1" x14ac:dyDescent="0.3">
      <c r="B9" s="12"/>
      <c r="C9" s="12"/>
      <c r="D9" s="12"/>
      <c r="E9" s="12"/>
      <c r="F9" s="12"/>
      <c r="G9" s="12"/>
      <c r="H9" s="12"/>
    </row>
    <row r="10" spans="2:12" x14ac:dyDescent="0.3">
      <c r="B10" s="12"/>
      <c r="C10" s="12"/>
      <c r="D10" s="12"/>
      <c r="E10" s="12"/>
      <c r="F10" s="12"/>
      <c r="G10" s="12"/>
      <c r="H10" s="12"/>
    </row>
    <row r="11" spans="2:12" x14ac:dyDescent="0.3">
      <c r="B11" s="12"/>
      <c r="C11" s="12"/>
      <c r="D11" s="12"/>
      <c r="E11" s="12"/>
      <c r="F11" s="12"/>
      <c r="G11" s="12"/>
      <c r="H11" s="14"/>
    </row>
    <row r="12" spans="2:12" x14ac:dyDescent="0.3">
      <c r="B12" s="12"/>
      <c r="C12" s="12"/>
      <c r="D12" s="12"/>
      <c r="E12" s="12"/>
      <c r="F12" s="12"/>
      <c r="G12" s="12"/>
      <c r="H12" s="14"/>
    </row>
    <row r="13" spans="2:12" x14ac:dyDescent="0.3">
      <c r="B13" s="12"/>
      <c r="C13" s="12"/>
      <c r="D13" s="12"/>
      <c r="E13" s="12"/>
      <c r="F13" s="12"/>
      <c r="G13" s="12"/>
      <c r="H13" s="12"/>
    </row>
    <row r="14" spans="2:12" x14ac:dyDescent="0.3">
      <c r="B14" s="12"/>
      <c r="C14" s="12"/>
      <c r="D14" s="12"/>
      <c r="E14" s="12"/>
      <c r="F14" s="12"/>
      <c r="G14" s="12"/>
      <c r="H14" s="12"/>
    </row>
    <row r="15" spans="2:12" ht="14.5" thickBot="1" x14ac:dyDescent="0.35">
      <c r="B15" s="6" t="s">
        <v>24</v>
      </c>
      <c r="C15" s="11"/>
    </row>
    <row r="16" spans="2:12" ht="33" customHeight="1" thickTop="1" thickBot="1" x14ac:dyDescent="0.25">
      <c r="B16" s="50" t="s">
        <v>3</v>
      </c>
      <c r="C16" s="33" t="s">
        <v>4</v>
      </c>
      <c r="D16" s="33" t="s">
        <v>25</v>
      </c>
      <c r="E16" s="33" t="s">
        <v>5</v>
      </c>
      <c r="F16" s="33" t="s">
        <v>26</v>
      </c>
      <c r="G16" s="33" t="s">
        <v>27</v>
      </c>
      <c r="H16" s="33" t="s">
        <v>20</v>
      </c>
      <c r="I16" s="28" t="s">
        <v>28</v>
      </c>
      <c r="J16" s="15"/>
      <c r="K16" s="1"/>
      <c r="L16" s="1"/>
    </row>
    <row r="17" spans="2:12" ht="15" thickTop="1" thickBot="1" x14ac:dyDescent="0.35">
      <c r="B17" s="52" t="s">
        <v>10</v>
      </c>
      <c r="C17" s="53">
        <f>COUNTIF('Services '!$E$9:$E$33,"Annual")</f>
        <v>1</v>
      </c>
      <c r="D17" s="53">
        <f>COUNTIF('Services '!$E$9:$E$33,"Every 2 months")</f>
        <v>1</v>
      </c>
      <c r="E17" s="53">
        <f>COUNTIF('Services '!$E$9:$E$33,"Monthly")</f>
        <v>5</v>
      </c>
      <c r="F17" s="53">
        <f>COUNTIF('Services '!$E$9:$E$33,"Daily")</f>
        <v>7</v>
      </c>
      <c r="G17" s="53">
        <f>COUNTIF('Services '!$E$9:$E$33,"Per Event")</f>
        <v>7</v>
      </c>
      <c r="H17" s="62">
        <f>SUM(C17:G17)</f>
        <v>21</v>
      </c>
      <c r="I17" s="25" t="str">
        <f>IF(H17=F4,"Ok","Error")</f>
        <v>Ok</v>
      </c>
      <c r="J17" s="12"/>
      <c r="K17" s="1"/>
      <c r="L17" s="1"/>
    </row>
    <row r="18" spans="2:12" ht="14.5" thickTop="1" x14ac:dyDescent="0.3"/>
    <row r="19" spans="2:12" ht="14.5" thickBot="1" x14ac:dyDescent="0.35">
      <c r="B19" s="6" t="s">
        <v>29</v>
      </c>
      <c r="C19" s="11"/>
    </row>
    <row r="20" spans="2:12" ht="29" thickTop="1" thickBot="1" x14ac:dyDescent="0.25">
      <c r="B20" s="50" t="s">
        <v>3</v>
      </c>
      <c r="C20" s="33" t="s">
        <v>30</v>
      </c>
      <c r="D20" s="33" t="s">
        <v>31</v>
      </c>
      <c r="E20" s="33" t="s">
        <v>32</v>
      </c>
      <c r="F20" s="33" t="s">
        <v>33</v>
      </c>
      <c r="G20" s="33" t="s">
        <v>34</v>
      </c>
      <c r="H20" s="33" t="s">
        <v>35</v>
      </c>
      <c r="I20" s="33" t="s">
        <v>36</v>
      </c>
      <c r="J20" s="33" t="s">
        <v>20</v>
      </c>
      <c r="K20" s="28" t="s">
        <v>28</v>
      </c>
    </row>
    <row r="21" spans="2:12" ht="15" thickTop="1" thickBot="1" x14ac:dyDescent="0.35">
      <c r="B21" s="52" t="s">
        <v>10</v>
      </c>
      <c r="C21" s="53">
        <f>COUNTIF('Services '!$F$9:$F$33,C20)</f>
        <v>2</v>
      </c>
      <c r="D21" s="53">
        <f>COUNTIF('Services '!$F$9:$F$33,D20)</f>
        <v>3</v>
      </c>
      <c r="E21" s="53">
        <f>COUNTIF('Services '!$F$9:$F$33,E20)</f>
        <v>5</v>
      </c>
      <c r="F21" s="53">
        <f>COUNTIF('Services '!$F$9:$F$33,F20)</f>
        <v>4</v>
      </c>
      <c r="G21" s="53">
        <f>COUNTIF('Services '!$F$9:$F$33,G20)</f>
        <v>1</v>
      </c>
      <c r="H21" s="53">
        <f>COUNTIF('Services '!$F$9:$F$33,H20)</f>
        <v>1</v>
      </c>
      <c r="I21" s="53">
        <f>COUNTIF('Services '!$F$9:$F$33,I20)</f>
        <v>5</v>
      </c>
      <c r="J21" s="62">
        <f>SUM(D21:I21)</f>
        <v>19</v>
      </c>
      <c r="K21" s="25" t="str">
        <f>IF(H17=F4,"Ok","Error")</f>
        <v>Ok</v>
      </c>
    </row>
    <row r="22" spans="2:12" ht="15" thickTop="1" thickBot="1" x14ac:dyDescent="0.35"/>
    <row r="23" spans="2:12" ht="14.5" thickTop="1" x14ac:dyDescent="0.3">
      <c r="B23" s="79"/>
      <c r="C23" s="80"/>
      <c r="D23" s="80"/>
      <c r="E23" s="80"/>
      <c r="F23" s="80"/>
      <c r="G23" s="80"/>
      <c r="H23" s="80"/>
      <c r="I23" s="81"/>
      <c r="J23" s="82"/>
    </row>
    <row r="24" spans="2:12" x14ac:dyDescent="0.3">
      <c r="B24" s="83"/>
      <c r="C24" s="84"/>
      <c r="D24" s="84"/>
      <c r="E24" s="84"/>
      <c r="F24" s="84"/>
      <c r="G24" s="84"/>
      <c r="H24" s="84"/>
      <c r="I24" s="84"/>
      <c r="J24" s="85"/>
    </row>
    <row r="25" spans="2:12" x14ac:dyDescent="0.3">
      <c r="B25" s="83"/>
      <c r="C25" s="84"/>
      <c r="D25" s="84"/>
      <c r="E25" s="84"/>
      <c r="F25" s="84"/>
      <c r="G25" s="84"/>
      <c r="H25" s="84"/>
      <c r="I25" s="84"/>
      <c r="J25" s="85"/>
    </row>
    <row r="26" spans="2:12" x14ac:dyDescent="0.3">
      <c r="B26" s="83"/>
      <c r="C26" s="84"/>
      <c r="D26" s="84"/>
      <c r="E26" s="84"/>
      <c r="F26" s="84"/>
      <c r="G26" s="84"/>
      <c r="H26" s="84"/>
      <c r="I26" s="84"/>
      <c r="J26" s="85"/>
    </row>
    <row r="27" spans="2:12" x14ac:dyDescent="0.3">
      <c r="B27" s="83"/>
      <c r="C27" s="84"/>
      <c r="D27" s="84"/>
      <c r="E27" s="84"/>
      <c r="F27" s="84"/>
      <c r="G27" s="84"/>
      <c r="H27" s="84"/>
      <c r="I27" s="84"/>
      <c r="J27" s="85"/>
    </row>
    <row r="28" spans="2:12" x14ac:dyDescent="0.3">
      <c r="B28" s="83"/>
      <c r="C28" s="84"/>
      <c r="D28" s="84"/>
      <c r="E28" s="84"/>
      <c r="F28" s="84"/>
      <c r="G28" s="84"/>
      <c r="H28" s="84"/>
      <c r="I28" s="84"/>
      <c r="J28" s="85"/>
    </row>
    <row r="29" spans="2:12" x14ac:dyDescent="0.3">
      <c r="B29" s="83"/>
      <c r="C29" s="84"/>
      <c r="D29" s="84"/>
      <c r="E29" s="84"/>
      <c r="F29" s="84"/>
      <c r="G29" s="84"/>
      <c r="H29" s="84"/>
      <c r="I29" s="84"/>
      <c r="J29" s="85"/>
    </row>
    <row r="30" spans="2:12" x14ac:dyDescent="0.3">
      <c r="B30" s="83"/>
      <c r="C30" s="84"/>
      <c r="D30" s="84"/>
      <c r="E30" s="84"/>
      <c r="F30" s="84"/>
      <c r="G30" s="84"/>
      <c r="H30" s="84"/>
      <c r="I30" s="84"/>
      <c r="J30" s="85"/>
    </row>
    <row r="31" spans="2:12" x14ac:dyDescent="0.3">
      <c r="B31" s="83"/>
      <c r="C31" s="84"/>
      <c r="D31" s="84"/>
      <c r="E31" s="84"/>
      <c r="F31" s="84"/>
      <c r="G31" s="84"/>
      <c r="H31" s="84"/>
      <c r="I31" s="84"/>
      <c r="J31" s="85"/>
    </row>
    <row r="32" spans="2:12" x14ac:dyDescent="0.3">
      <c r="B32" s="83"/>
      <c r="C32" s="84"/>
      <c r="D32" s="84"/>
      <c r="E32" s="84"/>
      <c r="F32" s="84"/>
      <c r="G32" s="84"/>
      <c r="H32" s="84"/>
      <c r="I32" s="84"/>
      <c r="J32" s="85"/>
    </row>
    <row r="33" spans="2:10" x14ac:dyDescent="0.3">
      <c r="B33" s="83"/>
      <c r="C33" s="84"/>
      <c r="D33" s="84"/>
      <c r="E33" s="84"/>
      <c r="F33" s="84"/>
      <c r="G33" s="84"/>
      <c r="H33" s="84"/>
      <c r="I33" s="84"/>
      <c r="J33" s="85"/>
    </row>
    <row r="34" spans="2:10" ht="14.5" thickBot="1" x14ac:dyDescent="0.35">
      <c r="B34" s="86"/>
      <c r="C34" s="87"/>
      <c r="D34" s="87"/>
      <c r="E34" s="87"/>
      <c r="F34" s="87"/>
      <c r="G34" s="87"/>
      <c r="H34" s="87"/>
      <c r="I34" s="87"/>
      <c r="J34" s="88"/>
    </row>
    <row r="35" spans="2:10" ht="14.5" thickTop="1" x14ac:dyDescent="0.3"/>
  </sheetData>
  <customSheetViews>
    <customSheetView guid="{E1460AD1-942C-4FBB-A1DD-29EC2E85BB27}" fitToPage="1">
      <selection activeCell="B10" sqref="B10"/>
      <pageMargins left="0" right="0" top="0" bottom="0" header="0" footer="0"/>
      <pageSetup paperSize="9" scale="84" orientation="landscape" r:id="rId1"/>
    </customSheetView>
    <customSheetView guid="{BAE71926-6BC3-4C9D-B3DA-A6FB7F114FFD}" fitToPage="1">
      <selection activeCell="B10" sqref="B10"/>
      <pageMargins left="0" right="0" top="0" bottom="0" header="0" footer="0"/>
      <pageSetup paperSize="9" scale="84" orientation="landscape" r:id="rId2"/>
    </customSheetView>
    <customSheetView guid="{5C0C8C34-1C2E-4BE1-A032-CB72F63B5A86}" showPageBreaks="1" fitToPage="1" printArea="1">
      <selection activeCell="B10" sqref="B10"/>
      <pageMargins left="0" right="0" top="0" bottom="0" header="0" footer="0"/>
      <pageSetup paperSize="9" scale="84" orientation="landscape" r:id="rId3"/>
    </customSheetView>
    <customSheetView guid="{2D9B53BA-2F87-4D83-8721-E0B2CFAD82E6}" scale="80" showPageBreaks="1" fitToPage="1" printArea="1" topLeftCell="A16">
      <selection activeCell="B10" sqref="B10"/>
      <pageMargins left="0" right="0" top="0" bottom="0" header="0" footer="0"/>
      <pageSetup paperSize="9" scale="84" orientation="landscape" r:id="rId4"/>
    </customSheetView>
    <customSheetView guid="{D586D1B8-33A1-4CD4-AFDA-7D9F51B3F36B}" showPageBreaks="1" fitToPage="1" printArea="1">
      <selection activeCell="B10" sqref="B10"/>
      <pageMargins left="0" right="0" top="0" bottom="0" header="0" footer="0"/>
      <pageSetup paperSize="9" scale="84" orientation="landscape" r:id="rId5"/>
    </customSheetView>
  </customSheetViews>
  <conditionalFormatting sqref="G4">
    <cfRule type="containsText" dxfId="11" priority="5" operator="containsText" text="Ok">
      <formula>NOT(ISERROR(SEARCH("Ok",G4)))</formula>
    </cfRule>
    <cfRule type="containsText" dxfId="10" priority="6" operator="containsText" text="Error">
      <formula>NOT(ISERROR(SEARCH("Error",G4)))</formula>
    </cfRule>
  </conditionalFormatting>
  <conditionalFormatting sqref="I17">
    <cfRule type="containsText" dxfId="9" priority="3" operator="containsText" text="Ok">
      <formula>NOT(ISERROR(SEARCH("Ok",I17)))</formula>
    </cfRule>
    <cfRule type="containsText" dxfId="8" priority="4" operator="containsText" text="Error">
      <formula>NOT(ISERROR(SEARCH("Error",I17)))</formula>
    </cfRule>
  </conditionalFormatting>
  <conditionalFormatting sqref="K21">
    <cfRule type="containsText" dxfId="7" priority="1" operator="containsText" text="Ok">
      <formula>NOT(ISERROR(SEARCH("Ok",K21)))</formula>
    </cfRule>
    <cfRule type="containsText" dxfId="6" priority="2" operator="containsText" text="Error">
      <formula>NOT(ISERROR(SEARCH("Error",K21)))</formula>
    </cfRule>
  </conditionalFormatting>
  <dataValidations disablePrompts="1" count="1">
    <dataValidation allowBlank="1" showInputMessage="1" showErrorMessage="1" prompt="Do not make any changes to these formulas, this summary will autofill from the Services tab." sqref="C4:F4 C8:D8 C17:H17 C21:G21 H21:J21" xr:uid="{00000000-0002-0000-0100-000000000000}"/>
  </dataValidations>
  <pageMargins left="0.23622047244094488" right="0.23622047244094488" top="0.23622047244094488" bottom="0.55118110236220474" header="0.31496062992125984" footer="0.31496062992125984"/>
  <pageSetup paperSize="9" scale="84" orientation="landscape"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pageSetUpPr fitToPage="1"/>
  </sheetPr>
  <dimension ref="B2:M10"/>
  <sheetViews>
    <sheetView zoomScaleNormal="100" zoomScaleSheetLayoutView="100" workbookViewId="0">
      <selection activeCell="B11" sqref="B11"/>
    </sheetView>
  </sheetViews>
  <sheetFormatPr defaultColWidth="9" defaultRowHeight="14" x14ac:dyDescent="0.3"/>
  <cols>
    <col min="1" max="1" width="2.33203125" style="1" customWidth="1"/>
    <col min="2" max="2" width="41.5" style="1" customWidth="1"/>
    <col min="3" max="11" width="11.58203125" style="7" customWidth="1"/>
    <col min="12" max="13" width="8.58203125" style="1" customWidth="1"/>
    <col min="14" max="16384" width="9" style="1"/>
  </cols>
  <sheetData>
    <row r="2" spans="2:13" ht="14.5" thickBot="1" x14ac:dyDescent="0.35">
      <c r="B2" s="6" t="s">
        <v>37</v>
      </c>
      <c r="C2" s="11"/>
    </row>
    <row r="3" spans="2:13" ht="43" thickTop="1" thickBot="1" x14ac:dyDescent="0.25">
      <c r="B3" s="50" t="s">
        <v>3</v>
      </c>
      <c r="C3" s="33" t="s">
        <v>38</v>
      </c>
      <c r="D3" s="33" t="s">
        <v>39</v>
      </c>
      <c r="E3" s="33" t="s">
        <v>40</v>
      </c>
      <c r="F3" s="33" t="s">
        <v>41</v>
      </c>
      <c r="G3" s="33" t="s">
        <v>42</v>
      </c>
      <c r="H3" s="33" t="s">
        <v>43</v>
      </c>
      <c r="I3" s="33" t="s">
        <v>44</v>
      </c>
      <c r="J3" s="33" t="s">
        <v>45</v>
      </c>
      <c r="K3" s="33" t="s">
        <v>46</v>
      </c>
      <c r="L3" s="28" t="s">
        <v>47</v>
      </c>
      <c r="M3" s="28" t="s">
        <v>48</v>
      </c>
    </row>
    <row r="4" spans="2:13" ht="15" thickTop="1" thickBot="1" x14ac:dyDescent="0.35">
      <c r="B4" s="52" t="s">
        <v>10</v>
      </c>
      <c r="C4" s="56">
        <f>'Services '!I4</f>
        <v>0</v>
      </c>
      <c r="D4" s="57">
        <f>'Services '!J4</f>
        <v>0</v>
      </c>
      <c r="E4" s="57">
        <f>IF(C4&lt;=ROUNDUP(D9,0),0,D4)</f>
        <v>0</v>
      </c>
      <c r="F4" s="56">
        <f>'Services '!I3</f>
        <v>0</v>
      </c>
      <c r="G4" s="57">
        <f>'Services '!J3</f>
        <v>0</v>
      </c>
      <c r="H4" s="56">
        <f>'Services '!I2</f>
        <v>0</v>
      </c>
      <c r="I4" s="57">
        <f>'Services '!J2</f>
        <v>0</v>
      </c>
      <c r="J4" s="64">
        <f t="shared" ref="J4" si="0">SUM(E4,G4,I4)</f>
        <v>0</v>
      </c>
      <c r="K4" s="62">
        <f>'Services '!K5</f>
        <v>0</v>
      </c>
      <c r="L4" s="25" t="str">
        <f>IF(SUM(D4,G4,I4)='Services '!J5,"Ok","Error")</f>
        <v>Ok</v>
      </c>
      <c r="M4" s="25" t="str">
        <f>IF(K4='Services '!K5,"Ok","Error")</f>
        <v>Ok</v>
      </c>
    </row>
    <row r="5" spans="2:13" ht="15" thickTop="1" thickBot="1" x14ac:dyDescent="0.35">
      <c r="B5" s="54" t="s">
        <v>20</v>
      </c>
      <c r="C5" s="55">
        <f t="shared" ref="C5:K5" si="1">SUM(C4:C4)</f>
        <v>0</v>
      </c>
      <c r="D5" s="58">
        <f t="shared" si="1"/>
        <v>0</v>
      </c>
      <c r="E5" s="58">
        <f t="shared" si="1"/>
        <v>0</v>
      </c>
      <c r="F5" s="55">
        <f t="shared" si="1"/>
        <v>0</v>
      </c>
      <c r="G5" s="58">
        <f t="shared" si="1"/>
        <v>0</v>
      </c>
      <c r="H5" s="55">
        <f t="shared" si="1"/>
        <v>0</v>
      </c>
      <c r="I5" s="58">
        <f t="shared" si="1"/>
        <v>0</v>
      </c>
      <c r="J5" s="58">
        <f>SUM(J4:J4)</f>
        <v>0</v>
      </c>
      <c r="K5" s="55">
        <f t="shared" si="1"/>
        <v>0</v>
      </c>
    </row>
    <row r="6" spans="2:13" ht="14.5" thickTop="1" x14ac:dyDescent="0.3"/>
    <row r="7" spans="2:13" ht="14.5" thickBot="1" x14ac:dyDescent="0.35">
      <c r="B7" s="6" t="s">
        <v>49</v>
      </c>
    </row>
    <row r="8" spans="2:13" ht="48" customHeight="1" thickTop="1" thickBot="1" x14ac:dyDescent="0.35">
      <c r="B8" s="50" t="s">
        <v>3</v>
      </c>
      <c r="C8" s="33" t="s">
        <v>22</v>
      </c>
      <c r="D8" s="33" t="s">
        <v>23</v>
      </c>
      <c r="J8" s="1"/>
      <c r="K8" s="1"/>
    </row>
    <row r="9" spans="2:13" ht="15" thickTop="1" thickBot="1" x14ac:dyDescent="0.35">
      <c r="B9" s="52" t="s">
        <v>10</v>
      </c>
      <c r="C9" s="62">
        <f>'KPI Distribution'!C4</f>
        <v>7</v>
      </c>
      <c r="D9" s="63">
        <f>ROUNDUP(Inputs!F9*C9,0)</f>
        <v>1</v>
      </c>
      <c r="J9" s="1"/>
      <c r="K9" s="1"/>
    </row>
    <row r="10" spans="2:13" ht="14.5" thickTop="1" x14ac:dyDescent="0.3"/>
  </sheetData>
  <customSheetViews>
    <customSheetView guid="{E1460AD1-942C-4FBB-A1DD-29EC2E85BB27}" fitToPage="1">
      <selection activeCell="B11" sqref="B11"/>
      <pageMargins left="0" right="0" top="0" bottom="0" header="0" footer="0"/>
      <pageSetup paperSize="9" scale="97" orientation="landscape" r:id="rId1"/>
    </customSheetView>
    <customSheetView guid="{BAE71926-6BC3-4C9D-B3DA-A6FB7F114FFD}" fitToPage="1">
      <selection activeCell="B11" sqref="B11"/>
      <pageMargins left="0" right="0" top="0" bottom="0" header="0" footer="0"/>
      <pageSetup paperSize="9" scale="97" orientation="landscape" r:id="rId2"/>
    </customSheetView>
    <customSheetView guid="{5C0C8C34-1C2E-4BE1-A032-CB72F63B5A86}" showPageBreaks="1" fitToPage="1" printArea="1">
      <selection activeCell="B11" sqref="B11"/>
      <pageMargins left="0" right="0" top="0" bottom="0" header="0" footer="0"/>
      <pageSetup paperSize="9" scale="97" orientation="landscape" r:id="rId3"/>
    </customSheetView>
    <customSheetView guid="{2D9B53BA-2F87-4D83-8721-E0B2CFAD82E6}" showPageBreaks="1" fitToPage="1" printArea="1" topLeftCell="A4">
      <selection activeCell="D18" sqref="D18:D20"/>
      <pageMargins left="0" right="0" top="0" bottom="0" header="0" footer="0"/>
      <pageSetup paperSize="9" scale="97" orientation="landscape" r:id="rId4"/>
    </customSheetView>
    <customSheetView guid="{D586D1B8-33A1-4CD4-AFDA-7D9F51B3F36B}" showPageBreaks="1" fitToPage="1" printArea="1">
      <selection activeCell="B11" sqref="B11"/>
      <pageMargins left="0" right="0" top="0" bottom="0" header="0" footer="0"/>
      <pageSetup paperSize="9" scale="97" orientation="landscape" r:id="rId5"/>
    </customSheetView>
  </customSheetViews>
  <conditionalFormatting sqref="L4:M4">
    <cfRule type="containsText" dxfId="5" priority="1" operator="containsText" text="Ok">
      <formula>NOT(ISERROR(SEARCH("Ok",L4)))</formula>
    </cfRule>
    <cfRule type="containsText" dxfId="4" priority="2" operator="containsText" text="Error">
      <formula>NOT(ISERROR(SEARCH("Error",L4)))</formula>
    </cfRule>
  </conditionalFormatting>
  <dataValidations count="3">
    <dataValidation allowBlank="1" showInputMessage="1" showErrorMessage="1" prompt="Do not make any changes to these formulas, this summary will autofill from the Services tab." sqref="C4:K4" xr:uid="{00000000-0002-0000-0200-000000000000}"/>
    <dataValidation allowBlank="1" showInputMessage="1" showErrorMessage="1" prompt="Do not make any changes to this formula, this summary will autofill from the KPI Distribution tab." sqref="C9" xr:uid="{00000000-0002-0000-0200-000001000000}"/>
    <dataValidation allowBlank="1" showInputMessage="1" showErrorMessage="1" prompt="Do not make any changes to this formula, this summary will autofill from the Inputs and Summary tabs." sqref="D9" xr:uid="{00000000-0002-0000-0200-000002000000}"/>
  </dataValidations>
  <pageMargins left="0.23622047244094488" right="0.23622047244094488" top="0.23622047244094488" bottom="0.55118110236220474" header="0.31496062992125984" footer="0.31496062992125984"/>
  <pageSetup paperSize="9" scale="97"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P34"/>
  <sheetViews>
    <sheetView zoomScale="85" zoomScaleNormal="70" zoomScaleSheetLayoutView="85" workbookViewId="0"/>
  </sheetViews>
  <sheetFormatPr defaultColWidth="9" defaultRowHeight="14" x14ac:dyDescent="0.3"/>
  <cols>
    <col min="1" max="1" width="3" style="4" customWidth="1"/>
    <col min="2" max="2" width="9" style="3" customWidth="1"/>
    <col min="3" max="3" width="95.58203125" style="4" customWidth="1"/>
    <col min="4" max="4" width="9.58203125" style="3" customWidth="1"/>
    <col min="5" max="5" width="13.58203125" style="3" customWidth="1"/>
    <col min="6" max="6" width="11.75" style="3" customWidth="1"/>
    <col min="7" max="7" width="20.58203125" style="3" customWidth="1"/>
    <col min="8" max="8" width="11.75" style="3" customWidth="1"/>
    <col min="9" max="9" width="8.58203125" style="9" customWidth="1"/>
    <col min="10" max="10" width="14.5" style="8" customWidth="1"/>
    <col min="11" max="11" width="8.58203125" style="9" customWidth="1"/>
    <col min="12" max="12" width="9" style="4"/>
    <col min="13" max="13" width="8.83203125" style="4" customWidth="1"/>
    <col min="14" max="16384" width="9" style="4"/>
  </cols>
  <sheetData>
    <row r="1" spans="1:16" ht="14.5" thickBot="1" x14ac:dyDescent="0.35">
      <c r="A1" s="2"/>
    </row>
    <row r="2" spans="1:16" ht="16.5" customHeight="1" thickTop="1" thickBot="1" x14ac:dyDescent="0.35">
      <c r="B2" s="90" t="s">
        <v>50</v>
      </c>
      <c r="C2" s="91"/>
      <c r="D2" s="30" t="s">
        <v>11</v>
      </c>
      <c r="E2" s="31">
        <f>COUNTIF($D$9:D$33,"Major")</f>
        <v>3</v>
      </c>
      <c r="F2" s="26"/>
      <c r="G2" s="26"/>
      <c r="H2" s="98" t="s">
        <v>51</v>
      </c>
      <c r="I2" s="31">
        <f>SUMIF($D$9:$D$33,"Major",$I$9:$I$33)</f>
        <v>0</v>
      </c>
      <c r="J2" s="32">
        <f>SUMIF($D$9:$D$33,"Major",$J$9:$J$33)</f>
        <v>0</v>
      </c>
      <c r="K2" s="31">
        <f>SUMIF($D$9:$D$33,"Major",$K$9:$K$33)</f>
        <v>0</v>
      </c>
    </row>
    <row r="3" spans="1:16" ht="16.5" customHeight="1" thickTop="1" thickBot="1" x14ac:dyDescent="0.35">
      <c r="B3" s="92"/>
      <c r="C3" s="93"/>
      <c r="D3" s="30" t="s">
        <v>13</v>
      </c>
      <c r="E3" s="31">
        <f>COUNTIF($D$9:D$33,"Medium")</f>
        <v>11</v>
      </c>
      <c r="F3" s="26"/>
      <c r="G3" s="26"/>
      <c r="H3" s="99"/>
      <c r="I3" s="31">
        <f>SUMIF($D$9:$D$33,"Medium",$I$9:$I$33)</f>
        <v>0</v>
      </c>
      <c r="J3" s="32">
        <f>SUMIF($D$9:$D$33,"Medium",$J$9:$J$33)</f>
        <v>0</v>
      </c>
      <c r="K3" s="31">
        <f>SUMIF($D$9:$D$33,"Medium",$K$9:$K$33)</f>
        <v>0</v>
      </c>
    </row>
    <row r="4" spans="1:16" ht="16.5" customHeight="1" thickTop="1" thickBot="1" x14ac:dyDescent="0.25">
      <c r="B4" s="94" t="s">
        <v>52</v>
      </c>
      <c r="C4" s="95"/>
      <c r="D4" s="30" t="s">
        <v>15</v>
      </c>
      <c r="E4" s="31">
        <f>COUNTIF($D$9:D$33,"Minor")</f>
        <v>7</v>
      </c>
      <c r="F4" s="27" t="s">
        <v>28</v>
      </c>
      <c r="G4" s="27"/>
      <c r="H4" s="100"/>
      <c r="I4" s="31">
        <f>SUMIF($D$9:$D$33,"Minor",$I$9:$I$33)</f>
        <v>0</v>
      </c>
      <c r="J4" s="32">
        <f>SUMIF($D$9:$D$33,"Minor",$J$9:$J$33)</f>
        <v>0</v>
      </c>
      <c r="K4" s="31">
        <f>SUMIF($D$9:$D$33,"Minor",$K$9:$K$33)</f>
        <v>0</v>
      </c>
      <c r="L4" s="28" t="s">
        <v>28</v>
      </c>
    </row>
    <row r="5" spans="1:16" ht="16.5" customHeight="1" thickTop="1" thickBot="1" x14ac:dyDescent="0.35">
      <c r="B5" s="96"/>
      <c r="C5" s="97"/>
      <c r="D5" s="47" t="s">
        <v>20</v>
      </c>
      <c r="E5" s="48">
        <f>SUM(E2:E4)</f>
        <v>21</v>
      </c>
      <c r="F5" s="25" t="str">
        <f>IF(E5=COUNTA(B8:B33),"Ok","Error")</f>
        <v>Ok</v>
      </c>
      <c r="G5" s="25"/>
      <c r="H5" s="47" t="s">
        <v>20</v>
      </c>
      <c r="I5" s="48">
        <f>SUM(I2:I4)</f>
        <v>0</v>
      </c>
      <c r="J5" s="49">
        <f>SUM(J2:J4)</f>
        <v>0</v>
      </c>
      <c r="K5" s="48">
        <f>SUM(K2:K4)</f>
        <v>0</v>
      </c>
      <c r="L5" s="25" t="str">
        <f>IF(AND(I5=I6,J5=J6,K5=K6),"Ok","Error")</f>
        <v>Ok</v>
      </c>
    </row>
    <row r="6" spans="1:16" ht="21" thickTop="1" thickBot="1" x14ac:dyDescent="0.35">
      <c r="B6" s="5"/>
      <c r="F6" s="23" t="s">
        <v>20</v>
      </c>
      <c r="G6" s="23"/>
      <c r="H6" s="23"/>
      <c r="I6" s="21">
        <f>SUM(I9:I33)</f>
        <v>0</v>
      </c>
      <c r="J6" s="22">
        <f>SUM(J9:J33)</f>
        <v>0</v>
      </c>
      <c r="K6" s="21">
        <f>SUM(K9:K33)</f>
        <v>0</v>
      </c>
      <c r="M6" s="74"/>
      <c r="N6" s="74"/>
      <c r="O6" s="74"/>
      <c r="P6" s="74"/>
    </row>
    <row r="7" spans="1:16" ht="29" thickTop="1" thickBot="1" x14ac:dyDescent="0.35">
      <c r="B7" s="33" t="s">
        <v>53</v>
      </c>
      <c r="C7" s="33" t="s">
        <v>54</v>
      </c>
      <c r="D7" s="33" t="s">
        <v>6</v>
      </c>
      <c r="E7" s="33" t="s">
        <v>55</v>
      </c>
      <c r="F7" s="33" t="s">
        <v>56</v>
      </c>
      <c r="G7" s="33" t="s">
        <v>57</v>
      </c>
      <c r="H7" s="33" t="s">
        <v>58</v>
      </c>
      <c r="I7" s="34" t="s">
        <v>59</v>
      </c>
      <c r="J7" s="35" t="s">
        <v>60</v>
      </c>
      <c r="K7" s="34" t="s">
        <v>61</v>
      </c>
      <c r="M7" s="74"/>
      <c r="N7" s="74"/>
      <c r="O7" s="74"/>
      <c r="P7" s="74"/>
    </row>
    <row r="8" spans="1:16" ht="15" thickTop="1" thickBot="1" x14ac:dyDescent="0.35">
      <c r="B8" s="66"/>
      <c r="C8" s="67" t="s">
        <v>62</v>
      </c>
      <c r="D8" s="68"/>
      <c r="E8" s="68"/>
      <c r="F8" s="68"/>
      <c r="G8" s="69"/>
      <c r="H8" s="69"/>
      <c r="I8" s="70"/>
      <c r="J8" s="71"/>
      <c r="K8" s="72"/>
      <c r="M8" s="74"/>
      <c r="N8" s="74"/>
      <c r="O8" s="74"/>
      <c r="P8" s="74"/>
    </row>
    <row r="9" spans="1:16" ht="43" thickTop="1" thickBot="1" x14ac:dyDescent="0.35">
      <c r="A9" s="4">
        <v>1</v>
      </c>
      <c r="B9" s="36" t="s">
        <v>63</v>
      </c>
      <c r="C9" s="42" t="s">
        <v>64</v>
      </c>
      <c r="D9" s="75" t="s">
        <v>13</v>
      </c>
      <c r="E9" s="75" t="s">
        <v>26</v>
      </c>
      <c r="F9" s="75" t="s">
        <v>32</v>
      </c>
      <c r="G9" s="43" t="s">
        <v>65</v>
      </c>
      <c r="H9" s="37" t="s">
        <v>66</v>
      </c>
      <c r="I9" s="60">
        <v>0</v>
      </c>
      <c r="J9" s="38">
        <f>VLOOKUP(D9,Inputs!$F$4:$G$6,2)*I9</f>
        <v>0</v>
      </c>
      <c r="K9" s="39">
        <f>VLOOKUP(D9,Inputs!$F$4:$H$6,3)*I9</f>
        <v>0</v>
      </c>
    </row>
    <row r="10" spans="1:16" ht="43" thickTop="1" thickBot="1" x14ac:dyDescent="0.35">
      <c r="A10" s="4">
        <v>2</v>
      </c>
      <c r="B10" s="36" t="s">
        <v>67</v>
      </c>
      <c r="C10" s="44" t="s">
        <v>68</v>
      </c>
      <c r="D10" s="75" t="s">
        <v>15</v>
      </c>
      <c r="E10" s="76" t="s">
        <v>69</v>
      </c>
      <c r="F10" s="75" t="s">
        <v>70</v>
      </c>
      <c r="G10" s="43" t="s">
        <v>71</v>
      </c>
      <c r="H10" s="37" t="s">
        <v>66</v>
      </c>
      <c r="I10" s="60">
        <v>0</v>
      </c>
      <c r="J10" s="38">
        <f>VLOOKUP(D10,Inputs!$F$4:$G$6,2)*I10</f>
        <v>0</v>
      </c>
      <c r="K10" s="39">
        <f>VLOOKUP(D10,Inputs!$F$4:$H$6,3)*I10</f>
        <v>0</v>
      </c>
    </row>
    <row r="11" spans="1:16" ht="43" thickTop="1" thickBot="1" x14ac:dyDescent="0.35">
      <c r="A11" s="4">
        <v>3</v>
      </c>
      <c r="B11" s="36" t="s">
        <v>72</v>
      </c>
      <c r="C11" s="44" t="s">
        <v>73</v>
      </c>
      <c r="D11" s="75" t="s">
        <v>13</v>
      </c>
      <c r="E11" s="76" t="s">
        <v>26</v>
      </c>
      <c r="F11" s="75" t="s">
        <v>33</v>
      </c>
      <c r="G11" s="43" t="s">
        <v>74</v>
      </c>
      <c r="H11" s="37" t="s">
        <v>66</v>
      </c>
      <c r="I11" s="61">
        <v>0</v>
      </c>
      <c r="J11" s="40">
        <f>VLOOKUP(D11,Inputs!$F$4:$G$6,2)*I11</f>
        <v>0</v>
      </c>
      <c r="K11" s="41">
        <f>VLOOKUP(D11,Inputs!$F$4:$H$6,3)*I11</f>
        <v>0</v>
      </c>
    </row>
    <row r="12" spans="1:16" ht="43" thickTop="1" thickBot="1" x14ac:dyDescent="0.35">
      <c r="A12" s="4">
        <v>4</v>
      </c>
      <c r="B12" s="36" t="s">
        <v>75</v>
      </c>
      <c r="C12" s="44" t="s">
        <v>76</v>
      </c>
      <c r="D12" s="75" t="s">
        <v>13</v>
      </c>
      <c r="E12" s="76" t="s">
        <v>26</v>
      </c>
      <c r="F12" s="75" t="s">
        <v>34</v>
      </c>
      <c r="G12" s="43" t="s">
        <v>77</v>
      </c>
      <c r="H12" s="37" t="s">
        <v>66</v>
      </c>
      <c r="I12" s="61">
        <v>0</v>
      </c>
      <c r="J12" s="40">
        <f>VLOOKUP(D12,Inputs!$F$4:$G$6,2)*I12</f>
        <v>0</v>
      </c>
      <c r="K12" s="41">
        <f>VLOOKUP(D12,Inputs!$F$4:$H$6,3)*I12</f>
        <v>0</v>
      </c>
    </row>
    <row r="13" spans="1:16" ht="29" thickTop="1" thickBot="1" x14ac:dyDescent="0.35">
      <c r="A13" s="4">
        <v>5</v>
      </c>
      <c r="B13" s="36" t="s">
        <v>78</v>
      </c>
      <c r="C13" s="45" t="s">
        <v>79</v>
      </c>
      <c r="D13" s="75" t="s">
        <v>11</v>
      </c>
      <c r="E13" s="75" t="s">
        <v>69</v>
      </c>
      <c r="F13" s="75" t="s">
        <v>32</v>
      </c>
      <c r="G13" s="75" t="s">
        <v>80</v>
      </c>
      <c r="H13" s="37" t="s">
        <v>66</v>
      </c>
      <c r="I13" s="60">
        <v>0</v>
      </c>
      <c r="J13" s="38">
        <f>VLOOKUP(D13,Inputs!$F$4:$G$6,2)*I13</f>
        <v>0</v>
      </c>
      <c r="K13" s="39">
        <f>VLOOKUP(D13,Inputs!$F$4:$H$6,3)*I13</f>
        <v>0</v>
      </c>
    </row>
    <row r="14" spans="1:16" ht="29" thickTop="1" thickBot="1" x14ac:dyDescent="0.35">
      <c r="A14" s="4">
        <v>6</v>
      </c>
      <c r="B14" s="36" t="s">
        <v>81</v>
      </c>
      <c r="C14" s="45" t="s">
        <v>82</v>
      </c>
      <c r="D14" s="75" t="s">
        <v>15</v>
      </c>
      <c r="E14" s="75" t="s">
        <v>26</v>
      </c>
      <c r="F14" s="75" t="s">
        <v>70</v>
      </c>
      <c r="G14" s="75" t="s">
        <v>80</v>
      </c>
      <c r="H14" s="37" t="s">
        <v>66</v>
      </c>
      <c r="I14" s="60">
        <v>0</v>
      </c>
      <c r="J14" s="38">
        <f>VLOOKUP(D14,Inputs!$F$4:$G$6,2)*I14</f>
        <v>0</v>
      </c>
      <c r="K14" s="39">
        <f>VLOOKUP(D14,Inputs!$F$4:$H$6,3)*I14</f>
        <v>0</v>
      </c>
    </row>
    <row r="15" spans="1:16" ht="57" thickTop="1" thickBot="1" x14ac:dyDescent="0.35">
      <c r="A15" s="4">
        <v>7</v>
      </c>
      <c r="B15" s="36" t="s">
        <v>83</v>
      </c>
      <c r="C15" s="45" t="s">
        <v>84</v>
      </c>
      <c r="D15" s="75" t="s">
        <v>13</v>
      </c>
      <c r="E15" s="75" t="s">
        <v>25</v>
      </c>
      <c r="F15" s="75" t="s">
        <v>32</v>
      </c>
      <c r="G15" s="75" t="s">
        <v>85</v>
      </c>
      <c r="H15" s="37" t="s">
        <v>66</v>
      </c>
      <c r="I15" s="60">
        <v>0</v>
      </c>
      <c r="J15" s="38">
        <f>VLOOKUP(D15,Inputs!$F$4:$G$6,2)*I15</f>
        <v>0</v>
      </c>
      <c r="K15" s="39">
        <f>VLOOKUP(D15,Inputs!$F$4:$H$6,3)*I15</f>
        <v>0</v>
      </c>
    </row>
    <row r="16" spans="1:16" ht="84" x14ac:dyDescent="0.3">
      <c r="A16" s="4">
        <v>8</v>
      </c>
      <c r="B16" s="36" t="s">
        <v>86</v>
      </c>
      <c r="C16" s="45" t="s">
        <v>87</v>
      </c>
      <c r="D16" s="75" t="s">
        <v>13</v>
      </c>
      <c r="E16" s="75" t="s">
        <v>69</v>
      </c>
      <c r="F16" s="75" t="s">
        <v>35</v>
      </c>
      <c r="G16" s="75" t="s">
        <v>88</v>
      </c>
      <c r="H16" s="37" t="s">
        <v>66</v>
      </c>
      <c r="I16" s="60">
        <v>0</v>
      </c>
      <c r="J16" s="38">
        <f>VLOOKUP(D16,Inputs!$F$4:$G$6,2)*I16</f>
        <v>0</v>
      </c>
      <c r="K16" s="39">
        <f>VLOOKUP(D16,Inputs!$F$4:$H$6,3)*I16</f>
        <v>0</v>
      </c>
    </row>
    <row r="17" spans="1:11" ht="15" thickTop="1" thickBot="1" x14ac:dyDescent="0.35">
      <c r="B17" s="66"/>
      <c r="C17" s="67" t="s">
        <v>89</v>
      </c>
      <c r="D17" s="68"/>
      <c r="E17" s="68"/>
      <c r="F17" s="68"/>
      <c r="G17" s="69"/>
      <c r="H17" s="69"/>
      <c r="I17" s="70"/>
      <c r="J17" s="71"/>
      <c r="K17" s="72"/>
    </row>
    <row r="18" spans="1:11" ht="29" thickTop="1" thickBot="1" x14ac:dyDescent="0.35">
      <c r="A18" s="4">
        <v>9</v>
      </c>
      <c r="B18" s="30" t="s">
        <v>90</v>
      </c>
      <c r="C18" s="45" t="s">
        <v>91</v>
      </c>
      <c r="D18" s="76" t="s">
        <v>13</v>
      </c>
      <c r="E18" s="76" t="s">
        <v>26</v>
      </c>
      <c r="F18" s="75" t="s">
        <v>32</v>
      </c>
      <c r="G18" s="43" t="s">
        <v>92</v>
      </c>
      <c r="H18" s="37" t="s">
        <v>66</v>
      </c>
      <c r="I18" s="60">
        <v>0</v>
      </c>
      <c r="J18" s="38">
        <f>VLOOKUP(D18,Inputs!$F$4:$G$6,2)*I18</f>
        <v>0</v>
      </c>
      <c r="K18" s="39">
        <f>VLOOKUP(D18,Inputs!$F$4:$H$6,3)*I18</f>
        <v>0</v>
      </c>
    </row>
    <row r="19" spans="1:11" ht="29" thickTop="1" thickBot="1" x14ac:dyDescent="0.35">
      <c r="A19" s="4">
        <v>10</v>
      </c>
      <c r="B19" s="30" t="s">
        <v>93</v>
      </c>
      <c r="C19" s="45" t="s">
        <v>94</v>
      </c>
      <c r="D19" s="76" t="s">
        <v>11</v>
      </c>
      <c r="E19" s="76" t="s">
        <v>26</v>
      </c>
      <c r="F19" s="75" t="s">
        <v>33</v>
      </c>
      <c r="G19" s="43" t="s">
        <v>95</v>
      </c>
      <c r="H19" s="37" t="s">
        <v>66</v>
      </c>
      <c r="I19" s="60">
        <v>0</v>
      </c>
      <c r="J19" s="38">
        <f>VLOOKUP(D19,Inputs!$F$4:$G$6,2)*I19</f>
        <v>0</v>
      </c>
      <c r="K19" s="39">
        <f>VLOOKUP(D19,Inputs!$F$4:$H$6,3)*I19</f>
        <v>0</v>
      </c>
    </row>
    <row r="20" spans="1:11" ht="57" thickTop="1" thickBot="1" x14ac:dyDescent="0.35">
      <c r="A20" s="4">
        <v>11</v>
      </c>
      <c r="B20" s="30" t="s">
        <v>96</v>
      </c>
      <c r="C20" s="45" t="s">
        <v>97</v>
      </c>
      <c r="D20" s="76" t="s">
        <v>15</v>
      </c>
      <c r="E20" s="76" t="s">
        <v>69</v>
      </c>
      <c r="F20" s="75" t="s">
        <v>33</v>
      </c>
      <c r="G20" s="43" t="s">
        <v>95</v>
      </c>
      <c r="H20" s="37" t="s">
        <v>66</v>
      </c>
      <c r="I20" s="60">
        <v>0</v>
      </c>
      <c r="J20" s="38">
        <f>VLOOKUP(D20,Inputs!$F$4:$G$6,2)*I20</f>
        <v>0</v>
      </c>
      <c r="K20" s="39">
        <f>VLOOKUP(D20,Inputs!$F$4:$H$6,3)*I20</f>
        <v>0</v>
      </c>
    </row>
    <row r="21" spans="1:11" ht="15" thickTop="1" thickBot="1" x14ac:dyDescent="0.35">
      <c r="B21" s="66"/>
      <c r="C21" s="67" t="s">
        <v>98</v>
      </c>
      <c r="D21" s="68"/>
      <c r="E21" s="68"/>
      <c r="F21" s="68"/>
      <c r="G21" s="69"/>
      <c r="H21" s="69"/>
      <c r="I21" s="70"/>
      <c r="J21" s="71"/>
      <c r="K21" s="72"/>
    </row>
    <row r="22" spans="1:11" ht="29" thickTop="1" thickBot="1" x14ac:dyDescent="0.35">
      <c r="A22" s="4">
        <v>12</v>
      </c>
      <c r="B22" s="30" t="s">
        <v>99</v>
      </c>
      <c r="C22" s="45" t="s">
        <v>100</v>
      </c>
      <c r="D22" s="75" t="s">
        <v>11</v>
      </c>
      <c r="E22" s="75" t="s">
        <v>4</v>
      </c>
      <c r="F22" s="75" t="s">
        <v>30</v>
      </c>
      <c r="G22" s="43" t="s">
        <v>101</v>
      </c>
      <c r="H22" s="37" t="s">
        <v>66</v>
      </c>
      <c r="I22" s="60">
        <v>0</v>
      </c>
      <c r="J22" s="38">
        <f>VLOOKUP(D22,Inputs!$F$4:$G$6,2)*I22</f>
        <v>0</v>
      </c>
      <c r="K22" s="39">
        <f>VLOOKUP(D22,Inputs!$F$4:$H$6,3)*I22</f>
        <v>0</v>
      </c>
    </row>
    <row r="23" spans="1:11" ht="169" thickTop="1" thickBot="1" x14ac:dyDescent="0.35">
      <c r="A23" s="4">
        <v>13</v>
      </c>
      <c r="B23" s="30" t="s">
        <v>102</v>
      </c>
      <c r="C23" s="42" t="s">
        <v>103</v>
      </c>
      <c r="D23" s="76" t="s">
        <v>13</v>
      </c>
      <c r="E23" s="76" t="s">
        <v>69</v>
      </c>
      <c r="F23" s="75" t="s">
        <v>32</v>
      </c>
      <c r="G23" s="43" t="s">
        <v>104</v>
      </c>
      <c r="H23" s="37" t="s">
        <v>66</v>
      </c>
      <c r="I23" s="60">
        <v>0</v>
      </c>
      <c r="J23" s="38">
        <f>VLOOKUP(D23,Inputs!$F$4:$G$6,2)*I23</f>
        <v>0</v>
      </c>
      <c r="K23" s="39">
        <f>VLOOKUP(D23,Inputs!$F$4:$H$6,3)*I23</f>
        <v>0</v>
      </c>
    </row>
    <row r="24" spans="1:11" ht="29" thickTop="1" thickBot="1" x14ac:dyDescent="0.35">
      <c r="A24" s="4">
        <v>14</v>
      </c>
      <c r="B24" s="30" t="s">
        <v>105</v>
      </c>
      <c r="C24" s="46" t="s">
        <v>106</v>
      </c>
      <c r="D24" s="76" t="s">
        <v>13</v>
      </c>
      <c r="E24" s="76" t="s">
        <v>5</v>
      </c>
      <c r="F24" s="75" t="s">
        <v>31</v>
      </c>
      <c r="G24" s="43" t="s">
        <v>107</v>
      </c>
      <c r="H24" s="37" t="s">
        <v>66</v>
      </c>
      <c r="I24" s="60">
        <v>0</v>
      </c>
      <c r="J24" s="38">
        <f>VLOOKUP(D24,Inputs!$F$4:$G$6,2)*I24</f>
        <v>0</v>
      </c>
      <c r="K24" s="39">
        <f>VLOOKUP(D24,Inputs!$F$4:$H$6,3)*I24</f>
        <v>0</v>
      </c>
    </row>
    <row r="25" spans="1:11" ht="211" thickTop="1" thickBot="1" x14ac:dyDescent="0.35">
      <c r="A25" s="4">
        <v>15</v>
      </c>
      <c r="B25" s="30" t="s">
        <v>108</v>
      </c>
      <c r="C25" s="46" t="s">
        <v>109</v>
      </c>
      <c r="D25" s="76" t="s">
        <v>13</v>
      </c>
      <c r="E25" s="76" t="s">
        <v>5</v>
      </c>
      <c r="F25" s="75" t="s">
        <v>31</v>
      </c>
      <c r="G25" s="43" t="s">
        <v>110</v>
      </c>
      <c r="H25" s="37" t="s">
        <v>66</v>
      </c>
      <c r="I25" s="60">
        <v>0</v>
      </c>
      <c r="J25" s="38">
        <f>VLOOKUP(D25,Inputs!$F$4:$G$6,2)*I25</f>
        <v>0</v>
      </c>
      <c r="K25" s="39">
        <f>VLOOKUP(D25,Inputs!$F$4:$H$6,3)*I25</f>
        <v>0</v>
      </c>
    </row>
    <row r="26" spans="1:11" ht="29" thickTop="1" thickBot="1" x14ac:dyDescent="0.35">
      <c r="A26" s="4">
        <v>16</v>
      </c>
      <c r="B26" s="30" t="s">
        <v>111</v>
      </c>
      <c r="C26" s="46" t="s">
        <v>112</v>
      </c>
      <c r="D26" s="76" t="s">
        <v>13</v>
      </c>
      <c r="E26" s="76" t="s">
        <v>5</v>
      </c>
      <c r="F26" s="75" t="s">
        <v>70</v>
      </c>
      <c r="G26" s="43" t="s">
        <v>113</v>
      </c>
      <c r="H26" s="37" t="s">
        <v>66</v>
      </c>
      <c r="I26" s="60">
        <v>0</v>
      </c>
      <c r="J26" s="38">
        <f>VLOOKUP(D26,Inputs!$F$4:$G$6,2)*I26</f>
        <v>0</v>
      </c>
      <c r="K26" s="39">
        <f>VLOOKUP(D26,Inputs!$F$4:$H$6,3)*I26</f>
        <v>0</v>
      </c>
    </row>
    <row r="27" spans="1:11" ht="28" x14ac:dyDescent="0.3">
      <c r="A27" s="4">
        <v>17</v>
      </c>
      <c r="B27" s="30" t="s">
        <v>114</v>
      </c>
      <c r="C27" s="42" t="s">
        <v>115</v>
      </c>
      <c r="D27" s="76" t="s">
        <v>15</v>
      </c>
      <c r="E27" s="76" t="s">
        <v>69</v>
      </c>
      <c r="F27" s="75" t="s">
        <v>70</v>
      </c>
      <c r="G27" s="75" t="s">
        <v>80</v>
      </c>
      <c r="H27" s="37" t="s">
        <v>66</v>
      </c>
      <c r="I27" s="60">
        <v>0</v>
      </c>
      <c r="J27" s="38">
        <f>VLOOKUP(D27,Inputs!$F$4:$G$6,2)*I27</f>
        <v>0</v>
      </c>
      <c r="K27" s="39">
        <f>VLOOKUP(D27,Inputs!$F$4:$H$6,3)*I27</f>
        <v>0</v>
      </c>
    </row>
    <row r="28" spans="1:11" ht="15" thickTop="1" thickBot="1" x14ac:dyDescent="0.35">
      <c r="B28" s="66"/>
      <c r="C28" s="67" t="s">
        <v>116</v>
      </c>
      <c r="D28" s="68"/>
      <c r="E28" s="68"/>
      <c r="F28" s="68"/>
      <c r="G28" s="69"/>
      <c r="H28" s="69"/>
      <c r="I28" s="70"/>
      <c r="J28" s="71"/>
      <c r="K28" s="72"/>
    </row>
    <row r="29" spans="1:11" ht="43" thickTop="1" thickBot="1" x14ac:dyDescent="0.35">
      <c r="A29" s="4">
        <v>18</v>
      </c>
      <c r="B29" s="30" t="s">
        <v>117</v>
      </c>
      <c r="C29" s="42" t="s">
        <v>118</v>
      </c>
      <c r="D29" s="76" t="s">
        <v>13</v>
      </c>
      <c r="E29" s="76" t="s">
        <v>5</v>
      </c>
      <c r="F29" s="75" t="s">
        <v>70</v>
      </c>
      <c r="G29" s="43" t="s">
        <v>119</v>
      </c>
      <c r="H29" s="37" t="s">
        <v>66</v>
      </c>
      <c r="I29" s="60">
        <v>0</v>
      </c>
      <c r="J29" s="38">
        <f>VLOOKUP(D29,Inputs!$F$4:$G$6,2)*I29</f>
        <v>0</v>
      </c>
      <c r="K29" s="39">
        <f>VLOOKUP(D29,Inputs!$F$4:$H$6,3)*I29</f>
        <v>0</v>
      </c>
    </row>
    <row r="30" spans="1:11" ht="43" thickTop="1" thickBot="1" x14ac:dyDescent="0.35">
      <c r="A30" s="4">
        <v>19</v>
      </c>
      <c r="B30" s="30" t="s">
        <v>120</v>
      </c>
      <c r="C30" s="46" t="s">
        <v>121</v>
      </c>
      <c r="D30" s="76" t="s">
        <v>15</v>
      </c>
      <c r="E30" s="76" t="s">
        <v>69</v>
      </c>
      <c r="F30" s="75" t="s">
        <v>31</v>
      </c>
      <c r="G30" s="43" t="s">
        <v>122</v>
      </c>
      <c r="H30" s="37" t="s">
        <v>66</v>
      </c>
      <c r="I30" s="60">
        <v>0</v>
      </c>
      <c r="J30" s="38">
        <f>VLOOKUP(D30,Inputs!$F$4:$G$6,2)*I30</f>
        <v>0</v>
      </c>
      <c r="K30" s="39">
        <f>VLOOKUP(D30,Inputs!$F$4:$H$6,3)*I30</f>
        <v>0</v>
      </c>
    </row>
    <row r="31" spans="1:11" ht="85" thickTop="1" thickBot="1" x14ac:dyDescent="0.35">
      <c r="A31" s="4">
        <v>20</v>
      </c>
      <c r="B31" s="30" t="s">
        <v>123</v>
      </c>
      <c r="C31" s="46" t="s">
        <v>124</v>
      </c>
      <c r="D31" s="76" t="s">
        <v>15</v>
      </c>
      <c r="E31" s="76" t="s">
        <v>5</v>
      </c>
      <c r="F31" s="75" t="s">
        <v>30</v>
      </c>
      <c r="G31" s="43" t="s">
        <v>125</v>
      </c>
      <c r="H31" s="37" t="s">
        <v>66</v>
      </c>
      <c r="I31" s="60">
        <v>0</v>
      </c>
      <c r="J31" s="38">
        <f>VLOOKUP(D31,Inputs!$F$4:$G$6,2)*I31</f>
        <v>0</v>
      </c>
      <c r="K31" s="39">
        <f>VLOOKUP(D31,Inputs!$F$4:$H$6,3)*I31</f>
        <v>0</v>
      </c>
    </row>
    <row r="32" spans="1:11" ht="15" thickTop="1" thickBot="1" x14ac:dyDescent="0.35">
      <c r="B32" s="66"/>
      <c r="C32" s="67" t="s">
        <v>126</v>
      </c>
      <c r="D32" s="68"/>
      <c r="E32" s="68"/>
      <c r="F32" s="68"/>
      <c r="G32" s="69"/>
      <c r="H32" s="69"/>
      <c r="I32" s="70"/>
      <c r="J32" s="71"/>
      <c r="K32" s="72"/>
    </row>
    <row r="33" spans="1:11" ht="57" thickTop="1" thickBot="1" x14ac:dyDescent="0.35">
      <c r="A33" s="4">
        <v>21</v>
      </c>
      <c r="B33" s="30" t="s">
        <v>127</v>
      </c>
      <c r="C33" s="42" t="s">
        <v>128</v>
      </c>
      <c r="D33" s="76" t="s">
        <v>15</v>
      </c>
      <c r="E33" s="76" t="s">
        <v>26</v>
      </c>
      <c r="F33" s="75" t="s">
        <v>33</v>
      </c>
      <c r="G33" s="43" t="s">
        <v>129</v>
      </c>
      <c r="H33" s="37" t="s">
        <v>66</v>
      </c>
      <c r="I33" s="60">
        <v>0</v>
      </c>
      <c r="J33" s="38">
        <f>VLOOKUP(D33,Inputs!$F$4:$G$6,2)*I33</f>
        <v>0</v>
      </c>
      <c r="K33" s="39">
        <f>VLOOKUP(D33,Inputs!$F$4:$H$6,3)*I33</f>
        <v>0</v>
      </c>
    </row>
    <row r="34" spans="1:11" ht="14.5" thickTop="1" x14ac:dyDescent="0.3"/>
  </sheetData>
  <autoFilter ref="B7:K24" xr:uid="{00000000-0009-0000-0000-000003000000}"/>
  <customSheetViews>
    <customSheetView guid="{E1460AD1-942C-4FBB-A1DD-29EC2E85BB27}" scale="85" fitToPage="1" showAutoFilter="1">
      <selection activeCell="M2" sqref="M2"/>
      <pageMargins left="0" right="0" top="0" bottom="0" header="0" footer="0"/>
      <pageSetup paperSize="9" scale="64" fitToHeight="0" orientation="landscape" r:id="rId1"/>
      <headerFooter>
        <oddFooter>&amp;L&amp;F&amp;C&amp;P of &amp;N&amp;R&amp;D</oddFooter>
      </headerFooter>
      <autoFilter ref="B7:K70" xr:uid="{441E31BB-8B05-4A7A-9567-E69115FD954F}"/>
    </customSheetView>
    <customSheetView guid="{BAE71926-6BC3-4C9D-B3DA-A6FB7F114FFD}" scale="85" fitToPage="1" showAutoFilter="1">
      <selection activeCell="B6" sqref="B6"/>
      <pageMargins left="0" right="0" top="0" bottom="0" header="0" footer="0"/>
      <pageSetup paperSize="9" scale="73" fitToHeight="0" orientation="landscape" r:id="rId2"/>
      <headerFooter>
        <oddFooter>&amp;L&amp;F&amp;C&amp;P of &amp;N&amp;R&amp;D</oddFooter>
      </headerFooter>
      <autoFilter ref="B7:I71" xr:uid="{FF71F89C-ED10-4F05-AC90-570E34FB9668}"/>
    </customSheetView>
    <customSheetView guid="{5C0C8C34-1C2E-4BE1-A032-CB72F63B5A86}" scale="70" showPageBreaks="1" fitToPage="1" printArea="1" showAutoFilter="1" hiddenRows="1" topLeftCell="A66">
      <selection activeCell="C59" sqref="C59"/>
      <pageMargins left="0" right="0" top="0" bottom="0" header="0" footer="0"/>
      <pageSetup paperSize="9" scale="60" fitToHeight="0" orientation="landscape" r:id="rId3"/>
      <headerFooter>
        <oddFooter>&amp;L&amp;F&amp;C&amp;P of &amp;N&amp;R&amp;D</oddFooter>
      </headerFooter>
      <autoFilter ref="B7:L73" xr:uid="{F89126F7-CF81-4D79-AEBC-008F17E864DD}"/>
    </customSheetView>
    <customSheetView guid="{2D9B53BA-2F87-4D83-8721-E0B2CFAD82E6}" scale="85" showPageBreaks="1" fitToPage="1" printArea="1" showAutoFilter="1">
      <selection activeCell="I21" sqref="I21"/>
      <pageMargins left="0" right="0" top="0" bottom="0" header="0" footer="0"/>
      <pageSetup paperSize="9" scale="64" fitToHeight="0" orientation="landscape" r:id="rId4"/>
      <headerFooter>
        <oddFooter>&amp;L&amp;F&amp;C&amp;P of &amp;N&amp;R&amp;D</oddFooter>
      </headerFooter>
      <autoFilter ref="B7:K70" xr:uid="{2C912D69-8CF8-468A-8929-956C2B97BB04}"/>
    </customSheetView>
    <customSheetView guid="{D586D1B8-33A1-4CD4-AFDA-7D9F51B3F36B}" scale="85" showPageBreaks="1" fitToPage="1" printArea="1" showAutoFilter="1" topLeftCell="D1">
      <selection activeCell="K4" sqref="K4"/>
      <pageMargins left="0" right="0" top="0" bottom="0" header="0" footer="0"/>
      <pageSetup paperSize="9" scale="64" fitToHeight="0" orientation="landscape" r:id="rId5"/>
      <headerFooter>
        <oddFooter>&amp;L&amp;F&amp;C&amp;P of &amp;N&amp;R&amp;D</oddFooter>
      </headerFooter>
      <autoFilter ref="B7:K70" xr:uid="{888920D5-A936-4FD4-B0E9-DB66A283D00D}"/>
    </customSheetView>
  </customSheetViews>
  <mergeCells count="3">
    <mergeCell ref="B2:C3"/>
    <mergeCell ref="B4:C5"/>
    <mergeCell ref="H2:H4"/>
  </mergeCells>
  <phoneticPr fontId="11" type="noConversion"/>
  <conditionalFormatting sqref="F5:G5">
    <cfRule type="containsText" dxfId="3" priority="3" operator="containsText" text="Ok">
      <formula>NOT(ISERROR(SEARCH("Ok",F5)))</formula>
    </cfRule>
    <cfRule type="containsText" dxfId="2" priority="4" operator="containsText" text="Error">
      <formula>NOT(ISERROR(SEARCH("Error",F5)))</formula>
    </cfRule>
  </conditionalFormatting>
  <conditionalFormatting sqref="L5">
    <cfRule type="containsText" dxfId="1" priority="1" operator="containsText" text="Ok">
      <formula>NOT(ISERROR(SEARCH("Ok",L5)))</formula>
    </cfRule>
    <cfRule type="containsText" dxfId="0" priority="2" operator="containsText" text="Error">
      <formula>NOT(ISERROR(SEARCH("Error",L5)))</formula>
    </cfRule>
  </conditionalFormatting>
  <pageMargins left="0.23622047244094491" right="0.23622047244094491" top="0.23622047244094491" bottom="0.55118110236220474" header="0.31496062992125984" footer="0.31496062992125984"/>
  <pageSetup paperSize="9" scale="64" fitToHeight="0" orientation="landscape" r:id="rId6"/>
  <headerFooter>
    <oddFooter>&amp;L&amp;F&amp;C&amp;P of &amp;N&amp;R&amp;D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04F4D31D1DD7459826A56FBCF0B2A6" ma:contentTypeVersion="17" ma:contentTypeDescription="Create a new document." ma:contentTypeScope="" ma:versionID="c83c657662fd068ed8ba18ba5c39461f">
  <xsd:schema xmlns:xsd="http://www.w3.org/2001/XMLSchema" xmlns:xs="http://www.w3.org/2001/XMLSchema" xmlns:p="http://schemas.microsoft.com/office/2006/metadata/properties" xmlns:ns1="http://schemas.microsoft.com/sharepoint/v3" xmlns:ns2="5d51f2a1-df1b-4c68-bc66-5a87d057fe01" xmlns:ns3="33905c23-1906-4c9e-bfef-75f978e5dda6" targetNamespace="http://schemas.microsoft.com/office/2006/metadata/properties" ma:root="true" ma:fieldsID="e8be02efc6b529a90f7020fbe71cbede" ns1:_="" ns2:_="" ns3:_="">
    <xsd:import namespace="http://schemas.microsoft.com/sharepoint/v3"/>
    <xsd:import namespace="5d51f2a1-df1b-4c68-bc66-5a87d057fe01"/>
    <xsd:import namespace="33905c23-1906-4c9e-bfef-75f978e5dd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51f2a1-df1b-4c68-bc66-5a87d057fe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905c23-1906-4c9e-bfef-75f978e5dda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6761c15-bfc8-4928-9040-c4dd5716d232}" ma:internalName="TaxCatchAll" ma:showField="CatchAllData" ma:web="33905c23-1906-4c9e-bfef-75f978e5d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d51f2a1-df1b-4c68-bc66-5a87d057fe01">
      <Terms xmlns="http://schemas.microsoft.com/office/infopath/2007/PartnerControls"/>
    </lcf76f155ced4ddcb4097134ff3c332f>
    <TaxCatchAll xmlns="33905c23-1906-4c9e-bfef-75f978e5dd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A2C40D-D7E7-4A22-A115-78AD35652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d51f2a1-df1b-4c68-bc66-5a87d057fe01"/>
    <ds:schemaRef ds:uri="33905c23-1906-4c9e-bfef-75f978e5d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823856-2E67-4C75-ACE9-978B4E2AEE08}">
  <ds:schemaRefs>
    <ds:schemaRef ds:uri="http://schemas.microsoft.com/office/2006/metadata/properties"/>
    <ds:schemaRef ds:uri="http://schemas.microsoft.com/office/infopath/2007/PartnerControls"/>
    <ds:schemaRef ds:uri="http://schemas.microsoft.com/sharepoint/v3"/>
    <ds:schemaRef ds:uri="5d51f2a1-df1b-4c68-bc66-5a87d057fe01"/>
    <ds:schemaRef ds:uri="33905c23-1906-4c9e-bfef-75f978e5dda6"/>
  </ds:schemaRefs>
</ds:datastoreItem>
</file>

<file path=customXml/itemProps3.xml><?xml version="1.0" encoding="utf-8"?>
<ds:datastoreItem xmlns:ds="http://schemas.openxmlformats.org/officeDocument/2006/customXml" ds:itemID="{9F53DE8E-EA94-45E3-9C30-5BD1194A3040}">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Inputs</vt:lpstr>
      <vt:lpstr>KPI Distribution</vt:lpstr>
      <vt:lpstr>Summary</vt:lpstr>
      <vt:lpstr>Services </vt:lpstr>
      <vt:lpstr>Inputs!Print_Area</vt:lpstr>
      <vt:lpstr>'KPI Distribution'!Print_Area</vt:lpstr>
      <vt:lpstr>'Services '!Print_Area</vt:lpstr>
      <vt:lpstr>Summary!Print_Area</vt:lpstr>
      <vt:lpstr>'Services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 Herts Domestic Payment Mechanism TEMPLATE</dc:title>
  <dc:subject/>
  <dc:creator>Joanne Nash</dc:creator>
  <cp:keywords>Template</cp:keywords>
  <dc:description/>
  <cp:lastModifiedBy>RICHARDSON, Amy (WEST HERTFORDSHIRE HOSPITALS NHS TRUS</cp:lastModifiedBy>
  <cp:revision/>
  <dcterms:created xsi:type="dcterms:W3CDTF">2020-07-24T13:48:18Z</dcterms:created>
  <dcterms:modified xsi:type="dcterms:W3CDTF">2025-03-03T14:19:46Z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0x010100DE04F4D31D1DD7459826A56FBCF0B2A6</vt:lpwstr>
  </property>
  <property fmtid="{D5CDD505-2E9C-101B-9397-08002B2CF9AE}" pid="3" name="MediaServiceImageTags">
    <vt:lpwstr/>
  </property>
</Properties>
</file>