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29"/>
  <workbookPr/>
  <mc:AlternateContent xmlns:mc="http://schemas.openxmlformats.org/markup-compatibility/2006">
    <mc:Choice Requires="x15">
      <x15ac:absPath xmlns:x15ac="http://schemas.microsoft.com/office/spreadsheetml/2010/11/ac" url="https://rsaacademy-my.sharepoint.com/personal/ecooper_crst_org_uk/Documents/Desktop/"/>
    </mc:Choice>
  </mc:AlternateContent>
  <xr:revisionPtr revIDLastSave="216" documentId="8_{D3FB94BC-C61A-4A6A-AAB4-241E5473C035}" xr6:coauthVersionLast="47" xr6:coauthVersionMax="47" xr10:uidLastSave="{02D19DAC-41D7-41A5-8F02-D4518A61174F}"/>
  <bookViews>
    <workbookView xWindow="18360" yWindow="5190" windowWidth="14775" windowHeight="15600" activeTab="3" xr2:uid="{00000000-000D-0000-FFFF-FFFF00000000}"/>
  </bookViews>
  <sheets>
    <sheet name="Criteria" sheetId="1" r:id="rId1"/>
    <sheet name="Evaluation Sheet" sheetId="2" r:id="rId2"/>
    <sheet name="Price" sheetId="3" r:id="rId3"/>
    <sheet name="Final Score" sheetId="4" r:id="rId4"/>
  </sheets>
  <externalReferences>
    <externalReference r:id="rId5"/>
  </externalReferenc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 xmlns:xxlnp="http://schemas.microsoft.com/office/spreadsheetml/2019/extlinksprops" uri="{FCE6A71B-6B00-49CD-AB44-F6B1AE7CDE65}">
      <xxlnp:externalLinksPr autoRefresh="1"/>
    </ext>
  </extLst>
</workbook>
</file>

<file path=xl/calcChain.xml><?xml version="1.0" encoding="utf-8"?>
<calcChain xmlns="http://schemas.openxmlformats.org/spreadsheetml/2006/main">
  <c r="B15" i="4" l="1"/>
  <c r="B14" i="4"/>
  <c r="B13" i="4"/>
  <c r="B12" i="4"/>
  <c r="B11" i="4"/>
  <c r="A2" i="4" a="1"/>
  <c r="A2" i="4" s="1"/>
  <c r="J57" i="3" l="1"/>
  <c r="K57" i="3"/>
  <c r="L57" i="3"/>
  <c r="AI16" i="2" s="1"/>
  <c r="AI21" i="2" s="1"/>
  <c r="M57" i="3"/>
  <c r="O57" i="3"/>
  <c r="AR16" i="2" s="1"/>
  <c r="AR21" i="2" s="1"/>
  <c r="P57" i="3"/>
  <c r="AU16" i="2" s="1"/>
  <c r="AU21" i="2" s="1"/>
  <c r="AL16" i="2"/>
  <c r="AL21" i="2" s="1"/>
  <c r="P5" i="3"/>
  <c r="O5" i="3"/>
  <c r="N5" i="3"/>
  <c r="M5" i="3"/>
  <c r="L5" i="3"/>
  <c r="D5" i="3"/>
  <c r="E5" i="3"/>
  <c r="F5" i="3"/>
  <c r="G5" i="3"/>
  <c r="H5" i="3"/>
  <c r="I5" i="3"/>
  <c r="J5" i="3"/>
  <c r="K5" i="3"/>
  <c r="P53" i="3"/>
  <c r="O53" i="3"/>
  <c r="N53" i="3"/>
  <c r="N57" i="3" s="1"/>
  <c r="AO16" i="2" s="1"/>
  <c r="AO21" i="2" s="1"/>
  <c r="M53" i="3"/>
  <c r="L53" i="3"/>
  <c r="AV26" i="2"/>
  <c r="AU23" i="2"/>
  <c r="AU10" i="2"/>
  <c r="AU9" i="2"/>
  <c r="AU8" i="2"/>
  <c r="AU7" i="2"/>
  <c r="AU11" i="2" s="1"/>
  <c r="AU13" i="2" s="1"/>
  <c r="AO13" i="2"/>
  <c r="AL13" i="2"/>
  <c r="AF13" i="2"/>
  <c r="AC13" i="2"/>
  <c r="W13" i="2"/>
  <c r="T13" i="2"/>
  <c r="Q13" i="2"/>
  <c r="N13" i="2"/>
  <c r="K13" i="2"/>
  <c r="H11" i="2"/>
  <c r="H13" i="2" s="1"/>
  <c r="K11" i="2"/>
  <c r="N11" i="2"/>
  <c r="Q11" i="2"/>
  <c r="W11" i="2"/>
  <c r="AC11" i="2"/>
  <c r="AS26" i="2"/>
  <c r="AR23" i="2"/>
  <c r="AR10" i="2"/>
  <c r="AP26" i="2"/>
  <c r="AO23" i="2"/>
  <c r="AO10" i="2"/>
  <c r="AM27" i="2"/>
  <c r="AL23" i="2"/>
  <c r="AL10" i="2"/>
  <c r="AJ27" i="2"/>
  <c r="AI23" i="2"/>
  <c r="AI10" i="2"/>
  <c r="C53" i="3"/>
  <c r="F53" i="3"/>
  <c r="G53" i="3"/>
  <c r="H53" i="3"/>
  <c r="I53" i="3"/>
  <c r="I57" i="3" s="1"/>
  <c r="J53" i="3"/>
  <c r="K53" i="3"/>
  <c r="C5" i="3"/>
  <c r="E53" i="3"/>
  <c r="E57" i="3" s="1"/>
  <c r="D53" i="3"/>
  <c r="AG27" i="2"/>
  <c r="AD26" i="2"/>
  <c r="AA27" i="2"/>
  <c r="AF23" i="2"/>
  <c r="AC23" i="2"/>
  <c r="Z23" i="2"/>
  <c r="X27" i="2"/>
  <c r="U27" i="2"/>
  <c r="R27" i="2"/>
  <c r="W23" i="2"/>
  <c r="T23" i="2"/>
  <c r="Q23" i="2"/>
  <c r="AF10" i="2"/>
  <c r="O27" i="2"/>
  <c r="L27" i="2"/>
  <c r="I27" i="2"/>
  <c r="N23" i="2"/>
  <c r="K23" i="2"/>
  <c r="H23" i="2"/>
  <c r="E21" i="2"/>
  <c r="E18" i="2"/>
  <c r="A19" i="2" s="1"/>
  <c r="A16" i="2"/>
  <c r="E13" i="2"/>
  <c r="E11" i="2"/>
  <c r="A12" i="2" s="1"/>
  <c r="N9" i="2"/>
  <c r="W9" i="2" s="1"/>
  <c r="K9" i="2"/>
  <c r="H9" i="2"/>
  <c r="N8" i="2"/>
  <c r="W8" i="2" s="1"/>
  <c r="K8" i="2"/>
  <c r="H8" i="2"/>
  <c r="N7" i="2"/>
  <c r="K7" i="2"/>
  <c r="H7" i="2"/>
  <c r="AU27" i="2" l="1"/>
  <c r="G57" i="3"/>
  <c r="T16" i="2" s="1"/>
  <c r="T21" i="2" s="1"/>
  <c r="F57" i="3"/>
  <c r="D57" i="3"/>
  <c r="C57" i="3"/>
  <c r="H16" i="2" s="1"/>
  <c r="H21" i="2" s="1"/>
  <c r="H57" i="3"/>
  <c r="W16" i="2" s="1"/>
  <c r="W21" i="2" s="1"/>
  <c r="C55" i="3"/>
  <c r="T7" i="2"/>
  <c r="W7" i="2"/>
  <c r="Z7" i="2" s="1"/>
  <c r="AI7" i="2" s="1"/>
  <c r="AC16" i="2"/>
  <c r="AC21" i="2" s="1"/>
  <c r="Z16" i="2"/>
  <c r="Z21" i="2" s="1"/>
  <c r="AF16" i="2"/>
  <c r="AF21" i="2" s="1"/>
  <c r="Q16" i="2"/>
  <c r="Q21" i="2" s="1"/>
  <c r="N16" i="2"/>
  <c r="N21" i="2" s="1"/>
  <c r="K16" i="2"/>
  <c r="K21" i="2" s="1"/>
  <c r="AF9" i="2"/>
  <c r="AO9" i="2" s="1"/>
  <c r="AC9" i="2"/>
  <c r="AL9" i="2" s="1"/>
  <c r="Z9" i="2"/>
  <c r="AI9" i="2" s="1"/>
  <c r="AR9" i="2" s="1"/>
  <c r="Z8" i="2"/>
  <c r="AC8" i="2"/>
  <c r="AL8" i="2" s="1"/>
  <c r="AF8" i="2"/>
  <c r="AO8" i="2" s="1"/>
  <c r="Q8" i="2"/>
  <c r="T8" i="2"/>
  <c r="T11" i="2" s="1"/>
  <c r="Q9" i="2"/>
  <c r="T9" i="2"/>
  <c r="Q7" i="2"/>
  <c r="AI8" i="2" l="1"/>
  <c r="AR8" i="2" s="1"/>
  <c r="Z11" i="2"/>
  <c r="Z13" i="2" s="1"/>
  <c r="AR7" i="2"/>
  <c r="AF7" i="2"/>
  <c r="AC7" i="2"/>
  <c r="AL7" i="2" s="1"/>
  <c r="AL11" i="2" s="1"/>
  <c r="N27" i="2"/>
  <c r="B4" i="4" s="1"/>
  <c r="H27" i="2"/>
  <c r="B2" i="4" s="1"/>
  <c r="K27" i="2"/>
  <c r="B3" i="4" s="1"/>
  <c r="T27" i="2"/>
  <c r="W27" i="2"/>
  <c r="B7" i="4" s="1"/>
  <c r="Q27" i="2"/>
  <c r="AR11" i="2" l="1"/>
  <c r="AR13" i="2" s="1"/>
  <c r="AI11" i="2"/>
  <c r="AI13" i="2" s="1"/>
  <c r="Z27" i="2"/>
  <c r="B8" i="4" s="1"/>
  <c r="C8" i="4" s="1"/>
  <c r="D8" i="4" s="1"/>
  <c r="AC27" i="2"/>
  <c r="B9" i="4" s="1"/>
  <c r="AF11" i="2"/>
  <c r="AF27" i="2" s="1"/>
  <c r="B10" i="4" s="1"/>
  <c r="AO7" i="2"/>
  <c r="AO11" i="2" s="1"/>
  <c r="B6" i="4"/>
  <c r="C6" i="4" s="1"/>
  <c r="D6" i="4" s="1"/>
  <c r="B5" i="4"/>
  <c r="C7" i="4" s="1"/>
  <c r="D7" i="4" s="1"/>
  <c r="C2" i="4" l="1"/>
  <c r="D2" i="4" s="1"/>
  <c r="C10" i="4"/>
  <c r="D10" i="4" s="1"/>
  <c r="C13" i="4"/>
  <c r="D13" i="4" s="1"/>
  <c r="C12" i="4"/>
  <c r="D12" i="4" s="1"/>
  <c r="C14" i="4"/>
  <c r="D14" i="4" s="1"/>
  <c r="C11" i="4"/>
  <c r="D11" i="4" s="1"/>
  <c r="C5" i="4"/>
  <c r="D5" i="4" s="1"/>
  <c r="C9" i="4"/>
  <c r="D9" i="4" s="1"/>
  <c r="C4" i="4"/>
  <c r="D4" i="4" s="1"/>
  <c r="C15" i="4"/>
  <c r="D15" i="4" s="1"/>
  <c r="C3" i="4"/>
  <c r="D3" i="4" s="1"/>
  <c r="AL27" i="2"/>
  <c r="AO27" i="2"/>
  <c r="AI27" i="2" l="1"/>
  <c r="AR27"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<sst xmlns="http://schemas.openxmlformats.org/spreadsheetml/2006/main" count="96" uniqueCount="56">
  <si>
    <t>SCORING METHDOLOGY</t>
  </si>
  <si>
    <t>Pricing</t>
  </si>
  <si>
    <t>Criteria</t>
  </si>
  <si>
    <t xml:space="preserve">Score </t>
  </si>
  <si>
    <t xml:space="preserve">Price </t>
  </si>
  <si>
    <r>
      <rPr>
        <sz val="11"/>
        <color theme="1"/>
        <rFont val="Calibri"/>
        <family val="2"/>
      </rPr>
      <t>The submitted Total Contract Cost (based on our requirements) using the rates submitted in the pricing schedule will be ranked and points allocated in ascending order from a maximum of 75</t>
    </r>
    <r>
      <rPr>
        <b/>
        <sz val="11"/>
        <color theme="1"/>
        <rFont val="Calibri"/>
        <family val="2"/>
      </rPr>
      <t xml:space="preserve">% </t>
    </r>
    <r>
      <rPr>
        <sz val="11"/>
        <color theme="1"/>
        <rFont val="Calibri"/>
        <family val="2"/>
      </rPr>
      <t>of the overall score.  The lowest contract cost submitted will be set as the maximum score from which we will calculate the relative percentage scores of all other tenderers’ bids.</t>
    </r>
  </si>
  <si>
    <t>Quality/Delivery</t>
  </si>
  <si>
    <r>
      <rPr>
        <sz val="7"/>
        <color theme="1"/>
        <rFont val="Times New Roman"/>
        <family val="1"/>
      </rPr>
      <t xml:space="preserve">  </t>
    </r>
    <r>
      <rPr>
        <sz val="11"/>
        <color theme="1"/>
        <rFont val="Calibri"/>
        <family val="2"/>
      </rPr>
      <t xml:space="preserve">In case a tender appears to be abnormally low in relation to the services to be provided, </t>
    </r>
    <r>
      <rPr>
        <b/>
        <sz val="11"/>
        <color theme="1"/>
        <rFont val="Calibri"/>
        <family val="2"/>
      </rPr>
      <t>Central Regions Schools Trust</t>
    </r>
    <r>
      <rPr>
        <sz val="11"/>
        <color theme="1"/>
        <rFont val="Calibri"/>
        <family val="2"/>
      </rPr>
      <t xml:space="preserve"> will request a clarification in writing and/or explanation concerning its elements.  </t>
    </r>
    <r>
      <rPr>
        <b/>
        <sz val="11"/>
        <color theme="1"/>
        <rFont val="Calibri"/>
        <family val="2"/>
      </rPr>
      <t xml:space="preserve">Central Regions Schools Trust </t>
    </r>
    <r>
      <rPr>
        <sz val="11"/>
        <color theme="1"/>
        <rFont val="Calibri"/>
        <family val="2"/>
      </rPr>
      <t>reserves the right to exclude a tender, if after a verification process based on the explanations and evidence received it comes to the conclusion that the tender is abnormally low.</t>
    </r>
  </si>
  <si>
    <t xml:space="preserve">Non-Technical </t>
  </si>
  <si>
    <t>Scores under each Quality criteria will be awarded on the following basis:</t>
  </si>
  <si>
    <t>Scoring Methodology</t>
  </si>
  <si>
    <t>Scoring</t>
  </si>
  <si>
    <t xml:space="preserve">Excellent:  Fully meets requirements.  Provided a clear &amp; comprehensive response and evidence of expertise, experience and/or capabilities to the benefit of the institution.  </t>
  </si>
  <si>
    <t>Good:  Meets most requirements.  Provided a response which evidenced most of the requirements relating to expertise, experience and/or capabilities to the benefit of the institution.</t>
  </si>
  <si>
    <t>Marginal:  Meets some requirements.  Provided a response which evidenced some of the requirements relating to expertise, experience and/or capabilities to the benefit of the institution.</t>
  </si>
  <si>
    <t xml:space="preserve">Unsatisfactory: Meets few requirements.  The response did not demonstrate adequate levels of expertise, experience and/or capabilities and or no benefit for the Institution  </t>
  </si>
  <si>
    <t>No Response</t>
  </si>
  <si>
    <t>QUESTION WEIGHTING</t>
  </si>
  <si>
    <t>SHI</t>
  </si>
  <si>
    <t>Enter Score out of 4</t>
  </si>
  <si>
    <t>Weighted Score</t>
  </si>
  <si>
    <t>Enter Comments in support of Score</t>
  </si>
  <si>
    <t xml:space="preserve"> Weighted Score</t>
  </si>
  <si>
    <t>Total</t>
  </si>
  <si>
    <t>Weighted score %</t>
  </si>
  <si>
    <t>Note that lowest price will usually attract the highest score, unless it is unrealistically low, in which case it should be checked with the Tenderer (it may be an error).  To calculate each suppliers weighted score for Contract Price, use the following formula: =((suppliers contract price - lowest contract price)/lowest contract price)*100.  The lowest contract price should equate to zero.  Insert the result of this calculation into the red box below. A score for Contact Price will automatically be calculated i.e. if a supplier is 20% higher than the lowest contract price, then their score for contract price should be reduced by 20% from the total points available. The lowest contract price should receive the total points available.  Please ensure you check the calculation/cell formulae for errors.</t>
  </si>
  <si>
    <t xml:space="preserve">Total </t>
  </si>
  <si>
    <t>Total Points Available (please ensure this is the same as the weighting score value below)</t>
  </si>
  <si>
    <t>OVERALL TOTAL SCORE %</t>
  </si>
  <si>
    <t>Price Schedule</t>
  </si>
  <si>
    <t>School</t>
  </si>
  <si>
    <t>Requirement</t>
  </si>
  <si>
    <t>Total Contract Cost</t>
  </si>
  <si>
    <t>Lowest Contract Price:</t>
  </si>
  <si>
    <t>% higher from lowest contract price:</t>
  </si>
  <si>
    <t>Supplier</t>
  </si>
  <si>
    <t>Overal Score</t>
  </si>
  <si>
    <t>Rank</t>
  </si>
  <si>
    <t>Contracted Awareded</t>
  </si>
  <si>
    <t>Vistech</t>
  </si>
  <si>
    <t>Gemraj Tech</t>
  </si>
  <si>
    <t>XMA</t>
  </si>
  <si>
    <t>MCC Digital</t>
  </si>
  <si>
    <t>Stone</t>
  </si>
  <si>
    <t>Simplify IT</t>
  </si>
  <si>
    <t>Morgan Computers</t>
  </si>
  <si>
    <t>Ballicom</t>
  </si>
  <si>
    <t>IT Logics</t>
  </si>
  <si>
    <t>TCN</t>
  </si>
  <si>
    <t>Oddysey Education</t>
  </si>
  <si>
    <t>Trust Marque</t>
  </si>
  <si>
    <t>Specification (15%)</t>
  </si>
  <si>
    <t>Stock (10%)</t>
  </si>
  <si>
    <t>Energy Efficiency Certifciates (5%)</t>
  </si>
  <si>
    <t>Renewed Store</t>
  </si>
  <si>
    <t xml:space="preserve">Product different to specification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</si>
</sst>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quot;£&quot;#,##0.00;[Red]\-&quot;£&quot;#,##0.00"/>
    <numFmt numFmtId="44" formatCode="_-&quot;£&quot;* #,##0.00_-;\-&quot;£&quot;* #,##0.00_-;_-&quot;£&quot;* &quot;-&quot;??_-;_-@_-"/>
    <numFmt numFmtId="164" formatCode="&quot;£&quot;#,##0.00"/>
  </numFmts>
  <fonts count="25" x14ac:knownFonts="1">
    <font>
      <sz val="11"/>
      <color theme="1"/>
      <name val="Calibri"/>
      <family val="2"/>
      <scheme val="minor"/>
    </font>
    <font>
      <sz val="11"/>
      <color theme="1"/>
      <name val="Calibri"/>
      <family val="2"/>
      <scheme val="minor"/>
    </font>
    <font>
      <sz val="11"/>
      <color rgb="FF006100"/>
      <name val="Calibri"/>
      <family val="2"/>
      <scheme val="minor"/>
    </font>
    <font>
      <sz val="11"/>
      <color rgb="FF9C5700"/>
      <name val="Calibri"/>
      <family val="2"/>
      <scheme val="minor"/>
    </font>
    <font>
      <b/>
      <sz val="11"/>
      <color theme="1"/>
      <name val="Calibri"/>
      <family val="2"/>
      <scheme val="minor"/>
    </font>
    <font>
      <b/>
      <sz val="11"/>
      <name val="Calibri"/>
      <family val="2"/>
      <scheme val="minor"/>
    </font>
    <font>
      <sz val="11"/>
      <name val="Calibri"/>
      <family val="2"/>
      <scheme val="minor"/>
    </font>
    <font>
      <b/>
      <sz val="10"/>
      <name val="Calibri"/>
      <family val="2"/>
    </font>
    <font>
      <sz val="10"/>
      <name val="Calibri"/>
      <family val="2"/>
    </font>
    <font>
      <b/>
      <sz val="12"/>
      <name val="Calibri"/>
      <family val="2"/>
    </font>
    <font>
      <sz val="10"/>
      <color indexed="10"/>
      <name val="Calibri"/>
      <family val="2"/>
    </font>
    <font>
      <i/>
      <sz val="10"/>
      <color indexed="10"/>
      <name val="Calibri"/>
      <family val="2"/>
    </font>
    <font>
      <i/>
      <sz val="10"/>
      <name val="Calibri"/>
      <family val="2"/>
    </font>
    <font>
      <b/>
      <sz val="12"/>
      <color rgb="FF9C5700"/>
      <name val="Calibri"/>
      <family val="2"/>
      <scheme val="minor"/>
    </font>
    <font>
      <b/>
      <sz val="11"/>
      <color theme="1"/>
      <name val="Calibri"/>
      <family val="2"/>
    </font>
    <font>
      <b/>
      <sz val="11"/>
      <color rgb="FF006100"/>
      <name val="Calibri"/>
      <family val="2"/>
      <scheme val="minor"/>
    </font>
    <font>
      <b/>
      <sz val="11"/>
      <color rgb="FF000000"/>
      <name val="Calibri"/>
      <family val="2"/>
    </font>
    <font>
      <sz val="11"/>
      <color theme="1"/>
      <name val="Calibri"/>
      <family val="2"/>
    </font>
    <font>
      <sz val="11"/>
      <color theme="1"/>
      <name val="Symbol"/>
      <family val="1"/>
      <charset val="2"/>
    </font>
    <font>
      <sz val="7"/>
      <color theme="1"/>
      <name val="Times New Roman"/>
      <family val="1"/>
    </font>
    <font>
      <b/>
      <sz val="11"/>
      <color rgb="FFFFFFFF"/>
      <name val="Calibri"/>
      <family val="2"/>
    </font>
    <font>
      <b/>
      <sz val="12"/>
      <color theme="1"/>
      <name val="Calibri"/>
      <family val="2"/>
      <scheme val="minor"/>
    </font>
    <font>
      <sz val="12"/>
      <color theme="1"/>
      <name val="Calibri"/>
      <family val="2"/>
      <scheme val="minor"/>
    </font>
    <font>
      <sz val="11"/>
      <color rgb="FF000000"/>
      <name val="Calibri"/>
      <family val="2"/>
      <scheme val="minor"/>
    </font>
    <font>
      <sz val="11"/>
      <color rgb="FFFF0000"/>
      <name val="Calibri"/>
      <family val="2"/>
      <scheme val="minor"/>
    </font>
  </fonts>
  <fills count="15">
    <fill>
      <patternFill patternType="none"/>
    </fill>
    <fill>
      <patternFill patternType="gray125"/>
    </fill>
    <fill>
      <patternFill patternType="solid">
        <fgColor rgb="FFC6EFCE"/>
      </patternFill>
    </fill>
    <fill>
      <patternFill patternType="solid">
        <fgColor rgb="FFFFEB9C"/>
      </patternFill>
    </fill>
    <fill>
      <patternFill patternType="solid">
        <fgColor indexed="18"/>
        <bgColor indexed="64"/>
      </patternFill>
    </fill>
    <fill>
      <patternFill patternType="solid">
        <fgColor indexed="47"/>
        <bgColor indexed="64"/>
      </patternFill>
    </fill>
    <fill>
      <patternFill patternType="solid">
        <fgColor rgb="FFFFFF00"/>
        <bgColor indexed="64"/>
      </patternFill>
    </fill>
    <fill>
      <patternFill patternType="solid">
        <fgColor rgb="FFFFCC99"/>
        <bgColor indexed="64"/>
      </patternFill>
    </fill>
    <fill>
      <patternFill patternType="solid">
        <fgColor indexed="10"/>
        <bgColor indexed="64"/>
      </patternFill>
    </fill>
    <fill>
      <patternFill patternType="solid">
        <fgColor indexed="41"/>
        <bgColor indexed="64"/>
      </patternFill>
    </fill>
    <fill>
      <patternFill patternType="solid">
        <fgColor rgb="FFD0CECE"/>
        <bgColor indexed="64"/>
      </patternFill>
    </fill>
    <fill>
      <patternFill patternType="solid">
        <fgColor rgb="FFA9D08E"/>
        <bgColor indexed="64"/>
      </patternFill>
    </fill>
    <fill>
      <patternFill patternType="solid">
        <fgColor rgb="FFD9D9D9"/>
        <bgColor indexed="64"/>
      </patternFill>
    </fill>
    <fill>
      <patternFill patternType="solid">
        <fgColor rgb="FFFFFFFF"/>
        <bgColor indexed="64"/>
      </patternFill>
    </fill>
    <fill>
      <patternFill patternType="solid">
        <fgColor theme="5" tint="0.59999389629810485"/>
        <bgColor indexed="64"/>
      </patternFill>
    </fill>
  </fills>
  <borders count="35">
    <border>
      <left/>
      <right/>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ck">
        <color indexed="64"/>
      </right>
      <top/>
      <bottom style="thin">
        <color indexed="64"/>
      </bottom>
      <diagonal/>
    </border>
    <border>
      <left style="thick">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ck">
        <color indexed="64"/>
      </right>
      <top style="thin">
        <color indexed="64"/>
      </top>
      <bottom/>
      <diagonal/>
    </border>
    <border>
      <left style="thick">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thick">
        <color indexed="64"/>
      </right>
      <top/>
      <bottom/>
      <diagonal/>
    </border>
    <border>
      <left style="thick">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ck">
        <color indexed="64"/>
      </right>
      <top/>
      <bottom style="thin">
        <color indexed="64"/>
      </bottom>
      <diagonal/>
    </border>
    <border>
      <left style="thick">
        <color indexed="64"/>
      </left>
      <right/>
      <top/>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style="thin">
        <color indexed="64"/>
      </right>
      <top/>
      <bottom style="thin">
        <color indexed="64"/>
      </bottom>
      <diagonal/>
    </border>
    <border>
      <left style="medium">
        <color indexed="64"/>
      </left>
      <right/>
      <top/>
      <bottom/>
      <diagonal/>
    </border>
  </borders>
  <cellStyleXfs count="4">
    <xf numFmtId="0" fontId="0" fillId="0" borderId="0"/>
    <xf numFmtId="44" fontId="1" fillId="0" borderId="0" applyFont="0" applyFill="0" applyBorder="0" applyAlignment="0" applyProtection="0"/>
    <xf numFmtId="0" fontId="2" fillId="2" borderId="0" applyNumberFormat="0" applyBorder="0" applyAlignment="0" applyProtection="0"/>
    <xf numFmtId="0" fontId="3" fillId="3" borderId="0" applyNumberFormat="0" applyBorder="0" applyAlignment="0" applyProtection="0"/>
  </cellStyleXfs>
  <cellXfs count="149">
    <xf numFmtId="0" fontId="0" fillId="0" borderId="0" xfId="0"/>
    <xf numFmtId="0" fontId="8" fillId="4" borderId="0" xfId="0" applyFont="1" applyFill="1"/>
    <xf numFmtId="0" fontId="7" fillId="0" borderId="11" xfId="0" applyFont="1" applyBorder="1" applyAlignment="1">
      <alignment horizontal="center" vertical="center" wrapText="1"/>
    </xf>
    <xf numFmtId="0" fontId="7" fillId="0" borderId="15" xfId="0" applyFont="1" applyBorder="1" applyAlignment="1">
      <alignment horizontal="center" vertical="center" wrapText="1"/>
    </xf>
    <xf numFmtId="0" fontId="8" fillId="0" borderId="12" xfId="0" applyFont="1" applyBorder="1"/>
    <xf numFmtId="0" fontId="8" fillId="0" borderId="7" xfId="0" applyFont="1" applyBorder="1"/>
    <xf numFmtId="0" fontId="8" fillId="0" borderId="8" xfId="0" applyFont="1" applyBorder="1"/>
    <xf numFmtId="0" fontId="8" fillId="0" borderId="0" xfId="0" applyFont="1"/>
    <xf numFmtId="0" fontId="8" fillId="0" borderId="13" xfId="0" applyFont="1" applyBorder="1"/>
    <xf numFmtId="0" fontId="8" fillId="0" borderId="19" xfId="0" applyFont="1" applyBorder="1"/>
    <xf numFmtId="0" fontId="8" fillId="0" borderId="4" xfId="0" applyFont="1" applyBorder="1" applyAlignment="1">
      <alignment horizontal="center"/>
    </xf>
    <xf numFmtId="0" fontId="8" fillId="4" borderId="13" xfId="0" applyFont="1" applyFill="1" applyBorder="1"/>
    <xf numFmtId="0" fontId="8" fillId="7" borderId="20" xfId="0" applyFont="1" applyFill="1" applyBorder="1" applyAlignment="1">
      <alignment horizontal="center" wrapText="1"/>
    </xf>
    <xf numFmtId="0" fontId="8" fillId="7" borderId="21" xfId="0" applyFont="1" applyFill="1" applyBorder="1" applyAlignment="1">
      <alignment horizontal="left" wrapText="1"/>
    </xf>
    <xf numFmtId="0" fontId="8" fillId="5" borderId="22" xfId="0" applyFont="1" applyFill="1" applyBorder="1" applyAlignment="1">
      <alignment horizontal="center"/>
    </xf>
    <xf numFmtId="0" fontId="8" fillId="7" borderId="21" xfId="0" applyFont="1" applyFill="1" applyBorder="1" applyAlignment="1">
      <alignment horizontal="left" vertical="top" wrapText="1"/>
    </xf>
    <xf numFmtId="0" fontId="8" fillId="5" borderId="21" xfId="0" applyFont="1" applyFill="1" applyBorder="1" applyAlignment="1">
      <alignment horizontal="left" vertical="top" wrapText="1"/>
    </xf>
    <xf numFmtId="0" fontId="8" fillId="5" borderId="20" xfId="0" applyFont="1" applyFill="1" applyBorder="1" applyAlignment="1">
      <alignment horizontal="center" wrapText="1"/>
    </xf>
    <xf numFmtId="0" fontId="8" fillId="5" borderId="21" xfId="0" applyFont="1" applyFill="1" applyBorder="1" applyAlignment="1">
      <alignment horizontal="left" wrapText="1"/>
    </xf>
    <xf numFmtId="0" fontId="7" fillId="0" borderId="12" xfId="0" applyFont="1" applyBorder="1" applyAlignment="1">
      <alignment horizontal="center"/>
    </xf>
    <xf numFmtId="0" fontId="8" fillId="0" borderId="11" xfId="0" applyFont="1" applyBorder="1" applyAlignment="1">
      <alignment horizontal="center"/>
    </xf>
    <xf numFmtId="0" fontId="8" fillId="0" borderId="12" xfId="0" applyFont="1" applyBorder="1" applyAlignment="1">
      <alignment horizontal="center"/>
    </xf>
    <xf numFmtId="0" fontId="8" fillId="0" borderId="14" xfId="0" applyFont="1" applyBorder="1" applyAlignment="1">
      <alignment horizontal="left"/>
    </xf>
    <xf numFmtId="0" fontId="8" fillId="0" borderId="3" xfId="0" applyFont="1" applyBorder="1" applyAlignment="1">
      <alignment horizontal="center"/>
    </xf>
    <xf numFmtId="0" fontId="8" fillId="0" borderId="12" xfId="0" applyFont="1" applyBorder="1" applyAlignment="1">
      <alignment horizontal="left"/>
    </xf>
    <xf numFmtId="0" fontId="8" fillId="0" borderId="0" xfId="0" applyFont="1" applyAlignment="1">
      <alignment horizontal="center"/>
    </xf>
    <xf numFmtId="0" fontId="8" fillId="0" borderId="13" xfId="0" applyFont="1" applyBorder="1" applyAlignment="1">
      <alignment horizontal="center"/>
    </xf>
    <xf numFmtId="0" fontId="8" fillId="0" borderId="13" xfId="0" applyFont="1" applyBorder="1" applyAlignment="1">
      <alignment horizontal="left"/>
    </xf>
    <xf numFmtId="9" fontId="8" fillId="0" borderId="16" xfId="0" applyNumberFormat="1" applyFont="1" applyBorder="1" applyAlignment="1">
      <alignment horizontal="center"/>
    </xf>
    <xf numFmtId="0" fontId="7" fillId="0" borderId="20" xfId="0" applyFont="1" applyBorder="1" applyAlignment="1">
      <alignment horizontal="center"/>
    </xf>
    <xf numFmtId="2" fontId="7" fillId="0" borderId="4" xfId="0" applyNumberFormat="1" applyFont="1" applyBorder="1" applyAlignment="1">
      <alignment horizontal="center"/>
    </xf>
    <xf numFmtId="0" fontId="7" fillId="0" borderId="21" xfId="0" applyFont="1" applyBorder="1" applyAlignment="1">
      <alignment horizontal="left"/>
    </xf>
    <xf numFmtId="0" fontId="7" fillId="0" borderId="22" xfId="0" applyFont="1" applyBorder="1" applyAlignment="1">
      <alignment horizontal="center"/>
    </xf>
    <xf numFmtId="0" fontId="7" fillId="0" borderId="24" xfId="0" applyFont="1" applyBorder="1" applyAlignment="1">
      <alignment horizontal="center"/>
    </xf>
    <xf numFmtId="0" fontId="7" fillId="0" borderId="4" xfId="0" applyFont="1" applyBorder="1" applyAlignment="1">
      <alignment horizontal="left"/>
    </xf>
    <xf numFmtId="0" fontId="8" fillId="4" borderId="11" xfId="0" applyFont="1" applyFill="1" applyBorder="1"/>
    <xf numFmtId="0" fontId="8" fillId="4" borderId="12" xfId="0" applyFont="1" applyFill="1" applyBorder="1"/>
    <xf numFmtId="0" fontId="8" fillId="4" borderId="14" xfId="0" applyFont="1" applyFill="1" applyBorder="1" applyAlignment="1">
      <alignment horizontal="left"/>
    </xf>
    <xf numFmtId="0" fontId="8" fillId="4" borderId="13" xfId="0" applyFont="1" applyFill="1" applyBorder="1" applyAlignment="1">
      <alignment horizontal="left"/>
    </xf>
    <xf numFmtId="0" fontId="8" fillId="0" borderId="20" xfId="0" applyFont="1" applyBorder="1" applyAlignment="1">
      <alignment horizontal="center"/>
    </xf>
    <xf numFmtId="2" fontId="8" fillId="8" borderId="4" xfId="0" applyNumberFormat="1" applyFont="1" applyFill="1" applyBorder="1" applyAlignment="1">
      <alignment horizontal="center"/>
    </xf>
    <xf numFmtId="0" fontId="8" fillId="0" borderId="23" xfId="0" applyFont="1" applyBorder="1" applyAlignment="1">
      <alignment horizontal="center"/>
    </xf>
    <xf numFmtId="0" fontId="7" fillId="0" borderId="13" xfId="0" applyFont="1" applyBorder="1" applyAlignment="1">
      <alignment horizontal="center"/>
    </xf>
    <xf numFmtId="0" fontId="8" fillId="0" borderId="19" xfId="0" applyFont="1" applyBorder="1" applyAlignment="1">
      <alignment horizontal="center"/>
    </xf>
    <xf numFmtId="2" fontId="8" fillId="0" borderId="0" xfId="0" applyNumberFormat="1" applyFont="1" applyAlignment="1">
      <alignment horizontal="center"/>
    </xf>
    <xf numFmtId="0" fontId="10" fillId="0" borderId="13" xfId="0" applyFont="1" applyBorder="1" applyAlignment="1">
      <alignment horizontal="center"/>
    </xf>
    <xf numFmtId="9" fontId="8" fillId="0" borderId="13" xfId="0" applyNumberFormat="1" applyFont="1" applyBorder="1" applyAlignment="1">
      <alignment horizontal="center"/>
    </xf>
    <xf numFmtId="0" fontId="7" fillId="0" borderId="23" xfId="0" applyFont="1" applyBorder="1" applyAlignment="1">
      <alignment horizontal="center"/>
    </xf>
    <xf numFmtId="0" fontId="8" fillId="4" borderId="19" xfId="0" applyFont="1" applyFill="1" applyBorder="1"/>
    <xf numFmtId="0" fontId="7" fillId="0" borderId="13"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19" xfId="0" applyFont="1" applyBorder="1" applyAlignment="1">
      <alignment horizontal="center"/>
    </xf>
    <xf numFmtId="0" fontId="7" fillId="9" borderId="8" xfId="0" applyFont="1" applyFill="1" applyBorder="1" applyAlignment="1">
      <alignment horizontal="center"/>
    </xf>
    <xf numFmtId="0" fontId="7" fillId="9" borderId="0" xfId="0" applyFont="1" applyFill="1" applyAlignment="1">
      <alignment horizontal="center"/>
    </xf>
    <xf numFmtId="0" fontId="9" fillId="0" borderId="19" xfId="0" applyFont="1" applyBorder="1" applyAlignment="1">
      <alignment horizontal="center"/>
    </xf>
    <xf numFmtId="2" fontId="9" fillId="9" borderId="12" xfId="0" applyNumberFormat="1" applyFont="1" applyFill="1" applyBorder="1" applyAlignment="1">
      <alignment horizontal="center"/>
    </xf>
    <xf numFmtId="0" fontId="9" fillId="9" borderId="0" xfId="0" applyFont="1" applyFill="1" applyAlignment="1">
      <alignment horizontal="center" wrapText="1"/>
    </xf>
    <xf numFmtId="0" fontId="9" fillId="9" borderId="0" xfId="0" applyFont="1" applyFill="1" applyAlignment="1">
      <alignment horizontal="center"/>
    </xf>
    <xf numFmtId="0" fontId="8" fillId="9" borderId="16" xfId="0" applyFont="1" applyFill="1" applyBorder="1"/>
    <xf numFmtId="0" fontId="8" fillId="9" borderId="0" xfId="0" applyFont="1" applyFill="1"/>
    <xf numFmtId="0" fontId="14" fillId="0" borderId="0" xfId="0" applyFont="1" applyAlignment="1">
      <alignment horizontal="justify" vertical="center"/>
    </xf>
    <xf numFmtId="0" fontId="16" fillId="10" borderId="27" xfId="0" applyFont="1" applyFill="1" applyBorder="1" applyAlignment="1">
      <alignment horizontal="justify" vertical="center" wrapText="1"/>
    </xf>
    <xf numFmtId="0" fontId="16" fillId="10" borderId="28" xfId="0" applyFont="1" applyFill="1" applyBorder="1" applyAlignment="1">
      <alignment horizontal="justify" vertical="center" wrapText="1"/>
    </xf>
    <xf numFmtId="0" fontId="14" fillId="0" borderId="1" xfId="0" applyFont="1" applyBorder="1" applyAlignment="1">
      <alignment horizontal="justify" vertical="center" wrapText="1"/>
    </xf>
    <xf numFmtId="9" fontId="17" fillId="0" borderId="2" xfId="0" applyNumberFormat="1" applyFont="1" applyBorder="1" applyAlignment="1">
      <alignment horizontal="justify" vertical="center" wrapText="1"/>
    </xf>
    <xf numFmtId="0" fontId="17" fillId="0" borderId="0" xfId="0" applyFont="1" applyAlignment="1">
      <alignment horizontal="justify" vertical="center"/>
    </xf>
    <xf numFmtId="0" fontId="20" fillId="11" borderId="29" xfId="0" applyFont="1" applyFill="1" applyBorder="1" applyAlignment="1">
      <alignment horizontal="justify" vertical="center" wrapText="1"/>
    </xf>
    <xf numFmtId="0" fontId="20" fillId="11" borderId="30" xfId="0" applyFont="1" applyFill="1" applyBorder="1" applyAlignment="1">
      <alignment horizontal="justify" vertical="center" wrapText="1"/>
    </xf>
    <xf numFmtId="0" fontId="16" fillId="12" borderId="31" xfId="0" applyFont="1" applyFill="1" applyBorder="1" applyAlignment="1">
      <alignment horizontal="justify" vertical="center" wrapText="1"/>
    </xf>
    <xf numFmtId="0" fontId="16" fillId="12" borderId="32" xfId="0" applyFont="1" applyFill="1" applyBorder="1" applyAlignment="1">
      <alignment horizontal="justify" vertical="center" wrapText="1"/>
    </xf>
    <xf numFmtId="0" fontId="16" fillId="13" borderId="31" xfId="0" applyFont="1" applyFill="1" applyBorder="1" applyAlignment="1">
      <alignment horizontal="justify" vertical="center" wrapText="1"/>
    </xf>
    <xf numFmtId="0" fontId="16" fillId="0" borderId="32" xfId="0" applyFont="1" applyBorder="1" applyAlignment="1">
      <alignment horizontal="justify" vertical="center" wrapText="1"/>
    </xf>
    <xf numFmtId="0" fontId="5" fillId="5" borderId="4" xfId="0" applyFont="1" applyFill="1" applyBorder="1" applyAlignment="1">
      <alignment horizontal="center" wrapText="1"/>
    </xf>
    <xf numFmtId="0" fontId="4" fillId="14" borderId="27" xfId="0" applyFont="1" applyFill="1" applyBorder="1"/>
    <xf numFmtId="0" fontId="6" fillId="0" borderId="23" xfId="0" applyFont="1" applyBorder="1" applyAlignment="1">
      <alignment wrapText="1"/>
    </xf>
    <xf numFmtId="164" fontId="6" fillId="0" borderId="16" xfId="1" applyNumberFormat="1" applyFont="1" applyBorder="1" applyAlignment="1">
      <alignment horizontal="center"/>
    </xf>
    <xf numFmtId="164" fontId="6" fillId="0" borderId="22" xfId="1" applyNumberFormat="1" applyFont="1" applyBorder="1" applyAlignment="1">
      <alignment horizontal="center"/>
    </xf>
    <xf numFmtId="164" fontId="6" fillId="0" borderId="4" xfId="1" applyNumberFormat="1" applyFont="1" applyBorder="1" applyAlignment="1">
      <alignment horizontal="center"/>
    </xf>
    <xf numFmtId="164" fontId="6" fillId="0" borderId="33" xfId="1" applyNumberFormat="1" applyFont="1" applyBorder="1" applyAlignment="1">
      <alignment horizontal="center"/>
    </xf>
    <xf numFmtId="0" fontId="5" fillId="0" borderId="4" xfId="0" applyFont="1" applyBorder="1"/>
    <xf numFmtId="164" fontId="5" fillId="0" borderId="16" xfId="0" applyNumberFormat="1" applyFont="1" applyBorder="1" applyAlignment="1">
      <alignment horizontal="center"/>
    </xf>
    <xf numFmtId="0" fontId="6" fillId="0" borderId="0" xfId="0" applyFont="1"/>
    <xf numFmtId="164" fontId="6" fillId="0" borderId="0" xfId="0" applyNumberFormat="1" applyFont="1"/>
    <xf numFmtId="0" fontId="5" fillId="0" borderId="23" xfId="0" applyFont="1" applyBorder="1" applyAlignment="1">
      <alignment wrapText="1"/>
    </xf>
    <xf numFmtId="2" fontId="0" fillId="0" borderId="0" xfId="0" applyNumberFormat="1"/>
    <xf numFmtId="0" fontId="0" fillId="0" borderId="4" xfId="0" applyBorder="1"/>
    <xf numFmtId="8" fontId="23" fillId="0" borderId="4" xfId="0" applyNumberFormat="1" applyFont="1" applyBorder="1"/>
    <xf numFmtId="8" fontId="23" fillId="0" borderId="16" xfId="0" applyNumberFormat="1" applyFont="1" applyBorder="1"/>
    <xf numFmtId="2" fontId="24" fillId="0" borderId="4" xfId="0" applyNumberFormat="1" applyFont="1" applyBorder="1"/>
    <xf numFmtId="164" fontId="6" fillId="0" borderId="16" xfId="1" applyNumberFormat="1" applyFont="1" applyFill="1" applyBorder="1" applyAlignment="1">
      <alignment horizontal="center"/>
    </xf>
    <xf numFmtId="0" fontId="4" fillId="0" borderId="0" xfId="0" applyFont="1"/>
    <xf numFmtId="0" fontId="17" fillId="0" borderId="0" xfId="0" applyFont="1" applyAlignment="1">
      <alignment horizontal="left" vertical="center" wrapText="1"/>
    </xf>
    <xf numFmtId="0" fontId="18" fillId="0" borderId="0" xfId="0" applyFont="1" applyAlignment="1">
      <alignment horizontal="left" vertical="center" wrapText="1"/>
    </xf>
    <xf numFmtId="0" fontId="15" fillId="2" borderId="0" xfId="2" applyFont="1" applyAlignment="1">
      <alignment horizontal="center" vertical="center"/>
    </xf>
    <xf numFmtId="0" fontId="13" fillId="3" borderId="0" xfId="3" applyFont="1" applyAlignment="1">
      <alignment horizontal="center" vertical="center"/>
    </xf>
    <xf numFmtId="0" fontId="7" fillId="0" borderId="10" xfId="0" applyFont="1" applyBorder="1" applyAlignment="1">
      <alignment horizontal="center" vertical="center" wrapText="1"/>
    </xf>
    <xf numFmtId="0" fontId="8" fillId="0" borderId="14" xfId="0" applyFont="1" applyBorder="1" applyAlignment="1">
      <alignment horizontal="center" vertical="center" wrapText="1"/>
    </xf>
    <xf numFmtId="0" fontId="8" fillId="0" borderId="18" xfId="0" applyFont="1" applyBorder="1" applyAlignment="1">
      <alignment horizontal="center" vertical="center" wrapText="1"/>
    </xf>
    <xf numFmtId="0" fontId="12" fillId="0" borderId="5" xfId="0" applyFont="1" applyBorder="1" applyAlignment="1">
      <alignment vertical="top" wrapText="1"/>
    </xf>
    <xf numFmtId="0" fontId="0" fillId="0" borderId="5" xfId="0" applyBorder="1" applyAlignment="1">
      <alignment vertical="top" wrapText="1"/>
    </xf>
    <xf numFmtId="0" fontId="7" fillId="0" borderId="12" xfId="0" applyFont="1" applyBorder="1" applyAlignment="1">
      <alignment horizontal="center" vertical="center" wrapText="1"/>
    </xf>
    <xf numFmtId="0" fontId="7" fillId="0" borderId="16" xfId="0" applyFont="1" applyBorder="1" applyAlignment="1">
      <alignment horizontal="center" vertical="center" wrapText="1"/>
    </xf>
    <xf numFmtId="0" fontId="22" fillId="0" borderId="0" xfId="0" applyFont="1" applyAlignment="1">
      <alignment horizontal="center"/>
    </xf>
    <xf numFmtId="0" fontId="9" fillId="5" borderId="5" xfId="0" applyFont="1" applyFill="1" applyBorder="1" applyAlignment="1">
      <alignment horizontal="center"/>
    </xf>
    <xf numFmtId="0" fontId="9" fillId="5" borderId="6" xfId="0" applyFont="1" applyFill="1" applyBorder="1" applyAlignment="1">
      <alignment horizontal="center"/>
    </xf>
    <xf numFmtId="0" fontId="7" fillId="0" borderId="7"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8" xfId="0" applyFont="1" applyBorder="1" applyAlignment="1">
      <alignment horizontal="center" vertical="center" wrapText="1"/>
    </xf>
    <xf numFmtId="0" fontId="7" fillId="0" borderId="9" xfId="0" applyFont="1" applyBorder="1" applyAlignment="1">
      <alignment horizontal="center" vertical="center" wrapText="1"/>
    </xf>
    <xf numFmtId="0" fontId="8" fillId="0" borderId="13"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xf numFmtId="0" fontId="0" fillId="0" borderId="0" xfId="0"/>
    <xf numFmtId="0" fontId="7" fillId="0" borderId="0" xfId="0" applyFont="1" applyAlignment="1">
      <alignment vertical="center"/>
    </xf>
    <xf numFmtId="0" fontId="0" fillId="0" borderId="0" xfId="0" applyAlignment="1">
      <alignment vertical="center"/>
    </xf>
    <xf numFmtId="0" fontId="8" fillId="0" borderId="0" xfId="0" applyFont="1" applyAlignment="1">
      <alignment horizontal="right"/>
    </xf>
    <xf numFmtId="0" fontId="8" fillId="0" borderId="3" xfId="0" applyFont="1" applyBorder="1" applyAlignment="1">
      <alignment horizontal="right"/>
    </xf>
    <xf numFmtId="0" fontId="7" fillId="0" borderId="0" xfId="0" applyFont="1" applyAlignment="1">
      <alignment horizontal="right"/>
    </xf>
    <xf numFmtId="0" fontId="0" fillId="0" borderId="3" xfId="0" applyBorder="1"/>
    <xf numFmtId="0" fontId="10" fillId="0" borderId="0" xfId="0" applyFont="1" applyAlignment="1">
      <alignment horizontal="right"/>
    </xf>
    <xf numFmtId="0" fontId="10" fillId="0" borderId="3" xfId="0" applyFont="1" applyBorder="1" applyAlignment="1">
      <alignment horizontal="right"/>
    </xf>
    <xf numFmtId="0" fontId="11" fillId="0" borderId="23" xfId="0" applyFont="1" applyBorder="1" applyAlignment="1">
      <alignment vertical="top" wrapText="1"/>
    </xf>
    <xf numFmtId="0" fontId="10" fillId="0" borderId="24" xfId="0" applyFont="1" applyBorder="1" applyAlignment="1">
      <alignment vertical="top" wrapText="1"/>
    </xf>
    <xf numFmtId="0" fontId="8" fillId="0" borderId="4" xfId="0" applyFont="1" applyBorder="1" applyAlignment="1">
      <alignment horizontal="left"/>
    </xf>
    <xf numFmtId="0" fontId="8" fillId="0" borderId="25" xfId="0" applyFont="1" applyBorder="1"/>
    <xf numFmtId="0" fontId="0" fillId="0" borderId="25" xfId="0" applyBorder="1"/>
    <xf numFmtId="0" fontId="0" fillId="0" borderId="26" xfId="0" applyBorder="1"/>
    <xf numFmtId="0" fontId="10" fillId="0" borderId="0" xfId="0" applyFont="1" applyAlignment="1">
      <alignment horizontal="right" wrapText="1"/>
    </xf>
    <xf numFmtId="0" fontId="8" fillId="0" borderId="0" xfId="0" applyFont="1" applyAlignment="1">
      <alignment wrapText="1"/>
    </xf>
    <xf numFmtId="0" fontId="8" fillId="0" borderId="3" xfId="0" applyFont="1" applyBorder="1" applyAlignment="1">
      <alignment wrapText="1"/>
    </xf>
    <xf numFmtId="0" fontId="8" fillId="0" borderId="23" xfId="0" applyFont="1" applyBorder="1" applyAlignment="1">
      <alignment horizontal="left" vertical="top" wrapText="1"/>
    </xf>
    <xf numFmtId="0" fontId="0" fillId="0" borderId="24" xfId="0" applyBorder="1" applyAlignment="1">
      <alignment horizontal="left" vertical="top" wrapText="1"/>
    </xf>
    <xf numFmtId="0" fontId="0" fillId="0" borderId="22" xfId="0" applyBorder="1" applyAlignment="1">
      <alignment horizontal="left" vertical="top" wrapText="1"/>
    </xf>
    <xf numFmtId="0" fontId="8" fillId="0" borderId="24" xfId="0" applyFont="1" applyBorder="1" applyAlignment="1">
      <alignment horizontal="left" vertical="top" wrapText="1"/>
    </xf>
    <xf numFmtId="0" fontId="8" fillId="0" borderId="22" xfId="0" applyFont="1" applyBorder="1" applyAlignment="1">
      <alignment horizontal="left" vertical="top" wrapText="1"/>
    </xf>
    <xf numFmtId="0" fontId="7" fillId="6" borderId="4" xfId="0" applyFont="1" applyFill="1" applyBorder="1"/>
    <xf numFmtId="0" fontId="0" fillId="0" borderId="4" xfId="0" applyBorder="1"/>
    <xf numFmtId="0" fontId="8" fillId="0" borderId="4" xfId="0" applyFont="1" applyBorder="1" applyAlignment="1">
      <alignment horizontal="left" vertical="top" wrapText="1"/>
    </xf>
    <xf numFmtId="0" fontId="7" fillId="0" borderId="0" xfId="0" applyFont="1"/>
    <xf numFmtId="0" fontId="7" fillId="0" borderId="4" xfId="0" applyFont="1" applyBorder="1" applyAlignment="1">
      <alignment horizontal="center" vertical="top" wrapText="1"/>
    </xf>
    <xf numFmtId="0" fontId="8" fillId="0" borderId="4" xfId="0" applyFont="1" applyBorder="1"/>
    <xf numFmtId="0" fontId="9" fillId="9" borderId="10" xfId="0" applyFont="1" applyFill="1" applyBorder="1" applyAlignment="1">
      <alignment horizontal="center" wrapText="1"/>
    </xf>
    <xf numFmtId="0" fontId="9" fillId="9" borderId="14" xfId="0" applyFont="1" applyFill="1" applyBorder="1" applyAlignment="1">
      <alignment horizontal="center" wrapText="1"/>
    </xf>
    <xf numFmtId="0" fontId="9" fillId="9" borderId="9" xfId="0" applyFont="1" applyFill="1" applyBorder="1" applyAlignment="1">
      <alignment horizontal="center" wrapText="1"/>
    </xf>
    <xf numFmtId="0" fontId="9" fillId="9" borderId="13" xfId="0" applyFont="1" applyFill="1" applyBorder="1" applyAlignment="1">
      <alignment horizontal="center" wrapText="1"/>
    </xf>
    <xf numFmtId="164" fontId="5" fillId="6" borderId="34" xfId="0" applyNumberFormat="1" applyFont="1" applyFill="1" applyBorder="1" applyAlignment="1">
      <alignment horizontal="center" wrapText="1"/>
    </xf>
    <xf numFmtId="164" fontId="5" fillId="6" borderId="0" xfId="0" applyNumberFormat="1" applyFont="1" applyFill="1" applyAlignment="1">
      <alignment horizontal="center" wrapText="1"/>
    </xf>
    <xf numFmtId="0" fontId="21" fillId="0" borderId="0" xfId="0" applyFont="1" applyAlignment="1">
      <alignment horizontal="center"/>
    </xf>
  </cellXfs>
  <cellStyles count="4">
    <cellStyle name="Currency" xfId="1" builtinId="4"/>
    <cellStyle name="Good" xfId="2" builtinId="26"/>
    <cellStyle name="Neutral" xfId="3" builtinId="2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sites/CRSAATCentralFinanceTeam/Shared%20Documents/Procurement/62.%20Sports%20Ground%20Works%20Arrow%20Vale%20-%20May%202022/3.%20Bids/Evaluation%20Sheet%20-%20AV%20Sports%20Ground%20Maintainc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oring"/>
      <sheetName val="Evaluation"/>
      <sheetName val="Technical Comparison"/>
      <sheetName val="Price "/>
      <sheetName val="Final Score"/>
    </sheetNames>
    <sheetDataSet>
      <sheetData sheetId="0">
        <row r="7">
          <cell r="A7" t="str">
            <v xml:space="preserve">Price </v>
          </cell>
          <cell r="B7">
            <v>0.75</v>
          </cell>
        </row>
        <row r="8">
          <cell r="B8">
            <v>0.25</v>
          </cell>
        </row>
      </sheetData>
      <sheetData sheetId="1"/>
      <sheetData sheetId="2" refreshError="1"/>
      <sheetData sheetId="3"/>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F18"/>
  <sheetViews>
    <sheetView topLeftCell="A10" workbookViewId="0">
      <selection activeCell="A14" sqref="A14"/>
    </sheetView>
  </sheetViews>
  <sheetFormatPr defaultColWidth="25.28515625" defaultRowHeight="15" x14ac:dyDescent="0.25"/>
  <cols>
    <col min="1" max="1" width="42.5703125" customWidth="1"/>
  </cols>
  <sheetData>
    <row r="2" spans="1:6" ht="15.75" x14ac:dyDescent="0.25">
      <c r="A2" s="94" t="s">
        <v>0</v>
      </c>
      <c r="B2" s="94"/>
      <c r="C2" s="94"/>
      <c r="D2" s="94"/>
      <c r="E2" s="94"/>
      <c r="F2" s="94"/>
    </row>
    <row r="3" spans="1:6" x14ac:dyDescent="0.25">
      <c r="D3" s="60"/>
    </row>
    <row r="4" spans="1:6" ht="15.75" thickBot="1" x14ac:dyDescent="0.3">
      <c r="D4" s="93" t="s">
        <v>1</v>
      </c>
      <c r="E4" s="93"/>
      <c r="F4" s="93"/>
    </row>
    <row r="5" spans="1:6" ht="15.75" thickBot="1" x14ac:dyDescent="0.3">
      <c r="A5" s="61" t="s">
        <v>2</v>
      </c>
      <c r="B5" s="62" t="s">
        <v>3</v>
      </c>
      <c r="D5" s="60"/>
    </row>
    <row r="6" spans="1:6" ht="94.5" customHeight="1" thickBot="1" x14ac:dyDescent="0.3">
      <c r="A6" s="63" t="s">
        <v>4</v>
      </c>
      <c r="B6" s="64">
        <v>0.75</v>
      </c>
      <c r="D6" s="91" t="s">
        <v>5</v>
      </c>
      <c r="E6" s="92"/>
      <c r="F6" s="92"/>
    </row>
    <row r="7" spans="1:6" ht="15.75" thickBot="1" x14ac:dyDescent="0.3">
      <c r="A7" s="63" t="s">
        <v>6</v>
      </c>
      <c r="B7" s="64">
        <v>0.25</v>
      </c>
      <c r="D7" s="65"/>
    </row>
    <row r="8" spans="1:6" ht="94.5" customHeight="1" x14ac:dyDescent="0.25">
      <c r="D8" s="92" t="s">
        <v>7</v>
      </c>
      <c r="E8" s="92"/>
      <c r="F8" s="92"/>
    </row>
    <row r="10" spans="1:6" x14ac:dyDescent="0.25">
      <c r="A10" s="93" t="s">
        <v>8</v>
      </c>
      <c r="B10" s="93"/>
    </row>
    <row r="11" spans="1:6" ht="51" customHeight="1" x14ac:dyDescent="0.25">
      <c r="A11" s="91" t="s">
        <v>9</v>
      </c>
      <c r="B11" s="91"/>
    </row>
    <row r="12" spans="1:6" ht="15.75" thickBot="1" x14ac:dyDescent="0.3">
      <c r="A12" s="65"/>
    </row>
    <row r="13" spans="1:6" ht="15.75" thickBot="1" x14ac:dyDescent="0.3">
      <c r="A13" s="66" t="s">
        <v>10</v>
      </c>
      <c r="B13" s="67" t="s">
        <v>11</v>
      </c>
    </row>
    <row r="14" spans="1:6" ht="60.75" thickBot="1" x14ac:dyDescent="0.3">
      <c r="A14" s="68" t="s">
        <v>12</v>
      </c>
      <c r="B14" s="69">
        <v>4</v>
      </c>
    </row>
    <row r="15" spans="1:6" ht="75.75" thickBot="1" x14ac:dyDescent="0.3">
      <c r="A15" s="70" t="s">
        <v>13</v>
      </c>
      <c r="B15" s="71">
        <v>3</v>
      </c>
    </row>
    <row r="16" spans="1:6" ht="75.75" thickBot="1" x14ac:dyDescent="0.3">
      <c r="A16" s="68" t="s">
        <v>14</v>
      </c>
      <c r="B16" s="69">
        <v>2</v>
      </c>
    </row>
    <row r="17" spans="1:2" ht="75.75" thickBot="1" x14ac:dyDescent="0.3">
      <c r="A17" s="70" t="s">
        <v>15</v>
      </c>
      <c r="B17" s="71">
        <v>1</v>
      </c>
    </row>
    <row r="18" spans="1:2" ht="15.75" thickBot="1" x14ac:dyDescent="0.3">
      <c r="A18" s="68" t="s">
        <v>16</v>
      </c>
      <c r="B18" s="69">
        <v>0</v>
      </c>
    </row>
  </sheetData>
  <mergeCells count="6">
    <mergeCell ref="D6:F6"/>
    <mergeCell ref="D8:F8"/>
    <mergeCell ref="A10:B10"/>
    <mergeCell ref="A11:B11"/>
    <mergeCell ref="A2:F2"/>
    <mergeCell ref="D4:F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11A87A-EA27-44D7-A17F-6341A7314494}">
  <dimension ref="A2:AV30"/>
  <sheetViews>
    <sheetView topLeftCell="AI5" workbookViewId="0">
      <selection activeCell="I32" sqref="I32"/>
    </sheetView>
  </sheetViews>
  <sheetFormatPr defaultRowHeight="15" x14ac:dyDescent="0.25"/>
  <cols>
    <col min="48" max="48" width="16.28515625" customWidth="1"/>
  </cols>
  <sheetData>
    <row r="2" spans="1:48" ht="15.75" x14ac:dyDescent="0.25">
      <c r="A2" s="139"/>
      <c r="B2" s="113"/>
      <c r="C2" s="113"/>
      <c r="D2" s="119"/>
      <c r="E2" s="140" t="s">
        <v>17</v>
      </c>
      <c r="F2" s="1"/>
      <c r="G2" s="103" t="s">
        <v>39</v>
      </c>
      <c r="H2" s="103"/>
      <c r="I2" s="104"/>
      <c r="J2" s="103" t="s">
        <v>40</v>
      </c>
      <c r="K2" s="103"/>
      <c r="L2" s="104"/>
      <c r="M2" s="103" t="s">
        <v>41</v>
      </c>
      <c r="N2" s="103"/>
      <c r="O2" s="104"/>
      <c r="P2" s="103" t="s">
        <v>42</v>
      </c>
      <c r="Q2" s="103"/>
      <c r="R2" s="104"/>
      <c r="S2" s="103" t="s">
        <v>18</v>
      </c>
      <c r="T2" s="103"/>
      <c r="U2" s="104"/>
      <c r="V2" s="103" t="s">
        <v>43</v>
      </c>
      <c r="W2" s="103"/>
      <c r="X2" s="104"/>
      <c r="Y2" s="103" t="s">
        <v>44</v>
      </c>
      <c r="Z2" s="103"/>
      <c r="AA2" s="104"/>
      <c r="AB2" s="103" t="s">
        <v>45</v>
      </c>
      <c r="AC2" s="103"/>
      <c r="AD2" s="104"/>
      <c r="AE2" s="103" t="s">
        <v>46</v>
      </c>
      <c r="AF2" s="103"/>
      <c r="AG2" s="104"/>
      <c r="AH2" s="103" t="s">
        <v>47</v>
      </c>
      <c r="AI2" s="103"/>
      <c r="AJ2" s="104"/>
      <c r="AK2" s="103" t="s">
        <v>48</v>
      </c>
      <c r="AL2" s="103"/>
      <c r="AM2" s="104"/>
      <c r="AN2" s="103" t="s">
        <v>49</v>
      </c>
      <c r="AO2" s="103"/>
      <c r="AP2" s="104"/>
      <c r="AQ2" s="103" t="s">
        <v>50</v>
      </c>
      <c r="AR2" s="103"/>
      <c r="AS2" s="104"/>
      <c r="AT2" s="103" t="s">
        <v>54</v>
      </c>
      <c r="AU2" s="103"/>
      <c r="AV2" s="104"/>
    </row>
    <row r="3" spans="1:48" x14ac:dyDescent="0.25">
      <c r="A3" s="113"/>
      <c r="B3" s="113"/>
      <c r="C3" s="113"/>
      <c r="D3" s="119"/>
      <c r="E3" s="140"/>
      <c r="F3" s="1"/>
      <c r="G3" s="105" t="s">
        <v>19</v>
      </c>
      <c r="H3" s="108" t="s">
        <v>20</v>
      </c>
      <c r="I3" s="109" t="s">
        <v>21</v>
      </c>
      <c r="J3" s="105" t="s">
        <v>19</v>
      </c>
      <c r="K3" s="108" t="s">
        <v>20</v>
      </c>
      <c r="L3" s="95" t="s">
        <v>21</v>
      </c>
      <c r="M3" s="105" t="s">
        <v>19</v>
      </c>
      <c r="N3" s="108" t="s">
        <v>22</v>
      </c>
      <c r="O3" s="95" t="s">
        <v>21</v>
      </c>
      <c r="P3" s="105" t="s">
        <v>19</v>
      </c>
      <c r="Q3" s="108" t="s">
        <v>20</v>
      </c>
      <c r="R3" s="109" t="s">
        <v>21</v>
      </c>
      <c r="S3" s="105" t="s">
        <v>19</v>
      </c>
      <c r="T3" s="108" t="s">
        <v>20</v>
      </c>
      <c r="U3" s="95" t="s">
        <v>21</v>
      </c>
      <c r="V3" s="105" t="s">
        <v>19</v>
      </c>
      <c r="W3" s="108" t="s">
        <v>22</v>
      </c>
      <c r="X3" s="95" t="s">
        <v>21</v>
      </c>
      <c r="Y3" s="105" t="s">
        <v>19</v>
      </c>
      <c r="Z3" s="108" t="s">
        <v>20</v>
      </c>
      <c r="AA3" s="109" t="s">
        <v>21</v>
      </c>
      <c r="AB3" s="105" t="s">
        <v>19</v>
      </c>
      <c r="AC3" s="108" t="s">
        <v>20</v>
      </c>
      <c r="AD3" s="95" t="s">
        <v>21</v>
      </c>
      <c r="AE3" s="105" t="s">
        <v>19</v>
      </c>
      <c r="AF3" s="108" t="s">
        <v>22</v>
      </c>
      <c r="AG3" s="95" t="s">
        <v>21</v>
      </c>
      <c r="AH3" s="105" t="s">
        <v>19</v>
      </c>
      <c r="AI3" s="108" t="s">
        <v>22</v>
      </c>
      <c r="AJ3" s="95" t="s">
        <v>21</v>
      </c>
      <c r="AK3" s="105" t="s">
        <v>19</v>
      </c>
      <c r="AL3" s="108" t="s">
        <v>22</v>
      </c>
      <c r="AM3" s="95" t="s">
        <v>21</v>
      </c>
      <c r="AN3" s="105" t="s">
        <v>19</v>
      </c>
      <c r="AO3" s="108" t="s">
        <v>22</v>
      </c>
      <c r="AP3" s="95" t="s">
        <v>21</v>
      </c>
      <c r="AQ3" s="105" t="s">
        <v>19</v>
      </c>
      <c r="AR3" s="108" t="s">
        <v>22</v>
      </c>
      <c r="AS3" s="95" t="s">
        <v>21</v>
      </c>
      <c r="AT3" s="105" t="s">
        <v>19</v>
      </c>
      <c r="AU3" s="108" t="s">
        <v>22</v>
      </c>
      <c r="AV3" s="95" t="s">
        <v>21</v>
      </c>
    </row>
    <row r="4" spans="1:48" x14ac:dyDescent="0.25">
      <c r="A4" s="113"/>
      <c r="B4" s="113"/>
      <c r="C4" s="113"/>
      <c r="D4" s="119"/>
      <c r="E4" s="141"/>
      <c r="F4" s="1"/>
      <c r="G4" s="106"/>
      <c r="H4" s="100"/>
      <c r="I4" s="110"/>
      <c r="J4" s="106"/>
      <c r="K4" s="100"/>
      <c r="L4" s="96"/>
      <c r="M4" s="106"/>
      <c r="N4" s="100"/>
      <c r="O4" s="96"/>
      <c r="P4" s="106"/>
      <c r="Q4" s="100"/>
      <c r="R4" s="110"/>
      <c r="S4" s="106"/>
      <c r="T4" s="100"/>
      <c r="U4" s="96"/>
      <c r="V4" s="106"/>
      <c r="W4" s="100"/>
      <c r="X4" s="96"/>
      <c r="Y4" s="106"/>
      <c r="Z4" s="100"/>
      <c r="AA4" s="110"/>
      <c r="AB4" s="106"/>
      <c r="AC4" s="100"/>
      <c r="AD4" s="96"/>
      <c r="AE4" s="106"/>
      <c r="AF4" s="100"/>
      <c r="AG4" s="96"/>
      <c r="AH4" s="106"/>
      <c r="AI4" s="100"/>
      <c r="AJ4" s="96"/>
      <c r="AK4" s="106"/>
      <c r="AL4" s="100"/>
      <c r="AM4" s="96"/>
      <c r="AN4" s="106"/>
      <c r="AO4" s="100"/>
      <c r="AP4" s="96"/>
      <c r="AQ4" s="106"/>
      <c r="AR4" s="100"/>
      <c r="AS4" s="96"/>
      <c r="AT4" s="106"/>
      <c r="AU4" s="100"/>
      <c r="AV4" s="96"/>
    </row>
    <row r="5" spans="1:48" ht="35.25" customHeight="1" x14ac:dyDescent="0.25">
      <c r="A5" s="113"/>
      <c r="B5" s="113"/>
      <c r="C5" s="113"/>
      <c r="D5" s="119"/>
      <c r="E5" s="141"/>
      <c r="F5" s="1"/>
      <c r="G5" s="107"/>
      <c r="H5" s="101"/>
      <c r="I5" s="111"/>
      <c r="J5" s="107"/>
      <c r="K5" s="101"/>
      <c r="L5" s="97"/>
      <c r="M5" s="107"/>
      <c r="N5" s="101"/>
      <c r="O5" s="97"/>
      <c r="P5" s="107"/>
      <c r="Q5" s="101"/>
      <c r="R5" s="111"/>
      <c r="S5" s="107"/>
      <c r="T5" s="101"/>
      <c r="U5" s="97"/>
      <c r="V5" s="107"/>
      <c r="W5" s="101"/>
      <c r="X5" s="97"/>
      <c r="Y5" s="107"/>
      <c r="Z5" s="101"/>
      <c r="AA5" s="111"/>
      <c r="AB5" s="107"/>
      <c r="AC5" s="101"/>
      <c r="AD5" s="97"/>
      <c r="AE5" s="107"/>
      <c r="AF5" s="101"/>
      <c r="AG5" s="97"/>
      <c r="AH5" s="107"/>
      <c r="AI5" s="101"/>
      <c r="AJ5" s="97"/>
      <c r="AK5" s="107"/>
      <c r="AL5" s="101"/>
      <c r="AM5" s="97"/>
      <c r="AN5" s="107"/>
      <c r="AO5" s="101"/>
      <c r="AP5" s="97"/>
      <c r="AQ5" s="107"/>
      <c r="AR5" s="101"/>
      <c r="AS5" s="97"/>
      <c r="AT5" s="107"/>
      <c r="AU5" s="101"/>
      <c r="AV5" s="97"/>
    </row>
    <row r="6" spans="1:48" x14ac:dyDescent="0.25">
      <c r="A6" s="136" t="s">
        <v>6</v>
      </c>
      <c r="B6" s="137"/>
      <c r="C6" s="137"/>
      <c r="D6" s="137"/>
      <c r="E6" s="4"/>
      <c r="F6" s="1"/>
      <c r="G6" s="5"/>
      <c r="H6" s="6"/>
      <c r="I6" s="7"/>
      <c r="J6" s="5"/>
      <c r="K6" s="8"/>
      <c r="L6" s="8"/>
      <c r="M6" s="9"/>
      <c r="N6" s="8"/>
      <c r="O6" s="8"/>
      <c r="P6" s="5"/>
      <c r="Q6" s="6"/>
      <c r="R6" s="7"/>
      <c r="S6" s="5"/>
      <c r="T6" s="8"/>
      <c r="U6" s="8"/>
      <c r="V6" s="9"/>
      <c r="W6" s="8"/>
      <c r="X6" s="8"/>
      <c r="Y6" s="5"/>
      <c r="Z6" s="6"/>
      <c r="AA6" s="7"/>
      <c r="AB6" s="5"/>
      <c r="AC6" s="8"/>
      <c r="AD6" s="8"/>
      <c r="AE6" s="9"/>
      <c r="AF6" s="8"/>
      <c r="AG6" s="8"/>
      <c r="AH6" s="9"/>
      <c r="AI6" s="8"/>
      <c r="AJ6" s="8"/>
      <c r="AK6" s="9"/>
      <c r="AL6" s="8"/>
      <c r="AM6" s="8"/>
      <c r="AN6" s="9"/>
      <c r="AO6" s="8"/>
      <c r="AP6" s="8"/>
      <c r="AQ6" s="9"/>
      <c r="AR6" s="8"/>
      <c r="AS6" s="8"/>
      <c r="AT6" s="9"/>
      <c r="AU6" s="8"/>
      <c r="AV6" s="8"/>
    </row>
    <row r="7" spans="1:48" ht="29.25" customHeight="1" x14ac:dyDescent="0.25">
      <c r="A7" s="138" t="s">
        <v>51</v>
      </c>
      <c r="B7" s="138"/>
      <c r="C7" s="138"/>
      <c r="D7" s="138"/>
      <c r="E7" s="10">
        <v>49.97</v>
      </c>
      <c r="F7" s="11"/>
      <c r="G7" s="12">
        <v>4</v>
      </c>
      <c r="H7" s="10">
        <f>E7/4*G7</f>
        <v>49.97</v>
      </c>
      <c r="I7" s="13"/>
      <c r="J7" s="14">
        <v>4</v>
      </c>
      <c r="K7" s="10">
        <f>E7/4*J7</f>
        <v>49.97</v>
      </c>
      <c r="L7" s="13"/>
      <c r="M7" s="14">
        <v>4</v>
      </c>
      <c r="N7" s="10">
        <f>E7/4*M7</f>
        <v>49.97</v>
      </c>
      <c r="O7" s="13"/>
      <c r="P7" s="12">
        <v>4</v>
      </c>
      <c r="Q7" s="10">
        <f>N7/4*P7</f>
        <v>49.97</v>
      </c>
      <c r="R7" s="13"/>
      <c r="S7" s="14">
        <v>4</v>
      </c>
      <c r="T7" s="10">
        <f>N7/4*S7</f>
        <v>49.97</v>
      </c>
      <c r="U7" s="13"/>
      <c r="V7" s="14">
        <v>4</v>
      </c>
      <c r="W7" s="10">
        <f>N7/4*V7</f>
        <v>49.97</v>
      </c>
      <c r="X7" s="13"/>
      <c r="Y7" s="12">
        <v>4</v>
      </c>
      <c r="Z7" s="10">
        <f>W7/4*Y7</f>
        <v>49.97</v>
      </c>
      <c r="AA7" s="13"/>
      <c r="AB7" s="14">
        <v>4</v>
      </c>
      <c r="AC7" s="10">
        <f>W7/4*AB7</f>
        <v>49.97</v>
      </c>
      <c r="AD7" s="13"/>
      <c r="AE7" s="14">
        <v>4</v>
      </c>
      <c r="AF7" s="10">
        <f>W7/4*AE7</f>
        <v>49.97</v>
      </c>
      <c r="AG7" s="13"/>
      <c r="AH7" s="14">
        <v>4</v>
      </c>
      <c r="AI7" s="10">
        <f>Z7/4*AH7</f>
        <v>49.97</v>
      </c>
      <c r="AJ7" s="13"/>
      <c r="AK7" s="14">
        <v>4</v>
      </c>
      <c r="AL7" s="10">
        <f>AC7/4*AK7</f>
        <v>49.97</v>
      </c>
      <c r="AM7" s="13"/>
      <c r="AN7" s="14">
        <v>4</v>
      </c>
      <c r="AO7" s="10">
        <f>AF7/4*AN7</f>
        <v>49.97</v>
      </c>
      <c r="AP7" s="13"/>
      <c r="AQ7" s="14">
        <v>4</v>
      </c>
      <c r="AR7" s="10">
        <f>AI7/4*AQ7</f>
        <v>49.97</v>
      </c>
      <c r="AS7" s="13"/>
      <c r="AT7" s="14">
        <v>0</v>
      </c>
      <c r="AU7" s="10">
        <f>AL7/4*AT7</f>
        <v>0</v>
      </c>
      <c r="AV7" s="13" t="s">
        <v>55</v>
      </c>
    </row>
    <row r="8" spans="1:48" ht="31.5" customHeight="1" x14ac:dyDescent="0.25">
      <c r="A8" s="131" t="s">
        <v>52</v>
      </c>
      <c r="B8" s="132"/>
      <c r="C8" s="132"/>
      <c r="D8" s="133"/>
      <c r="E8" s="10">
        <v>33.369999999999997</v>
      </c>
      <c r="F8" s="11"/>
      <c r="G8" s="12">
        <v>4</v>
      </c>
      <c r="H8" s="10">
        <f>E8/4*G8</f>
        <v>33.369999999999997</v>
      </c>
      <c r="I8" s="15"/>
      <c r="J8" s="14">
        <v>4</v>
      </c>
      <c r="K8" s="10">
        <f>E8/4*J8</f>
        <v>33.369999999999997</v>
      </c>
      <c r="L8" s="16"/>
      <c r="M8" s="14">
        <v>4</v>
      </c>
      <c r="N8" s="10">
        <f>E8/4*M8</f>
        <v>33.369999999999997</v>
      </c>
      <c r="O8" s="16"/>
      <c r="P8" s="12">
        <v>4</v>
      </c>
      <c r="Q8" s="10">
        <f>N8/4*P8</f>
        <v>33.369999999999997</v>
      </c>
      <c r="R8" s="15"/>
      <c r="S8" s="14">
        <v>4</v>
      </c>
      <c r="T8" s="10">
        <f>N8/4*S8</f>
        <v>33.369999999999997</v>
      </c>
      <c r="U8" s="16"/>
      <c r="V8" s="14">
        <v>4</v>
      </c>
      <c r="W8" s="10">
        <f>N8/4*V8</f>
        <v>33.369999999999997</v>
      </c>
      <c r="X8" s="16"/>
      <c r="Y8" s="12">
        <v>4</v>
      </c>
      <c r="Z8" s="10">
        <f>W8/4*Y8</f>
        <v>33.369999999999997</v>
      </c>
      <c r="AA8" s="15"/>
      <c r="AB8" s="14">
        <v>4</v>
      </c>
      <c r="AC8" s="10">
        <f>W8/4*AB8</f>
        <v>33.369999999999997</v>
      </c>
      <c r="AD8" s="16"/>
      <c r="AE8" s="14">
        <v>4</v>
      </c>
      <c r="AF8" s="10">
        <f>W8/4*AE8</f>
        <v>33.369999999999997</v>
      </c>
      <c r="AG8" s="16"/>
      <c r="AH8" s="14">
        <v>4</v>
      </c>
      <c r="AI8" s="10">
        <f>Z8/4*AH8</f>
        <v>33.369999999999997</v>
      </c>
      <c r="AJ8" s="16"/>
      <c r="AK8" s="14">
        <v>4</v>
      </c>
      <c r="AL8" s="10">
        <f>AC8/4*AK8</f>
        <v>33.369999999999997</v>
      </c>
      <c r="AM8" s="16"/>
      <c r="AN8" s="14">
        <v>4</v>
      </c>
      <c r="AO8" s="10">
        <f>AF8/4*AN8</f>
        <v>33.369999999999997</v>
      </c>
      <c r="AP8" s="16"/>
      <c r="AQ8" s="14">
        <v>4</v>
      </c>
      <c r="AR8" s="10">
        <f>AI8/4*AQ8</f>
        <v>33.369999999999997</v>
      </c>
      <c r="AS8" s="16"/>
      <c r="AT8" s="14">
        <v>4</v>
      </c>
      <c r="AU8" s="10">
        <f>AL8/4*AT8</f>
        <v>33.369999999999997</v>
      </c>
      <c r="AV8" s="16"/>
    </row>
    <row r="9" spans="1:48" ht="39" customHeight="1" x14ac:dyDescent="0.25">
      <c r="A9" s="131" t="s">
        <v>53</v>
      </c>
      <c r="B9" s="134"/>
      <c r="C9" s="134"/>
      <c r="D9" s="135"/>
      <c r="E9" s="10">
        <v>16.66</v>
      </c>
      <c r="F9" s="11"/>
      <c r="G9" s="17">
        <v>4</v>
      </c>
      <c r="H9" s="10">
        <f>E9/4*G9</f>
        <v>16.66</v>
      </c>
      <c r="I9" s="18"/>
      <c r="J9" s="14">
        <v>4</v>
      </c>
      <c r="K9" s="10">
        <f>E9/4*J9</f>
        <v>16.66</v>
      </c>
      <c r="L9" s="18"/>
      <c r="M9" s="14">
        <v>4</v>
      </c>
      <c r="N9" s="10">
        <f>E9/4*M9</f>
        <v>16.66</v>
      </c>
      <c r="O9" s="18"/>
      <c r="P9" s="17">
        <v>4</v>
      </c>
      <c r="Q9" s="10">
        <f>N9/4*P9</f>
        <v>16.66</v>
      </c>
      <c r="R9" s="18"/>
      <c r="S9" s="14">
        <v>4</v>
      </c>
      <c r="T9" s="10">
        <f>N9/4*S9</f>
        <v>16.66</v>
      </c>
      <c r="U9" s="18"/>
      <c r="V9" s="14">
        <v>4</v>
      </c>
      <c r="W9" s="10">
        <f>N9/4*V9</f>
        <v>16.66</v>
      </c>
      <c r="X9" s="18"/>
      <c r="Y9" s="17">
        <v>4</v>
      </c>
      <c r="Z9" s="10">
        <f>W9/4*Y9</f>
        <v>16.66</v>
      </c>
      <c r="AA9" s="18"/>
      <c r="AB9" s="14">
        <v>4</v>
      </c>
      <c r="AC9" s="10">
        <f>W9/4*AB9</f>
        <v>16.66</v>
      </c>
      <c r="AD9" s="18"/>
      <c r="AE9" s="14">
        <v>4</v>
      </c>
      <c r="AF9" s="10">
        <f>W9/4*AE9</f>
        <v>16.66</v>
      </c>
      <c r="AG9" s="18"/>
      <c r="AH9" s="14">
        <v>4</v>
      </c>
      <c r="AI9" s="10">
        <f>Z9/4*AH9</f>
        <v>16.66</v>
      </c>
      <c r="AJ9" s="18"/>
      <c r="AK9" s="14">
        <v>4</v>
      </c>
      <c r="AL9" s="10">
        <f>AC9/4*AK9</f>
        <v>16.66</v>
      </c>
      <c r="AM9" s="18"/>
      <c r="AN9" s="14">
        <v>4</v>
      </c>
      <c r="AO9" s="10">
        <f>AF9/4*AN9</f>
        <v>16.66</v>
      </c>
      <c r="AP9" s="18"/>
      <c r="AQ9" s="14">
        <v>4</v>
      </c>
      <c r="AR9" s="10">
        <f>AI9/4*AQ9</f>
        <v>16.66</v>
      </c>
      <c r="AS9" s="18"/>
      <c r="AT9" s="14">
        <v>4</v>
      </c>
      <c r="AU9" s="10">
        <f>AL9/4*AT9</f>
        <v>16.66</v>
      </c>
      <c r="AV9" s="18"/>
    </row>
    <row r="10" spans="1:48" x14ac:dyDescent="0.25">
      <c r="A10" s="131"/>
      <c r="B10" s="134"/>
      <c r="C10" s="134"/>
      <c r="D10" s="135"/>
      <c r="E10" s="10"/>
      <c r="F10" s="11"/>
      <c r="G10" s="17"/>
      <c r="H10" s="10"/>
      <c r="I10" s="18"/>
      <c r="J10" s="14"/>
      <c r="K10" s="10"/>
      <c r="L10" s="18"/>
      <c r="M10" s="14"/>
      <c r="N10" s="10"/>
      <c r="O10" s="18"/>
      <c r="P10" s="17"/>
      <c r="Q10" s="10"/>
      <c r="R10" s="18"/>
      <c r="S10" s="14"/>
      <c r="T10" s="10"/>
      <c r="U10" s="18"/>
      <c r="V10" s="14"/>
      <c r="W10" s="10"/>
      <c r="X10" s="18"/>
      <c r="Y10" s="17"/>
      <c r="Z10" s="10"/>
      <c r="AA10" s="18"/>
      <c r="AB10" s="14"/>
      <c r="AC10" s="10"/>
      <c r="AD10" s="18"/>
      <c r="AE10" s="14">
        <v>2</v>
      </c>
      <c r="AF10" s="10">
        <f>W10/4*AE10</f>
        <v>0</v>
      </c>
      <c r="AG10" s="18"/>
      <c r="AH10" s="14">
        <v>2</v>
      </c>
      <c r="AI10" s="10">
        <f>Z10/4*AH10</f>
        <v>0</v>
      </c>
      <c r="AJ10" s="18"/>
      <c r="AK10" s="14">
        <v>2</v>
      </c>
      <c r="AL10" s="10">
        <f>AC10/4*AK10</f>
        <v>0</v>
      </c>
      <c r="AM10" s="18"/>
      <c r="AN10" s="14">
        <v>2</v>
      </c>
      <c r="AO10" s="10">
        <f>AF10/4*AN10</f>
        <v>0</v>
      </c>
      <c r="AP10" s="18"/>
      <c r="AQ10" s="14">
        <v>2</v>
      </c>
      <c r="AR10" s="10">
        <f>AI10/4*AQ10</f>
        <v>0</v>
      </c>
      <c r="AS10" s="18"/>
      <c r="AT10" s="14">
        <v>2</v>
      </c>
      <c r="AU10" s="10">
        <f>AL10/4*AT10</f>
        <v>0</v>
      </c>
      <c r="AV10" s="18"/>
    </row>
    <row r="11" spans="1:48" x14ac:dyDescent="0.25">
      <c r="A11" s="118" t="s">
        <v>23</v>
      </c>
      <c r="B11" s="113"/>
      <c r="C11" s="113"/>
      <c r="D11" s="119"/>
      <c r="E11" s="19">
        <f>SUM(E7:E10)</f>
        <v>100</v>
      </c>
      <c r="F11" s="1"/>
      <c r="G11" s="20"/>
      <c r="H11" s="21">
        <f>SUM(H7:H10)</f>
        <v>100</v>
      </c>
      <c r="I11" s="22"/>
      <c r="J11" s="23"/>
      <c r="K11" s="21">
        <f>SUM(K7:K10)</f>
        <v>100</v>
      </c>
      <c r="L11" s="22"/>
      <c r="M11" s="23"/>
      <c r="N11" s="21">
        <f>SUM(N7:N10)</f>
        <v>100</v>
      </c>
      <c r="O11" s="24"/>
      <c r="P11" s="20"/>
      <c r="Q11" s="21">
        <f>SUM(Q7:Q10)</f>
        <v>100</v>
      </c>
      <c r="R11" s="22"/>
      <c r="S11" s="23"/>
      <c r="T11" s="21">
        <f>SUM(T7:T10)</f>
        <v>100</v>
      </c>
      <c r="U11" s="22"/>
      <c r="V11" s="23"/>
      <c r="W11" s="21">
        <f>SUM(W7:W10)</f>
        <v>100</v>
      </c>
      <c r="X11" s="24"/>
      <c r="Y11" s="20"/>
      <c r="Z11" s="21">
        <f>SUM(Z7:Z10)</f>
        <v>100</v>
      </c>
      <c r="AA11" s="22"/>
      <c r="AB11" s="23"/>
      <c r="AC11" s="21">
        <f>SUM(AC7:AC10)</f>
        <v>100</v>
      </c>
      <c r="AD11" s="22"/>
      <c r="AE11" s="23"/>
      <c r="AF11" s="21">
        <f>SUM(AF7:AF10)</f>
        <v>100</v>
      </c>
      <c r="AG11" s="24"/>
      <c r="AH11" s="23"/>
      <c r="AI11" s="21">
        <f>SUM(AI7:AI10)</f>
        <v>100</v>
      </c>
      <c r="AJ11" s="24"/>
      <c r="AK11" s="23"/>
      <c r="AL11" s="21">
        <f>SUM(AL7:AL10)</f>
        <v>100</v>
      </c>
      <c r="AM11" s="24"/>
      <c r="AN11" s="23"/>
      <c r="AO11" s="21">
        <f>SUM(AO7:AO10)</f>
        <v>100</v>
      </c>
      <c r="AP11" s="24"/>
      <c r="AQ11" s="23"/>
      <c r="AR11" s="21">
        <f>SUM(AR7:AR10)</f>
        <v>100</v>
      </c>
      <c r="AS11" s="24"/>
      <c r="AT11" s="23"/>
      <c r="AU11" s="21">
        <f>SUM(AU7:AU10)</f>
        <v>50.03</v>
      </c>
      <c r="AV11" s="24"/>
    </row>
    <row r="12" spans="1:48" x14ac:dyDescent="0.25">
      <c r="A12" s="120" t="str">
        <f>IF(E11=100,"Total Correct!","Total does not equal 100!")</f>
        <v>Total Correct!</v>
      </c>
      <c r="B12" s="120"/>
      <c r="C12" s="120"/>
      <c r="D12" s="121"/>
      <c r="E12" s="4"/>
      <c r="F12" s="1"/>
      <c r="G12" s="20"/>
      <c r="H12" s="21"/>
      <c r="I12" s="22"/>
      <c r="J12" s="25"/>
      <c r="K12" s="26"/>
      <c r="L12" s="22"/>
      <c r="M12" s="25"/>
      <c r="N12" s="26"/>
      <c r="O12" s="27"/>
      <c r="P12" s="20"/>
      <c r="Q12" s="21"/>
      <c r="R12" s="22"/>
      <c r="S12" s="25"/>
      <c r="T12" s="26"/>
      <c r="U12" s="22"/>
      <c r="V12" s="25"/>
      <c r="W12" s="26"/>
      <c r="X12" s="27"/>
      <c r="Y12" s="20"/>
      <c r="Z12" s="21"/>
      <c r="AA12" s="22"/>
      <c r="AB12" s="25"/>
      <c r="AC12" s="26"/>
      <c r="AD12" s="22"/>
      <c r="AE12" s="25"/>
      <c r="AF12" s="26"/>
      <c r="AG12" s="27"/>
      <c r="AH12" s="25"/>
      <c r="AI12" s="26"/>
      <c r="AJ12" s="27"/>
      <c r="AK12" s="25"/>
      <c r="AL12" s="26"/>
      <c r="AM12" s="27"/>
      <c r="AN12" s="25"/>
      <c r="AO12" s="26"/>
      <c r="AP12" s="27"/>
      <c r="AQ12" s="25"/>
      <c r="AR12" s="26"/>
      <c r="AS12" s="27"/>
      <c r="AT12" s="25"/>
      <c r="AU12" s="26"/>
      <c r="AV12" s="27"/>
    </row>
    <row r="13" spans="1:48" x14ac:dyDescent="0.25">
      <c r="A13" s="116" t="s">
        <v>24</v>
      </c>
      <c r="B13" s="113"/>
      <c r="C13" s="113"/>
      <c r="D13" s="119"/>
      <c r="E13" s="28">
        <f>[1]Scoring!B8</f>
        <v>0.25</v>
      </c>
      <c r="F13" s="1"/>
      <c r="G13" s="29"/>
      <c r="H13" s="30">
        <f>+H11*$E13</f>
        <v>25</v>
      </c>
      <c r="I13" s="31"/>
      <c r="J13" s="32"/>
      <c r="K13" s="30">
        <f>+K11*$E13</f>
        <v>25</v>
      </c>
      <c r="L13" s="31"/>
      <c r="M13" s="33"/>
      <c r="N13" s="30">
        <f>+N11*$E13</f>
        <v>25</v>
      </c>
      <c r="O13" s="34"/>
      <c r="P13" s="29"/>
      <c r="Q13" s="30">
        <f>+Q11*$E13</f>
        <v>25</v>
      </c>
      <c r="R13" s="31"/>
      <c r="S13" s="32"/>
      <c r="T13" s="30">
        <f>+T11*$E13</f>
        <v>25</v>
      </c>
      <c r="U13" s="31"/>
      <c r="V13" s="33"/>
      <c r="W13" s="30">
        <f>+W11*$E13</f>
        <v>25</v>
      </c>
      <c r="X13" s="34"/>
      <c r="Y13" s="29"/>
      <c r="Z13" s="30">
        <f>+Z11*$E13</f>
        <v>25</v>
      </c>
      <c r="AA13" s="31"/>
      <c r="AB13" s="32"/>
      <c r="AC13" s="30">
        <f>+AC11*$E13</f>
        <v>25</v>
      </c>
      <c r="AD13" s="31"/>
      <c r="AE13" s="33"/>
      <c r="AF13" s="30">
        <f>+AF11*$E13</f>
        <v>25</v>
      </c>
      <c r="AG13" s="34"/>
      <c r="AH13" s="33"/>
      <c r="AI13" s="30">
        <f>+AI11*$E13</f>
        <v>25</v>
      </c>
      <c r="AJ13" s="34"/>
      <c r="AK13" s="33"/>
      <c r="AL13" s="30">
        <f>+AL11*$E13</f>
        <v>25</v>
      </c>
      <c r="AM13" s="34"/>
      <c r="AN13" s="33"/>
      <c r="AO13" s="30">
        <f>+AO11*$E13</f>
        <v>25</v>
      </c>
      <c r="AP13" s="34"/>
      <c r="AQ13" s="33"/>
      <c r="AR13" s="30">
        <f>+AR11*$E13</f>
        <v>25</v>
      </c>
      <c r="AS13" s="34"/>
      <c r="AT13" s="33"/>
      <c r="AU13" s="30">
        <f>+AU11*$E13</f>
        <v>12.5075</v>
      </c>
      <c r="AV13" s="34"/>
    </row>
    <row r="14" spans="1:48" x14ac:dyDescent="0.25">
      <c r="A14" s="1"/>
      <c r="B14" s="1"/>
      <c r="C14" s="1"/>
      <c r="D14" s="1"/>
      <c r="E14" s="1"/>
      <c r="F14" s="1"/>
      <c r="G14" s="35"/>
      <c r="H14" s="36"/>
      <c r="I14" s="37"/>
      <c r="J14" s="1"/>
      <c r="K14" s="11"/>
      <c r="L14" s="37"/>
      <c r="M14" s="1"/>
      <c r="N14" s="11"/>
      <c r="O14" s="38"/>
      <c r="P14" s="35"/>
      <c r="Q14" s="36"/>
      <c r="R14" s="37"/>
      <c r="S14" s="1"/>
      <c r="T14" s="11"/>
      <c r="U14" s="37"/>
      <c r="V14" s="1"/>
      <c r="W14" s="11"/>
      <c r="X14" s="38"/>
      <c r="Y14" s="35"/>
      <c r="Z14" s="36"/>
      <c r="AA14" s="37"/>
      <c r="AB14" s="1"/>
      <c r="AC14" s="11"/>
      <c r="AD14" s="37"/>
      <c r="AE14" s="1"/>
      <c r="AF14" s="11"/>
      <c r="AG14" s="38"/>
      <c r="AH14" s="1"/>
      <c r="AI14" s="11"/>
      <c r="AJ14" s="38"/>
      <c r="AK14" s="1"/>
      <c r="AL14" s="11"/>
      <c r="AM14" s="38"/>
      <c r="AN14" s="1"/>
      <c r="AO14" s="11"/>
      <c r="AP14" s="38"/>
      <c r="AQ14" s="1"/>
      <c r="AR14" s="11"/>
      <c r="AS14" s="38"/>
      <c r="AT14" s="1"/>
      <c r="AU14" s="11"/>
      <c r="AV14" s="38"/>
    </row>
    <row r="15" spans="1:48" x14ac:dyDescent="0.25">
      <c r="A15" s="122" t="s">
        <v>25</v>
      </c>
      <c r="B15" s="123"/>
      <c r="C15" s="123"/>
      <c r="D15" s="123"/>
      <c r="E15" s="123"/>
      <c r="F15" s="123"/>
      <c r="G15" s="123"/>
      <c r="H15" s="123"/>
      <c r="I15" s="123"/>
      <c r="J15" s="98"/>
      <c r="K15" s="99"/>
      <c r="L15" s="99"/>
      <c r="M15" s="99"/>
      <c r="N15" s="99"/>
      <c r="O15" s="99"/>
      <c r="S15" s="98"/>
      <c r="T15" s="99"/>
      <c r="U15" s="99"/>
      <c r="V15" s="99"/>
      <c r="W15" s="99"/>
      <c r="X15" s="99"/>
      <c r="AB15" s="98"/>
      <c r="AC15" s="99"/>
      <c r="AD15" s="99"/>
      <c r="AE15" s="99"/>
      <c r="AF15" s="99"/>
      <c r="AG15" s="99"/>
    </row>
    <row r="16" spans="1:48" x14ac:dyDescent="0.25">
      <c r="A16" s="124" t="str">
        <f>[1]Scoring!A7</f>
        <v xml:space="preserve">Price </v>
      </c>
      <c r="B16" s="124"/>
      <c r="C16" s="124"/>
      <c r="D16" s="124"/>
      <c r="E16" s="10">
        <v>100</v>
      </c>
      <c r="F16" s="1"/>
      <c r="G16" s="39"/>
      <c r="H16" s="40">
        <f>Price!C57</f>
        <v>22.876712328767123</v>
      </c>
      <c r="I16" s="41"/>
      <c r="J16" s="39"/>
      <c r="K16" s="40">
        <f>Price!D57</f>
        <v>8.694182529798967</v>
      </c>
      <c r="L16" s="41"/>
      <c r="M16" s="39"/>
      <c r="N16" s="40">
        <f>Price!E57</f>
        <v>0</v>
      </c>
      <c r="O16" s="41"/>
      <c r="P16" s="39"/>
      <c r="Q16" s="40">
        <f>Price!F57</f>
        <v>18.381782600960673</v>
      </c>
      <c r="R16" s="41"/>
      <c r="S16" s="39"/>
      <c r="T16" s="40">
        <f>Price!G57</f>
        <v>8.7030777441736351</v>
      </c>
      <c r="U16" s="41"/>
      <c r="V16" s="39"/>
      <c r="W16" s="40">
        <f>Price!H57</f>
        <v>8.5927770859277697</v>
      </c>
      <c r="X16" s="41"/>
      <c r="Y16" s="39"/>
      <c r="Z16" s="40">
        <f>Price!I57</f>
        <v>14.997331435687599</v>
      </c>
      <c r="AA16" s="41"/>
      <c r="AB16" s="39"/>
      <c r="AC16" s="40">
        <f>Price!J57</f>
        <v>36.628713752001424</v>
      </c>
      <c r="AD16" s="41"/>
      <c r="AE16" s="39"/>
      <c r="AF16" s="40">
        <f>Price!K57</f>
        <v>19.386230208148017</v>
      </c>
      <c r="AG16" s="41"/>
      <c r="AH16" s="39"/>
      <c r="AI16" s="40">
        <f>Price!L57</f>
        <v>40.588863191602918</v>
      </c>
      <c r="AJ16" s="41"/>
      <c r="AK16" s="39"/>
      <c r="AL16" s="40">
        <f>Price!M57</f>
        <v>7.7459526774595266</v>
      </c>
      <c r="AM16" s="41"/>
      <c r="AN16" s="39"/>
      <c r="AO16" s="40">
        <f>Price!N57</f>
        <v>40.0320227717488</v>
      </c>
      <c r="AP16" s="41"/>
      <c r="AQ16" s="39"/>
      <c r="AR16" s="40">
        <f>Price!O57</f>
        <v>12.00320227717488</v>
      </c>
      <c r="AS16" s="41"/>
      <c r="AT16" s="39"/>
      <c r="AU16" s="40">
        <f>Price!P57</f>
        <v>-13.62746842198897</v>
      </c>
      <c r="AV16" s="41"/>
    </row>
    <row r="17" spans="1:48" x14ac:dyDescent="0.25">
      <c r="A17" s="125"/>
      <c r="B17" s="126"/>
      <c r="C17" s="126"/>
      <c r="D17" s="127"/>
      <c r="E17" s="26"/>
      <c r="F17" s="1"/>
      <c r="G17" s="9"/>
      <c r="H17" s="7"/>
      <c r="I17" s="7"/>
      <c r="J17" s="9"/>
      <c r="K17" s="7"/>
      <c r="L17" s="7"/>
      <c r="M17" s="9"/>
      <c r="N17" s="7"/>
      <c r="O17" s="7"/>
      <c r="P17" s="9"/>
      <c r="Q17" s="7"/>
      <c r="R17" s="7"/>
      <c r="S17" s="9"/>
      <c r="T17" s="7"/>
      <c r="U17" s="7"/>
      <c r="V17" s="9"/>
      <c r="W17" s="7"/>
      <c r="X17" s="7"/>
      <c r="Y17" s="9"/>
      <c r="Z17" s="7"/>
      <c r="AA17" s="7"/>
      <c r="AB17" s="9"/>
      <c r="AC17" s="7"/>
      <c r="AD17" s="7"/>
      <c r="AE17" s="9"/>
      <c r="AF17" s="7"/>
      <c r="AG17" s="7"/>
      <c r="AH17" s="9"/>
      <c r="AI17" s="7"/>
      <c r="AJ17" s="7"/>
      <c r="AK17" s="9"/>
      <c r="AL17" s="7"/>
      <c r="AM17" s="7"/>
      <c r="AN17" s="9"/>
      <c r="AO17" s="7"/>
      <c r="AP17" s="7"/>
      <c r="AQ17" s="9"/>
      <c r="AR17" s="7"/>
      <c r="AS17" s="7"/>
      <c r="AT17" s="9"/>
      <c r="AU17" s="7"/>
      <c r="AV17" s="7"/>
    </row>
    <row r="18" spans="1:48" x14ac:dyDescent="0.25">
      <c r="A18" s="118" t="s">
        <v>26</v>
      </c>
      <c r="B18" s="113"/>
      <c r="C18" s="113"/>
      <c r="D18" s="119"/>
      <c r="E18" s="42">
        <f>SUM(E16:E17)</f>
        <v>100</v>
      </c>
      <c r="F18" s="1"/>
      <c r="G18" s="43"/>
      <c r="H18" s="44"/>
      <c r="I18" s="25"/>
      <c r="J18" s="43"/>
      <c r="K18" s="25"/>
      <c r="L18" s="25"/>
      <c r="M18" s="43"/>
      <c r="N18" s="25"/>
      <c r="O18" s="25"/>
      <c r="P18" s="43"/>
      <c r="Q18" s="44"/>
      <c r="R18" s="25"/>
      <c r="S18" s="43"/>
      <c r="T18" s="25"/>
      <c r="U18" s="25"/>
      <c r="V18" s="43"/>
      <c r="W18" s="25"/>
      <c r="X18" s="25"/>
      <c r="Y18" s="43"/>
      <c r="Z18" s="44"/>
      <c r="AA18" s="25"/>
      <c r="AB18" s="43"/>
      <c r="AC18" s="25"/>
      <c r="AD18" s="25"/>
      <c r="AE18" s="43"/>
      <c r="AF18" s="25"/>
      <c r="AG18" s="25"/>
      <c r="AH18" s="43"/>
      <c r="AI18" s="25"/>
      <c r="AJ18" s="25"/>
      <c r="AK18" s="43"/>
      <c r="AL18" s="25"/>
      <c r="AM18" s="25"/>
      <c r="AN18" s="43"/>
      <c r="AO18" s="25"/>
      <c r="AP18" s="25"/>
      <c r="AQ18" s="43"/>
      <c r="AR18" s="25"/>
      <c r="AS18" s="25"/>
      <c r="AT18" s="43"/>
      <c r="AU18" s="25"/>
      <c r="AV18" s="25"/>
    </row>
    <row r="19" spans="1:48" x14ac:dyDescent="0.25">
      <c r="A19" s="120" t="str">
        <f>IF(E18=100,"Total Correct!","Total does not equal 100!")</f>
        <v>Total Correct!</v>
      </c>
      <c r="B19" s="120"/>
      <c r="C19" s="120"/>
      <c r="D19" s="121"/>
      <c r="E19" s="8"/>
      <c r="F19" s="1"/>
      <c r="G19" s="43"/>
      <c r="H19" s="25"/>
      <c r="I19" s="25"/>
      <c r="J19" s="43"/>
      <c r="K19" s="25"/>
      <c r="L19" s="25"/>
      <c r="M19" s="43"/>
      <c r="N19" s="25"/>
      <c r="O19" s="25"/>
      <c r="P19" s="43"/>
      <c r="Q19" s="25"/>
      <c r="R19" s="25"/>
      <c r="S19" s="43"/>
      <c r="T19" s="25"/>
      <c r="U19" s="25"/>
      <c r="V19" s="43"/>
      <c r="W19" s="25"/>
      <c r="X19" s="25"/>
      <c r="Y19" s="43"/>
      <c r="Z19" s="25"/>
      <c r="AA19" s="25"/>
      <c r="AB19" s="43"/>
      <c r="AC19" s="25"/>
      <c r="AD19" s="25"/>
      <c r="AE19" s="43"/>
      <c r="AF19" s="25"/>
      <c r="AG19" s="25"/>
      <c r="AH19" s="43"/>
      <c r="AI19" s="25"/>
      <c r="AJ19" s="25"/>
      <c r="AK19" s="43"/>
      <c r="AL19" s="25"/>
      <c r="AM19" s="25"/>
      <c r="AN19" s="43"/>
      <c r="AO19" s="25"/>
      <c r="AP19" s="25"/>
      <c r="AQ19" s="43"/>
      <c r="AR19" s="25"/>
      <c r="AS19" s="25"/>
      <c r="AT19" s="43"/>
      <c r="AU19" s="25"/>
      <c r="AV19" s="25"/>
    </row>
    <row r="20" spans="1:48" x14ac:dyDescent="0.25">
      <c r="A20" s="128" t="s">
        <v>27</v>
      </c>
      <c r="B20" s="129"/>
      <c r="C20" s="129"/>
      <c r="D20" s="130"/>
      <c r="E20" s="45">
        <v>75</v>
      </c>
      <c r="F20" s="1"/>
      <c r="G20" s="43"/>
      <c r="H20" s="25"/>
      <c r="I20" s="25"/>
      <c r="J20" s="43"/>
      <c r="K20" s="25"/>
      <c r="L20" s="25"/>
      <c r="M20" s="43"/>
      <c r="N20" s="25"/>
      <c r="O20" s="25"/>
      <c r="P20" s="43"/>
      <c r="Q20" s="25"/>
      <c r="R20" s="25"/>
      <c r="S20" s="43"/>
      <c r="T20" s="25"/>
      <c r="U20" s="25"/>
      <c r="V20" s="43"/>
      <c r="W20" s="25"/>
      <c r="X20" s="25"/>
      <c r="Y20" s="43"/>
      <c r="Z20" s="25"/>
      <c r="AA20" s="25"/>
      <c r="AB20" s="43"/>
      <c r="AC20" s="25"/>
      <c r="AD20" s="25"/>
      <c r="AE20" s="43"/>
      <c r="AF20" s="25"/>
      <c r="AG20" s="25"/>
      <c r="AH20" s="43"/>
      <c r="AI20" s="25"/>
      <c r="AJ20" s="25"/>
      <c r="AK20" s="43"/>
      <c r="AL20" s="25"/>
      <c r="AM20" s="25"/>
      <c r="AN20" s="43"/>
      <c r="AO20" s="25"/>
      <c r="AP20" s="25"/>
      <c r="AQ20" s="43"/>
      <c r="AR20" s="25"/>
      <c r="AS20" s="25"/>
      <c r="AT20" s="43"/>
      <c r="AU20" s="25"/>
      <c r="AV20" s="25"/>
    </row>
    <row r="21" spans="1:48" x14ac:dyDescent="0.25">
      <c r="A21" s="7"/>
      <c r="B21" s="7"/>
      <c r="C21" s="116" t="s">
        <v>24</v>
      </c>
      <c r="D21" s="117"/>
      <c r="E21" s="46">
        <f>[1]Scoring!B7</f>
        <v>0.75</v>
      </c>
      <c r="F21" s="1"/>
      <c r="G21" s="29"/>
      <c r="H21" s="30">
        <f>E20*(1-(H16)/100)</f>
        <v>57.842465753424655</v>
      </c>
      <c r="I21" s="47"/>
      <c r="J21" s="29"/>
      <c r="K21" s="30">
        <f>E20*(1-K16/100)</f>
        <v>68.47936310265078</v>
      </c>
      <c r="L21" s="47"/>
      <c r="M21" s="29"/>
      <c r="N21" s="30">
        <f>E20*(1-(N16)/100)</f>
        <v>75</v>
      </c>
      <c r="O21" s="47"/>
      <c r="P21" s="29"/>
      <c r="Q21" s="30">
        <f>E20*(1-(Q16)/100)</f>
        <v>61.213663049279496</v>
      </c>
      <c r="R21" s="47"/>
      <c r="S21" s="29"/>
      <c r="T21" s="30">
        <f>E20*(1-T16/100)</f>
        <v>68.47269169186977</v>
      </c>
      <c r="U21" s="47"/>
      <c r="V21" s="29"/>
      <c r="W21" s="30">
        <f>E20*(1-(W16)/100)</f>
        <v>68.555417185554177</v>
      </c>
      <c r="X21" s="47"/>
      <c r="Y21" s="29"/>
      <c r="Z21" s="30">
        <f>E20*(1-(Z16)/100)</f>
        <v>63.752001423234297</v>
      </c>
      <c r="AA21" s="47"/>
      <c r="AB21" s="29"/>
      <c r="AC21" s="30">
        <f>E20*(1-AC16/100)</f>
        <v>47.528464685998927</v>
      </c>
      <c r="AD21" s="47"/>
      <c r="AE21" s="29"/>
      <c r="AF21" s="30">
        <f>E20*(1-AF16/100)</f>
        <v>60.460327343888991</v>
      </c>
      <c r="AG21" s="47"/>
      <c r="AH21" s="29"/>
      <c r="AI21" s="30">
        <f>E20*(1-AI16/100)</f>
        <v>44.558352606297809</v>
      </c>
      <c r="AJ21" s="47"/>
      <c r="AK21" s="29"/>
      <c r="AL21" s="30">
        <f>E20*(1-AL16/100)</f>
        <v>69.190535491905365</v>
      </c>
      <c r="AM21" s="47"/>
      <c r="AN21" s="29"/>
      <c r="AO21" s="30">
        <f>E20*(1-AO16/100)</f>
        <v>44.975982921188404</v>
      </c>
      <c r="AP21" s="47"/>
      <c r="AQ21" s="29"/>
      <c r="AR21" s="30">
        <f>E20*(1-AR16/100)</f>
        <v>65.997598292118838</v>
      </c>
      <c r="AS21" s="47"/>
      <c r="AT21" s="29"/>
      <c r="AU21" s="30">
        <f>E20*(1-AU16/100)</f>
        <v>85.220601316491724</v>
      </c>
      <c r="AV21" s="47"/>
    </row>
    <row r="22" spans="1:48" x14ac:dyDescent="0.25">
      <c r="A22" s="1"/>
      <c r="B22" s="1"/>
      <c r="C22" s="1"/>
      <c r="D22" s="1"/>
      <c r="E22" s="1"/>
      <c r="F22" s="1"/>
      <c r="G22" s="48"/>
      <c r="H22" s="1"/>
      <c r="I22" s="1"/>
      <c r="J22" s="48"/>
      <c r="K22" s="1"/>
      <c r="L22" s="1"/>
      <c r="M22" s="48"/>
      <c r="N22" s="1"/>
      <c r="O22" s="1"/>
      <c r="P22" s="48"/>
      <c r="Q22" s="1"/>
      <c r="R22" s="1"/>
      <c r="S22" s="48"/>
      <c r="T22" s="1"/>
      <c r="U22" s="1"/>
      <c r="V22" s="48"/>
      <c r="W22" s="1"/>
      <c r="X22" s="1"/>
      <c r="Y22" s="48"/>
      <c r="Z22" s="1"/>
      <c r="AA22" s="1"/>
      <c r="AB22" s="48"/>
      <c r="AC22" s="1"/>
      <c r="AD22" s="1"/>
      <c r="AE22" s="48"/>
      <c r="AF22" s="1"/>
      <c r="AG22" s="1"/>
      <c r="AH22" s="48"/>
      <c r="AI22" s="1"/>
      <c r="AJ22" s="1"/>
      <c r="AK22" s="48"/>
      <c r="AL22" s="1"/>
      <c r="AM22" s="1"/>
      <c r="AN22" s="48"/>
      <c r="AO22" s="1"/>
      <c r="AP22" s="1"/>
      <c r="AQ22" s="48"/>
      <c r="AR22" s="1"/>
      <c r="AS22" s="1"/>
      <c r="AT22" s="48"/>
      <c r="AU22" s="1"/>
      <c r="AV22" s="1"/>
    </row>
    <row r="23" spans="1:48" x14ac:dyDescent="0.25">
      <c r="A23" s="7"/>
      <c r="B23" s="7"/>
      <c r="C23" s="7"/>
      <c r="D23" s="7"/>
      <c r="E23" s="7"/>
      <c r="F23" s="1"/>
      <c r="G23" s="2"/>
      <c r="H23" s="100" t="str">
        <f>H3</f>
        <v>Weighted Score</v>
      </c>
      <c r="I23" s="49"/>
      <c r="J23" s="2"/>
      <c r="K23" s="100" t="str">
        <f>K3</f>
        <v>Weighted Score</v>
      </c>
      <c r="L23" s="49"/>
      <c r="M23" s="2"/>
      <c r="N23" s="100" t="str">
        <f>N3</f>
        <v xml:space="preserve"> Weighted Score</v>
      </c>
      <c r="O23" s="49"/>
      <c r="P23" s="2"/>
      <c r="Q23" s="100" t="str">
        <f>Q3</f>
        <v>Weighted Score</v>
      </c>
      <c r="R23" s="49"/>
      <c r="S23" s="2"/>
      <c r="T23" s="100" t="str">
        <f>T3</f>
        <v>Weighted Score</v>
      </c>
      <c r="U23" s="49"/>
      <c r="V23" s="2"/>
      <c r="W23" s="100" t="str">
        <f>W3</f>
        <v xml:space="preserve"> Weighted Score</v>
      </c>
      <c r="X23" s="49"/>
      <c r="Y23" s="2"/>
      <c r="Z23" s="100" t="str">
        <f>Z3</f>
        <v>Weighted Score</v>
      </c>
      <c r="AA23" s="49"/>
      <c r="AB23" s="2"/>
      <c r="AC23" s="100" t="str">
        <f>AC3</f>
        <v>Weighted Score</v>
      </c>
      <c r="AD23" s="49"/>
      <c r="AE23" s="2"/>
      <c r="AF23" s="100" t="str">
        <f>AF3</f>
        <v xml:space="preserve"> Weighted Score</v>
      </c>
      <c r="AG23" s="49"/>
      <c r="AH23" s="2"/>
      <c r="AI23" s="100" t="str">
        <f>AI3</f>
        <v xml:space="preserve"> Weighted Score</v>
      </c>
      <c r="AJ23" s="49"/>
      <c r="AK23" s="2"/>
      <c r="AL23" s="100" t="str">
        <f>AL3</f>
        <v xml:space="preserve"> Weighted Score</v>
      </c>
      <c r="AM23" s="49"/>
      <c r="AN23" s="2"/>
      <c r="AO23" s="100" t="str">
        <f>AO3</f>
        <v xml:space="preserve"> Weighted Score</v>
      </c>
      <c r="AP23" s="49"/>
      <c r="AQ23" s="2"/>
      <c r="AR23" s="100" t="str">
        <f>AR3</f>
        <v xml:space="preserve"> Weighted Score</v>
      </c>
      <c r="AS23" s="49"/>
      <c r="AT23" s="2"/>
      <c r="AU23" s="100" t="str">
        <f>AU3</f>
        <v xml:space="preserve"> Weighted Score</v>
      </c>
      <c r="AV23" s="49"/>
    </row>
    <row r="24" spans="1:48" x14ac:dyDescent="0.25">
      <c r="A24" s="112"/>
      <c r="B24" s="113"/>
      <c r="C24" s="113"/>
      <c r="D24" s="113"/>
      <c r="E24" s="113"/>
      <c r="F24" s="1"/>
      <c r="G24" s="2"/>
      <c r="H24" s="100"/>
      <c r="I24" s="49"/>
      <c r="J24" s="2"/>
      <c r="K24" s="100"/>
      <c r="L24" s="49"/>
      <c r="M24" s="2"/>
      <c r="N24" s="100"/>
      <c r="O24" s="49"/>
      <c r="P24" s="2"/>
      <c r="Q24" s="100"/>
      <c r="R24" s="49"/>
      <c r="S24" s="2"/>
      <c r="T24" s="100"/>
      <c r="U24" s="49"/>
      <c r="V24" s="2"/>
      <c r="W24" s="100"/>
      <c r="X24" s="49"/>
      <c r="Y24" s="2"/>
      <c r="Z24" s="100"/>
      <c r="AA24" s="49"/>
      <c r="AB24" s="2"/>
      <c r="AC24" s="100"/>
      <c r="AD24" s="49"/>
      <c r="AE24" s="2"/>
      <c r="AF24" s="100"/>
      <c r="AG24" s="49"/>
      <c r="AH24" s="2"/>
      <c r="AI24" s="100"/>
      <c r="AJ24" s="49"/>
      <c r="AK24" s="2"/>
      <c r="AL24" s="100"/>
      <c r="AM24" s="49"/>
      <c r="AN24" s="2"/>
      <c r="AO24" s="100"/>
      <c r="AP24" s="49"/>
      <c r="AQ24" s="2"/>
      <c r="AR24" s="100"/>
      <c r="AS24" s="49"/>
      <c r="AT24" s="2"/>
      <c r="AU24" s="100"/>
      <c r="AV24" s="49"/>
    </row>
    <row r="25" spans="1:48" x14ac:dyDescent="0.25">
      <c r="A25" s="113"/>
      <c r="B25" s="113"/>
      <c r="C25" s="113"/>
      <c r="D25" s="113"/>
      <c r="E25" s="113"/>
      <c r="F25" s="1"/>
      <c r="G25" s="3"/>
      <c r="H25" s="101"/>
      <c r="I25" s="50"/>
      <c r="J25" s="3"/>
      <c r="K25" s="101"/>
      <c r="L25" s="50"/>
      <c r="M25" s="3"/>
      <c r="N25" s="101"/>
      <c r="O25" s="50"/>
      <c r="P25" s="3"/>
      <c r="Q25" s="101"/>
      <c r="R25" s="50"/>
      <c r="S25" s="3"/>
      <c r="T25" s="101"/>
      <c r="U25" s="50"/>
      <c r="V25" s="3"/>
      <c r="W25" s="101"/>
      <c r="X25" s="50"/>
      <c r="Y25" s="3"/>
      <c r="Z25" s="101"/>
      <c r="AA25" s="50"/>
      <c r="AB25" s="3"/>
      <c r="AC25" s="101"/>
      <c r="AD25" s="50"/>
      <c r="AE25" s="3"/>
      <c r="AF25" s="101"/>
      <c r="AG25" s="50"/>
      <c r="AH25" s="3"/>
      <c r="AI25" s="101"/>
      <c r="AJ25" s="50"/>
      <c r="AK25" s="3"/>
      <c r="AL25" s="101"/>
      <c r="AM25" s="50"/>
      <c r="AN25" s="3"/>
      <c r="AO25" s="101"/>
      <c r="AP25" s="50"/>
      <c r="AQ25" s="3"/>
      <c r="AR25" s="101"/>
      <c r="AS25" s="50"/>
      <c r="AT25" s="3"/>
      <c r="AU25" s="101"/>
      <c r="AV25" s="50"/>
    </row>
    <row r="26" spans="1:48" x14ac:dyDescent="0.25">
      <c r="A26" s="113"/>
      <c r="B26" s="113"/>
      <c r="C26" s="113"/>
      <c r="D26" s="113"/>
      <c r="E26" s="113"/>
      <c r="F26" s="1"/>
      <c r="G26" s="51"/>
      <c r="H26" s="52"/>
      <c r="I26" s="53"/>
      <c r="J26" s="51"/>
      <c r="K26" s="52"/>
      <c r="L26" s="53"/>
      <c r="M26" s="51"/>
      <c r="N26" s="52"/>
      <c r="O26" s="53"/>
      <c r="P26" s="51"/>
      <c r="Q26" s="52"/>
      <c r="R26" s="53"/>
      <c r="S26" s="51"/>
      <c r="T26" s="52"/>
      <c r="U26" s="53"/>
      <c r="V26" s="51"/>
      <c r="W26" s="52"/>
      <c r="X26" s="53"/>
      <c r="Y26" s="51"/>
      <c r="Z26" s="52"/>
      <c r="AA26" s="53"/>
      <c r="AB26" s="51"/>
      <c r="AC26" s="52"/>
      <c r="AD26" s="142" t="str">
        <f>AB2</f>
        <v>Morgan Computers</v>
      </c>
      <c r="AE26" s="51"/>
      <c r="AF26" s="52"/>
      <c r="AG26" s="53"/>
      <c r="AH26" s="51"/>
      <c r="AI26" s="52"/>
      <c r="AJ26" s="53"/>
      <c r="AK26" s="51"/>
      <c r="AL26" s="52"/>
      <c r="AM26" s="53"/>
      <c r="AN26" s="51"/>
      <c r="AO26" s="52"/>
      <c r="AP26" s="142" t="str">
        <f>AN2</f>
        <v>Oddysey Education</v>
      </c>
      <c r="AQ26" s="51"/>
      <c r="AR26" s="52"/>
      <c r="AS26" s="142" t="str">
        <f>AQ2</f>
        <v>Trust Marque</v>
      </c>
      <c r="AT26" s="51"/>
      <c r="AU26" s="52"/>
      <c r="AV26" s="144" t="str">
        <f>AT2</f>
        <v>Renewed Store</v>
      </c>
    </row>
    <row r="27" spans="1:48" ht="30" customHeight="1" x14ac:dyDescent="0.25">
      <c r="A27" s="114" t="s">
        <v>28</v>
      </c>
      <c r="B27" s="115"/>
      <c r="C27" s="115"/>
      <c r="D27" s="115"/>
      <c r="E27" s="115"/>
      <c r="F27" s="1"/>
      <c r="G27" s="54"/>
      <c r="H27" s="55">
        <f>+H13+H21</f>
        <v>82.842465753424648</v>
      </c>
      <c r="I27" s="56" t="str">
        <f>G2</f>
        <v>Vistech</v>
      </c>
      <c r="J27" s="54"/>
      <c r="K27" s="55">
        <f>+K13+K21</f>
        <v>93.47936310265078</v>
      </c>
      <c r="L27" s="56" t="str">
        <f>J2</f>
        <v>Gemraj Tech</v>
      </c>
      <c r="M27" s="54"/>
      <c r="N27" s="55">
        <f>+N13+N21</f>
        <v>100</v>
      </c>
      <c r="O27" s="57" t="str">
        <f>M2</f>
        <v>XMA</v>
      </c>
      <c r="P27" s="54"/>
      <c r="Q27" s="55">
        <f>+Q13+Q21</f>
        <v>86.213663049279489</v>
      </c>
      <c r="R27" s="56" t="str">
        <f>P2</f>
        <v>MCC Digital</v>
      </c>
      <c r="S27" s="54"/>
      <c r="T27" s="55">
        <f>+T13+T21</f>
        <v>93.47269169186977</v>
      </c>
      <c r="U27" s="57" t="str">
        <f>S2</f>
        <v>SHI</v>
      </c>
      <c r="V27" s="54"/>
      <c r="W27" s="55">
        <f>+W13+W21</f>
        <v>93.555417185554177</v>
      </c>
      <c r="X27" s="57" t="str">
        <f>V2</f>
        <v>Stone</v>
      </c>
      <c r="Y27" s="54"/>
      <c r="Z27" s="55">
        <f>+Z13+Z21</f>
        <v>88.752001423234304</v>
      </c>
      <c r="AA27" s="56" t="str">
        <f>Y2</f>
        <v>Simplify IT</v>
      </c>
      <c r="AB27" s="54"/>
      <c r="AC27" s="55">
        <f>+AC13+AC21</f>
        <v>72.528464685998927</v>
      </c>
      <c r="AD27" s="143"/>
      <c r="AE27" s="54"/>
      <c r="AF27" s="55">
        <f>+AF13+AF21</f>
        <v>85.460327343888991</v>
      </c>
      <c r="AG27" s="57" t="str">
        <f>AE2</f>
        <v>Ballicom</v>
      </c>
      <c r="AH27" s="54"/>
      <c r="AI27" s="55">
        <f>+AI13+AI21</f>
        <v>69.558352606297802</v>
      </c>
      <c r="AJ27" s="57" t="str">
        <f>AH2</f>
        <v>IT Logics</v>
      </c>
      <c r="AK27" s="54"/>
      <c r="AL27" s="55">
        <f>+AL13+AL21</f>
        <v>94.190535491905365</v>
      </c>
      <c r="AM27" s="57" t="str">
        <f>AK2</f>
        <v>TCN</v>
      </c>
      <c r="AN27" s="54"/>
      <c r="AO27" s="55">
        <f>+AO13+AO21</f>
        <v>69.975982921188404</v>
      </c>
      <c r="AP27" s="143"/>
      <c r="AQ27" s="54"/>
      <c r="AR27" s="55">
        <f>+AR13+AR21</f>
        <v>90.997598292118838</v>
      </c>
      <c r="AS27" s="143"/>
      <c r="AT27" s="54"/>
      <c r="AU27" s="55">
        <f>+AU13+AU21</f>
        <v>97.728101316491717</v>
      </c>
      <c r="AV27" s="145"/>
    </row>
    <row r="28" spans="1:48" x14ac:dyDescent="0.25">
      <c r="A28" s="115"/>
      <c r="B28" s="115"/>
      <c r="C28" s="115"/>
      <c r="D28" s="115"/>
      <c r="E28" s="115"/>
      <c r="F28" s="1"/>
      <c r="G28" s="9"/>
      <c r="H28" s="58"/>
      <c r="I28" s="59"/>
      <c r="J28" s="9"/>
      <c r="K28" s="58"/>
      <c r="L28" s="59"/>
      <c r="M28" s="9"/>
      <c r="N28" s="58"/>
      <c r="O28" s="59"/>
      <c r="P28" s="9"/>
      <c r="Q28" s="58"/>
      <c r="R28" s="59"/>
      <c r="S28" s="9"/>
      <c r="T28" s="58"/>
      <c r="U28" s="59"/>
      <c r="V28" s="9"/>
      <c r="W28" s="58"/>
      <c r="X28" s="59"/>
      <c r="Y28" s="9"/>
      <c r="Z28" s="58"/>
      <c r="AA28" s="59"/>
      <c r="AB28" s="9"/>
      <c r="AC28" s="58"/>
      <c r="AD28" s="143"/>
      <c r="AE28" s="9"/>
      <c r="AF28" s="58"/>
      <c r="AG28" s="59"/>
      <c r="AH28" s="9"/>
      <c r="AI28" s="58"/>
      <c r="AJ28" s="59"/>
      <c r="AK28" s="9"/>
      <c r="AL28" s="58"/>
      <c r="AM28" s="59"/>
      <c r="AN28" s="9"/>
      <c r="AO28" s="58"/>
      <c r="AP28" s="143"/>
      <c r="AQ28" s="9"/>
      <c r="AR28" s="58"/>
      <c r="AS28" s="143"/>
      <c r="AT28" s="9"/>
      <c r="AU28" s="58"/>
      <c r="AV28" s="145"/>
    </row>
    <row r="29" spans="1:48" x14ac:dyDescent="0.25">
      <c r="A29" s="1"/>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row>
    <row r="30" spans="1:48" ht="15.75" x14ac:dyDescent="0.25">
      <c r="A30" s="102"/>
      <c r="B30" s="102"/>
      <c r="C30" s="102"/>
      <c r="D30" s="102"/>
      <c r="E30" s="102"/>
    </row>
  </sheetData>
  <mergeCells count="97">
    <mergeCell ref="AP26:AP28"/>
    <mergeCell ref="AS26:AS28"/>
    <mergeCell ref="AV26:AV28"/>
    <mergeCell ref="AD26:AD28"/>
    <mergeCell ref="AT2:AV2"/>
    <mergeCell ref="AT3:AT5"/>
    <mergeCell ref="AU3:AU5"/>
    <mergeCell ref="AV3:AV5"/>
    <mergeCell ref="AU23:AU25"/>
    <mergeCell ref="AQ2:AS2"/>
    <mergeCell ref="AQ3:AQ5"/>
    <mergeCell ref="AR3:AR5"/>
    <mergeCell ref="AS3:AS5"/>
    <mergeCell ref="AR23:AR25"/>
    <mergeCell ref="AN2:AP2"/>
    <mergeCell ref="AN3:AN5"/>
    <mergeCell ref="AO3:AO5"/>
    <mergeCell ref="AP3:AP5"/>
    <mergeCell ref="AO23:AO25"/>
    <mergeCell ref="AK2:AM2"/>
    <mergeCell ref="AK3:AK5"/>
    <mergeCell ref="AL3:AL5"/>
    <mergeCell ref="AM3:AM5"/>
    <mergeCell ref="AL23:AL25"/>
    <mergeCell ref="AH2:AJ2"/>
    <mergeCell ref="AH3:AH5"/>
    <mergeCell ref="AI3:AI5"/>
    <mergeCell ref="AJ3:AJ5"/>
    <mergeCell ref="AI23:AI25"/>
    <mergeCell ref="K3:K5"/>
    <mergeCell ref="J15:O15"/>
    <mergeCell ref="N3:N5"/>
    <mergeCell ref="O3:O5"/>
    <mergeCell ref="A8:D8"/>
    <mergeCell ref="A9:D9"/>
    <mergeCell ref="A10:D10"/>
    <mergeCell ref="L3:L5"/>
    <mergeCell ref="M3:M5"/>
    <mergeCell ref="A6:D6"/>
    <mergeCell ref="A7:D7"/>
    <mergeCell ref="A2:D5"/>
    <mergeCell ref="E2:E5"/>
    <mergeCell ref="G2:I2"/>
    <mergeCell ref="J2:L2"/>
    <mergeCell ref="M2:O2"/>
    <mergeCell ref="G3:G5"/>
    <mergeCell ref="H3:H5"/>
    <mergeCell ref="I3:I5"/>
    <mergeCell ref="J3:J5"/>
    <mergeCell ref="C21:D21"/>
    <mergeCell ref="A11:D11"/>
    <mergeCell ref="A12:D12"/>
    <mergeCell ref="A13:D13"/>
    <mergeCell ref="A15:I15"/>
    <mergeCell ref="A16:D16"/>
    <mergeCell ref="A17:D17"/>
    <mergeCell ref="A18:D18"/>
    <mergeCell ref="A19:D19"/>
    <mergeCell ref="A20:D20"/>
    <mergeCell ref="H23:H25"/>
    <mergeCell ref="K23:K25"/>
    <mergeCell ref="N23:N25"/>
    <mergeCell ref="A24:E26"/>
    <mergeCell ref="A27:E28"/>
    <mergeCell ref="Y2:AA2"/>
    <mergeCell ref="S2:U2"/>
    <mergeCell ref="V2:X2"/>
    <mergeCell ref="P3:P5"/>
    <mergeCell ref="Q3:Q5"/>
    <mergeCell ref="R3:R5"/>
    <mergeCell ref="S3:S5"/>
    <mergeCell ref="T3:T5"/>
    <mergeCell ref="U3:U5"/>
    <mergeCell ref="V3:V5"/>
    <mergeCell ref="W3:W5"/>
    <mergeCell ref="P2:R2"/>
    <mergeCell ref="A30:E30"/>
    <mergeCell ref="AB2:AD2"/>
    <mergeCell ref="AE2:AG2"/>
    <mergeCell ref="Y3:Y5"/>
    <mergeCell ref="Z3:Z5"/>
    <mergeCell ref="AA3:AA5"/>
    <mergeCell ref="AB3:AB5"/>
    <mergeCell ref="AC3:AC5"/>
    <mergeCell ref="AD3:AD5"/>
    <mergeCell ref="AE3:AE5"/>
    <mergeCell ref="AF3:AF5"/>
    <mergeCell ref="X3:X5"/>
    <mergeCell ref="S15:X15"/>
    <mergeCell ref="Q23:Q25"/>
    <mergeCell ref="T23:T25"/>
    <mergeCell ref="W23:W25"/>
    <mergeCell ref="AG3:AG5"/>
    <mergeCell ref="AB15:AG15"/>
    <mergeCell ref="Z23:Z25"/>
    <mergeCell ref="AC23:AC25"/>
    <mergeCell ref="AF23:AF25"/>
  </mergeCells>
  <pageMargins left="0.7" right="0.7" top="0.75" bottom="0.75" header="0.3" footer="0.3"/>
  <pageSetup paperSize="9"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8E4CCD-7CAF-4332-AF7B-6D4DC3AE8C95}">
  <dimension ref="A3:P57"/>
  <sheetViews>
    <sheetView topLeftCell="I1" zoomScale="70" zoomScaleNormal="70" workbookViewId="0">
      <selection activeCell="E6" sqref="E6"/>
    </sheetView>
  </sheetViews>
  <sheetFormatPr defaultRowHeight="15" x14ac:dyDescent="0.25"/>
  <cols>
    <col min="1" max="1" width="23.5703125" customWidth="1"/>
    <col min="2" max="2" width="23.7109375" customWidth="1"/>
    <col min="3" max="3" width="24.28515625" customWidth="1"/>
    <col min="4" max="4" width="21.85546875" customWidth="1"/>
    <col min="5" max="5" width="33.42578125" customWidth="1"/>
    <col min="6" max="6" width="18" customWidth="1"/>
    <col min="7" max="7" width="20.5703125" customWidth="1"/>
    <col min="8" max="8" width="17.28515625" customWidth="1"/>
    <col min="9" max="9" width="21.28515625" customWidth="1"/>
    <col min="10" max="10" width="20.7109375" customWidth="1"/>
    <col min="11" max="13" width="16.42578125" customWidth="1"/>
    <col min="14" max="14" width="27" customWidth="1"/>
    <col min="15" max="15" width="16.42578125" customWidth="1"/>
    <col min="16" max="16" width="24.42578125" customWidth="1"/>
  </cols>
  <sheetData>
    <row r="3" spans="1:16" ht="15.75" x14ac:dyDescent="0.25">
      <c r="C3" s="148" t="s">
        <v>29</v>
      </c>
      <c r="D3" s="148"/>
      <c r="E3" s="148"/>
    </row>
    <row r="4" spans="1:16" ht="15.75" thickBot="1" x14ac:dyDescent="0.3"/>
    <row r="5" spans="1:16" ht="15.75" thickBot="1" x14ac:dyDescent="0.3">
      <c r="A5" s="72" t="s">
        <v>30</v>
      </c>
      <c r="B5" s="72" t="s">
        <v>31</v>
      </c>
      <c r="C5" s="73" t="str">
        <f>'Evaluation Sheet'!G2</f>
        <v>Vistech</v>
      </c>
      <c r="D5" s="73" t="str">
        <f>'Evaluation Sheet'!J2</f>
        <v>Gemraj Tech</v>
      </c>
      <c r="E5" s="73" t="str">
        <f>'Evaluation Sheet'!M2</f>
        <v>XMA</v>
      </c>
      <c r="F5" s="73" t="str">
        <f>'Evaluation Sheet'!P2</f>
        <v>MCC Digital</v>
      </c>
      <c r="G5" s="73" t="str">
        <f>'Evaluation Sheet'!S2</f>
        <v>SHI</v>
      </c>
      <c r="H5" s="73" t="str">
        <f>'Evaluation Sheet'!V2</f>
        <v>Stone</v>
      </c>
      <c r="I5" s="73" t="str">
        <f>'Evaluation Sheet'!Y2</f>
        <v>Simplify IT</v>
      </c>
      <c r="J5" s="73" t="str">
        <f>'Evaluation Sheet'!AB2</f>
        <v>Morgan Computers</v>
      </c>
      <c r="K5" s="73" t="str">
        <f>'Evaluation Sheet'!AE2</f>
        <v>Ballicom</v>
      </c>
      <c r="L5" s="73" t="str">
        <f>'Evaluation Sheet'!AH2</f>
        <v>IT Logics</v>
      </c>
      <c r="M5" s="73" t="str">
        <f>'Evaluation Sheet'!AK2</f>
        <v>TCN</v>
      </c>
      <c r="N5" s="73" t="str">
        <f>'Evaluation Sheet'!AN2</f>
        <v>Oddysey Education</v>
      </c>
      <c r="O5" s="73" t="str">
        <f>'Evaluation Sheet'!AQ2</f>
        <v>Trust Marque</v>
      </c>
      <c r="P5" s="73" t="str">
        <f>'Evaluation Sheet'!AT2</f>
        <v>Renewed Store</v>
      </c>
    </row>
    <row r="6" spans="1:16" x14ac:dyDescent="0.25">
      <c r="A6" s="85"/>
      <c r="B6" s="74"/>
      <c r="C6" s="86">
        <v>34534.5</v>
      </c>
      <c r="D6" s="76">
        <v>30548.5</v>
      </c>
      <c r="E6" s="86">
        <v>28105</v>
      </c>
      <c r="F6" s="86">
        <v>33271.199999999997</v>
      </c>
      <c r="G6" s="86">
        <v>30551</v>
      </c>
      <c r="H6" s="86">
        <v>30520</v>
      </c>
      <c r="I6" s="77">
        <v>32320</v>
      </c>
      <c r="J6" s="77">
        <v>38399.5</v>
      </c>
      <c r="K6" s="77">
        <v>33553.5</v>
      </c>
      <c r="L6" s="77">
        <v>39512.5</v>
      </c>
      <c r="M6" s="77">
        <v>30282</v>
      </c>
      <c r="N6" s="77">
        <v>39356</v>
      </c>
      <c r="O6" s="77">
        <v>31478.5</v>
      </c>
      <c r="P6" s="77">
        <v>24275</v>
      </c>
    </row>
    <row r="7" spans="1:16" x14ac:dyDescent="0.25">
      <c r="A7" s="85"/>
      <c r="B7" s="74"/>
      <c r="C7" s="86"/>
      <c r="D7" s="78"/>
      <c r="E7" s="86"/>
      <c r="F7" s="86"/>
      <c r="G7" s="86"/>
      <c r="H7" s="86"/>
      <c r="I7" s="75"/>
      <c r="J7" s="75"/>
      <c r="K7" s="75"/>
      <c r="L7" s="75"/>
      <c r="M7" s="75"/>
      <c r="N7" s="75"/>
      <c r="O7" s="75"/>
      <c r="P7" s="75"/>
    </row>
    <row r="8" spans="1:16" x14ac:dyDescent="0.25">
      <c r="A8" s="85"/>
      <c r="B8" s="74"/>
      <c r="C8" s="86"/>
      <c r="D8" s="78"/>
      <c r="E8" s="86"/>
      <c r="F8" s="86"/>
      <c r="G8" s="86"/>
      <c r="H8" s="86"/>
      <c r="I8" s="75"/>
      <c r="J8" s="75"/>
      <c r="K8" s="75"/>
      <c r="L8" s="75"/>
      <c r="M8" s="75"/>
      <c r="N8" s="75"/>
      <c r="O8" s="75"/>
      <c r="P8" s="75"/>
    </row>
    <row r="9" spans="1:16" x14ac:dyDescent="0.25">
      <c r="A9" s="85"/>
      <c r="B9" s="74"/>
      <c r="C9" s="86"/>
      <c r="D9" s="77"/>
      <c r="E9" s="86"/>
      <c r="F9" s="86"/>
      <c r="G9" s="86"/>
      <c r="H9" s="86"/>
      <c r="I9" s="75"/>
      <c r="J9" s="75"/>
      <c r="K9" s="75"/>
      <c r="L9" s="75"/>
      <c r="M9" s="75"/>
      <c r="N9" s="75"/>
      <c r="O9" s="75"/>
      <c r="P9" s="75"/>
    </row>
    <row r="10" spans="1:16" x14ac:dyDescent="0.25">
      <c r="A10" s="85"/>
      <c r="B10" s="74"/>
      <c r="C10" s="86"/>
      <c r="D10" s="77"/>
      <c r="E10" s="86"/>
      <c r="F10" s="86"/>
      <c r="G10" s="86"/>
      <c r="H10" s="86"/>
      <c r="I10" s="75"/>
      <c r="J10" s="75"/>
      <c r="K10" s="75"/>
      <c r="L10" s="75"/>
      <c r="M10" s="75"/>
      <c r="N10" s="75"/>
      <c r="O10" s="75"/>
      <c r="P10" s="75"/>
    </row>
    <row r="11" spans="1:16" x14ac:dyDescent="0.25">
      <c r="A11" s="85"/>
      <c r="B11" s="74"/>
      <c r="C11" s="86"/>
      <c r="D11" s="77"/>
      <c r="E11" s="86"/>
      <c r="F11" s="86"/>
      <c r="G11" s="86"/>
      <c r="H11" s="86"/>
      <c r="I11" s="75"/>
      <c r="J11" s="75"/>
      <c r="K11" s="75"/>
      <c r="L11" s="75"/>
      <c r="M11" s="75"/>
      <c r="N11" s="75"/>
      <c r="O11" s="75"/>
      <c r="P11" s="75"/>
    </row>
    <row r="12" spans="1:16" x14ac:dyDescent="0.25">
      <c r="A12" s="85"/>
      <c r="B12" s="74"/>
      <c r="C12" s="86"/>
      <c r="D12" s="77"/>
      <c r="E12" s="86"/>
      <c r="F12" s="86"/>
      <c r="G12" s="86"/>
      <c r="H12" s="86"/>
      <c r="I12" s="75"/>
      <c r="J12" s="75"/>
      <c r="K12" s="75"/>
      <c r="L12" s="75"/>
      <c r="M12" s="75"/>
      <c r="N12" s="75"/>
      <c r="O12" s="75"/>
      <c r="P12" s="75"/>
    </row>
    <row r="13" spans="1:16" x14ac:dyDescent="0.25">
      <c r="A13" s="85"/>
      <c r="B13" s="74"/>
      <c r="C13" s="86"/>
      <c r="D13" s="77"/>
      <c r="E13" s="86"/>
      <c r="F13" s="86"/>
      <c r="G13" s="86"/>
      <c r="H13" s="86"/>
      <c r="I13" s="75"/>
      <c r="J13" s="75"/>
      <c r="K13" s="75"/>
      <c r="L13" s="75"/>
      <c r="M13" s="75"/>
      <c r="N13" s="75"/>
      <c r="O13" s="75"/>
      <c r="P13" s="75"/>
    </row>
    <row r="14" spans="1:16" x14ac:dyDescent="0.25">
      <c r="A14" s="85"/>
      <c r="B14" s="74"/>
      <c r="C14" s="86"/>
      <c r="D14" s="77"/>
      <c r="E14" s="86"/>
      <c r="F14" s="86"/>
      <c r="G14" s="86"/>
      <c r="H14" s="86"/>
      <c r="I14" s="75"/>
      <c r="J14" s="75"/>
      <c r="K14" s="75"/>
      <c r="L14" s="75"/>
      <c r="M14" s="75"/>
      <c r="N14" s="75"/>
      <c r="O14" s="75"/>
      <c r="P14" s="75"/>
    </row>
    <row r="15" spans="1:16" x14ac:dyDescent="0.25">
      <c r="A15" s="85"/>
      <c r="B15" s="74"/>
      <c r="C15" s="86"/>
      <c r="D15" s="85"/>
      <c r="E15" s="86"/>
      <c r="F15" s="86"/>
      <c r="G15" s="86"/>
      <c r="H15" s="86"/>
      <c r="I15" s="75"/>
      <c r="J15" s="75"/>
      <c r="K15" s="75"/>
      <c r="L15" s="75"/>
      <c r="M15" s="75"/>
      <c r="N15" s="75"/>
      <c r="O15" s="75"/>
      <c r="P15" s="75"/>
    </row>
    <row r="16" spans="1:16" x14ac:dyDescent="0.25">
      <c r="A16" s="85"/>
      <c r="B16" s="74"/>
      <c r="C16" s="86"/>
      <c r="D16" s="85"/>
      <c r="E16" s="86"/>
      <c r="F16" s="86"/>
      <c r="G16" s="86"/>
      <c r="H16" s="86"/>
      <c r="I16" s="75"/>
      <c r="J16" s="75"/>
      <c r="K16" s="75"/>
      <c r="L16" s="75"/>
      <c r="M16" s="75"/>
      <c r="N16" s="75"/>
      <c r="O16" s="75"/>
      <c r="P16" s="75"/>
    </row>
    <row r="17" spans="1:16" x14ac:dyDescent="0.25">
      <c r="A17" s="85"/>
      <c r="B17" s="74"/>
      <c r="C17" s="77"/>
      <c r="D17" s="85"/>
      <c r="E17" s="86"/>
      <c r="F17" s="75"/>
      <c r="G17" s="75"/>
      <c r="H17" s="75"/>
      <c r="I17" s="75"/>
      <c r="J17" s="75"/>
      <c r="K17" s="75"/>
      <c r="L17" s="75"/>
      <c r="M17" s="75"/>
      <c r="N17" s="75"/>
      <c r="O17" s="75"/>
      <c r="P17" s="75"/>
    </row>
    <row r="18" spans="1:16" x14ac:dyDescent="0.25">
      <c r="A18" s="85"/>
      <c r="B18" s="74"/>
      <c r="C18" s="86"/>
      <c r="D18" s="85"/>
      <c r="E18" s="86"/>
      <c r="F18" s="86"/>
      <c r="G18" s="86"/>
      <c r="H18" s="86"/>
      <c r="I18" s="75"/>
      <c r="J18" s="75"/>
      <c r="K18" s="75"/>
      <c r="L18" s="75"/>
      <c r="M18" s="75"/>
      <c r="N18" s="75"/>
      <c r="O18" s="75"/>
      <c r="P18" s="75"/>
    </row>
    <row r="19" spans="1:16" x14ac:dyDescent="0.25">
      <c r="A19" s="85"/>
      <c r="B19" s="74"/>
      <c r="C19" s="86"/>
      <c r="D19" s="85"/>
      <c r="E19" s="86"/>
      <c r="F19" s="86"/>
      <c r="G19" s="86"/>
      <c r="H19" s="86"/>
      <c r="I19" s="75"/>
      <c r="J19" s="75"/>
      <c r="K19" s="75"/>
      <c r="L19" s="75"/>
      <c r="M19" s="75"/>
      <c r="N19" s="75"/>
      <c r="O19" s="75"/>
      <c r="P19" s="75"/>
    </row>
    <row r="20" spans="1:16" x14ac:dyDescent="0.25">
      <c r="A20" s="85"/>
      <c r="B20" s="74"/>
      <c r="C20" s="86"/>
      <c r="D20" s="85"/>
      <c r="E20" s="86"/>
      <c r="F20" s="86"/>
      <c r="G20" s="86"/>
      <c r="H20" s="86"/>
      <c r="I20" s="75"/>
      <c r="J20" s="75"/>
      <c r="K20" s="75"/>
      <c r="L20" s="75"/>
      <c r="M20" s="75"/>
      <c r="N20" s="75"/>
      <c r="O20" s="75"/>
      <c r="P20" s="75"/>
    </row>
    <row r="21" spans="1:16" x14ac:dyDescent="0.25">
      <c r="A21" s="85"/>
      <c r="B21" s="74"/>
      <c r="C21" s="86"/>
      <c r="D21" s="85"/>
      <c r="E21" s="86"/>
      <c r="F21" s="86"/>
      <c r="G21" s="86"/>
      <c r="H21" s="86"/>
      <c r="I21" s="75"/>
      <c r="J21" s="75"/>
      <c r="K21" s="75"/>
      <c r="L21" s="75"/>
      <c r="M21" s="75"/>
      <c r="N21" s="75"/>
      <c r="O21" s="75"/>
      <c r="P21" s="75"/>
    </row>
    <row r="22" spans="1:16" x14ac:dyDescent="0.25">
      <c r="A22" s="85"/>
      <c r="B22" s="74"/>
      <c r="C22" s="86"/>
      <c r="D22" s="85"/>
      <c r="E22" s="86"/>
      <c r="F22" s="86"/>
      <c r="G22" s="86"/>
      <c r="H22" s="86"/>
      <c r="I22" s="75"/>
      <c r="J22" s="75"/>
      <c r="K22" s="75"/>
      <c r="L22" s="75"/>
      <c r="M22" s="75"/>
      <c r="N22" s="75"/>
      <c r="O22" s="75"/>
      <c r="P22" s="75"/>
    </row>
    <row r="23" spans="1:16" x14ac:dyDescent="0.25">
      <c r="A23" s="85"/>
      <c r="B23" s="74"/>
      <c r="C23" s="86"/>
      <c r="D23" s="85"/>
      <c r="E23" s="86"/>
      <c r="F23" s="86"/>
      <c r="G23" s="86"/>
      <c r="H23" s="86"/>
      <c r="I23" s="75"/>
      <c r="J23" s="75"/>
      <c r="K23" s="75"/>
      <c r="L23" s="75"/>
      <c r="M23" s="75"/>
      <c r="N23" s="75"/>
      <c r="O23" s="75"/>
      <c r="P23" s="75"/>
    </row>
    <row r="24" spans="1:16" x14ac:dyDescent="0.25">
      <c r="A24" s="85"/>
      <c r="B24" s="74"/>
      <c r="C24" s="86"/>
      <c r="D24" s="85"/>
      <c r="E24" s="86"/>
      <c r="F24" s="86"/>
      <c r="G24" s="86"/>
      <c r="H24" s="86"/>
      <c r="I24" s="75"/>
      <c r="J24" s="75"/>
      <c r="K24" s="75"/>
      <c r="L24" s="75"/>
      <c r="M24" s="75"/>
      <c r="N24" s="75"/>
      <c r="O24" s="75"/>
      <c r="P24" s="75"/>
    </row>
    <row r="25" spans="1:16" x14ac:dyDescent="0.25">
      <c r="A25" s="85"/>
      <c r="B25" s="74"/>
      <c r="C25" s="86"/>
      <c r="D25" s="85"/>
      <c r="E25" s="86"/>
      <c r="F25" s="86"/>
      <c r="G25" s="86"/>
      <c r="H25" s="86"/>
      <c r="I25" s="75"/>
      <c r="J25" s="75"/>
      <c r="K25" s="75"/>
      <c r="L25" s="75"/>
      <c r="M25" s="75"/>
      <c r="N25" s="75"/>
      <c r="O25" s="75"/>
      <c r="P25" s="75"/>
    </row>
    <row r="26" spans="1:16" x14ac:dyDescent="0.25">
      <c r="A26" s="85"/>
      <c r="B26" s="74"/>
      <c r="C26" s="86"/>
      <c r="D26" s="85"/>
      <c r="E26" s="86"/>
      <c r="F26" s="86"/>
      <c r="G26" s="86"/>
      <c r="H26" s="86"/>
      <c r="I26" s="75"/>
      <c r="J26" s="75"/>
      <c r="K26" s="75"/>
      <c r="L26" s="75"/>
      <c r="M26" s="75"/>
      <c r="N26" s="75"/>
      <c r="O26" s="75"/>
      <c r="P26" s="75"/>
    </row>
    <row r="27" spans="1:16" x14ac:dyDescent="0.25">
      <c r="A27" s="85"/>
      <c r="B27" s="74"/>
      <c r="C27" s="86"/>
      <c r="D27" s="85"/>
      <c r="E27" s="86"/>
      <c r="F27" s="86"/>
      <c r="G27" s="86"/>
      <c r="H27" s="86"/>
      <c r="I27" s="75"/>
      <c r="J27" s="75"/>
      <c r="K27" s="75"/>
      <c r="L27" s="75"/>
      <c r="M27" s="75"/>
      <c r="N27" s="75"/>
      <c r="O27" s="75"/>
      <c r="P27" s="75"/>
    </row>
    <row r="28" spans="1:16" x14ac:dyDescent="0.25">
      <c r="A28" s="85"/>
      <c r="B28" s="74"/>
      <c r="C28" s="86"/>
      <c r="D28" s="85"/>
      <c r="E28" s="86"/>
      <c r="F28" s="86"/>
      <c r="G28" s="86"/>
      <c r="H28" s="86"/>
      <c r="I28" s="75"/>
      <c r="J28" s="75"/>
      <c r="K28" s="75"/>
      <c r="L28" s="75"/>
      <c r="M28" s="75"/>
      <c r="N28" s="75"/>
      <c r="O28" s="75"/>
      <c r="P28" s="75"/>
    </row>
    <row r="29" spans="1:16" x14ac:dyDescent="0.25">
      <c r="A29" s="85"/>
      <c r="B29" s="74"/>
      <c r="C29" s="86"/>
      <c r="D29" s="85"/>
      <c r="E29" s="86"/>
      <c r="F29" s="86"/>
      <c r="G29" s="86"/>
      <c r="H29" s="86"/>
      <c r="I29" s="75"/>
      <c r="J29" s="75"/>
      <c r="K29" s="75"/>
      <c r="L29" s="75"/>
      <c r="M29" s="75"/>
      <c r="N29" s="75"/>
      <c r="O29" s="75"/>
      <c r="P29" s="75"/>
    </row>
    <row r="30" spans="1:16" x14ac:dyDescent="0.25">
      <c r="A30" s="85"/>
      <c r="B30" s="74"/>
      <c r="C30" s="77"/>
      <c r="D30" s="85"/>
      <c r="E30" s="77"/>
      <c r="F30" s="75"/>
      <c r="G30" s="75"/>
      <c r="H30" s="75"/>
      <c r="I30" s="75"/>
      <c r="J30" s="75"/>
      <c r="K30" s="75"/>
      <c r="L30" s="75"/>
      <c r="M30" s="75"/>
      <c r="N30" s="75"/>
      <c r="O30" s="75"/>
      <c r="P30" s="75"/>
    </row>
    <row r="31" spans="1:16" x14ac:dyDescent="0.25">
      <c r="A31" s="85"/>
      <c r="B31" s="74"/>
      <c r="C31" s="86"/>
      <c r="D31" s="85"/>
      <c r="E31" s="86"/>
      <c r="F31" s="86"/>
      <c r="G31" s="86"/>
      <c r="H31" s="86"/>
      <c r="I31" s="75"/>
      <c r="J31" s="75"/>
      <c r="K31" s="75"/>
      <c r="L31" s="75"/>
      <c r="M31" s="75"/>
      <c r="N31" s="75"/>
      <c r="O31" s="75"/>
      <c r="P31" s="75"/>
    </row>
    <row r="32" spans="1:16" x14ac:dyDescent="0.25">
      <c r="A32" s="85"/>
      <c r="B32" s="74"/>
      <c r="C32" s="86"/>
      <c r="D32" s="85"/>
      <c r="E32" s="86"/>
      <c r="F32" s="86"/>
      <c r="G32" s="86"/>
      <c r="H32" s="86"/>
      <c r="I32" s="75"/>
      <c r="J32" s="75"/>
      <c r="K32" s="75"/>
      <c r="L32" s="75"/>
      <c r="M32" s="75"/>
      <c r="N32" s="75"/>
      <c r="O32" s="75"/>
      <c r="P32" s="75"/>
    </row>
    <row r="33" spans="1:16" x14ac:dyDescent="0.25">
      <c r="A33" s="85"/>
      <c r="B33" s="74"/>
      <c r="C33" s="86"/>
      <c r="D33" s="85"/>
      <c r="E33" s="86"/>
      <c r="F33" s="86"/>
      <c r="G33" s="86"/>
      <c r="H33" s="86"/>
      <c r="I33" s="75"/>
      <c r="J33" s="75"/>
      <c r="K33" s="75"/>
      <c r="L33" s="75"/>
      <c r="M33" s="75"/>
      <c r="N33" s="75"/>
      <c r="O33" s="75"/>
      <c r="P33" s="75"/>
    </row>
    <row r="34" spans="1:16" x14ac:dyDescent="0.25">
      <c r="A34" s="85"/>
      <c r="B34" s="74"/>
      <c r="C34" s="86"/>
      <c r="D34" s="77"/>
      <c r="E34" s="86"/>
      <c r="F34" s="86"/>
      <c r="G34" s="86"/>
      <c r="H34" s="86"/>
      <c r="I34" s="75"/>
      <c r="J34" s="75"/>
      <c r="K34" s="75"/>
      <c r="L34" s="75"/>
      <c r="M34" s="75"/>
      <c r="N34" s="75"/>
      <c r="O34" s="75"/>
      <c r="P34" s="75"/>
    </row>
    <row r="35" spans="1:16" x14ac:dyDescent="0.25">
      <c r="A35" s="85"/>
      <c r="B35" s="74"/>
      <c r="C35" s="86"/>
      <c r="D35" s="77"/>
      <c r="E35" s="86"/>
      <c r="F35" s="86"/>
      <c r="G35" s="86"/>
      <c r="H35" s="86"/>
      <c r="I35" s="75"/>
      <c r="J35" s="75"/>
      <c r="K35" s="75"/>
      <c r="L35" s="75"/>
      <c r="M35" s="75"/>
      <c r="N35" s="75"/>
      <c r="O35" s="75"/>
      <c r="P35" s="75"/>
    </row>
    <row r="36" spans="1:16" x14ac:dyDescent="0.25">
      <c r="A36" s="85"/>
      <c r="B36" s="74"/>
      <c r="C36" s="86"/>
      <c r="D36" s="77"/>
      <c r="E36" s="86"/>
      <c r="F36" s="86"/>
      <c r="G36" s="86"/>
      <c r="H36" s="86"/>
      <c r="I36" s="75"/>
      <c r="J36" s="75"/>
      <c r="K36" s="75"/>
      <c r="L36" s="75"/>
      <c r="M36" s="75"/>
      <c r="N36" s="75"/>
      <c r="O36" s="75"/>
      <c r="P36" s="75"/>
    </row>
    <row r="37" spans="1:16" x14ac:dyDescent="0.25">
      <c r="A37" s="85"/>
      <c r="B37" s="74"/>
      <c r="C37" s="77"/>
      <c r="D37" s="77"/>
      <c r="E37" s="77"/>
      <c r="F37" s="75"/>
      <c r="G37" s="75"/>
      <c r="H37" s="75"/>
      <c r="I37" s="75"/>
      <c r="J37" s="75"/>
      <c r="K37" s="75"/>
      <c r="L37" s="75"/>
      <c r="M37" s="75"/>
      <c r="N37" s="75"/>
      <c r="O37" s="75"/>
      <c r="P37" s="75"/>
    </row>
    <row r="38" spans="1:16" x14ac:dyDescent="0.25">
      <c r="A38" s="85"/>
      <c r="B38" s="74"/>
      <c r="C38" s="86"/>
      <c r="D38" s="77"/>
      <c r="E38" s="86"/>
      <c r="F38" s="86"/>
      <c r="G38" s="86"/>
      <c r="H38" s="86"/>
      <c r="I38" s="75"/>
      <c r="J38" s="75"/>
      <c r="K38" s="75"/>
      <c r="L38" s="75"/>
      <c r="M38" s="75"/>
      <c r="N38" s="75"/>
      <c r="O38" s="75"/>
      <c r="P38" s="75"/>
    </row>
    <row r="39" spans="1:16" x14ac:dyDescent="0.25">
      <c r="A39" s="85"/>
      <c r="B39" s="74"/>
      <c r="C39" s="86"/>
      <c r="D39" s="77"/>
      <c r="E39" s="86"/>
      <c r="F39" s="86"/>
      <c r="G39" s="86"/>
      <c r="H39" s="86"/>
      <c r="I39" s="75"/>
      <c r="J39" s="75"/>
      <c r="K39" s="75"/>
      <c r="L39" s="75"/>
      <c r="M39" s="75"/>
      <c r="N39" s="75"/>
      <c r="O39" s="75"/>
      <c r="P39" s="75"/>
    </row>
    <row r="40" spans="1:16" x14ac:dyDescent="0.25">
      <c r="A40" s="85"/>
      <c r="B40" s="74"/>
      <c r="C40" s="86"/>
      <c r="D40" s="78"/>
      <c r="E40" s="86"/>
      <c r="F40" s="86"/>
      <c r="G40" s="86"/>
      <c r="H40" s="86"/>
      <c r="I40" s="75"/>
      <c r="J40" s="75"/>
      <c r="K40" s="75"/>
      <c r="L40" s="75"/>
      <c r="M40" s="75"/>
      <c r="N40" s="75"/>
      <c r="O40" s="75"/>
      <c r="P40" s="75"/>
    </row>
    <row r="41" spans="1:16" x14ac:dyDescent="0.25">
      <c r="A41" s="85"/>
      <c r="B41" s="74"/>
      <c r="C41" s="86"/>
      <c r="D41" s="78"/>
      <c r="E41" s="86"/>
      <c r="F41" s="86"/>
      <c r="G41" s="86"/>
      <c r="H41" s="86"/>
      <c r="I41" s="75"/>
      <c r="J41" s="75"/>
      <c r="K41" s="75"/>
      <c r="L41" s="75"/>
      <c r="M41" s="75"/>
      <c r="N41" s="75"/>
      <c r="O41" s="75"/>
      <c r="P41" s="75"/>
    </row>
    <row r="42" spans="1:16" x14ac:dyDescent="0.25">
      <c r="A42" s="85"/>
      <c r="B42" s="74"/>
      <c r="C42" s="75"/>
      <c r="D42" s="78"/>
      <c r="E42" s="75"/>
      <c r="F42" s="75"/>
      <c r="G42" s="75"/>
      <c r="H42" s="75"/>
      <c r="I42" s="75"/>
      <c r="J42" s="75"/>
      <c r="K42" s="75"/>
      <c r="L42" s="75"/>
      <c r="M42" s="75"/>
      <c r="N42" s="75"/>
      <c r="O42" s="75"/>
      <c r="P42" s="75"/>
    </row>
    <row r="43" spans="1:16" x14ac:dyDescent="0.25">
      <c r="A43" s="85"/>
      <c r="B43" s="74"/>
      <c r="C43" s="86"/>
      <c r="D43" s="78"/>
      <c r="E43" s="86"/>
      <c r="F43" s="86"/>
      <c r="G43" s="86"/>
      <c r="H43" s="86"/>
      <c r="I43" s="75"/>
      <c r="J43" s="75"/>
      <c r="K43" s="75"/>
      <c r="L43" s="75"/>
      <c r="M43" s="75"/>
      <c r="N43" s="75"/>
      <c r="O43" s="75"/>
      <c r="P43" s="75"/>
    </row>
    <row r="44" spans="1:16" x14ac:dyDescent="0.25">
      <c r="A44" s="85"/>
      <c r="B44" s="74"/>
      <c r="C44" s="86"/>
      <c r="D44" s="78"/>
      <c r="E44" s="86"/>
      <c r="F44" s="86"/>
      <c r="G44" s="86"/>
      <c r="H44" s="86"/>
      <c r="I44" s="75"/>
      <c r="J44" s="75"/>
      <c r="K44" s="75"/>
      <c r="L44" s="75"/>
      <c r="M44" s="75"/>
      <c r="N44" s="75"/>
      <c r="O44" s="75"/>
      <c r="P44" s="75"/>
    </row>
    <row r="45" spans="1:16" x14ac:dyDescent="0.25">
      <c r="A45" s="85"/>
      <c r="B45" s="74"/>
      <c r="C45" s="86"/>
      <c r="D45" s="78"/>
      <c r="E45" s="86"/>
      <c r="F45" s="86"/>
      <c r="G45" s="86"/>
      <c r="H45" s="86"/>
      <c r="I45" s="75"/>
      <c r="J45" s="75"/>
      <c r="K45" s="75"/>
      <c r="L45" s="75"/>
      <c r="M45" s="75"/>
      <c r="N45" s="75"/>
      <c r="O45" s="75"/>
      <c r="P45" s="75"/>
    </row>
    <row r="46" spans="1:16" x14ac:dyDescent="0.25">
      <c r="A46" s="85"/>
      <c r="B46" s="74"/>
      <c r="C46" s="86"/>
      <c r="D46" s="78"/>
      <c r="E46" s="86"/>
      <c r="F46" s="86"/>
      <c r="G46" s="86"/>
      <c r="H46" s="86"/>
      <c r="I46" s="75"/>
      <c r="J46" s="75"/>
      <c r="K46" s="75"/>
      <c r="L46" s="75"/>
      <c r="M46" s="75"/>
      <c r="N46" s="75"/>
      <c r="O46" s="75"/>
      <c r="P46" s="75"/>
    </row>
    <row r="47" spans="1:16" x14ac:dyDescent="0.25">
      <c r="A47" s="85"/>
      <c r="B47" s="74"/>
      <c r="C47" s="86"/>
      <c r="D47" s="78"/>
      <c r="E47" s="86"/>
      <c r="F47" s="86"/>
      <c r="G47" s="86"/>
      <c r="H47" s="86"/>
      <c r="I47" s="75"/>
      <c r="J47" s="75"/>
      <c r="K47" s="75"/>
      <c r="L47" s="75"/>
      <c r="M47" s="75"/>
      <c r="N47" s="75"/>
      <c r="O47" s="75"/>
      <c r="P47" s="75"/>
    </row>
    <row r="48" spans="1:16" x14ac:dyDescent="0.25">
      <c r="A48" s="85"/>
      <c r="B48" s="74"/>
      <c r="C48" s="86"/>
      <c r="D48" s="78"/>
      <c r="E48" s="86"/>
      <c r="F48" s="86"/>
      <c r="G48" s="86"/>
      <c r="H48" s="86"/>
      <c r="I48" s="75"/>
      <c r="J48" s="75"/>
      <c r="K48" s="75"/>
      <c r="L48" s="75"/>
      <c r="M48" s="75"/>
      <c r="N48" s="75"/>
      <c r="O48" s="75"/>
      <c r="P48" s="75"/>
    </row>
    <row r="49" spans="1:16" x14ac:dyDescent="0.25">
      <c r="A49" s="85"/>
      <c r="B49" s="74"/>
      <c r="C49" s="86"/>
      <c r="D49" s="78"/>
      <c r="E49" s="86"/>
      <c r="F49" s="86"/>
      <c r="G49" s="86"/>
      <c r="H49" s="86"/>
      <c r="I49" s="75"/>
      <c r="J49" s="75"/>
      <c r="K49" s="75"/>
      <c r="L49" s="75"/>
      <c r="M49" s="75"/>
      <c r="N49" s="75"/>
      <c r="O49" s="75"/>
      <c r="P49" s="75"/>
    </row>
    <row r="50" spans="1:16" x14ac:dyDescent="0.25">
      <c r="A50" s="85"/>
      <c r="B50" s="74"/>
      <c r="C50" s="75"/>
      <c r="D50" s="78"/>
      <c r="E50" s="75"/>
      <c r="F50" s="75"/>
      <c r="G50" s="75"/>
      <c r="H50" s="86"/>
      <c r="I50" s="75"/>
      <c r="J50" s="75"/>
      <c r="K50" s="75"/>
      <c r="L50" s="75"/>
      <c r="M50" s="75"/>
      <c r="N50" s="75"/>
      <c r="O50" s="75"/>
      <c r="P50" s="75"/>
    </row>
    <row r="51" spans="1:16" x14ac:dyDescent="0.25">
      <c r="A51" s="85"/>
      <c r="B51" s="74"/>
      <c r="C51" s="86"/>
      <c r="D51" s="78"/>
      <c r="E51" s="86"/>
      <c r="F51" s="86"/>
      <c r="G51" s="89"/>
      <c r="H51" s="86"/>
      <c r="I51" s="75"/>
      <c r="J51" s="75"/>
      <c r="K51" s="75"/>
      <c r="L51" s="75"/>
      <c r="M51" s="75"/>
      <c r="N51" s="75"/>
      <c r="O51" s="75"/>
      <c r="P51" s="75"/>
    </row>
    <row r="52" spans="1:16" x14ac:dyDescent="0.25">
      <c r="A52" s="85"/>
      <c r="B52" s="74"/>
      <c r="C52" s="87"/>
      <c r="D52" s="78"/>
      <c r="E52" s="75"/>
      <c r="F52" s="75"/>
      <c r="G52" s="75"/>
      <c r="H52" s="75"/>
      <c r="I52" s="75"/>
      <c r="J52" s="75"/>
      <c r="K52" s="75"/>
      <c r="L52" s="75"/>
      <c r="M52" s="75"/>
      <c r="N52" s="75"/>
      <c r="O52" s="75"/>
      <c r="P52" s="75"/>
    </row>
    <row r="53" spans="1:16" x14ac:dyDescent="0.25">
      <c r="A53" s="85"/>
      <c r="B53" s="79" t="s">
        <v>32</v>
      </c>
      <c r="C53" s="80">
        <f t="shared" ref="C53:K53" si="0">SUM(C6:C52)</f>
        <v>34534.5</v>
      </c>
      <c r="D53" s="80">
        <f t="shared" si="0"/>
        <v>30548.5</v>
      </c>
      <c r="E53" s="80">
        <f t="shared" si="0"/>
        <v>28105</v>
      </c>
      <c r="F53" s="80">
        <f t="shared" si="0"/>
        <v>33271.199999999997</v>
      </c>
      <c r="G53" s="80">
        <f t="shared" si="0"/>
        <v>30551</v>
      </c>
      <c r="H53" s="80">
        <f t="shared" si="0"/>
        <v>30520</v>
      </c>
      <c r="I53" s="80">
        <f t="shared" si="0"/>
        <v>32320</v>
      </c>
      <c r="J53" s="80">
        <f t="shared" si="0"/>
        <v>38399.5</v>
      </c>
      <c r="K53" s="80">
        <f t="shared" si="0"/>
        <v>33553.5</v>
      </c>
      <c r="L53" s="80">
        <f t="shared" ref="L53:P53" si="1">SUM(L6:L52)</f>
        <v>39512.5</v>
      </c>
      <c r="M53" s="80">
        <f t="shared" si="1"/>
        <v>30282</v>
      </c>
      <c r="N53" s="80">
        <f t="shared" si="1"/>
        <v>39356</v>
      </c>
      <c r="O53" s="80">
        <f t="shared" si="1"/>
        <v>31478.5</v>
      </c>
      <c r="P53" s="80">
        <f t="shared" si="1"/>
        <v>24275</v>
      </c>
    </row>
    <row r="54" spans="1:16" x14ac:dyDescent="0.25">
      <c r="B54" s="81"/>
      <c r="C54" s="82"/>
      <c r="D54" s="82"/>
      <c r="E54" s="82"/>
    </row>
    <row r="55" spans="1:16" x14ac:dyDescent="0.25">
      <c r="A55" s="85"/>
      <c r="B55" s="83" t="s">
        <v>33</v>
      </c>
      <c r="C55" s="146">
        <f>MIN(C53:E53)</f>
        <v>28105</v>
      </c>
      <c r="D55" s="147"/>
      <c r="E55" s="147"/>
      <c r="F55" s="147"/>
      <c r="G55" s="147"/>
      <c r="H55" s="147"/>
      <c r="I55" s="147"/>
      <c r="J55" s="147"/>
      <c r="K55" s="147"/>
      <c r="L55" s="147"/>
      <c r="M55" s="147"/>
      <c r="N55" s="147"/>
      <c r="O55" s="147"/>
      <c r="P55" s="147"/>
    </row>
    <row r="56" spans="1:16" x14ac:dyDescent="0.25">
      <c r="B56" s="81"/>
      <c r="C56" s="81"/>
      <c r="D56" s="81"/>
      <c r="E56" s="81"/>
    </row>
    <row r="57" spans="1:16" x14ac:dyDescent="0.25">
      <c r="A57" s="85"/>
      <c r="B57" s="79" t="s">
        <v>34</v>
      </c>
      <c r="C57" s="88">
        <f t="shared" ref="C57:G57" si="2">((C53-$E$53)/$E$53*100)</f>
        <v>22.876712328767123</v>
      </c>
      <c r="D57" s="88">
        <f t="shared" si="2"/>
        <v>8.694182529798967</v>
      </c>
      <c r="E57" s="88">
        <f t="shared" si="2"/>
        <v>0</v>
      </c>
      <c r="F57" s="88">
        <f t="shared" si="2"/>
        <v>18.381782600960673</v>
      </c>
      <c r="G57" s="88">
        <f t="shared" si="2"/>
        <v>8.7030777441736351</v>
      </c>
      <c r="H57" s="88">
        <f>((H53-$E$53)/$E$53*100)</f>
        <v>8.5927770859277697</v>
      </c>
      <c r="I57" s="88">
        <f t="shared" ref="I57:P57" si="3">((I53-$E$53)/$E$53*100)</f>
        <v>14.997331435687599</v>
      </c>
      <c r="J57" s="88">
        <f t="shared" si="3"/>
        <v>36.628713752001424</v>
      </c>
      <c r="K57" s="88">
        <f t="shared" si="3"/>
        <v>19.386230208148017</v>
      </c>
      <c r="L57" s="88">
        <f t="shared" si="3"/>
        <v>40.588863191602918</v>
      </c>
      <c r="M57" s="88">
        <f t="shared" si="3"/>
        <v>7.7459526774595266</v>
      </c>
      <c r="N57" s="88">
        <f t="shared" si="3"/>
        <v>40.0320227717488</v>
      </c>
      <c r="O57" s="88">
        <f t="shared" si="3"/>
        <v>12.00320227717488</v>
      </c>
      <c r="P57" s="88">
        <f t="shared" si="3"/>
        <v>-13.62746842198897</v>
      </c>
    </row>
  </sheetData>
  <mergeCells count="2">
    <mergeCell ref="C55:P55"/>
    <mergeCell ref="C3:E3"/>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68537F-C04F-4218-B80A-A9FD1F2A8FF6}">
  <dimension ref="A1:D15"/>
  <sheetViews>
    <sheetView tabSelected="1" workbookViewId="0">
      <selection activeCell="A10" sqref="A10:C10"/>
    </sheetView>
  </sheetViews>
  <sheetFormatPr defaultRowHeight="15" x14ac:dyDescent="0.25"/>
  <cols>
    <col min="1" max="1" width="25.28515625" customWidth="1"/>
    <col min="2" max="2" width="12.5703125" customWidth="1"/>
    <col min="3" max="3" width="33.140625" customWidth="1"/>
    <col min="4" max="4" width="20.5703125" bestFit="1" customWidth="1"/>
  </cols>
  <sheetData>
    <row r="1" spans="1:4" x14ac:dyDescent="0.25">
      <c r="A1" s="90" t="s">
        <v>35</v>
      </c>
      <c r="B1" s="90" t="s">
        <v>36</v>
      </c>
      <c r="C1" s="90" t="s">
        <v>37</v>
      </c>
      <c r="D1" s="90" t="s">
        <v>38</v>
      </c>
    </row>
    <row r="2" spans="1:4" x14ac:dyDescent="0.25">
      <c r="A2" t="str" cm="1">
        <f t="array" ref="A2:A15">TRANSPOSE(Price!C5:P5)</f>
        <v>Vistech</v>
      </c>
      <c r="B2" s="84">
        <f>'Evaluation Sheet'!H27</f>
        <v>82.842465753424648</v>
      </c>
      <c r="C2">
        <f>RANK(B2,$B$2:$B$15,0)</f>
        <v>11</v>
      </c>
      <c r="D2" t="str">
        <f t="shared" ref="D2:D3" si="0">IF(C2=1,"YES","-")</f>
        <v>-</v>
      </c>
    </row>
    <row r="3" spans="1:4" x14ac:dyDescent="0.25">
      <c r="A3" t="str">
        <v>Gemraj Tech</v>
      </c>
      <c r="B3" s="84">
        <f>'Evaluation Sheet'!K27</f>
        <v>93.47936310265078</v>
      </c>
      <c r="C3">
        <f t="shared" ref="C3:C15" si="1">RANK(B3,$B$2:$B$15,0)</f>
        <v>5</v>
      </c>
      <c r="D3" t="str">
        <f t="shared" si="0"/>
        <v>-</v>
      </c>
    </row>
    <row r="4" spans="1:4" x14ac:dyDescent="0.25">
      <c r="A4" t="str">
        <v>XMA</v>
      </c>
      <c r="B4" s="84">
        <f>'Evaluation Sheet'!N27</f>
        <v>100</v>
      </c>
      <c r="C4">
        <f t="shared" si="1"/>
        <v>1</v>
      </c>
      <c r="D4" t="str">
        <f>IF(C4=1,"YES","-")</f>
        <v>YES</v>
      </c>
    </row>
    <row r="5" spans="1:4" x14ac:dyDescent="0.25">
      <c r="A5" t="str">
        <v>MCC Digital</v>
      </c>
      <c r="B5" s="84">
        <f>'Evaluation Sheet'!Q27</f>
        <v>86.213663049279489</v>
      </c>
      <c r="C5">
        <f t="shared" si="1"/>
        <v>8</v>
      </c>
      <c r="D5" t="str">
        <f t="shared" ref="D5:D15" si="2">IF(C5=1,"YES","-")</f>
        <v>-</v>
      </c>
    </row>
    <row r="6" spans="1:4" x14ac:dyDescent="0.25">
      <c r="A6" t="str">
        <v>SHI</v>
      </c>
      <c r="B6" s="84">
        <f>'Evaluation Sheet'!Q27</f>
        <v>86.213663049279489</v>
      </c>
      <c r="C6">
        <f t="shared" si="1"/>
        <v>8</v>
      </c>
      <c r="D6" t="str">
        <f t="shared" si="2"/>
        <v>-</v>
      </c>
    </row>
    <row r="7" spans="1:4" x14ac:dyDescent="0.25">
      <c r="A7" t="str">
        <v>Stone</v>
      </c>
      <c r="B7" s="84">
        <f>'Evaluation Sheet'!W27</f>
        <v>93.555417185554177</v>
      </c>
      <c r="C7">
        <f t="shared" si="1"/>
        <v>4</v>
      </c>
      <c r="D7" t="str">
        <f t="shared" si="2"/>
        <v>-</v>
      </c>
    </row>
    <row r="8" spans="1:4" x14ac:dyDescent="0.25">
      <c r="A8" t="str">
        <v>Simplify IT</v>
      </c>
      <c r="B8" s="84">
        <f>'Evaluation Sheet'!Z27</f>
        <v>88.752001423234304</v>
      </c>
      <c r="C8">
        <f t="shared" si="1"/>
        <v>7</v>
      </c>
      <c r="D8" t="str">
        <f t="shared" si="2"/>
        <v>-</v>
      </c>
    </row>
    <row r="9" spans="1:4" x14ac:dyDescent="0.25">
      <c r="A9" t="str">
        <v>Morgan Computers</v>
      </c>
      <c r="B9" s="84">
        <f>'Evaluation Sheet'!AC27</f>
        <v>72.528464685998927</v>
      </c>
      <c r="C9">
        <f t="shared" si="1"/>
        <v>12</v>
      </c>
      <c r="D9" t="str">
        <f t="shared" si="2"/>
        <v>-</v>
      </c>
    </row>
    <row r="10" spans="1:4" x14ac:dyDescent="0.25">
      <c r="A10" t="str">
        <v>Ballicom</v>
      </c>
      <c r="B10" s="84">
        <f>'Evaluation Sheet'!AF27</f>
        <v>85.460327343888991</v>
      </c>
      <c r="C10">
        <f t="shared" si="1"/>
        <v>10</v>
      </c>
      <c r="D10" t="str">
        <f t="shared" si="2"/>
        <v>-</v>
      </c>
    </row>
    <row r="11" spans="1:4" x14ac:dyDescent="0.25">
      <c r="A11" t="str">
        <v>IT Logics</v>
      </c>
      <c r="B11" s="84">
        <f>'Evaluation Sheet'!AI27</f>
        <v>69.558352606297802</v>
      </c>
      <c r="C11">
        <f t="shared" si="1"/>
        <v>14</v>
      </c>
      <c r="D11" t="str">
        <f t="shared" si="2"/>
        <v>-</v>
      </c>
    </row>
    <row r="12" spans="1:4" x14ac:dyDescent="0.25">
      <c r="A12" t="str">
        <v>TCN</v>
      </c>
      <c r="B12" s="84">
        <f>'Evaluation Sheet'!AL27</f>
        <v>94.190535491905365</v>
      </c>
      <c r="C12">
        <f t="shared" si="1"/>
        <v>3</v>
      </c>
      <c r="D12" t="str">
        <f t="shared" si="2"/>
        <v>-</v>
      </c>
    </row>
    <row r="13" spans="1:4" x14ac:dyDescent="0.25">
      <c r="A13" t="str">
        <v>Oddysey Education</v>
      </c>
      <c r="B13" s="84">
        <f>'Evaluation Sheet'!AO27</f>
        <v>69.975982921188404</v>
      </c>
      <c r="C13">
        <f t="shared" si="1"/>
        <v>13</v>
      </c>
      <c r="D13" t="str">
        <f t="shared" si="2"/>
        <v>-</v>
      </c>
    </row>
    <row r="14" spans="1:4" x14ac:dyDescent="0.25">
      <c r="A14" t="str">
        <v>Trust Marque</v>
      </c>
      <c r="B14" s="84">
        <f>'Evaluation Sheet'!AR27</f>
        <v>90.997598292118838</v>
      </c>
      <c r="C14">
        <f t="shared" si="1"/>
        <v>6</v>
      </c>
      <c r="D14" t="str">
        <f t="shared" si="2"/>
        <v>-</v>
      </c>
    </row>
    <row r="15" spans="1:4" x14ac:dyDescent="0.25">
      <c r="A15" t="str">
        <v>Renewed Store</v>
      </c>
      <c r="B15" s="84">
        <f>'Evaluation Sheet'!AU27</f>
        <v>97.728101316491717</v>
      </c>
      <c r="C15">
        <f t="shared" si="1"/>
        <v>2</v>
      </c>
      <c r="D15" t="str">
        <f t="shared" si="2"/>
        <v>-</v>
      </c>
    </row>
  </sheetData>
  <conditionalFormatting sqref="D2:D15">
    <cfRule type="colorScale" priority="1">
      <colorScale>
        <cfvo type="min"/>
        <cfvo type="percentile" val="50"/>
        <cfvo type="max"/>
        <color rgb="FFF8696B"/>
        <color rgb="FFFCFCFF"/>
        <color rgb="FF63BE7B"/>
      </colorScale>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50F68F4DDE7C2D4D80B786807BEE48B6" ma:contentTypeVersion="15" ma:contentTypeDescription="Create a new document." ma:contentTypeScope="" ma:versionID="59158fecf4e14fd64966076f08409853">
  <xsd:schema xmlns:xsd="http://www.w3.org/2001/XMLSchema" xmlns:xs="http://www.w3.org/2001/XMLSchema" xmlns:p="http://schemas.microsoft.com/office/2006/metadata/properties" xmlns:ns2="7845c773-2a44-4f0b-839a-5a8b62954d03" xmlns:ns3="f3394177-f64e-4c2a-87dd-7f27b336bc1c" targetNamespace="http://schemas.microsoft.com/office/2006/metadata/properties" ma:root="true" ma:fieldsID="a51550639a49a82024ea8811c4cb3330" ns2:_="" ns3:_="">
    <xsd:import namespace="7845c773-2a44-4f0b-839a-5a8b62954d03"/>
    <xsd:import namespace="f3394177-f64e-4c2a-87dd-7f27b336bc1c"/>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Location" minOccurs="0"/>
                <xsd:element ref="ns3:lcf76f155ced4ddcb4097134ff3c332f" minOccurs="0"/>
                <xsd:element ref="ns2: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845c773-2a44-4f0b-839a-5a8b62954d03"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88f9bab8-353e-4397-beaa-fa2a746c8cdb}" ma:internalName="TaxCatchAll" ma:showField="CatchAllData" ma:web="7845c773-2a44-4f0b-839a-5a8b62954d0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3394177-f64e-4c2a-87dd-7f27b336bc1c"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0784a15f-d5a9-4bb3-b950-509b928a4668"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7845c773-2a44-4f0b-839a-5a8b62954d03">
      <UserInfo>
        <DisplayName>Gaurav Suri</DisplayName>
        <AccountId>88</AccountId>
        <AccountType/>
      </UserInfo>
      <UserInfo>
        <DisplayName>Ed Cooper</DisplayName>
        <AccountId>281</AccountId>
        <AccountType/>
      </UserInfo>
    </SharedWithUsers>
    <lcf76f155ced4ddcb4097134ff3c332f xmlns="f3394177-f64e-4c2a-87dd-7f27b336bc1c">
      <Terms xmlns="http://schemas.microsoft.com/office/infopath/2007/PartnerControls"/>
    </lcf76f155ced4ddcb4097134ff3c332f>
    <TaxCatchAll xmlns="7845c773-2a44-4f0b-839a-5a8b62954d03" xsi:nil="true"/>
  </documentManagement>
</p:properties>
</file>

<file path=customXml/itemProps1.xml><?xml version="1.0" encoding="utf-8"?>
<ds:datastoreItem xmlns:ds="http://schemas.openxmlformats.org/officeDocument/2006/customXml" ds:itemID="{0B040CED-3E85-4EBE-A3F9-5E7BE0463732}">
  <ds:schemaRefs>
    <ds:schemaRef ds:uri="http://schemas.microsoft.com/sharepoint/v3/contenttype/forms"/>
  </ds:schemaRefs>
</ds:datastoreItem>
</file>

<file path=customXml/itemProps2.xml><?xml version="1.0" encoding="utf-8"?>
<ds:datastoreItem xmlns:ds="http://schemas.openxmlformats.org/officeDocument/2006/customXml" ds:itemID="{2A7C9139-283B-4B98-82BE-56198490CCC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845c773-2a44-4f0b-839a-5a8b62954d03"/>
    <ds:schemaRef ds:uri="f3394177-f64e-4c2a-87dd-7f27b336bc1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84025B3-843A-4AB3-AD75-7CD214F1C83B}">
  <ds:schemaRefs>
    <ds:schemaRef ds:uri="http://schemas.microsoft.com/office/2006/metadata/properties"/>
    <ds:schemaRef ds:uri="http://schemas.microsoft.com/office/infopath/2007/PartnerControls"/>
    <ds:schemaRef ds:uri="7845c773-2a44-4f0b-839a-5a8b62954d03"/>
    <ds:schemaRef ds:uri="f3394177-f64e-4c2a-87dd-7f27b336bc1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Criteria</vt:lpstr>
      <vt:lpstr>Evaluation Sheet</vt:lpstr>
      <vt:lpstr>Price</vt:lpstr>
      <vt:lpstr>Final Score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Gaurav Suri</dc:creator>
  <cp:keywords/>
  <dc:description/>
  <cp:lastModifiedBy>Ed Cooper</cp:lastModifiedBy>
  <cp:revision/>
  <dcterms:created xsi:type="dcterms:W3CDTF">2015-06-05T18:17:20Z</dcterms:created>
  <dcterms:modified xsi:type="dcterms:W3CDTF">2022-10-30T23:31:20Z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0x01010050F68F4DDE7C2D4D80B786807BEE48B6</vt:lpwstr>
  </property>
  <property fmtid="{D5CDD505-2E9C-101B-9397-08002B2CF9AE}" pid="3" name="MediaServiceImageTags">
    <vt:lpwstr/>
  </property>
</Properties>
</file>