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dfordcollege-my.sharepoint.com/personal/meustace_bedford_ac_uk/Documents/Data Files Bedford College M Eustace/SALIX/Shuttleworth/Tender/Halls of Residence/To be loaded/"/>
    </mc:Choice>
  </mc:AlternateContent>
  <xr:revisionPtr revIDLastSave="38" documentId="8_{170557FF-923C-41C2-B89A-9D3F741BD7A6}" xr6:coauthVersionLast="47" xr6:coauthVersionMax="47" xr10:uidLastSave="{5AD7026E-F378-4319-BB48-46F49C300884}"/>
  <bookViews>
    <workbookView xWindow="-120" yWindow="-120" windowWidth="29040" windowHeight="15840" xr2:uid="{D20659DE-C94A-4CBC-8B72-0E163C20F4E6}"/>
  </bookViews>
  <sheets>
    <sheet name="Cost Breakdown" sheetId="1" r:id="rId1"/>
    <sheet name="Mechanical CSA" sheetId="5" r:id="rId2"/>
    <sheet name="Electrical CSA" sheetId="6" r:id="rId3"/>
  </sheets>
  <definedNames>
    <definedName name="_xlnm.Print_Area" localSheetId="2">'Electrical CSA'!$A$1:$D$62</definedName>
    <definedName name="_xlnm.Print_Area" localSheetId="1">'Mechanical CSA'!$A$1:$D$75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I49" i="1"/>
  <c r="I46" i="1"/>
  <c r="I47" i="1"/>
  <c r="I48" i="1"/>
  <c r="F13" i="1"/>
  <c r="I13" i="1" s="1"/>
  <c r="I12" i="1"/>
  <c r="F22" i="1"/>
  <c r="I19" i="1"/>
  <c r="I20" i="1"/>
  <c r="I21" i="1"/>
  <c r="I23" i="1"/>
  <c r="I25" i="1"/>
  <c r="I26" i="1"/>
  <c r="H31" i="1" l="1"/>
  <c r="H30" i="1"/>
  <c r="I30" i="1" s="1"/>
  <c r="C53" i="6"/>
  <c r="C43" i="6"/>
  <c r="C60" i="5"/>
  <c r="C47" i="5"/>
  <c r="F14" i="1" l="1"/>
  <c r="I14" i="1" s="1"/>
  <c r="F50" i="1"/>
  <c r="I50" i="1" s="1"/>
  <c r="I51" i="1" s="1"/>
  <c r="I42" i="1"/>
  <c r="I39" i="1"/>
  <c r="I37" i="1"/>
  <c r="I27" i="1"/>
  <c r="F36" i="1"/>
  <c r="I36" i="1" s="1"/>
  <c r="F38" i="1"/>
  <c r="I38" i="1" s="1"/>
  <c r="F40" i="1"/>
  <c r="I40" i="1" s="1"/>
  <c r="F35" i="1"/>
  <c r="I35" i="1" s="1"/>
  <c r="F24" i="1"/>
  <c r="I24" i="1" s="1"/>
  <c r="I31" i="1"/>
  <c r="I34" i="1"/>
  <c r="I16" i="1"/>
  <c r="I22" i="1" l="1"/>
  <c r="I28" i="1" s="1"/>
  <c r="F41" i="1"/>
  <c r="I41" i="1" s="1"/>
  <c r="I43" i="1" s="1"/>
  <c r="I15" i="1"/>
  <c r="I17" i="1" s="1"/>
  <c r="I32" i="1" l="1"/>
  <c r="I55" i="1" l="1"/>
  <c r="I58" i="1" s="1"/>
  <c r="I60" i="1" s="1"/>
  <c r="E10" i="1" l="1"/>
  <c r="E9" i="1" l="1"/>
</calcChain>
</file>

<file path=xl/sharedStrings.xml><?xml version="1.0" encoding="utf-8"?>
<sst xmlns="http://schemas.openxmlformats.org/spreadsheetml/2006/main" count="254" uniqueCount="178">
  <si>
    <t xml:space="preserve"> </t>
  </si>
  <si>
    <t>nr</t>
  </si>
  <si>
    <t>Item</t>
  </si>
  <si>
    <t>m2</t>
  </si>
  <si>
    <t>m</t>
  </si>
  <si>
    <t>Name of the Contractor</t>
  </si>
  <si>
    <t>Operating Address</t>
  </si>
  <si>
    <r>
      <rPr>
        <sz val="9"/>
        <color rgb="FF414042"/>
        <rFont val="Trebuchet MS"/>
        <family val="2"/>
      </rPr>
      <t>m²</t>
    </r>
  </si>
  <si>
    <t>Insert %</t>
  </si>
  <si>
    <t>Sub Total</t>
  </si>
  <si>
    <t>PC SUMS</t>
  </si>
  <si>
    <t>FFE</t>
  </si>
  <si>
    <t xml:space="preserve">Percentage Addition </t>
  </si>
  <si>
    <r>
      <rPr>
        <b/>
        <sz val="11"/>
        <color rgb="FF414042"/>
        <rFont val="Calibri"/>
        <family val="2"/>
        <scheme val="minor"/>
      </rPr>
      <t>SUPERSTRUCTURE</t>
    </r>
  </si>
  <si>
    <t>SERVICES</t>
  </si>
  <si>
    <r>
      <rPr>
        <b/>
        <sz val="12"/>
        <color rgb="FF414042"/>
        <rFont val="Calibri"/>
        <family val="2"/>
        <scheme val="minor"/>
      </rPr>
      <t>INTERNAL FINISHES</t>
    </r>
  </si>
  <si>
    <t>TOTAL CONSTRUCTION ESTIMATE [excluding VAT]</t>
  </si>
  <si>
    <t>MISCELLANEOUS</t>
  </si>
  <si>
    <t>Tender  including VE [Excluding VAT]</t>
  </si>
  <si>
    <t>MAIN CONTRACTOR’S OVERHEAD &amp; PROFIT</t>
  </si>
  <si>
    <t xml:space="preserve">Client Contingency </t>
  </si>
  <si>
    <t>Paint finish - woodwork [all areas]</t>
  </si>
  <si>
    <t>Paint finish Ceiling - all areas</t>
  </si>
  <si>
    <t>Ironmongery for new doors</t>
  </si>
  <si>
    <t>Nr</t>
  </si>
  <si>
    <t>Fire shutters</t>
  </si>
  <si>
    <t>Supply and install new fixed cupboard</t>
  </si>
  <si>
    <t>Supply and install new sink base unit</t>
  </si>
  <si>
    <t>Supply and install new worktop</t>
  </si>
  <si>
    <t>Supply and install LED vanity mirror</t>
  </si>
  <si>
    <t xml:space="preserve"> m2</t>
  </si>
  <si>
    <t>Supply and install vanity inset sinks including mixer tap and waste.</t>
  </si>
  <si>
    <t xml:space="preserve">Miscellaneous </t>
  </si>
  <si>
    <t>Strip out existing kitchens</t>
  </si>
  <si>
    <t>Supply and install new desk chair</t>
  </si>
  <si>
    <t>Strip out fixed furniture in Patworth; Ongley &amp; Milner</t>
  </si>
  <si>
    <t>Skirting  - please the area allowed for in the tender.  New door areas/Kitchen</t>
  </si>
  <si>
    <t>Project:</t>
  </si>
  <si>
    <t>Halls of Residence FIT OUT</t>
  </si>
  <si>
    <t>Reference:</t>
  </si>
  <si>
    <t>02-15</t>
  </si>
  <si>
    <t>DATA - NOT PRINTED</t>
  </si>
  <si>
    <t>Site</t>
  </si>
  <si>
    <t>Shuttleworth College</t>
  </si>
  <si>
    <t>Revision:</t>
  </si>
  <si>
    <t>T00</t>
  </si>
  <si>
    <t>Client:</t>
  </si>
  <si>
    <t>Bedford College</t>
  </si>
  <si>
    <t>Date:</t>
  </si>
  <si>
    <t>ITEM</t>
  </si>
  <si>
    <t>SPECIFICATION SECTION &amp; DESCRIPTION</t>
  </si>
  <si>
    <t>COST</t>
  </si>
  <si>
    <t>NOTES</t>
  </si>
  <si>
    <t>MECHANICAL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</si>
  <si>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Mechanical Services drawings and specifications contained in the Mechanical Fit Out folder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</si>
  <si>
    <t>C10 &amp; C14 - Surveys, Isolation, Demolition &amp; Strip Out</t>
  </si>
  <si>
    <t xml:space="preserve">N13 - Sanitaryware </t>
  </si>
  <si>
    <t>Refer to taps on mechanical schedules and architects sanitaryware specification.</t>
  </si>
  <si>
    <t>P30 &amp; P31 BWIC with Mechanical Services</t>
  </si>
  <si>
    <t>R10 - Rainwater Drainage Systems</t>
  </si>
  <si>
    <t>R11 - Foul Drainage Systems</t>
  </si>
  <si>
    <t>Local connections to existing stack</t>
  </si>
  <si>
    <t>S10 - Incoming Water</t>
  </si>
  <si>
    <t>S12 - Leak Detection</t>
  </si>
  <si>
    <t>S12 - Domestic Services</t>
  </si>
  <si>
    <t>S12 - External Taps</t>
  </si>
  <si>
    <t>S15 - Drinking Fountains</t>
  </si>
  <si>
    <t>S20 - Treated Water Systems</t>
  </si>
  <si>
    <t>S30 - Compressed Air Systems</t>
  </si>
  <si>
    <t>S32 - Natural Gas</t>
  </si>
  <si>
    <t>S34 - Specialist Gas Systems</t>
  </si>
  <si>
    <t>S61 - Dry Riser Systems</t>
  </si>
  <si>
    <t>S63 - Sprinkler Systems</t>
  </si>
  <si>
    <t>S65 - Fire Hydrants</t>
  </si>
  <si>
    <t>T15 - Solar Thermal Systems</t>
  </si>
  <si>
    <t>T31 - Low Temperature Heating Systems</t>
  </si>
  <si>
    <t>T42 - Local Heating Units</t>
  </si>
  <si>
    <t>T69 - Chilled Water Systems</t>
  </si>
  <si>
    <t xml:space="preserve">U10 - Ventilation Systems </t>
  </si>
  <si>
    <t>Including Ductwork, MVHRs, Fans, Silencers, Air Terminals, Louvers and Cowls.</t>
  </si>
  <si>
    <t>U11 Toilet Extract Systems</t>
  </si>
  <si>
    <t>U12 - Kitchen Ventilation Systems</t>
  </si>
  <si>
    <t>U14 - Smoke and Heat Control Systems</t>
  </si>
  <si>
    <t>U15 - Safety Cabinet/Fume Cupboard Systems</t>
  </si>
  <si>
    <t>U20 - Dust Extract Systems</t>
  </si>
  <si>
    <t xml:space="preserve">U39 - Air Conditioning Systems </t>
  </si>
  <si>
    <t>Including VRV, Piping, Wiring, Controls, Condensate and AC pipework Insulation</t>
  </si>
  <si>
    <t>U70 - Air Curtains</t>
  </si>
  <si>
    <t>W60 - Genius Control System</t>
  </si>
  <si>
    <t xml:space="preserve">Y50 - Insulation </t>
  </si>
  <si>
    <t>Including Ductwork, Air Intake plenums, LTHW pipework, Domestic Services Pipework and cladding.</t>
  </si>
  <si>
    <t>Y25 - Waterside Cleaning &amp; Flushing</t>
  </si>
  <si>
    <t>Y25 - Plumbing Chlorination</t>
  </si>
  <si>
    <t>Y51 - Air Side Balancing</t>
  </si>
  <si>
    <t>Y51 - Water Side Balancing</t>
  </si>
  <si>
    <t>A31 - Mechanical Design &amp; Co-Ordination</t>
  </si>
  <si>
    <t>A32 - Prelims (Site/Project/Contract Management)</t>
  </si>
  <si>
    <t>A37 - Record Drawings &amp; O&amp;Ms</t>
  </si>
  <si>
    <t>Planned Preventative Maintenance within the first 12 months.</t>
  </si>
  <si>
    <t>SUB-TOTAL OF WORKS</t>
  </si>
  <si>
    <t>DESCRIPTION</t>
  </si>
  <si>
    <t>ADDITIONAL COSTS/SAVINGS IDENTIFIED/RECOMMENDED BUT NOT SHOWN ON DRAWINGS OR SPECIFICATION</t>
  </si>
  <si>
    <r>
      <t xml:space="preserve">NOTE: </t>
    </r>
    <r>
      <rPr>
        <sz val="11"/>
        <color theme="1"/>
        <rFont val="Calibri"/>
        <family val="2"/>
        <scheme val="minor"/>
      </rPr>
      <t>These works will not be included in your tender sum but will demonstrate due diligence.</t>
    </r>
  </si>
  <si>
    <t>ADDITIONAL INFORMATION</t>
  </si>
  <si>
    <t>INSERT NAME OF CONTRACTOR</t>
  </si>
  <si>
    <t>DATE:</t>
  </si>
  <si>
    <t>a)</t>
  </si>
  <si>
    <t>Declared OHP</t>
  </si>
  <si>
    <t>Will be used for variations.</t>
  </si>
  <si>
    <t>b)</t>
  </si>
  <si>
    <t>Daywork Rate:</t>
  </si>
  <si>
    <t>Contracts Manager</t>
  </si>
  <si>
    <t>Plumber</t>
  </si>
  <si>
    <t>Pipe Fitter</t>
  </si>
  <si>
    <t>Air Conditioning Engineer</t>
  </si>
  <si>
    <t>Ductwork Fitter</t>
  </si>
  <si>
    <t>Insulation Fitter</t>
  </si>
  <si>
    <t>Commissioning Engineer</t>
  </si>
  <si>
    <t>Controls Engineer</t>
  </si>
  <si>
    <t>Apprentice/Non-Skilled Tradesmen</t>
  </si>
  <si>
    <t>ELECTRICAL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</si>
  <si>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Electrical Services drawings 02-15-E-11 through 15, 02-15-E-SP-99 Electrical 
Spec and 02-15-E-CS-91 Electrical Details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</si>
  <si>
    <t>P30 &amp; P31 BWIC with Electrical Services</t>
  </si>
  <si>
    <t>U14 - Smoke Extract/AOV Systems</t>
  </si>
  <si>
    <t>V12 - LV Utilities Supply</t>
  </si>
  <si>
    <t>V13 - PV Electrical Generation</t>
  </si>
  <si>
    <t xml:space="preserve">V20 - LV Distribution </t>
  </si>
  <si>
    <t xml:space="preserve">V21 - Lighting </t>
  </si>
  <si>
    <t>V22 - Small Power</t>
  </si>
  <si>
    <t>V22 - Power for Mechanical Services</t>
  </si>
  <si>
    <t>V32 - UPS Systems</t>
  </si>
  <si>
    <t>V34 - Electric Vehicle Charging</t>
  </si>
  <si>
    <t>V41 - External Lighting</t>
  </si>
  <si>
    <t>V51 - Electric Heating</t>
  </si>
  <si>
    <t>V90 - Electrical Installation/Containment</t>
  </si>
  <si>
    <t>V92 - Audio Visual Systems</t>
  </si>
  <si>
    <t>Supply, 2nd Fix &amp; Commission</t>
  </si>
  <si>
    <t>Containment provision.</t>
  </si>
  <si>
    <t>W10 - Telecommunications</t>
  </si>
  <si>
    <t>W12 - Public Address System</t>
  </si>
  <si>
    <t xml:space="preserve">W15 - Facilities for the Disabled </t>
  </si>
  <si>
    <t>Toilet Alarms and Refuge Systems.</t>
  </si>
  <si>
    <t>Induction Loop Systems.</t>
  </si>
  <si>
    <t>W23 - Clocks</t>
  </si>
  <si>
    <t xml:space="preserve">W30 - Data </t>
  </si>
  <si>
    <t>W40 - Access Control</t>
  </si>
  <si>
    <t>W41 - Security Detection</t>
  </si>
  <si>
    <t>W42 - CCTV</t>
  </si>
  <si>
    <t>W50 - Fire Alarm</t>
  </si>
  <si>
    <t>W51 - Earthing &amp; Bonding</t>
  </si>
  <si>
    <t>W52 - Lightning &amp; Surge Protection</t>
  </si>
  <si>
    <t>W54 - Liquid Leak Detection</t>
  </si>
  <si>
    <t>Y81 - Testing &amp; Commissioning</t>
  </si>
  <si>
    <t>A31 - Electrical Design &amp; Co-Ordination</t>
  </si>
  <si>
    <t>Electrician</t>
  </si>
  <si>
    <t>Fire Alarm Engineer</t>
  </si>
  <si>
    <t>Security Engineer</t>
  </si>
  <si>
    <t>Mechanical CSA</t>
  </si>
  <si>
    <t>Electrical CSA</t>
  </si>
  <si>
    <t>V3</t>
  </si>
  <si>
    <t xml:space="preserve"> CONTRACT SUM ANALYSIS  - Halls of Residence NON SALIX Works</t>
  </si>
  <si>
    <t>1hr fire door and frame - 760mm clear</t>
  </si>
  <si>
    <t>1hr fire door and frame - 690mm clear with VP</t>
  </si>
  <si>
    <t>sets</t>
  </si>
  <si>
    <t>100 x 150 ceramic tiles in the kitchens</t>
  </si>
  <si>
    <r>
      <t>m</t>
    </r>
    <r>
      <rPr>
        <vertAlign val="superscript"/>
        <sz val="9"/>
        <color rgb="FF414042"/>
        <rFont val="Trebuchet MS"/>
        <family val="2"/>
      </rPr>
      <t>2</t>
    </r>
  </si>
  <si>
    <t>Install new plasterboard  ceiling and metal/timber patress</t>
  </si>
  <si>
    <t>1hr fire door and frame - 660mm clear</t>
  </si>
  <si>
    <t>Install new plasterboard bulkhead ceiling [seating area].  Allow for perimeter downstand</t>
  </si>
  <si>
    <t>Rooms</t>
  </si>
  <si>
    <t>Supply and install stainless steel base unit</t>
  </si>
  <si>
    <t>Supply and install bedside side/head board - see detail Devonshire Architects detail</t>
  </si>
  <si>
    <t>Supply and install integrated fridge</t>
  </si>
  <si>
    <t>Insert new lintel, form enlarged opening and allow to make good the plaster [Fire Shutter]</t>
  </si>
  <si>
    <t>Strip out fixed furniture in Clayton &amp; Edmunds</t>
  </si>
  <si>
    <t>Re install fixed funiture in Clayton &amp; Edmunds</t>
  </si>
  <si>
    <t>Box in for pipes and manifolds [Allow for CLS stud and plasterboard finish]</t>
  </si>
  <si>
    <t>Paint finish - all areas - non new internal walls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</si>
</sst>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0.0"/>
    <numFmt numFmtId="165" formatCode="&quot;£&quot;#,##0.00"/>
    <numFmt numFmtId="166" formatCode="0.0%"/>
    <numFmt numFmtId="167" formatCode="_-[$£-809]* #,##0.00_-;\-[$£-809]* #,##0.00_-;_-[$£-809]* &quot;-&quot;??_-;_-@_-"/>
  </numFmts>
  <fonts count="3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414042"/>
      <name val="Trebuchet MS"/>
      <family val="2"/>
    </font>
    <font>
      <sz val="10"/>
      <color rgb="FF414042"/>
      <name val="Trebuchet MS"/>
      <family val="2"/>
    </font>
    <font>
      <sz val="9"/>
      <color rgb="FF4140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1404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41404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14042"/>
      <name val="Calibri"/>
      <family val="2"/>
      <scheme val="minor"/>
    </font>
    <font>
      <sz val="9"/>
      <name val="Trebuchet MS"/>
      <family val="2"/>
    </font>
    <font>
      <sz val="9"/>
      <color rgb="FF414042"/>
      <name val="Calibri"/>
      <family val="2"/>
    </font>
    <font>
      <sz val="11"/>
      <color rgb="FF414042"/>
      <name val="Calibri"/>
      <family val="2"/>
    </font>
    <font>
      <sz val="11"/>
      <name val="Calibri"/>
      <family val="2"/>
      <scheme val="minor"/>
    </font>
    <font>
      <b/>
      <sz val="11"/>
      <color rgb="FF414042"/>
      <name val="Calibri"/>
      <family val="2"/>
    </font>
    <font>
      <b/>
      <sz val="12"/>
      <color rgb="FF414042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vertAlign val="superscript"/>
      <sz val="9"/>
      <color rgb="FF41404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0" fillId="0" borderId="6" xfId="0" applyBorder="1" applyAlignment="1">
      <alignment horizontal="left" wrapText="1"/>
    </xf>
    <xf numFmtId="0" fontId="0" fillId="3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2" xfId="0" applyFill="1" applyBorder="1"/>
    <xf numFmtId="0" fontId="8" fillId="0" borderId="11" xfId="0" applyFont="1" applyBorder="1" applyAlignment="1">
      <alignment horizontal="left" vertical="top" wrapText="1"/>
    </xf>
    <xf numFmtId="164" fontId="13" fillId="0" borderId="8" xfId="0" applyNumberFormat="1" applyFont="1" applyBorder="1" applyAlignment="1">
      <alignment horizontal="left" vertical="top" shrinkToFit="1"/>
    </xf>
    <xf numFmtId="0" fontId="15" fillId="0" borderId="5" xfId="0" applyFont="1" applyBorder="1" applyAlignment="1">
      <alignment horizontal="left" vertical="top" wrapText="1"/>
    </xf>
    <xf numFmtId="0" fontId="0" fillId="0" borderId="14" xfId="0" applyBorder="1" applyProtection="1">
      <protection locked="0"/>
    </xf>
    <xf numFmtId="1" fontId="16" fillId="0" borderId="5" xfId="0" applyNumberFormat="1" applyFont="1" applyBorder="1" applyAlignment="1">
      <alignment horizontal="left" vertical="top" shrinkToFit="1"/>
    </xf>
    <xf numFmtId="1" fontId="5" fillId="0" borderId="0" xfId="0" applyNumberFormat="1" applyFont="1" applyAlignment="1">
      <alignment horizontal="left" vertical="top" shrinkToFit="1"/>
    </xf>
    <xf numFmtId="1" fontId="3" fillId="0" borderId="7" xfId="0" applyNumberFormat="1" applyFont="1" applyBorder="1" applyAlignment="1">
      <alignment horizontal="left" vertical="top" shrinkToFit="1"/>
    </xf>
    <xf numFmtId="2" fontId="14" fillId="0" borderId="8" xfId="0" applyNumberFormat="1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shrinkToFit="1"/>
    </xf>
    <xf numFmtId="1" fontId="17" fillId="0" borderId="1" xfId="0" applyNumberFormat="1" applyFont="1" applyBorder="1" applyAlignment="1">
      <alignment horizontal="left" vertical="top" shrinkToFit="1"/>
    </xf>
    <xf numFmtId="0" fontId="6" fillId="0" borderId="1" xfId="0" applyFont="1" applyBorder="1" applyAlignment="1">
      <alignment horizontal="left" wrapText="1"/>
    </xf>
    <xf numFmtId="1" fontId="17" fillId="0" borderId="8" xfId="0" applyNumberFormat="1" applyFont="1" applyBorder="1" applyAlignment="1">
      <alignment horizontal="left" vertical="top" shrinkToFit="1"/>
    </xf>
    <xf numFmtId="1" fontId="17" fillId="0" borderId="5" xfId="0" applyNumberFormat="1" applyFont="1" applyBorder="1" applyAlignment="1">
      <alignment horizontal="left" vertical="top" shrinkToFit="1"/>
    </xf>
    <xf numFmtId="1" fontId="17" fillId="0" borderId="4" xfId="0" applyNumberFormat="1" applyFont="1" applyBorder="1" applyAlignment="1">
      <alignment horizontal="left" vertical="top" shrinkToFit="1"/>
    </xf>
    <xf numFmtId="1" fontId="7" fillId="0" borderId="10" xfId="0" applyNumberFormat="1" applyFont="1" applyBorder="1" applyAlignment="1">
      <alignment horizontal="left" vertical="top" shrinkToFit="1"/>
    </xf>
    <xf numFmtId="1" fontId="7" fillId="0" borderId="15" xfId="0" applyNumberFormat="1" applyFont="1" applyBorder="1" applyAlignment="1">
      <alignment horizontal="left" vertical="top" shrinkToFit="1"/>
    </xf>
    <xf numFmtId="0" fontId="8" fillId="0" borderId="9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wrapText="1"/>
    </xf>
    <xf numFmtId="10" fontId="0" fillId="0" borderId="0" xfId="0" applyNumberFormat="1" applyProtection="1">
      <protection locked="0"/>
    </xf>
    <xf numFmtId="1" fontId="7" fillId="0" borderId="14" xfId="0" applyNumberFormat="1" applyFont="1" applyBorder="1" applyAlignment="1">
      <alignment horizontal="left" vertical="top" shrinkToFit="1"/>
    </xf>
    <xf numFmtId="0" fontId="6" fillId="0" borderId="14" xfId="0" applyFont="1" applyBorder="1" applyAlignment="1">
      <alignment horizontal="left" wrapText="1"/>
    </xf>
    <xf numFmtId="1" fontId="3" fillId="0" borderId="9" xfId="0" applyNumberFormat="1" applyFont="1" applyBorder="1" applyAlignment="1">
      <alignment horizontal="left" vertical="top" shrinkToFi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44" fontId="0" fillId="0" borderId="0" xfId="1" applyFont="1" applyProtection="1">
      <protection locked="0"/>
    </xf>
    <xf numFmtId="44" fontId="0" fillId="0" borderId="1" xfId="1" applyFont="1" applyFill="1" applyBorder="1" applyAlignment="1">
      <alignment horizontal="left" wrapText="1"/>
    </xf>
    <xf numFmtId="44" fontId="0" fillId="0" borderId="12" xfId="1" applyFont="1" applyFill="1" applyBorder="1" applyAlignment="1">
      <alignment horizontal="left" wrapText="1"/>
    </xf>
    <xf numFmtId="44" fontId="6" fillId="0" borderId="12" xfId="1" applyFont="1" applyFill="1" applyBorder="1" applyAlignment="1">
      <alignment horizontal="left" wrapText="1"/>
    </xf>
    <xf numFmtId="44" fontId="6" fillId="0" borderId="8" xfId="1" applyFont="1" applyFill="1" applyBorder="1" applyAlignment="1">
      <alignment horizontal="left" wrapText="1"/>
    </xf>
    <xf numFmtId="44" fontId="6" fillId="0" borderId="1" xfId="1" applyFont="1" applyFill="1" applyBorder="1" applyProtection="1">
      <protection locked="0"/>
    </xf>
    <xf numFmtId="44" fontId="0" fillId="0" borderId="0" xfId="1" applyFont="1" applyFill="1" applyProtection="1">
      <protection locked="0"/>
    </xf>
    <xf numFmtId="44" fontId="6" fillId="0" borderId="11" xfId="1" applyFont="1" applyFill="1" applyBorder="1" applyAlignment="1">
      <alignment horizontal="left" wrapText="1"/>
    </xf>
    <xf numFmtId="44" fontId="0" fillId="0" borderId="0" xfId="1" applyFont="1" applyFill="1" applyBorder="1" applyProtection="1">
      <protection locked="0"/>
    </xf>
    <xf numFmtId="44" fontId="6" fillId="0" borderId="4" xfId="1" applyFont="1" applyFill="1" applyBorder="1" applyAlignment="1">
      <alignment horizontal="left" wrapText="1"/>
    </xf>
    <xf numFmtId="44" fontId="0" fillId="3" borderId="12" xfId="1" applyFont="1" applyFill="1" applyBorder="1" applyAlignment="1">
      <alignment horizontal="left" wrapText="1"/>
    </xf>
    <xf numFmtId="44" fontId="0" fillId="3" borderId="1" xfId="1" applyFont="1" applyFill="1" applyBorder="1" applyAlignment="1">
      <alignment horizontal="left" wrapText="1"/>
    </xf>
    <xf numFmtId="44" fontId="0" fillId="3" borderId="7" xfId="1" applyFont="1" applyFill="1" applyBorder="1" applyAlignment="1">
      <alignment horizontal="left" wrapText="1"/>
    </xf>
    <xf numFmtId="44" fontId="0" fillId="0" borderId="0" xfId="1" applyFont="1" applyFill="1" applyBorder="1" applyAlignment="1">
      <alignment horizontal="left" wrapText="1"/>
    </xf>
    <xf numFmtId="0" fontId="7" fillId="0" borderId="14" xfId="0" applyFont="1" applyBorder="1" applyAlignment="1">
      <alignment horizontal="left" vertical="top" wrapText="1"/>
    </xf>
    <xf numFmtId="1" fontId="16" fillId="0" borderId="16" xfId="0" applyNumberFormat="1" applyFont="1" applyBorder="1" applyAlignment="1">
      <alignment horizontal="left" vertical="top" shrinkToFit="1"/>
    </xf>
    <xf numFmtId="44" fontId="0" fillId="5" borderId="1" xfId="1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12" fillId="0" borderId="1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2" borderId="1" xfId="0" applyFont="1" applyFill="1" applyBorder="1" applyProtection="1">
      <protection locked="0"/>
    </xf>
    <xf numFmtId="44" fontId="0" fillId="0" borderId="1" xfId="1" applyFont="1" applyBorder="1" applyAlignment="1" applyProtection="1">
      <protection locked="0"/>
    </xf>
    <xf numFmtId="0" fontId="11" fillId="0" borderId="5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2" borderId="12" xfId="0" applyFont="1" applyFill="1" applyBorder="1" applyProtection="1">
      <protection locked="0"/>
    </xf>
    <xf numFmtId="44" fontId="0" fillId="2" borderId="1" xfId="1" applyFont="1" applyFill="1" applyBorder="1" applyAlignment="1" applyProtection="1">
      <protection locked="0"/>
    </xf>
    <xf numFmtId="0" fontId="0" fillId="0" borderId="12" xfId="0" applyBorder="1" applyProtection="1">
      <protection locked="0"/>
    </xf>
    <xf numFmtId="0" fontId="1" fillId="0" borderId="12" xfId="0" applyFont="1" applyBorder="1" applyProtection="1">
      <protection locked="0"/>
    </xf>
    <xf numFmtId="0" fontId="8" fillId="0" borderId="5" xfId="0" applyFont="1" applyBorder="1" applyAlignment="1">
      <alignment horizontal="left" wrapText="1"/>
    </xf>
    <xf numFmtId="0" fontId="6" fillId="0" borderId="1" xfId="0" applyFont="1" applyBorder="1" applyProtection="1">
      <protection locked="0"/>
    </xf>
    <xf numFmtId="0" fontId="18" fillId="0" borderId="1" xfId="0" applyFont="1" applyBorder="1" applyProtection="1">
      <protection locked="0"/>
    </xf>
    <xf numFmtId="44" fontId="6" fillId="0" borderId="1" xfId="1" applyFont="1" applyBorder="1" applyAlignment="1" applyProtection="1">
      <protection locked="0"/>
    </xf>
    <xf numFmtId="0" fontId="7" fillId="0" borderId="5" xfId="0" applyFont="1" applyBorder="1" applyAlignment="1">
      <alignment horizontal="left" wrapText="1"/>
    </xf>
    <xf numFmtId="0" fontId="4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1" xfId="0" applyFont="1" applyBorder="1" applyAlignment="1">
      <alignment horizontal="left" wrapText="1"/>
    </xf>
    <xf numFmtId="0" fontId="0" fillId="2" borderId="14" xfId="0" applyFill="1" applyBorder="1" applyProtection="1">
      <protection locked="0"/>
    </xf>
    <xf numFmtId="44" fontId="19" fillId="3" borderId="1" xfId="1" applyFont="1" applyFill="1" applyBorder="1"/>
    <xf numFmtId="44" fontId="0" fillId="6" borderId="1" xfId="1" applyFont="1" applyFill="1" applyBorder="1"/>
    <xf numFmtId="44" fontId="0" fillId="6" borderId="13" xfId="1" applyFont="1" applyFill="1" applyBorder="1" applyAlignment="1">
      <alignment horizontal="left" wrapText="1"/>
    </xf>
    <xf numFmtId="44" fontId="0" fillId="6" borderId="14" xfId="1" applyFont="1" applyFill="1" applyBorder="1" applyAlignment="1" applyProtection="1">
      <protection locked="0"/>
    </xf>
    <xf numFmtId="44" fontId="0" fillId="6" borderId="1" xfId="1" applyFont="1" applyFill="1" applyBorder="1" applyAlignmen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14" fillId="0" borderId="6" xfId="0" applyNumberFormat="1" applyFont="1" applyBorder="1" applyAlignment="1">
      <alignment horizontal="right" vertical="top" shrinkToFit="1"/>
    </xf>
    <xf numFmtId="0" fontId="3" fillId="0" borderId="8" xfId="0" applyFont="1" applyBorder="1" applyAlignment="1">
      <alignment horizontal="left" wrapText="1"/>
    </xf>
    <xf numFmtId="0" fontId="15" fillId="0" borderId="0" xfId="0" applyFont="1" applyAlignment="1">
      <alignment horizontal="left" vertical="top" wrapText="1"/>
    </xf>
    <xf numFmtId="2" fontId="14" fillId="0" borderId="11" xfId="0" applyNumberFormat="1" applyFont="1" applyBorder="1" applyAlignment="1">
      <alignment horizontal="right" vertical="top" shrinkToFit="1"/>
    </xf>
    <xf numFmtId="0" fontId="15" fillId="0" borderId="14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2" fontId="14" fillId="0" borderId="1" xfId="0" applyNumberFormat="1" applyFont="1" applyBorder="1" applyAlignment="1">
      <alignment horizontal="right" vertical="top" shrinkToFit="1"/>
    </xf>
    <xf numFmtId="0" fontId="11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4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4" fillId="0" borderId="17" xfId="0" applyFont="1" applyBorder="1"/>
    <xf numFmtId="0" fontId="24" fillId="0" borderId="18" xfId="0" applyFont="1" applyBorder="1"/>
    <xf numFmtId="0" fontId="24" fillId="0" borderId="18" xfId="0" applyFont="1" applyBorder="1" applyAlignment="1">
      <alignment horizontal="center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4" fillId="0" borderId="21" xfId="0" applyFont="1" applyBorder="1" applyAlignment="1">
      <alignment horizontal="center"/>
    </xf>
    <xf numFmtId="0" fontId="24" fillId="0" borderId="22" xfId="0" applyFont="1" applyBorder="1"/>
    <xf numFmtId="0" fontId="0" fillId="0" borderId="0" xfId="0" applyAlignment="1">
      <alignment vertical="top"/>
    </xf>
    <xf numFmtId="0" fontId="25" fillId="0" borderId="23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165" fontId="25" fillId="0" borderId="12" xfId="0" applyNumberFormat="1" applyFont="1" applyBorder="1" applyAlignment="1">
      <alignment horizontal="center" vertical="top" wrapText="1"/>
    </xf>
    <xf numFmtId="0" fontId="25" fillId="0" borderId="24" xfId="0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2" applyFont="1" applyAlignment="1">
      <alignment vertical="top"/>
    </xf>
    <xf numFmtId="0" fontId="25" fillId="0" borderId="25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165" fontId="25" fillId="0" borderId="1" xfId="0" applyNumberFormat="1" applyFont="1" applyBorder="1" applyAlignment="1">
      <alignment horizontal="center" vertical="top" wrapText="1"/>
    </xf>
    <xf numFmtId="0" fontId="25" fillId="0" borderId="26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165" fontId="26" fillId="0" borderId="1" xfId="0" applyNumberFormat="1" applyFont="1" applyBorder="1" applyAlignment="1">
      <alignment horizontal="center" vertical="top" wrapText="1"/>
    </xf>
    <xf numFmtId="0" fontId="26" fillId="0" borderId="26" xfId="0" applyFont="1" applyBorder="1" applyAlignment="1">
      <alignment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2" fontId="27" fillId="0" borderId="0" xfId="0" applyNumberFormat="1" applyFont="1" applyAlignment="1">
      <alignment vertical="top"/>
    </xf>
    <xf numFmtId="1" fontId="27" fillId="0" borderId="0" xfId="0" applyNumberFormat="1" applyFont="1" applyAlignment="1">
      <alignment vertical="top"/>
    </xf>
    <xf numFmtId="9" fontId="27" fillId="0" borderId="0" xfId="2" applyFont="1" applyAlignment="1">
      <alignment vertical="top"/>
    </xf>
    <xf numFmtId="0" fontId="26" fillId="0" borderId="12" xfId="0" applyFont="1" applyBorder="1" applyAlignment="1">
      <alignment vertical="top" wrapText="1"/>
    </xf>
    <xf numFmtId="0" fontId="26" fillId="0" borderId="23" xfId="0" applyFont="1" applyBorder="1" applyAlignment="1">
      <alignment vertical="top" wrapText="1"/>
    </xf>
    <xf numFmtId="0" fontId="26" fillId="0" borderId="27" xfId="0" applyFont="1" applyBorder="1" applyAlignment="1">
      <alignment vertical="top" wrapText="1"/>
    </xf>
    <xf numFmtId="0" fontId="25" fillId="0" borderId="27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165" fontId="25" fillId="0" borderId="14" xfId="0" applyNumberFormat="1" applyFont="1" applyBorder="1" applyAlignment="1">
      <alignment horizontal="center" vertical="top" wrapText="1"/>
    </xf>
    <xf numFmtId="0" fontId="25" fillId="0" borderId="28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24" fillId="0" borderId="29" xfId="0" applyFont="1" applyBorder="1" applyAlignment="1">
      <alignment horizontal="right" vertical="top" wrapText="1"/>
    </xf>
    <xf numFmtId="165" fontId="0" fillId="0" borderId="29" xfId="0" applyNumberFormat="1" applyBorder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25" fillId="0" borderId="14" xfId="0" applyFont="1" applyBorder="1" applyAlignment="1">
      <alignment horizontal="center" vertical="top" wrapText="1"/>
    </xf>
    <xf numFmtId="0" fontId="24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166" fontId="0" fillId="0" borderId="0" xfId="2" applyNumberFormat="1" applyFont="1" applyAlignment="1">
      <alignment vertical="top"/>
    </xf>
    <xf numFmtId="167" fontId="0" fillId="0" borderId="0" xfId="1" applyNumberFormat="1" applyFont="1" applyAlignment="1">
      <alignment vertical="top"/>
    </xf>
    <xf numFmtId="165" fontId="25" fillId="0" borderId="12" xfId="1" applyNumberFormat="1" applyFont="1" applyBorder="1" applyAlignment="1">
      <alignment horizontal="center" vertical="top" wrapText="1"/>
    </xf>
    <xf numFmtId="165" fontId="26" fillId="0" borderId="1" xfId="1" applyNumberFormat="1" applyFont="1" applyBorder="1" applyAlignment="1">
      <alignment horizontal="center" vertical="top" wrapText="1"/>
    </xf>
    <xf numFmtId="0" fontId="26" fillId="0" borderId="24" xfId="0" applyFont="1" applyBorder="1" applyAlignment="1">
      <alignment vertical="top" wrapText="1"/>
    </xf>
    <xf numFmtId="165" fontId="26" fillId="0" borderId="12" xfId="1" applyNumberFormat="1" applyFont="1" applyBorder="1" applyAlignment="1">
      <alignment horizontal="center" vertical="top" wrapText="1"/>
    </xf>
    <xf numFmtId="165" fontId="25" fillId="0" borderId="1" xfId="1" applyNumberFormat="1" applyFont="1" applyBorder="1" applyAlignment="1">
      <alignment horizontal="center" vertical="top" wrapText="1"/>
    </xf>
    <xf numFmtId="0" fontId="27" fillId="0" borderId="0" xfId="0" applyFont="1"/>
    <xf numFmtId="0" fontId="26" fillId="0" borderId="14" xfId="0" applyFont="1" applyBorder="1" applyAlignment="1">
      <alignment vertical="top" wrapText="1"/>
    </xf>
    <xf numFmtId="165" fontId="26" fillId="0" borderId="14" xfId="1" applyNumberFormat="1" applyFont="1" applyBorder="1" applyAlignment="1">
      <alignment horizontal="center" vertical="top" wrapText="1"/>
    </xf>
    <xf numFmtId="0" fontId="29" fillId="0" borderId="26" xfId="0" applyFont="1" applyBorder="1" applyAlignment="1">
      <alignment vertical="top" wrapText="1"/>
    </xf>
    <xf numFmtId="165" fontId="25" fillId="0" borderId="14" xfId="1" applyNumberFormat="1" applyFont="1" applyBorder="1" applyAlignment="1">
      <alignment horizontal="center" vertical="top" wrapText="1"/>
    </xf>
    <xf numFmtId="14" fontId="0" fillId="0" borderId="0" xfId="0" applyNumberFormat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protection locked="0"/>
    </xf>
    <xf numFmtId="44" fontId="0" fillId="0" borderId="0" xfId="1" applyFont="1" applyFill="1" applyBorder="1" applyAlignment="1" applyProtection="1">
      <protection locked="0"/>
    </xf>
    <xf numFmtId="0" fontId="3" fillId="0" borderId="1" xfId="0" applyFont="1" applyBorder="1" applyAlignment="1">
      <alignment horizontal="left" vertical="top" wrapText="1"/>
    </xf>
    <xf numFmtId="0" fontId="0" fillId="0" borderId="1" xfId="0" applyFill="1" applyBorder="1" applyProtection="1">
      <protection locked="0"/>
    </xf>
    <xf numFmtId="0" fontId="12" fillId="0" borderId="1" xfId="0" applyFont="1" applyFill="1" applyBorder="1" applyAlignment="1">
      <alignment horizontal="left" wrapText="1"/>
    </xf>
    <xf numFmtId="10" fontId="0" fillId="6" borderId="1" xfId="1" applyNumberFormat="1" applyFont="1" applyFill="1" applyBorder="1"/>
    <xf numFmtId="0" fontId="19" fillId="0" borderId="1" xfId="0" applyFont="1" applyBorder="1" applyAlignment="1" applyProtection="1">
      <alignment horizontal="center"/>
      <protection locked="0"/>
    </xf>
    <xf numFmtId="0" fontId="23" fillId="2" borderId="3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4" fontId="20" fillId="4" borderId="30" xfId="0" applyNumberFormat="1" applyFont="1" applyFill="1" applyBorder="1" applyAlignment="1" applyProtection="1">
      <alignment horizontal="center" vertical="center"/>
      <protection locked="0"/>
    </xf>
    <xf numFmtId="4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left" wrapText="1"/>
    </xf>
    <xf numFmtId="0" fontId="24" fillId="0" borderId="21" xfId="0" applyFont="1" applyBorder="1" applyAlignment="1">
      <alignment horizontal="left" wrapText="1"/>
    </xf>
    <xf numFmtId="0" fontId="24" fillId="0" borderId="22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Percent 2" xfId="2" xr:uid="{47C2957E-99B2-4220-BF8D-240D2A3F0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1A5F-533E-4E24-A79C-64973DFADD7E}">
  <sheetPr>
    <pageSetUpPr fitToPage="1"/>
  </sheetPr>
  <dimension ref="B1:I61"/>
  <sheetViews>
    <sheetView tabSelected="1" topLeftCell="A23" zoomScale="110" zoomScaleNormal="110" workbookViewId="0">
      <selection activeCell="E29" sqref="E29"/>
    </sheetView>
  </sheetViews>
  <sheetFormatPr defaultColWidth="9.140625" defaultRowHeight="15" x14ac:dyDescent="0.25"/>
  <cols>
    <col min="1" max="1" width="3.140625" style="1" customWidth="1"/>
    <col min="2" max="2" width="9.140625" style="1"/>
    <col min="3" max="3" width="16.42578125" style="1" customWidth="1"/>
    <col min="4" max="4" width="7.7109375" style="1" customWidth="1"/>
    <col min="5" max="5" width="97" style="1" customWidth="1"/>
    <col min="6" max="6" width="9.5703125" style="1" customWidth="1"/>
    <col min="7" max="7" width="13.5703125" style="1" customWidth="1"/>
    <col min="8" max="8" width="14" style="40" customWidth="1"/>
    <col min="9" max="9" width="16.42578125" style="40" customWidth="1"/>
    <col min="10" max="10" width="15.85546875" style="1" customWidth="1"/>
    <col min="11" max="16384" width="9.140625" style="1"/>
  </cols>
  <sheetData>
    <row r="1" spans="2:9" ht="12.75" customHeight="1" x14ac:dyDescent="0.25"/>
    <row r="2" spans="2:9" ht="21" x14ac:dyDescent="0.35">
      <c r="B2" s="3" t="s">
        <v>160</v>
      </c>
      <c r="H2" s="85" t="s">
        <v>159</v>
      </c>
      <c r="I2" s="157">
        <v>45273</v>
      </c>
    </row>
    <row r="4" spans="2:9" ht="42.75" customHeight="1" x14ac:dyDescent="0.25">
      <c r="C4" s="4" t="s">
        <v>5</v>
      </c>
      <c r="D4" s="4"/>
      <c r="E4" s="165" t="s">
        <v>0</v>
      </c>
      <c r="F4" s="166"/>
      <c r="G4" s="166"/>
      <c r="H4" s="166"/>
      <c r="I4" s="166"/>
    </row>
    <row r="5" spans="2:9" x14ac:dyDescent="0.25">
      <c r="C5" s="5"/>
      <c r="D5" s="5"/>
    </row>
    <row r="6" spans="2:9" ht="43.5" customHeight="1" x14ac:dyDescent="0.25">
      <c r="C6" s="4" t="s">
        <v>6</v>
      </c>
      <c r="D6" s="4"/>
      <c r="E6" s="167" t="s">
        <v>0</v>
      </c>
      <c r="F6" s="168"/>
      <c r="G6" s="168"/>
      <c r="H6" s="168"/>
      <c r="I6" s="168"/>
    </row>
    <row r="7" spans="2:9" x14ac:dyDescent="0.25">
      <c r="C7" s="37"/>
      <c r="D7" s="37"/>
      <c r="E7" s="85"/>
      <c r="F7" s="85"/>
      <c r="G7" s="85"/>
    </row>
    <row r="9" spans="2:9" ht="45" x14ac:dyDescent="0.25">
      <c r="C9" s="39" t="s">
        <v>18</v>
      </c>
      <c r="D9" s="38"/>
      <c r="E9" s="169">
        <f>I60</f>
        <v>20000</v>
      </c>
      <c r="F9" s="170"/>
      <c r="G9" s="170"/>
      <c r="H9" s="170"/>
      <c r="I9" s="170"/>
    </row>
    <row r="10" spans="2:9" x14ac:dyDescent="0.25">
      <c r="E10" s="84">
        <f>I60</f>
        <v>20000</v>
      </c>
    </row>
    <row r="11" spans="2:9" x14ac:dyDescent="0.25">
      <c r="C11" s="55">
        <v>2</v>
      </c>
      <c r="D11" s="17"/>
      <c r="E11" s="95" t="s">
        <v>13</v>
      </c>
      <c r="H11" s="159"/>
      <c r="I11" s="159"/>
    </row>
    <row r="12" spans="2:9" ht="14.25" customHeight="1" x14ac:dyDescent="0.25">
      <c r="C12" s="2"/>
      <c r="D12" s="86">
        <v>2.0699999999999998</v>
      </c>
      <c r="E12" s="93" t="s">
        <v>166</v>
      </c>
      <c r="F12" s="62">
        <v>253</v>
      </c>
      <c r="G12" s="160" t="s">
        <v>165</v>
      </c>
      <c r="H12" s="83">
        <v>0</v>
      </c>
      <c r="I12" s="63">
        <f t="shared" ref="I12:I14" si="0">H12*F12</f>
        <v>0</v>
      </c>
    </row>
    <row r="13" spans="2:9" ht="14.25" customHeight="1" x14ac:dyDescent="0.25">
      <c r="C13" s="2"/>
      <c r="D13" s="86">
        <v>2.0699999999999998</v>
      </c>
      <c r="E13" s="93" t="s">
        <v>168</v>
      </c>
      <c r="F13" s="66">
        <f>3*1.8</f>
        <v>5.4</v>
      </c>
      <c r="G13" s="94" t="s">
        <v>165</v>
      </c>
      <c r="H13" s="82">
        <v>0</v>
      </c>
      <c r="I13" s="63">
        <f t="shared" si="0"/>
        <v>0</v>
      </c>
    </row>
    <row r="14" spans="2:9" x14ac:dyDescent="0.25">
      <c r="C14" s="2"/>
      <c r="D14" s="86">
        <v>2.0699999999999998</v>
      </c>
      <c r="E14" s="15" t="s">
        <v>36</v>
      </c>
      <c r="F14" s="62">
        <f>90*0.5*6</f>
        <v>270</v>
      </c>
      <c r="G14" s="21" t="s">
        <v>4</v>
      </c>
      <c r="H14" s="82">
        <v>0</v>
      </c>
      <c r="I14" s="63">
        <f t="shared" si="0"/>
        <v>0</v>
      </c>
    </row>
    <row r="15" spans="2:9" x14ac:dyDescent="0.25">
      <c r="C15" s="2"/>
      <c r="D15" s="86">
        <v>2.0699999999999998</v>
      </c>
      <c r="E15" s="88" t="s">
        <v>173</v>
      </c>
      <c r="F15" s="62">
        <v>5</v>
      </c>
      <c r="G15" s="21" t="s">
        <v>1</v>
      </c>
      <c r="H15" s="82">
        <v>0</v>
      </c>
      <c r="I15" s="63">
        <f t="shared" ref="I15:I16" si="1">H15*F15</f>
        <v>0</v>
      </c>
    </row>
    <row r="16" spans="2:9" ht="16.5" x14ac:dyDescent="0.35">
      <c r="C16" s="2"/>
      <c r="D16" s="86">
        <v>2.0699999999999998</v>
      </c>
      <c r="E16" s="57" t="s">
        <v>32</v>
      </c>
      <c r="F16" s="62">
        <v>1</v>
      </c>
      <c r="G16" s="59" t="s">
        <v>2</v>
      </c>
      <c r="H16" s="82">
        <v>0</v>
      </c>
      <c r="I16" s="63">
        <f t="shared" si="1"/>
        <v>0</v>
      </c>
    </row>
    <row r="17" spans="3:9" x14ac:dyDescent="0.25">
      <c r="C17" s="19"/>
      <c r="D17" s="35"/>
      <c r="E17" s="65" t="s">
        <v>0</v>
      </c>
      <c r="F17" s="68"/>
      <c r="G17" s="69"/>
      <c r="H17" s="42" t="s">
        <v>9</v>
      </c>
      <c r="I17" s="50">
        <f>SUM(I12:I16)</f>
        <v>0</v>
      </c>
    </row>
    <row r="18" spans="3:9" s="6" customFormat="1" ht="15.75" x14ac:dyDescent="0.25">
      <c r="C18" s="27">
        <v>3</v>
      </c>
      <c r="D18" s="26"/>
      <c r="E18" s="70" t="s">
        <v>15</v>
      </c>
      <c r="F18" s="71"/>
      <c r="G18" s="72"/>
      <c r="H18" s="73"/>
      <c r="I18" s="73"/>
    </row>
    <row r="19" spans="3:9" s="6" customFormat="1" ht="17.25" x14ac:dyDescent="0.35">
      <c r="C19" s="23"/>
      <c r="D19" s="86">
        <v>3.01</v>
      </c>
      <c r="E19" s="61" t="s">
        <v>161</v>
      </c>
      <c r="F19" s="58">
        <v>80</v>
      </c>
      <c r="G19" s="87" t="s">
        <v>1</v>
      </c>
      <c r="H19" s="82">
        <v>0</v>
      </c>
      <c r="I19" s="63">
        <f t="shared" ref="I19:I26" si="2">H19*F19</f>
        <v>0</v>
      </c>
    </row>
    <row r="20" spans="3:9" s="6" customFormat="1" ht="17.25" x14ac:dyDescent="0.35">
      <c r="C20" s="23"/>
      <c r="D20" s="86">
        <v>3.01</v>
      </c>
      <c r="E20" s="61" t="s">
        <v>162</v>
      </c>
      <c r="F20" s="58">
        <v>9</v>
      </c>
      <c r="G20" s="87" t="s">
        <v>1</v>
      </c>
      <c r="H20" s="82">
        <v>0</v>
      </c>
      <c r="I20" s="63">
        <f t="shared" si="2"/>
        <v>0</v>
      </c>
    </row>
    <row r="21" spans="3:9" s="6" customFormat="1" ht="17.25" x14ac:dyDescent="0.35">
      <c r="C21" s="23"/>
      <c r="D21" s="86">
        <v>3.01</v>
      </c>
      <c r="E21" s="61" t="s">
        <v>167</v>
      </c>
      <c r="F21" s="58">
        <v>8</v>
      </c>
      <c r="G21" s="87" t="s">
        <v>1</v>
      </c>
      <c r="H21" s="82">
        <v>0</v>
      </c>
      <c r="I21" s="63">
        <f t="shared" si="2"/>
        <v>0</v>
      </c>
    </row>
    <row r="22" spans="3:9" s="6" customFormat="1" ht="17.25" x14ac:dyDescent="0.35">
      <c r="C22" s="23"/>
      <c r="D22" s="86">
        <v>3.01</v>
      </c>
      <c r="E22" s="61" t="s">
        <v>23</v>
      </c>
      <c r="F22" s="58">
        <f>F19+F20+F21</f>
        <v>97</v>
      </c>
      <c r="G22" s="87" t="s">
        <v>163</v>
      </c>
      <c r="H22" s="82">
        <v>0</v>
      </c>
      <c r="I22" s="63">
        <f t="shared" si="2"/>
        <v>0</v>
      </c>
    </row>
    <row r="23" spans="3:9" s="6" customFormat="1" ht="17.25" x14ac:dyDescent="0.35">
      <c r="C23" s="23"/>
      <c r="D23" s="86">
        <v>3.01</v>
      </c>
      <c r="E23" s="61" t="s">
        <v>25</v>
      </c>
      <c r="F23" s="58">
        <v>5</v>
      </c>
      <c r="G23" s="87" t="s">
        <v>24</v>
      </c>
      <c r="H23" s="82">
        <v>0</v>
      </c>
      <c r="I23" s="63">
        <f t="shared" si="2"/>
        <v>0</v>
      </c>
    </row>
    <row r="24" spans="3:9" s="6" customFormat="1" ht="17.25" x14ac:dyDescent="0.35">
      <c r="C24" s="23"/>
      <c r="D24" s="86">
        <v>3.01</v>
      </c>
      <c r="E24" s="61" t="s">
        <v>22</v>
      </c>
      <c r="F24" s="58">
        <f>((257*3)+(168*3))</f>
        <v>1275</v>
      </c>
      <c r="G24" s="87" t="s">
        <v>3</v>
      </c>
      <c r="H24" s="82">
        <v>0</v>
      </c>
      <c r="I24" s="63">
        <f t="shared" si="2"/>
        <v>0</v>
      </c>
    </row>
    <row r="25" spans="3:9" s="6" customFormat="1" ht="17.25" x14ac:dyDescent="0.35">
      <c r="C25" s="23"/>
      <c r="D25" s="86">
        <v>3.01</v>
      </c>
      <c r="E25" s="60" t="s">
        <v>21</v>
      </c>
      <c r="F25" s="58">
        <v>1</v>
      </c>
      <c r="G25" s="87" t="s">
        <v>2</v>
      </c>
      <c r="H25" s="82">
        <v>0</v>
      </c>
      <c r="I25" s="63">
        <f t="shared" si="2"/>
        <v>0</v>
      </c>
    </row>
    <row r="26" spans="3:9" ht="16.5" x14ac:dyDescent="0.35">
      <c r="C26" s="16"/>
      <c r="D26" s="89">
        <v>3.01</v>
      </c>
      <c r="E26" s="90" t="s">
        <v>177</v>
      </c>
      <c r="F26" s="78">
        <v>810</v>
      </c>
      <c r="G26" s="91" t="s">
        <v>7</v>
      </c>
      <c r="H26" s="82">
        <v>0</v>
      </c>
      <c r="I26" s="63">
        <f t="shared" si="2"/>
        <v>0</v>
      </c>
    </row>
    <row r="27" spans="3:9" ht="16.5" x14ac:dyDescent="0.35">
      <c r="C27" s="2"/>
      <c r="D27" s="92">
        <v>3.01</v>
      </c>
      <c r="E27" s="2" t="s">
        <v>164</v>
      </c>
      <c r="F27" s="58">
        <f>0.45*5*5</f>
        <v>11.25</v>
      </c>
      <c r="G27" s="59" t="s">
        <v>30</v>
      </c>
      <c r="H27" s="82">
        <v>0</v>
      </c>
      <c r="I27" s="63">
        <f t="shared" ref="I27" si="3">H27*F27</f>
        <v>0</v>
      </c>
    </row>
    <row r="28" spans="3:9" x14ac:dyDescent="0.25">
      <c r="H28" s="42" t="s">
        <v>9</v>
      </c>
      <c r="I28" s="50">
        <f>SUM(I19:I27)</f>
        <v>0</v>
      </c>
    </row>
    <row r="29" spans="3:9" s="6" customFormat="1" ht="15.75" x14ac:dyDescent="0.25">
      <c r="C29" s="25">
        <v>5</v>
      </c>
      <c r="D29" s="26"/>
      <c r="E29" s="74" t="s">
        <v>14</v>
      </c>
      <c r="F29" s="71"/>
      <c r="G29" s="72"/>
      <c r="H29" s="73"/>
      <c r="I29" s="73"/>
    </row>
    <row r="30" spans="3:9" ht="15.75" x14ac:dyDescent="0.3">
      <c r="C30" s="14" t="s">
        <v>0</v>
      </c>
      <c r="D30" s="2">
        <v>5.01</v>
      </c>
      <c r="E30" s="64" t="s">
        <v>157</v>
      </c>
      <c r="F30" s="58">
        <v>1</v>
      </c>
      <c r="G30" s="75" t="s">
        <v>2</v>
      </c>
      <c r="H30" s="67">
        <f>'Mechanical CSA'!C47</f>
        <v>0</v>
      </c>
      <c r="I30" s="63">
        <f>H30*F30</f>
        <v>0</v>
      </c>
    </row>
    <row r="31" spans="3:9" ht="15.75" x14ac:dyDescent="0.3">
      <c r="C31" s="14" t="s">
        <v>0</v>
      </c>
      <c r="D31" s="2">
        <v>5.0199999999999996</v>
      </c>
      <c r="E31" s="64" t="s">
        <v>158</v>
      </c>
      <c r="F31" s="58">
        <v>1</v>
      </c>
      <c r="G31" s="75" t="s">
        <v>2</v>
      </c>
      <c r="H31" s="67">
        <f>'Electrical CSA'!C43</f>
        <v>0</v>
      </c>
      <c r="I31" s="63">
        <f>H31*F31</f>
        <v>0</v>
      </c>
    </row>
    <row r="32" spans="3:9" x14ac:dyDescent="0.25">
      <c r="C32" s="2"/>
      <c r="D32" s="2"/>
      <c r="E32" s="2"/>
      <c r="F32" s="2"/>
      <c r="G32" s="76"/>
      <c r="H32" s="41" t="s">
        <v>9</v>
      </c>
      <c r="I32" s="50">
        <f>(SUM(I31:I31))</f>
        <v>0</v>
      </c>
    </row>
    <row r="33" spans="3:9" ht="17.25" x14ac:dyDescent="0.35">
      <c r="C33" s="36">
        <v>10</v>
      </c>
      <c r="D33" s="13"/>
      <c r="E33" s="77" t="s">
        <v>11</v>
      </c>
      <c r="F33" s="10"/>
      <c r="G33" s="59"/>
      <c r="H33" s="41"/>
      <c r="I33" s="63"/>
    </row>
    <row r="34" spans="3:9" ht="16.5" x14ac:dyDescent="0.35">
      <c r="C34" s="2"/>
      <c r="D34" s="9">
        <v>10.1</v>
      </c>
      <c r="E34" s="2" t="s">
        <v>26</v>
      </c>
      <c r="F34" s="58">
        <v>48</v>
      </c>
      <c r="G34" s="59" t="s">
        <v>1</v>
      </c>
      <c r="H34" s="83">
        <v>0</v>
      </c>
      <c r="I34" s="63">
        <f>H34*F34</f>
        <v>0</v>
      </c>
    </row>
    <row r="35" spans="3:9" ht="16.5" x14ac:dyDescent="0.35">
      <c r="C35" s="2"/>
      <c r="D35" s="9">
        <v>10.1</v>
      </c>
      <c r="E35" s="2" t="s">
        <v>27</v>
      </c>
      <c r="F35" s="58">
        <f>F34</f>
        <v>48</v>
      </c>
      <c r="G35" s="59" t="s">
        <v>1</v>
      </c>
      <c r="H35" s="83">
        <v>0</v>
      </c>
      <c r="I35" s="63">
        <f t="shared" ref="I35:I48" si="4">H35*F35</f>
        <v>0</v>
      </c>
    </row>
    <row r="36" spans="3:9" ht="16.5" x14ac:dyDescent="0.35">
      <c r="C36" s="2"/>
      <c r="D36" s="9">
        <v>10.1</v>
      </c>
      <c r="E36" s="2" t="s">
        <v>31</v>
      </c>
      <c r="F36" s="58">
        <f>F34</f>
        <v>48</v>
      </c>
      <c r="G36" s="59" t="s">
        <v>1</v>
      </c>
      <c r="H36" s="83">
        <v>0</v>
      </c>
      <c r="I36" s="63">
        <f>H36*F36</f>
        <v>0</v>
      </c>
    </row>
    <row r="37" spans="3:9" ht="16.5" x14ac:dyDescent="0.35">
      <c r="C37" s="2"/>
      <c r="D37" s="9">
        <v>10.1</v>
      </c>
      <c r="E37" s="2" t="s">
        <v>171</v>
      </c>
      <c r="F37" s="58">
        <v>80</v>
      </c>
      <c r="G37" s="59" t="s">
        <v>1</v>
      </c>
      <c r="H37" s="83">
        <v>0</v>
      </c>
      <c r="I37" s="63">
        <f t="shared" si="4"/>
        <v>0</v>
      </c>
    </row>
    <row r="38" spans="3:9" ht="16.5" x14ac:dyDescent="0.35">
      <c r="C38" s="2"/>
      <c r="D38" s="9">
        <v>10.1</v>
      </c>
      <c r="E38" s="2" t="s">
        <v>29</v>
      </c>
      <c r="F38" s="58">
        <f>F34</f>
        <v>48</v>
      </c>
      <c r="G38" s="59" t="s">
        <v>1</v>
      </c>
      <c r="H38" s="83">
        <v>0</v>
      </c>
      <c r="I38" s="63">
        <f>H38*F38</f>
        <v>0</v>
      </c>
    </row>
    <row r="39" spans="3:9" ht="16.5" x14ac:dyDescent="0.35">
      <c r="C39" s="2"/>
      <c r="D39" s="9">
        <v>10.1</v>
      </c>
      <c r="E39" s="2" t="s">
        <v>170</v>
      </c>
      <c r="F39" s="58">
        <v>5</v>
      </c>
      <c r="G39" s="59" t="s">
        <v>1</v>
      </c>
      <c r="H39" s="83">
        <v>0</v>
      </c>
      <c r="I39" s="63">
        <f>H39*F39</f>
        <v>0</v>
      </c>
    </row>
    <row r="40" spans="3:9" ht="16.5" x14ac:dyDescent="0.35">
      <c r="C40" s="2"/>
      <c r="D40" s="9">
        <v>10.1</v>
      </c>
      <c r="E40" s="2" t="s">
        <v>28</v>
      </c>
      <c r="F40" s="58">
        <f>5*2</f>
        <v>10</v>
      </c>
      <c r="G40" s="59" t="s">
        <v>4</v>
      </c>
      <c r="H40" s="83">
        <v>0</v>
      </c>
      <c r="I40" s="63">
        <f>H40*F40</f>
        <v>0</v>
      </c>
    </row>
    <row r="41" spans="3:9" ht="16.5" x14ac:dyDescent="0.35">
      <c r="C41" s="2"/>
      <c r="D41" s="9">
        <v>10.1</v>
      </c>
      <c r="E41" s="2" t="s">
        <v>34</v>
      </c>
      <c r="F41" s="58">
        <f>F35</f>
        <v>48</v>
      </c>
      <c r="G41" s="59" t="s">
        <v>1</v>
      </c>
      <c r="H41" s="83">
        <v>0</v>
      </c>
      <c r="I41" s="63">
        <f>H41*F41</f>
        <v>0</v>
      </c>
    </row>
    <row r="42" spans="3:9" ht="16.5" x14ac:dyDescent="0.35">
      <c r="C42" s="2"/>
      <c r="D42" s="9">
        <v>10.1</v>
      </c>
      <c r="E42" s="2" t="s">
        <v>172</v>
      </c>
      <c r="F42" s="58">
        <v>5</v>
      </c>
      <c r="G42" s="59" t="s">
        <v>1</v>
      </c>
      <c r="H42" s="83">
        <v>0</v>
      </c>
      <c r="I42" s="63">
        <f>H42*F42</f>
        <v>0</v>
      </c>
    </row>
    <row r="43" spans="3:9" x14ac:dyDescent="0.25">
      <c r="H43" s="41" t="s">
        <v>9</v>
      </c>
      <c r="I43" s="51">
        <f>SUM(I34:I42)</f>
        <v>0</v>
      </c>
    </row>
    <row r="45" spans="3:9" ht="17.25" x14ac:dyDescent="0.35">
      <c r="C45" s="36">
        <v>11</v>
      </c>
      <c r="D45" s="13"/>
      <c r="E45" s="77" t="s">
        <v>17</v>
      </c>
      <c r="F45" s="161"/>
      <c r="G45" s="162"/>
      <c r="H45" s="158"/>
      <c r="I45" s="158"/>
    </row>
    <row r="46" spans="3:9" ht="16.5" x14ac:dyDescent="0.35">
      <c r="C46" s="2"/>
      <c r="D46" s="9">
        <v>11.1</v>
      </c>
      <c r="E46" s="2" t="s">
        <v>33</v>
      </c>
      <c r="F46" s="58">
        <v>5</v>
      </c>
      <c r="G46" s="59" t="s">
        <v>1</v>
      </c>
      <c r="H46" s="83">
        <v>0</v>
      </c>
      <c r="I46" s="63">
        <f t="shared" si="4"/>
        <v>0</v>
      </c>
    </row>
    <row r="47" spans="3:9" ht="16.5" x14ac:dyDescent="0.35">
      <c r="C47" s="2"/>
      <c r="D47" s="9">
        <v>11.1</v>
      </c>
      <c r="E47" s="2" t="s">
        <v>35</v>
      </c>
      <c r="F47" s="58">
        <v>48</v>
      </c>
      <c r="G47" s="59" t="s">
        <v>169</v>
      </c>
      <c r="H47" s="83">
        <v>0</v>
      </c>
      <c r="I47" s="63">
        <f t="shared" si="4"/>
        <v>0</v>
      </c>
    </row>
    <row r="48" spans="3:9" ht="16.5" x14ac:dyDescent="0.35">
      <c r="C48" s="2"/>
      <c r="D48" s="9">
        <v>11.1</v>
      </c>
      <c r="E48" s="2" t="s">
        <v>174</v>
      </c>
      <c r="F48" s="58">
        <v>32</v>
      </c>
      <c r="G48" s="59" t="s">
        <v>169</v>
      </c>
      <c r="H48" s="83">
        <v>0</v>
      </c>
      <c r="I48" s="63">
        <f t="shared" si="4"/>
        <v>0</v>
      </c>
    </row>
    <row r="49" spans="3:9" ht="16.5" x14ac:dyDescent="0.35">
      <c r="C49" s="2"/>
      <c r="D49" s="9">
        <v>11.1</v>
      </c>
      <c r="E49" s="2" t="s">
        <v>175</v>
      </c>
      <c r="F49" s="58"/>
      <c r="G49" s="59"/>
      <c r="H49" s="83">
        <v>0</v>
      </c>
      <c r="I49" s="63">
        <f t="shared" ref="I49:I50" si="5">H49*F49</f>
        <v>0</v>
      </c>
    </row>
    <row r="50" spans="3:9" ht="16.5" x14ac:dyDescent="0.35">
      <c r="C50" s="2"/>
      <c r="D50" s="9">
        <v>11.1</v>
      </c>
      <c r="E50" s="2" t="s">
        <v>176</v>
      </c>
      <c r="F50" s="58">
        <f>(5*3*4*0.3*0.3)*3</f>
        <v>16.2</v>
      </c>
      <c r="G50" s="59" t="s">
        <v>3</v>
      </c>
      <c r="H50" s="83">
        <v>0</v>
      </c>
      <c r="I50" s="63">
        <f t="shared" si="5"/>
        <v>0</v>
      </c>
    </row>
    <row r="51" spans="3:9" ht="16.5" x14ac:dyDescent="0.35">
      <c r="C51" s="2"/>
      <c r="D51" s="9"/>
      <c r="E51" s="2"/>
      <c r="F51" s="10"/>
      <c r="G51" s="59"/>
      <c r="H51" s="41" t="s">
        <v>9</v>
      </c>
      <c r="I51" s="51">
        <f>SUM(I46:I50)</f>
        <v>0</v>
      </c>
    </row>
    <row r="52" spans="3:9" x14ac:dyDescent="0.25">
      <c r="C52" s="2"/>
      <c r="D52" s="9"/>
      <c r="E52" s="2"/>
      <c r="H52" s="1"/>
      <c r="I52" s="1"/>
    </row>
    <row r="53" spans="3:9" s="6" customFormat="1" ht="15.75" x14ac:dyDescent="0.25">
      <c r="C53" s="28">
        <v>12</v>
      </c>
      <c r="D53" s="29"/>
      <c r="E53" s="30" t="s">
        <v>10</v>
      </c>
      <c r="F53" s="31"/>
      <c r="G53" s="31"/>
      <c r="H53" s="43"/>
      <c r="I53" s="43"/>
    </row>
    <row r="54" spans="3:9" x14ac:dyDescent="0.25">
      <c r="C54" s="2"/>
      <c r="D54" s="20">
        <v>12.01</v>
      </c>
      <c r="E54" s="12" t="s">
        <v>20</v>
      </c>
      <c r="F54" s="8">
        <v>1</v>
      </c>
      <c r="G54" s="10" t="s">
        <v>2</v>
      </c>
      <c r="H54" s="80"/>
      <c r="I54" s="56">
        <v>20000</v>
      </c>
    </row>
    <row r="55" spans="3:9" x14ac:dyDescent="0.25">
      <c r="C55" s="2" t="s">
        <v>0</v>
      </c>
      <c r="D55" s="2"/>
      <c r="E55" s="2"/>
      <c r="F55" s="2"/>
      <c r="G55" s="10"/>
      <c r="H55" s="81" t="s">
        <v>9</v>
      </c>
      <c r="I55" s="52">
        <f>SUM(I54:I54)</f>
        <v>20000</v>
      </c>
    </row>
    <row r="56" spans="3:9" x14ac:dyDescent="0.25">
      <c r="C56" s="22"/>
      <c r="D56" s="22"/>
      <c r="E56" s="2"/>
      <c r="F56" s="2"/>
      <c r="G56" s="7"/>
      <c r="H56" s="46"/>
      <c r="I56" s="46"/>
    </row>
    <row r="57" spans="3:9" s="6" customFormat="1" ht="15.75" x14ac:dyDescent="0.25">
      <c r="C57" s="33">
        <v>13</v>
      </c>
      <c r="D57" s="33"/>
      <c r="E57" s="54" t="s">
        <v>19</v>
      </c>
      <c r="F57" s="34"/>
      <c r="G57" s="34"/>
      <c r="H57" s="47"/>
      <c r="I57" s="49"/>
    </row>
    <row r="58" spans="3:9" ht="15.75" x14ac:dyDescent="0.25">
      <c r="C58" s="22"/>
      <c r="D58" s="2">
        <v>13.1</v>
      </c>
      <c r="E58" s="2" t="s">
        <v>12</v>
      </c>
      <c r="F58" s="163">
        <v>0</v>
      </c>
      <c r="G58" s="10" t="s">
        <v>8</v>
      </c>
      <c r="H58" s="44" t="s">
        <v>0</v>
      </c>
      <c r="I58" s="51">
        <f>F58*(I55+I51+I43+I32+I28+I17)</f>
        <v>0</v>
      </c>
    </row>
    <row r="59" spans="3:9" ht="16.5" customHeight="1" x14ac:dyDescent="0.25">
      <c r="C59" s="18"/>
      <c r="F59" s="32"/>
      <c r="G59" s="11"/>
      <c r="H59" s="48"/>
      <c r="I59" s="53"/>
    </row>
    <row r="60" spans="3:9" s="6" customFormat="1" ht="15.75" x14ac:dyDescent="0.25">
      <c r="C60" s="164" t="s">
        <v>16</v>
      </c>
      <c r="D60" s="164"/>
      <c r="E60" s="164"/>
      <c r="F60" s="164"/>
      <c r="G60" s="24"/>
      <c r="H60" s="45"/>
      <c r="I60" s="79">
        <f>(I58+I55+I32+I28+I17+I43+I51)</f>
        <v>20000</v>
      </c>
    </row>
    <row r="61" spans="3:9" ht="16.5" customHeight="1" x14ac:dyDescent="0.25">
      <c r="C61" s="18"/>
      <c r="F61" s="32"/>
      <c r="G61" s="11"/>
      <c r="H61" s="48"/>
      <c r="I61" s="53"/>
    </row>
  </sheetData>
  <mergeCells count="4">
    <mergeCell ref="C60:F60"/>
    <mergeCell ref="E4:I4"/>
    <mergeCell ref="E6:I6"/>
    <mergeCell ref="E9:I9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5755-D48D-4651-9359-2DB32E11D780}">
  <sheetPr>
    <pageSetUpPr fitToPage="1"/>
  </sheetPr>
  <dimension ref="A1:O75"/>
  <sheetViews>
    <sheetView zoomScale="120" zoomScaleNormal="120" workbookViewId="0">
      <selection activeCell="H35" sqref="H35"/>
    </sheetView>
  </sheetViews>
  <sheetFormatPr defaultColWidth="8.85546875" defaultRowHeight="15" x14ac:dyDescent="0.25"/>
  <cols>
    <col min="1" max="1" width="8.140625" customWidth="1"/>
    <col min="2" max="2" width="41.5703125" customWidth="1"/>
    <col min="3" max="3" width="14.5703125" customWidth="1"/>
    <col min="4" max="4" width="43.85546875" customWidth="1"/>
    <col min="5" max="5" width="20.5703125" bestFit="1" customWidth="1"/>
    <col min="6" max="6" width="3.5703125" bestFit="1" customWidth="1"/>
    <col min="7" max="7" width="11.85546875" bestFit="1" customWidth="1"/>
    <col min="8" max="8" width="11.42578125" bestFit="1" customWidth="1"/>
    <col min="9" max="9" width="4.42578125" bestFit="1" customWidth="1"/>
    <col min="10" max="10" width="4.85546875" bestFit="1" customWidth="1"/>
    <col min="11" max="11" width="7.42578125" bestFit="1" customWidth="1"/>
    <col min="12" max="12" width="7.140625" bestFit="1" customWidth="1"/>
    <col min="13" max="13" width="4.42578125" bestFit="1" customWidth="1"/>
    <col min="14" max="14" width="7.42578125" bestFit="1" customWidth="1"/>
  </cols>
  <sheetData>
    <row r="1" spans="1:15" x14ac:dyDescent="0.25">
      <c r="A1" s="96" t="s">
        <v>37</v>
      </c>
      <c r="B1" s="97" t="s">
        <v>38</v>
      </c>
      <c r="C1" s="96" t="s">
        <v>39</v>
      </c>
      <c r="D1" s="98" t="s">
        <v>40</v>
      </c>
      <c r="E1" s="96" t="s">
        <v>41</v>
      </c>
    </row>
    <row r="2" spans="1:15" x14ac:dyDescent="0.25">
      <c r="A2" s="96" t="s">
        <v>42</v>
      </c>
      <c r="B2" s="97" t="s">
        <v>43</v>
      </c>
      <c r="C2" s="96" t="s">
        <v>44</v>
      </c>
      <c r="D2" t="s">
        <v>45</v>
      </c>
      <c r="E2" s="96"/>
    </row>
    <row r="3" spans="1:15" x14ac:dyDescent="0.25">
      <c r="A3" s="96" t="s">
        <v>46</v>
      </c>
      <c r="B3" s="97" t="s">
        <v>47</v>
      </c>
      <c r="C3" s="96" t="s">
        <v>48</v>
      </c>
      <c r="D3" s="99">
        <v>45261</v>
      </c>
    </row>
    <row r="4" spans="1:15" ht="15.75" thickBot="1" x14ac:dyDescent="0.3">
      <c r="E4" s="96"/>
      <c r="F4" s="96"/>
      <c r="G4" s="96"/>
      <c r="H4" s="96"/>
      <c r="J4" s="96"/>
      <c r="M4" s="96"/>
    </row>
    <row r="5" spans="1:15" s="96" customFormat="1" ht="15.75" thickBot="1" x14ac:dyDescent="0.3">
      <c r="A5" s="100" t="s">
        <v>49</v>
      </c>
      <c r="B5" s="101" t="s">
        <v>50</v>
      </c>
      <c r="C5" s="102" t="s">
        <v>51</v>
      </c>
      <c r="D5" s="103" t="s">
        <v>52</v>
      </c>
    </row>
    <row r="6" spans="1:15" s="96" customFormat="1" ht="15.75" thickBot="1" x14ac:dyDescent="0.3">
      <c r="A6" s="104" t="s">
        <v>53</v>
      </c>
      <c r="B6" s="105"/>
      <c r="C6" s="106"/>
      <c r="D6" s="107"/>
    </row>
    <row r="7" spans="1:15" s="108" customFormat="1" ht="30.6" customHeight="1" thickBot="1" x14ac:dyDescent="0.3">
      <c r="A7" s="171" t="s">
        <v>54</v>
      </c>
      <c r="B7" s="172"/>
      <c r="C7" s="172"/>
      <c r="D7" s="173"/>
    </row>
    <row r="8" spans="1:15" s="113" customFormat="1" ht="25.5" x14ac:dyDescent="0.25">
      <c r="A8" s="109"/>
      <c r="B8" s="110" t="s">
        <v>55</v>
      </c>
      <c r="C8" s="111"/>
      <c r="D8" s="112"/>
      <c r="E8" s="108"/>
      <c r="F8" s="108"/>
      <c r="G8" s="108"/>
      <c r="I8" s="108"/>
      <c r="J8" s="114"/>
      <c r="K8" s="115"/>
      <c r="L8" s="116"/>
      <c r="M8" s="108"/>
      <c r="N8" s="115"/>
      <c r="O8" s="108"/>
    </row>
    <row r="9" spans="1:15" s="113" customFormat="1" ht="25.5" x14ac:dyDescent="0.25">
      <c r="A9" s="117"/>
      <c r="B9" s="118" t="s">
        <v>56</v>
      </c>
      <c r="C9" s="119"/>
      <c r="D9" s="120" t="s">
        <v>57</v>
      </c>
      <c r="E9" s="108"/>
      <c r="F9" s="108"/>
      <c r="G9" s="108"/>
      <c r="I9" s="108"/>
      <c r="J9" s="114"/>
      <c r="K9" s="115"/>
      <c r="L9" s="116"/>
      <c r="M9" s="108"/>
      <c r="N9" s="115"/>
      <c r="O9" s="108"/>
    </row>
    <row r="10" spans="1:15" s="113" customFormat="1" x14ac:dyDescent="0.25">
      <c r="A10" s="117"/>
      <c r="B10" s="118" t="s">
        <v>58</v>
      </c>
      <c r="C10" s="119"/>
      <c r="D10" s="120"/>
      <c r="E10" s="108"/>
      <c r="F10" s="108"/>
      <c r="G10" s="108"/>
      <c r="I10" s="108"/>
      <c r="J10" s="114"/>
      <c r="K10" s="115"/>
      <c r="L10" s="116"/>
      <c r="M10" s="108"/>
      <c r="N10" s="115"/>
      <c r="O10" s="108"/>
    </row>
    <row r="11" spans="1:15" s="126" customFormat="1" x14ac:dyDescent="0.25">
      <c r="A11" s="121"/>
      <c r="B11" s="122" t="s">
        <v>59</v>
      </c>
      <c r="C11" s="123"/>
      <c r="D11" s="124"/>
      <c r="E11" s="125"/>
      <c r="F11" s="125"/>
      <c r="G11" s="125"/>
      <c r="I11" s="125"/>
      <c r="J11" s="127"/>
      <c r="K11" s="128"/>
      <c r="L11" s="129"/>
      <c r="M11" s="125"/>
      <c r="N11" s="128"/>
      <c r="O11" s="125"/>
    </row>
    <row r="12" spans="1:15" s="113" customFormat="1" x14ac:dyDescent="0.25">
      <c r="A12" s="117"/>
      <c r="B12" s="118" t="s">
        <v>60</v>
      </c>
      <c r="C12" s="119"/>
      <c r="D12" s="120" t="s">
        <v>61</v>
      </c>
      <c r="E12" s="108"/>
      <c r="F12" s="108"/>
      <c r="G12" s="108"/>
      <c r="I12" s="108"/>
      <c r="J12" s="114"/>
      <c r="K12" s="115"/>
      <c r="L12" s="116"/>
      <c r="M12" s="108"/>
      <c r="N12" s="115"/>
      <c r="O12" s="108"/>
    </row>
    <row r="13" spans="1:15" s="126" customFormat="1" x14ac:dyDescent="0.25">
      <c r="A13" s="121"/>
      <c r="B13" s="122" t="s">
        <v>62</v>
      </c>
      <c r="C13" s="123"/>
      <c r="D13" s="124"/>
      <c r="E13" s="125"/>
      <c r="F13" s="125"/>
      <c r="G13" s="125"/>
      <c r="I13" s="125"/>
      <c r="J13" s="127"/>
      <c r="K13" s="128"/>
      <c r="L13" s="129"/>
      <c r="M13" s="125"/>
      <c r="N13" s="128"/>
      <c r="O13" s="125"/>
    </row>
    <row r="14" spans="1:15" s="126" customFormat="1" x14ac:dyDescent="0.25">
      <c r="A14" s="121"/>
      <c r="B14" s="122" t="s">
        <v>63</v>
      </c>
      <c r="C14" s="123"/>
      <c r="D14" s="124"/>
      <c r="E14" s="125"/>
      <c r="F14" s="125"/>
      <c r="G14" s="125"/>
      <c r="I14" s="125"/>
      <c r="J14" s="127"/>
      <c r="K14" s="128"/>
      <c r="L14" s="129"/>
      <c r="M14" s="125"/>
      <c r="N14" s="128"/>
      <c r="O14" s="125"/>
    </row>
    <row r="15" spans="1:15" s="113" customFormat="1" x14ac:dyDescent="0.25">
      <c r="A15" s="117"/>
      <c r="B15" s="118" t="s">
        <v>64</v>
      </c>
      <c r="C15" s="119"/>
      <c r="D15" s="120"/>
      <c r="E15" s="108"/>
      <c r="F15" s="108"/>
      <c r="G15" s="108"/>
      <c r="I15" s="108"/>
      <c r="J15" s="114"/>
      <c r="K15" s="115"/>
      <c r="L15" s="116"/>
      <c r="M15" s="108"/>
      <c r="N15" s="115"/>
      <c r="O15" s="108"/>
    </row>
    <row r="16" spans="1:15" s="126" customFormat="1" x14ac:dyDescent="0.25">
      <c r="A16" s="121"/>
      <c r="B16" s="122" t="s">
        <v>65</v>
      </c>
      <c r="C16" s="123"/>
      <c r="D16" s="124"/>
      <c r="E16" s="125"/>
      <c r="F16" s="125"/>
      <c r="G16" s="125"/>
      <c r="I16" s="125"/>
      <c r="J16" s="127"/>
      <c r="K16" s="128"/>
      <c r="L16" s="129"/>
      <c r="M16" s="125"/>
      <c r="N16" s="128"/>
      <c r="O16" s="125"/>
    </row>
    <row r="17" spans="1:15" s="126" customFormat="1" x14ac:dyDescent="0.25">
      <c r="A17" s="121"/>
      <c r="B17" s="122" t="s">
        <v>66</v>
      </c>
      <c r="C17" s="123"/>
      <c r="D17" s="124"/>
      <c r="E17" s="125"/>
      <c r="F17" s="125"/>
      <c r="G17" s="125"/>
      <c r="I17" s="125"/>
      <c r="J17" s="127"/>
      <c r="K17" s="128"/>
      <c r="L17" s="129"/>
      <c r="M17" s="125"/>
      <c r="N17" s="128"/>
      <c r="O17" s="125"/>
    </row>
    <row r="18" spans="1:15" s="126" customFormat="1" x14ac:dyDescent="0.25">
      <c r="A18" s="121"/>
      <c r="B18" s="122" t="s">
        <v>67</v>
      </c>
      <c r="C18" s="123"/>
      <c r="D18" s="124"/>
      <c r="E18" s="125"/>
      <c r="F18" s="125"/>
      <c r="G18" s="125"/>
      <c r="I18" s="125"/>
      <c r="J18" s="127"/>
      <c r="K18" s="128"/>
      <c r="L18" s="129"/>
      <c r="M18" s="125"/>
      <c r="N18" s="128"/>
      <c r="O18" s="125"/>
    </row>
    <row r="19" spans="1:15" s="126" customFormat="1" x14ac:dyDescent="0.25">
      <c r="A19" s="121"/>
      <c r="B19" s="122" t="s">
        <v>68</v>
      </c>
      <c r="C19" s="123"/>
      <c r="D19" s="124"/>
      <c r="E19" s="125"/>
      <c r="F19" s="125"/>
      <c r="G19" s="125"/>
      <c r="I19" s="125"/>
      <c r="J19" s="127"/>
      <c r="K19" s="128"/>
      <c r="L19" s="129"/>
      <c r="M19" s="125"/>
      <c r="N19" s="128"/>
      <c r="O19" s="125"/>
    </row>
    <row r="20" spans="1:15" s="126" customFormat="1" x14ac:dyDescent="0.25">
      <c r="A20" s="121"/>
      <c r="B20" s="122" t="s">
        <v>69</v>
      </c>
      <c r="C20" s="123"/>
      <c r="D20" s="124"/>
      <c r="E20" s="125"/>
      <c r="F20" s="125"/>
      <c r="G20" s="125"/>
      <c r="I20" s="125"/>
      <c r="J20" s="127"/>
      <c r="K20" s="128"/>
      <c r="L20" s="129"/>
      <c r="M20" s="125"/>
      <c r="N20" s="128"/>
      <c r="O20" s="125"/>
    </row>
    <row r="21" spans="1:15" s="126" customFormat="1" x14ac:dyDescent="0.25">
      <c r="A21" s="121"/>
      <c r="B21" s="122" t="s">
        <v>70</v>
      </c>
      <c r="C21" s="123"/>
      <c r="D21" s="124"/>
      <c r="E21" s="125"/>
      <c r="F21" s="125"/>
      <c r="G21" s="125"/>
      <c r="I21" s="125"/>
      <c r="J21" s="127"/>
      <c r="K21" s="128"/>
      <c r="L21" s="129"/>
      <c r="M21" s="125"/>
      <c r="N21" s="128"/>
      <c r="O21" s="125"/>
    </row>
    <row r="22" spans="1:15" s="126" customFormat="1" x14ac:dyDescent="0.25">
      <c r="A22" s="121"/>
      <c r="B22" s="122" t="s">
        <v>71</v>
      </c>
      <c r="C22" s="123"/>
      <c r="D22" s="124"/>
      <c r="E22" s="125"/>
      <c r="F22" s="125"/>
      <c r="G22" s="125"/>
      <c r="I22" s="125"/>
      <c r="J22" s="127"/>
      <c r="K22" s="128"/>
      <c r="L22" s="129"/>
      <c r="M22" s="125"/>
      <c r="N22" s="128"/>
      <c r="O22" s="125"/>
    </row>
    <row r="23" spans="1:15" s="126" customFormat="1" x14ac:dyDescent="0.25">
      <c r="A23" s="121"/>
      <c r="B23" s="122" t="s">
        <v>72</v>
      </c>
      <c r="C23" s="123"/>
      <c r="D23" s="124"/>
      <c r="E23" s="125"/>
      <c r="F23" s="125"/>
      <c r="G23" s="125"/>
      <c r="I23" s="125"/>
      <c r="J23" s="127"/>
      <c r="K23" s="128"/>
      <c r="L23" s="129"/>
      <c r="M23" s="125"/>
      <c r="N23" s="128"/>
      <c r="O23" s="125"/>
    </row>
    <row r="24" spans="1:15" s="126" customFormat="1" x14ac:dyDescent="0.25">
      <c r="A24" s="121"/>
      <c r="B24" s="122" t="s">
        <v>73</v>
      </c>
      <c r="C24" s="123"/>
      <c r="D24" s="124"/>
      <c r="E24" s="125"/>
      <c r="F24" s="125"/>
      <c r="G24" s="125"/>
      <c r="I24" s="125"/>
      <c r="J24" s="127"/>
      <c r="K24" s="128"/>
      <c r="L24" s="129"/>
      <c r="M24" s="125"/>
      <c r="N24" s="128"/>
      <c r="O24" s="125"/>
    </row>
    <row r="25" spans="1:15" s="126" customFormat="1" x14ac:dyDescent="0.25">
      <c r="A25" s="121"/>
      <c r="B25" s="122" t="s">
        <v>74</v>
      </c>
      <c r="C25" s="123"/>
      <c r="D25" s="124"/>
      <c r="E25" s="125"/>
      <c r="F25" s="125"/>
      <c r="G25" s="125"/>
      <c r="I25" s="125"/>
      <c r="J25" s="127"/>
      <c r="K25" s="128"/>
      <c r="L25" s="129"/>
      <c r="M25" s="125"/>
      <c r="N25" s="128"/>
      <c r="O25" s="125"/>
    </row>
    <row r="26" spans="1:15" s="126" customFormat="1" x14ac:dyDescent="0.25">
      <c r="A26" s="121"/>
      <c r="B26" s="122" t="s">
        <v>75</v>
      </c>
      <c r="C26" s="123"/>
      <c r="D26" s="124"/>
      <c r="E26" s="125"/>
      <c r="F26" s="125"/>
      <c r="G26" s="125"/>
      <c r="I26" s="125"/>
      <c r="J26" s="127"/>
      <c r="K26" s="128"/>
      <c r="L26" s="129"/>
      <c r="M26" s="125"/>
      <c r="N26" s="128"/>
      <c r="O26" s="125"/>
    </row>
    <row r="27" spans="1:15" s="126" customFormat="1" x14ac:dyDescent="0.25">
      <c r="A27" s="121"/>
      <c r="B27" s="122" t="s">
        <v>76</v>
      </c>
      <c r="C27" s="123"/>
      <c r="D27" s="124"/>
      <c r="E27" s="125"/>
      <c r="F27" s="125"/>
      <c r="G27" s="125"/>
      <c r="I27" s="125"/>
      <c r="J27" s="127"/>
      <c r="K27" s="128"/>
      <c r="L27" s="129"/>
      <c r="M27" s="125"/>
      <c r="N27" s="128"/>
      <c r="O27" s="125"/>
    </row>
    <row r="28" spans="1:15" s="126" customFormat="1" x14ac:dyDescent="0.25">
      <c r="A28" s="121"/>
      <c r="B28" s="122" t="s">
        <v>77</v>
      </c>
      <c r="C28" s="123"/>
      <c r="D28" s="124"/>
      <c r="E28" s="125"/>
      <c r="F28" s="125"/>
      <c r="G28" s="125"/>
      <c r="I28" s="125"/>
      <c r="J28" s="127"/>
      <c r="K28" s="128"/>
      <c r="L28" s="129"/>
      <c r="M28" s="125"/>
      <c r="N28" s="128"/>
      <c r="O28" s="125"/>
    </row>
    <row r="29" spans="1:15" s="126" customFormat="1" ht="25.5" x14ac:dyDescent="0.25">
      <c r="A29" s="121"/>
      <c r="B29" s="130" t="s">
        <v>78</v>
      </c>
      <c r="C29" s="123"/>
      <c r="D29" s="124" t="s">
        <v>79</v>
      </c>
      <c r="E29" s="125"/>
      <c r="F29" s="125"/>
      <c r="G29" s="125"/>
      <c r="I29" s="125"/>
      <c r="J29" s="127"/>
      <c r="K29" s="128"/>
      <c r="L29" s="129"/>
      <c r="M29" s="125"/>
      <c r="N29" s="128"/>
      <c r="O29" s="125"/>
    </row>
    <row r="30" spans="1:15" s="126" customFormat="1" ht="25.5" x14ac:dyDescent="0.25">
      <c r="A30" s="121"/>
      <c r="B30" s="130" t="s">
        <v>80</v>
      </c>
      <c r="C30" s="123"/>
      <c r="D30" s="124" t="s">
        <v>79</v>
      </c>
      <c r="E30" s="125"/>
      <c r="F30" s="125"/>
      <c r="G30" s="125"/>
      <c r="I30" s="125"/>
      <c r="J30" s="127"/>
      <c r="K30" s="128"/>
      <c r="L30" s="129"/>
      <c r="M30" s="125"/>
      <c r="N30" s="128"/>
      <c r="O30" s="125"/>
    </row>
    <row r="31" spans="1:15" s="126" customFormat="1" x14ac:dyDescent="0.25">
      <c r="A31" s="121"/>
      <c r="B31" s="130" t="s">
        <v>81</v>
      </c>
      <c r="C31" s="123"/>
      <c r="D31" s="124"/>
      <c r="E31" s="125"/>
      <c r="F31" s="125"/>
      <c r="G31" s="125"/>
      <c r="I31" s="125"/>
      <c r="J31" s="127"/>
      <c r="K31" s="128"/>
      <c r="L31" s="129"/>
      <c r="M31" s="125"/>
      <c r="N31" s="128"/>
      <c r="O31" s="125"/>
    </row>
    <row r="32" spans="1:15" s="126" customFormat="1" x14ac:dyDescent="0.25">
      <c r="A32" s="121"/>
      <c r="B32" s="130" t="s">
        <v>82</v>
      </c>
      <c r="C32" s="123"/>
      <c r="D32" s="124"/>
      <c r="E32" s="125"/>
      <c r="F32" s="125"/>
      <c r="G32" s="125"/>
      <c r="I32" s="125"/>
      <c r="J32" s="127"/>
      <c r="K32" s="128"/>
      <c r="L32" s="129"/>
      <c r="M32" s="125"/>
      <c r="N32" s="128"/>
      <c r="O32" s="125"/>
    </row>
    <row r="33" spans="1:15" s="126" customFormat="1" x14ac:dyDescent="0.25">
      <c r="A33" s="121"/>
      <c r="B33" s="130" t="s">
        <v>83</v>
      </c>
      <c r="C33" s="123"/>
      <c r="D33" s="124"/>
      <c r="E33" s="125"/>
      <c r="F33" s="125"/>
      <c r="G33" s="125"/>
      <c r="I33" s="125"/>
      <c r="J33" s="127"/>
      <c r="K33" s="128"/>
      <c r="L33" s="129"/>
      <c r="M33" s="125"/>
      <c r="N33" s="128"/>
      <c r="O33" s="125"/>
    </row>
    <row r="34" spans="1:15" s="126" customFormat="1" x14ac:dyDescent="0.25">
      <c r="A34" s="121"/>
      <c r="B34" s="130" t="s">
        <v>84</v>
      </c>
      <c r="C34" s="123"/>
      <c r="D34" s="124"/>
      <c r="E34" s="125"/>
      <c r="F34" s="125"/>
      <c r="G34" s="125"/>
      <c r="I34" s="125"/>
      <c r="J34" s="127"/>
      <c r="K34" s="128"/>
      <c r="L34" s="129"/>
      <c r="M34" s="125"/>
      <c r="N34" s="128"/>
      <c r="O34" s="125"/>
    </row>
    <row r="35" spans="1:15" s="126" customFormat="1" ht="25.5" x14ac:dyDescent="0.25">
      <c r="A35" s="131"/>
      <c r="B35" s="122" t="s">
        <v>85</v>
      </c>
      <c r="C35" s="123"/>
      <c r="D35" s="124" t="s">
        <v>86</v>
      </c>
      <c r="E35" s="125"/>
      <c r="F35" s="125"/>
      <c r="G35" s="125"/>
      <c r="I35" s="125"/>
      <c r="J35" s="127"/>
      <c r="K35" s="128"/>
      <c r="L35" s="129"/>
      <c r="M35" s="125"/>
      <c r="N35" s="128"/>
      <c r="O35" s="125"/>
    </row>
    <row r="36" spans="1:15" s="126" customFormat="1" x14ac:dyDescent="0.25">
      <c r="A36" s="131"/>
      <c r="B36" s="122" t="s">
        <v>87</v>
      </c>
      <c r="C36" s="123"/>
      <c r="D36" s="124"/>
      <c r="E36" s="125"/>
      <c r="F36" s="125"/>
      <c r="G36" s="125"/>
      <c r="I36" s="125"/>
      <c r="J36" s="127"/>
      <c r="K36" s="128"/>
      <c r="L36" s="129"/>
      <c r="M36" s="125"/>
      <c r="N36" s="128"/>
      <c r="O36" s="125"/>
    </row>
    <row r="37" spans="1:15" s="126" customFormat="1" x14ac:dyDescent="0.25">
      <c r="A37" s="121"/>
      <c r="B37" s="122" t="s">
        <v>88</v>
      </c>
      <c r="C37" s="123"/>
      <c r="D37" s="124"/>
      <c r="E37" s="125"/>
      <c r="F37" s="125"/>
      <c r="G37" s="125"/>
      <c r="I37" s="125"/>
      <c r="J37" s="127"/>
      <c r="K37" s="128"/>
      <c r="L37" s="129"/>
      <c r="M37" s="125"/>
      <c r="N37" s="128"/>
      <c r="O37" s="125"/>
    </row>
    <row r="38" spans="1:15" s="113" customFormat="1" ht="25.5" x14ac:dyDescent="0.25">
      <c r="A38" s="117"/>
      <c r="B38" s="118" t="s">
        <v>89</v>
      </c>
      <c r="C38" s="119"/>
      <c r="D38" s="120" t="s">
        <v>90</v>
      </c>
      <c r="E38" s="108"/>
      <c r="F38" s="108"/>
      <c r="G38" s="108"/>
      <c r="I38" s="108"/>
      <c r="J38" s="114"/>
      <c r="K38" s="115"/>
      <c r="L38" s="116"/>
      <c r="M38" s="108"/>
      <c r="N38" s="115"/>
      <c r="O38" s="108"/>
    </row>
    <row r="39" spans="1:15" s="126" customFormat="1" x14ac:dyDescent="0.25">
      <c r="A39" s="132"/>
      <c r="B39" s="122" t="s">
        <v>91</v>
      </c>
      <c r="C39" s="123"/>
      <c r="D39" s="124"/>
      <c r="E39" s="125"/>
      <c r="F39" s="125"/>
      <c r="G39" s="125"/>
      <c r="I39" s="125"/>
      <c r="J39" s="127"/>
      <c r="K39" s="128"/>
      <c r="L39" s="129"/>
      <c r="M39" s="125"/>
      <c r="N39" s="128"/>
      <c r="O39" s="125"/>
    </row>
    <row r="40" spans="1:15" s="113" customFormat="1" x14ac:dyDescent="0.25">
      <c r="A40" s="133"/>
      <c r="B40" s="118" t="s">
        <v>92</v>
      </c>
      <c r="C40" s="119"/>
      <c r="D40" s="120"/>
      <c r="E40" s="108"/>
      <c r="F40" s="108"/>
      <c r="G40" s="108"/>
      <c r="I40" s="108"/>
      <c r="J40" s="114"/>
      <c r="K40" s="115"/>
      <c r="L40" s="116"/>
      <c r="M40" s="108"/>
      <c r="N40" s="115"/>
      <c r="O40" s="108"/>
    </row>
    <row r="41" spans="1:15" s="126" customFormat="1" x14ac:dyDescent="0.25">
      <c r="A41" s="121"/>
      <c r="B41" s="122" t="s">
        <v>93</v>
      </c>
      <c r="C41" s="123"/>
      <c r="D41" s="124"/>
      <c r="E41" s="125"/>
      <c r="F41" s="125"/>
      <c r="G41" s="125"/>
      <c r="I41" s="125"/>
      <c r="J41" s="127"/>
      <c r="K41" s="128"/>
      <c r="L41" s="129"/>
      <c r="M41" s="125"/>
      <c r="N41" s="128"/>
      <c r="O41" s="125"/>
    </row>
    <row r="42" spans="1:15" s="126" customFormat="1" x14ac:dyDescent="0.25">
      <c r="A42" s="121"/>
      <c r="B42" s="122" t="s">
        <v>94</v>
      </c>
      <c r="C42" s="123"/>
      <c r="D42" s="124"/>
      <c r="E42" s="125"/>
      <c r="F42" s="125"/>
      <c r="G42" s="125"/>
      <c r="I42" s="125"/>
      <c r="J42" s="127"/>
      <c r="K42" s="128"/>
      <c r="L42" s="129"/>
      <c r="M42" s="125"/>
      <c r="N42" s="128"/>
      <c r="O42" s="125"/>
    </row>
    <row r="43" spans="1:15" s="113" customFormat="1" x14ac:dyDescent="0.25">
      <c r="A43" s="117"/>
      <c r="B43" s="118" t="s">
        <v>95</v>
      </c>
      <c r="C43" s="119"/>
      <c r="D43" s="120"/>
      <c r="E43" s="108"/>
      <c r="F43" s="108"/>
      <c r="G43" s="108"/>
      <c r="I43" s="108"/>
      <c r="J43" s="114"/>
      <c r="K43" s="115"/>
      <c r="L43" s="116"/>
      <c r="M43" s="108"/>
      <c r="N43" s="115"/>
      <c r="O43" s="108"/>
    </row>
    <row r="44" spans="1:15" s="113" customFormat="1" x14ac:dyDescent="0.25">
      <c r="A44" s="117"/>
      <c r="B44" s="134" t="s">
        <v>96</v>
      </c>
      <c r="C44" s="135"/>
      <c r="D44" s="136"/>
      <c r="E44" s="108"/>
      <c r="F44" s="108"/>
      <c r="G44" s="108"/>
      <c r="H44" s="108"/>
      <c r="I44" s="108"/>
      <c r="J44" s="114"/>
      <c r="K44" s="115"/>
      <c r="L44" s="116"/>
      <c r="M44" s="108"/>
      <c r="N44" s="115"/>
      <c r="O44" s="108"/>
    </row>
    <row r="45" spans="1:15" s="113" customFormat="1" x14ac:dyDescent="0.25">
      <c r="A45" s="133"/>
      <c r="B45" s="134" t="s">
        <v>97</v>
      </c>
      <c r="C45" s="135"/>
      <c r="D45" s="136"/>
      <c r="E45" s="108"/>
      <c r="F45" s="108"/>
      <c r="G45" s="108"/>
      <c r="I45" s="108"/>
      <c r="J45" s="114"/>
      <c r="K45" s="115"/>
      <c r="L45" s="116"/>
      <c r="M45" s="108"/>
      <c r="N45" s="115"/>
      <c r="O45" s="108"/>
    </row>
    <row r="46" spans="1:15" s="113" customFormat="1" ht="26.25" thickBot="1" x14ac:dyDescent="0.3">
      <c r="A46" s="117"/>
      <c r="B46" s="134" t="s">
        <v>98</v>
      </c>
      <c r="C46" s="135"/>
      <c r="D46" s="136"/>
      <c r="E46" s="108"/>
      <c r="F46" s="108"/>
      <c r="G46" s="108"/>
      <c r="H46" s="108"/>
      <c r="I46" s="108"/>
      <c r="J46" s="114"/>
      <c r="K46" s="115"/>
      <c r="L46" s="116"/>
      <c r="M46" s="108"/>
      <c r="N46" s="115"/>
      <c r="O46" s="108"/>
    </row>
    <row r="47" spans="1:15" s="113" customFormat="1" x14ac:dyDescent="0.25">
      <c r="A47" s="137"/>
      <c r="B47" s="138" t="s">
        <v>99</v>
      </c>
      <c r="C47" s="139">
        <f>SUM(C8:C46)</f>
        <v>0</v>
      </c>
      <c r="D47" s="137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</row>
    <row r="48" spans="1:15" s="113" customFormat="1" ht="15.75" thickBot="1" x14ac:dyDescent="0.3">
      <c r="B48" s="140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</row>
    <row r="49" spans="1:15" s="96" customFormat="1" ht="15.75" thickBot="1" x14ac:dyDescent="0.3">
      <c r="A49" s="100" t="s">
        <v>49</v>
      </c>
      <c r="B49" s="101" t="s">
        <v>100</v>
      </c>
      <c r="C49" s="102" t="s">
        <v>51</v>
      </c>
      <c r="D49" s="103" t="s">
        <v>52</v>
      </c>
    </row>
    <row r="50" spans="1:15" s="96" customFormat="1" ht="15.75" thickBot="1" x14ac:dyDescent="0.3">
      <c r="A50" s="104" t="s">
        <v>101</v>
      </c>
      <c r="B50" s="105"/>
      <c r="C50" s="106"/>
      <c r="D50" s="107"/>
    </row>
    <row r="51" spans="1:15" s="96" customFormat="1" ht="15.75" thickBot="1" x14ac:dyDescent="0.3">
      <c r="A51" s="104" t="s">
        <v>102</v>
      </c>
      <c r="B51" s="105"/>
      <c r="C51" s="106"/>
      <c r="D51" s="107"/>
    </row>
    <row r="52" spans="1:15" s="113" customFormat="1" x14ac:dyDescent="0.25">
      <c r="A52" s="109">
        <v>1</v>
      </c>
      <c r="B52" s="110"/>
      <c r="C52" s="111"/>
      <c r="D52" s="112"/>
      <c r="E52" s="108"/>
      <c r="F52" s="108"/>
      <c r="G52" s="108"/>
      <c r="H52" s="108"/>
      <c r="I52" s="108"/>
      <c r="J52" s="114"/>
      <c r="K52" s="115"/>
      <c r="L52" s="116"/>
      <c r="M52" s="108"/>
      <c r="N52" s="115"/>
      <c r="O52" s="108"/>
    </row>
    <row r="53" spans="1:15" s="113" customFormat="1" x14ac:dyDescent="0.25">
      <c r="A53" s="117">
        <v>2</v>
      </c>
      <c r="B53" s="118"/>
      <c r="C53" s="119"/>
      <c r="D53" s="120"/>
      <c r="E53" s="108"/>
      <c r="F53" s="108"/>
      <c r="G53" s="108"/>
      <c r="H53" s="108"/>
      <c r="I53" s="108"/>
      <c r="J53" s="114"/>
      <c r="K53" s="115"/>
      <c r="L53" s="116"/>
      <c r="M53" s="108"/>
      <c r="N53" s="115"/>
      <c r="O53" s="108"/>
    </row>
    <row r="54" spans="1:15" s="113" customFormat="1" x14ac:dyDescent="0.25">
      <c r="A54" s="117">
        <v>3</v>
      </c>
      <c r="B54" s="118"/>
      <c r="C54" s="119"/>
      <c r="D54" s="120"/>
      <c r="E54" s="108"/>
      <c r="F54" s="108"/>
      <c r="G54" s="108"/>
      <c r="H54" s="108"/>
      <c r="I54" s="108"/>
      <c r="J54" s="114"/>
      <c r="K54" s="115"/>
      <c r="L54" s="116"/>
      <c r="M54" s="108"/>
      <c r="N54" s="115"/>
      <c r="O54" s="108"/>
    </row>
    <row r="55" spans="1:15" s="113" customFormat="1" x14ac:dyDescent="0.25">
      <c r="A55" s="109">
        <v>3</v>
      </c>
      <c r="B55" s="118"/>
      <c r="C55" s="111"/>
      <c r="D55" s="112"/>
      <c r="E55" s="108"/>
      <c r="F55" s="108"/>
      <c r="G55" s="108"/>
      <c r="H55" s="108"/>
      <c r="I55" s="108"/>
      <c r="J55" s="114"/>
      <c r="K55" s="115"/>
      <c r="L55" s="116"/>
      <c r="M55" s="108"/>
      <c r="N55" s="115"/>
      <c r="O55" s="108"/>
    </row>
    <row r="56" spans="1:15" s="113" customFormat="1" x14ac:dyDescent="0.25">
      <c r="A56" s="117">
        <v>4</v>
      </c>
      <c r="B56" s="110"/>
      <c r="C56" s="119"/>
      <c r="D56" s="120"/>
      <c r="E56" s="108"/>
      <c r="F56" s="108"/>
      <c r="G56" s="108"/>
      <c r="H56" s="108"/>
      <c r="I56" s="108"/>
      <c r="J56" s="114"/>
      <c r="K56" s="115"/>
      <c r="L56" s="116"/>
      <c r="M56" s="108"/>
      <c r="N56" s="115"/>
      <c r="O56" s="108"/>
    </row>
    <row r="57" spans="1:15" s="113" customFormat="1" x14ac:dyDescent="0.25">
      <c r="A57" s="117">
        <v>5</v>
      </c>
      <c r="B57" s="110"/>
      <c r="C57" s="119"/>
      <c r="D57" s="120"/>
      <c r="E57" s="108"/>
      <c r="F57" s="108"/>
      <c r="G57" s="108"/>
      <c r="H57" s="108"/>
      <c r="I57" s="108"/>
      <c r="J57" s="114"/>
      <c r="K57" s="115"/>
      <c r="L57" s="116"/>
      <c r="M57" s="108"/>
      <c r="N57" s="115"/>
      <c r="O57" s="108"/>
    </row>
    <row r="58" spans="1:15" s="113" customFormat="1" x14ac:dyDescent="0.25">
      <c r="A58" s="117">
        <v>6</v>
      </c>
      <c r="B58" s="118"/>
      <c r="C58" s="119"/>
      <c r="D58" s="120"/>
      <c r="E58" s="108"/>
      <c r="F58" s="108"/>
      <c r="G58" s="108"/>
      <c r="H58" s="108"/>
      <c r="I58" s="108"/>
      <c r="J58" s="114"/>
      <c r="K58" s="115"/>
      <c r="L58" s="116"/>
      <c r="M58" s="108"/>
      <c r="N58" s="115"/>
      <c r="O58" s="108"/>
    </row>
    <row r="59" spans="1:15" s="113" customFormat="1" ht="15.75" thickBot="1" x14ac:dyDescent="0.3">
      <c r="A59" s="133">
        <v>7</v>
      </c>
      <c r="B59" s="134"/>
      <c r="C59" s="141"/>
      <c r="D59" s="136"/>
      <c r="E59" s="108"/>
      <c r="F59" s="108"/>
      <c r="G59" s="108"/>
      <c r="H59" s="108"/>
      <c r="I59" s="108"/>
      <c r="J59" s="114"/>
      <c r="K59" s="115"/>
      <c r="L59" s="116"/>
      <c r="M59" s="108"/>
      <c r="N59" s="115"/>
      <c r="O59" s="108"/>
    </row>
    <row r="60" spans="1:15" s="113" customFormat="1" x14ac:dyDescent="0.25">
      <c r="A60" s="137"/>
      <c r="B60" s="138" t="s">
        <v>99</v>
      </c>
      <c r="C60" s="139">
        <f>SUM(C52:C59)</f>
        <v>0</v>
      </c>
      <c r="D60" s="137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</row>
    <row r="61" spans="1:15" s="113" customFormat="1" x14ac:dyDescent="0.25"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</row>
    <row r="62" spans="1:15" s="113" customFormat="1" x14ac:dyDescent="0.25">
      <c r="A62" s="142" t="s">
        <v>103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</row>
    <row r="63" spans="1:15" s="113" customFormat="1" x14ac:dyDescent="0.25">
      <c r="A63" s="143" t="s">
        <v>104</v>
      </c>
      <c r="C63" s="140" t="s">
        <v>105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s="108" customFormat="1" x14ac:dyDescent="0.25">
      <c r="A64" s="144" t="s">
        <v>106</v>
      </c>
      <c r="B64" s="108" t="s">
        <v>107</v>
      </c>
      <c r="C64" s="145">
        <v>0</v>
      </c>
      <c r="D64" s="108" t="s">
        <v>108</v>
      </c>
    </row>
    <row r="65" spans="1:4" s="108" customFormat="1" x14ac:dyDescent="0.25">
      <c r="A65" s="144" t="s">
        <v>109</v>
      </c>
      <c r="B65" s="108" t="s">
        <v>110</v>
      </c>
      <c r="C65" s="145"/>
    </row>
    <row r="66" spans="1:4" s="108" customFormat="1" x14ac:dyDescent="0.25">
      <c r="A66" s="144"/>
      <c r="B66" t="s">
        <v>111</v>
      </c>
      <c r="C66" s="146"/>
    </row>
    <row r="67" spans="1:4" s="108" customFormat="1" x14ac:dyDescent="0.25">
      <c r="A67" s="144"/>
      <c r="B67" s="108" t="s">
        <v>112</v>
      </c>
      <c r="C67" s="146"/>
    </row>
    <row r="68" spans="1:4" s="108" customFormat="1" x14ac:dyDescent="0.25">
      <c r="A68" s="144"/>
      <c r="B68" s="108" t="s">
        <v>113</v>
      </c>
      <c r="C68" s="146"/>
    </row>
    <row r="69" spans="1:4" s="108" customFormat="1" x14ac:dyDescent="0.25">
      <c r="A69" s="144"/>
      <c r="B69" s="108" t="s">
        <v>114</v>
      </c>
      <c r="C69" s="146"/>
    </row>
    <row r="70" spans="1:4" s="108" customFormat="1" x14ac:dyDescent="0.25">
      <c r="A70" s="144"/>
      <c r="B70" s="108" t="s">
        <v>115</v>
      </c>
      <c r="C70" s="146"/>
    </row>
    <row r="71" spans="1:4" s="108" customFormat="1" x14ac:dyDescent="0.25">
      <c r="A71" s="144"/>
      <c r="B71" s="108" t="s">
        <v>116</v>
      </c>
      <c r="C71" s="146"/>
    </row>
    <row r="72" spans="1:4" s="108" customFormat="1" x14ac:dyDescent="0.25">
      <c r="A72" s="144"/>
      <c r="B72" s="108" t="s">
        <v>117</v>
      </c>
      <c r="C72" s="146"/>
    </row>
    <row r="73" spans="1:4" x14ac:dyDescent="0.25">
      <c r="A73" s="144"/>
      <c r="B73" s="108" t="s">
        <v>118</v>
      </c>
      <c r="C73" s="108"/>
      <c r="D73" s="108"/>
    </row>
    <row r="74" spans="1:4" s="108" customFormat="1" x14ac:dyDescent="0.25">
      <c r="A74" s="144"/>
      <c r="B74" s="108" t="s">
        <v>119</v>
      </c>
      <c r="C74" s="145"/>
    </row>
    <row r="75" spans="1:4" s="108" customFormat="1" x14ac:dyDescent="0.25">
      <c r="A75" s="144"/>
      <c r="C75" s="145"/>
    </row>
  </sheetData>
  <mergeCells count="1">
    <mergeCell ref="A7:D7"/>
  </mergeCells>
  <pageMargins left="0.45833333333333331" right="0.44166666666666665" top="0.96666666666666667" bottom="0.6166666666666667" header="0.3" footer="0.3"/>
  <pageSetup paperSize="9" scale="86" fitToHeight="0" orientation="portrait" horizontalDpi="300" verticalDpi="300" r:id="rId1"/>
  <headerFooter>
    <oddHeader>&amp;L&amp;"-,Bold"&amp;14&amp;UMechanical Contract Sum Analysis&amp;R&amp;G</oddHeader>
    <oddFooter>&amp;L&amp;"-,Bold"&amp;10T: 01908 991130&amp;R&amp;"-,Bold"&amp;10W: www.pandaces.co.uk</oddFooter>
  </headerFooter>
  <rowBreaks count="1" manualBreakCount="1">
    <brk id="74" max="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E6CC-651A-43D7-81A9-A8E02E60AD82}">
  <sheetPr>
    <pageSetUpPr fitToPage="1"/>
  </sheetPr>
  <dimension ref="A1:O64"/>
  <sheetViews>
    <sheetView topLeftCell="A8" zoomScale="120" zoomScaleNormal="120" workbookViewId="0">
      <selection activeCell="E12" sqref="E12"/>
    </sheetView>
  </sheetViews>
  <sheetFormatPr defaultColWidth="8.85546875" defaultRowHeight="15" x14ac:dyDescent="0.25"/>
  <cols>
    <col min="1" max="1" width="8.140625" customWidth="1"/>
    <col min="2" max="2" width="41.5703125" customWidth="1"/>
    <col min="3" max="3" width="14.5703125" customWidth="1"/>
    <col min="4" max="4" width="36.42578125" customWidth="1"/>
    <col min="5" max="5" width="20.5703125" bestFit="1" customWidth="1"/>
    <col min="6" max="6" width="3.5703125" bestFit="1" customWidth="1"/>
    <col min="7" max="7" width="11.85546875" bestFit="1" customWidth="1"/>
    <col min="8" max="8" width="11.42578125" bestFit="1" customWidth="1"/>
    <col min="9" max="9" width="4.42578125" bestFit="1" customWidth="1"/>
    <col min="10" max="10" width="4.85546875" bestFit="1" customWidth="1"/>
    <col min="11" max="11" width="7.42578125" bestFit="1" customWidth="1"/>
    <col min="12" max="12" width="7.140625" bestFit="1" customWidth="1"/>
    <col min="13" max="13" width="4.42578125" bestFit="1" customWidth="1"/>
    <col min="14" max="14" width="7.42578125" bestFit="1" customWidth="1"/>
  </cols>
  <sheetData>
    <row r="1" spans="1:15" x14ac:dyDescent="0.25">
      <c r="A1" s="96" t="s">
        <v>37</v>
      </c>
      <c r="B1" s="97" t="s">
        <v>38</v>
      </c>
      <c r="C1" s="96" t="s">
        <v>39</v>
      </c>
      <c r="D1" s="98" t="s">
        <v>40</v>
      </c>
      <c r="E1" s="96" t="s">
        <v>41</v>
      </c>
    </row>
    <row r="2" spans="1:15" x14ac:dyDescent="0.25">
      <c r="A2" s="96" t="s">
        <v>42</v>
      </c>
      <c r="B2" s="97" t="s">
        <v>43</v>
      </c>
      <c r="C2" s="96" t="s">
        <v>44</v>
      </c>
      <c r="D2" t="s">
        <v>45</v>
      </c>
      <c r="E2" s="96"/>
    </row>
    <row r="3" spans="1:15" x14ac:dyDescent="0.25">
      <c r="A3" s="96" t="s">
        <v>46</v>
      </c>
      <c r="B3" s="97" t="s">
        <v>47</v>
      </c>
      <c r="C3" s="96" t="s">
        <v>48</v>
      </c>
      <c r="D3" s="99">
        <v>45261</v>
      </c>
    </row>
    <row r="4" spans="1:15" s="108" customFormat="1" ht="15.75" thickBot="1" x14ac:dyDescent="0.3">
      <c r="A4"/>
      <c r="B4"/>
      <c r="C4"/>
      <c r="D4"/>
    </row>
    <row r="5" spans="1:15" s="108" customFormat="1" ht="15.75" thickBot="1" x14ac:dyDescent="0.3">
      <c r="A5" s="100" t="s">
        <v>49</v>
      </c>
      <c r="B5" s="101" t="s">
        <v>50</v>
      </c>
      <c r="C5" s="102" t="s">
        <v>51</v>
      </c>
      <c r="D5" s="103" t="s">
        <v>52</v>
      </c>
    </row>
    <row r="6" spans="1:15" s="108" customFormat="1" ht="15.75" thickBot="1" x14ac:dyDescent="0.3">
      <c r="A6" s="104" t="s">
        <v>120</v>
      </c>
      <c r="B6" s="105"/>
      <c r="C6" s="106"/>
      <c r="D6" s="107"/>
    </row>
    <row r="7" spans="1:15" s="108" customFormat="1" ht="30.6" customHeight="1" thickBot="1" x14ac:dyDescent="0.3">
      <c r="A7" s="171" t="s">
        <v>121</v>
      </c>
      <c r="B7" s="172"/>
      <c r="C7" s="172"/>
      <c r="D7" s="173"/>
    </row>
    <row r="8" spans="1:15" s="108" customFormat="1" ht="25.5" x14ac:dyDescent="0.25">
      <c r="A8" s="109"/>
      <c r="B8" s="110" t="s">
        <v>55</v>
      </c>
      <c r="C8" s="147"/>
      <c r="D8" s="112"/>
    </row>
    <row r="9" spans="1:15" s="113" customFormat="1" x14ac:dyDescent="0.25">
      <c r="A9" s="117"/>
      <c r="B9" s="118" t="s">
        <v>122</v>
      </c>
      <c r="C9" s="119"/>
      <c r="D9" s="120"/>
      <c r="E9" s="108"/>
      <c r="F9" s="108"/>
      <c r="G9" s="108"/>
      <c r="I9" s="108"/>
      <c r="J9" s="114"/>
      <c r="K9" s="115"/>
      <c r="L9" s="116"/>
      <c r="M9" s="108"/>
      <c r="N9" s="115"/>
      <c r="O9" s="108"/>
    </row>
    <row r="10" spans="1:15" s="113" customFormat="1" x14ac:dyDescent="0.25">
      <c r="A10" s="117"/>
      <c r="B10" s="110" t="s">
        <v>80</v>
      </c>
      <c r="C10" s="119"/>
      <c r="D10" s="120"/>
      <c r="E10" s="108"/>
      <c r="F10" s="108"/>
      <c r="G10" s="108"/>
      <c r="I10" s="108"/>
      <c r="J10" s="114"/>
      <c r="K10" s="115"/>
      <c r="L10" s="116"/>
      <c r="M10" s="108"/>
      <c r="N10" s="115"/>
      <c r="O10" s="108"/>
    </row>
    <row r="11" spans="1:15" s="126" customFormat="1" x14ac:dyDescent="0.25">
      <c r="A11" s="121"/>
      <c r="B11" s="130" t="s">
        <v>123</v>
      </c>
      <c r="C11" s="123"/>
      <c r="D11" s="124"/>
      <c r="E11" s="125"/>
      <c r="F11" s="125"/>
      <c r="G11" s="125"/>
      <c r="I11" s="125"/>
      <c r="J11" s="127"/>
      <c r="K11" s="128"/>
      <c r="L11" s="129"/>
      <c r="M11" s="125"/>
      <c r="N11" s="128"/>
      <c r="O11" s="125"/>
    </row>
    <row r="12" spans="1:15" s="125" customFormat="1" x14ac:dyDescent="0.25">
      <c r="A12" s="121"/>
      <c r="B12" s="122" t="s">
        <v>124</v>
      </c>
      <c r="C12" s="148"/>
      <c r="D12" s="149"/>
    </row>
    <row r="13" spans="1:15" s="125" customFormat="1" x14ac:dyDescent="0.25">
      <c r="A13" s="131"/>
      <c r="B13" s="130" t="s">
        <v>125</v>
      </c>
      <c r="C13" s="150"/>
      <c r="D13" s="149"/>
    </row>
    <row r="14" spans="1:15" s="108" customFormat="1" x14ac:dyDescent="0.25">
      <c r="A14" s="109"/>
      <c r="B14" s="118" t="s">
        <v>126</v>
      </c>
      <c r="C14" s="151"/>
      <c r="D14" s="120"/>
    </row>
    <row r="15" spans="1:15" s="113" customFormat="1" x14ac:dyDescent="0.25">
      <c r="A15" s="117"/>
      <c r="B15" s="118" t="s">
        <v>127</v>
      </c>
      <c r="C15" s="151"/>
      <c r="D15" s="120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spans="1:15" s="113" customFormat="1" x14ac:dyDescent="0.25">
      <c r="A16" s="117"/>
      <c r="B16" s="118" t="s">
        <v>128</v>
      </c>
      <c r="C16" s="147"/>
      <c r="D16" s="112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1:15" s="113" customFormat="1" x14ac:dyDescent="0.25">
      <c r="A17" s="109"/>
      <c r="B17" s="110" t="s">
        <v>129</v>
      </c>
      <c r="C17" s="147"/>
      <c r="D17" s="112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pans="1:15" s="126" customFormat="1" x14ac:dyDescent="0.25">
      <c r="A18" s="121"/>
      <c r="B18" s="130" t="s">
        <v>130</v>
      </c>
      <c r="C18" s="150"/>
      <c r="D18" s="149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s="126" customFormat="1" x14ac:dyDescent="0.25">
      <c r="A19" s="131"/>
      <c r="B19" s="130" t="s">
        <v>131</v>
      </c>
      <c r="C19" s="150"/>
      <c r="D19" s="149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113" customFormat="1" x14ac:dyDescent="0.25">
      <c r="A20" s="109"/>
      <c r="B20" s="110" t="s">
        <v>132</v>
      </c>
      <c r="C20" s="147"/>
      <c r="D20" s="112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spans="1:15" s="113" customFormat="1" x14ac:dyDescent="0.25">
      <c r="A21" s="117"/>
      <c r="B21" s="110" t="s">
        <v>133</v>
      </c>
      <c r="C21" s="147"/>
      <c r="D21" s="112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spans="1:15" s="113" customFormat="1" x14ac:dyDescent="0.25">
      <c r="A22" s="109"/>
      <c r="B22" s="110" t="s">
        <v>134</v>
      </c>
      <c r="C22" s="147"/>
      <c r="D22" s="112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spans="1:15" s="126" customFormat="1" x14ac:dyDescent="0.25">
      <c r="A23" s="131"/>
      <c r="B23" s="130" t="s">
        <v>135</v>
      </c>
      <c r="C23" s="150"/>
      <c r="D23" s="149" t="s">
        <v>136</v>
      </c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spans="1:15" s="126" customFormat="1" x14ac:dyDescent="0.25">
      <c r="A24" s="131"/>
      <c r="B24" s="130" t="s">
        <v>135</v>
      </c>
      <c r="C24" s="150"/>
      <c r="D24" s="149" t="s">
        <v>137</v>
      </c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1:15" s="126" customFormat="1" x14ac:dyDescent="0.25">
      <c r="A25" s="121"/>
      <c r="B25" s="130" t="s">
        <v>138</v>
      </c>
      <c r="C25" s="150"/>
      <c r="D25" s="149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</row>
    <row r="26" spans="1:15" s="126" customFormat="1" x14ac:dyDescent="0.25">
      <c r="A26" s="131"/>
      <c r="B26" s="122" t="s">
        <v>139</v>
      </c>
      <c r="C26" s="148"/>
      <c r="D26" s="149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spans="1:15" s="152" customFormat="1" x14ac:dyDescent="0.25">
      <c r="A27" s="121"/>
      <c r="B27" s="122" t="s">
        <v>140</v>
      </c>
      <c r="C27" s="148"/>
      <c r="D27" s="124" t="s">
        <v>141</v>
      </c>
    </row>
    <row r="28" spans="1:15" s="152" customFormat="1" x14ac:dyDescent="0.25">
      <c r="A28" s="121"/>
      <c r="B28" s="122" t="s">
        <v>140</v>
      </c>
      <c r="C28" s="148"/>
      <c r="D28" s="124" t="s">
        <v>142</v>
      </c>
    </row>
    <row r="29" spans="1:15" s="152" customFormat="1" x14ac:dyDescent="0.25">
      <c r="A29" s="131"/>
      <c r="B29" s="153" t="s">
        <v>143</v>
      </c>
      <c r="C29" s="154"/>
      <c r="D29" s="155"/>
    </row>
    <row r="30" spans="1:15" s="113" customFormat="1" x14ac:dyDescent="0.25">
      <c r="A30" s="117"/>
      <c r="B30" s="118" t="s">
        <v>144</v>
      </c>
      <c r="C30" s="151"/>
      <c r="D30" s="120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1:15" s="152" customFormat="1" x14ac:dyDescent="0.25">
      <c r="A31" s="131"/>
      <c r="B31" s="122" t="s">
        <v>145</v>
      </c>
      <c r="C31" s="148"/>
      <c r="D31" s="124"/>
    </row>
    <row r="32" spans="1:15" s="152" customFormat="1" x14ac:dyDescent="0.25">
      <c r="A32" s="121"/>
      <c r="B32" s="122" t="s">
        <v>146</v>
      </c>
      <c r="C32" s="148"/>
      <c r="D32" s="124"/>
    </row>
    <row r="33" spans="1:4" s="152" customFormat="1" x14ac:dyDescent="0.25">
      <c r="A33" s="131"/>
      <c r="B33" s="153" t="s">
        <v>147</v>
      </c>
      <c r="C33" s="154"/>
      <c r="D33" s="124"/>
    </row>
    <row r="34" spans="1:4" s="152" customFormat="1" x14ac:dyDescent="0.25">
      <c r="A34" s="131"/>
      <c r="B34" s="153" t="s">
        <v>148</v>
      </c>
      <c r="C34" s="154"/>
      <c r="D34" s="124"/>
    </row>
    <row r="35" spans="1:4" x14ac:dyDescent="0.25">
      <c r="A35" s="117"/>
      <c r="B35" s="134" t="s">
        <v>149</v>
      </c>
      <c r="C35" s="156"/>
      <c r="D35" s="120"/>
    </row>
    <row r="36" spans="1:4" s="152" customFormat="1" x14ac:dyDescent="0.25">
      <c r="A36" s="131"/>
      <c r="B36" s="153" t="s">
        <v>150</v>
      </c>
      <c r="C36" s="154"/>
      <c r="D36" s="124"/>
    </row>
    <row r="37" spans="1:4" s="152" customFormat="1" x14ac:dyDescent="0.25">
      <c r="A37" s="121"/>
      <c r="B37" s="153" t="s">
        <v>151</v>
      </c>
      <c r="C37" s="154"/>
      <c r="D37" s="155"/>
    </row>
    <row r="38" spans="1:4" x14ac:dyDescent="0.25">
      <c r="A38" s="117"/>
      <c r="B38" s="134" t="s">
        <v>152</v>
      </c>
      <c r="C38" s="156"/>
      <c r="D38" s="120"/>
    </row>
    <row r="39" spans="1:4" x14ac:dyDescent="0.25">
      <c r="A39" s="109"/>
      <c r="B39" s="134" t="s">
        <v>153</v>
      </c>
      <c r="C39" s="156"/>
      <c r="D39" s="120"/>
    </row>
    <row r="40" spans="1:4" x14ac:dyDescent="0.25">
      <c r="A40" s="117"/>
      <c r="B40" s="134" t="s">
        <v>96</v>
      </c>
      <c r="C40" s="156"/>
      <c r="D40" s="136"/>
    </row>
    <row r="41" spans="1:4" x14ac:dyDescent="0.25">
      <c r="A41" s="109"/>
      <c r="B41" s="134" t="s">
        <v>97</v>
      </c>
      <c r="C41" s="156"/>
      <c r="D41" s="136"/>
    </row>
    <row r="42" spans="1:4" ht="26.25" thickBot="1" x14ac:dyDescent="0.3">
      <c r="A42" s="109"/>
      <c r="B42" s="134" t="s">
        <v>98</v>
      </c>
      <c r="C42" s="156"/>
      <c r="D42" s="136"/>
    </row>
    <row r="43" spans="1:4" x14ac:dyDescent="0.25">
      <c r="A43" s="137"/>
      <c r="B43" s="138" t="s">
        <v>99</v>
      </c>
      <c r="C43" s="139">
        <f>SUM(C8:C42)</f>
        <v>0</v>
      </c>
      <c r="D43" s="137"/>
    </row>
    <row r="44" spans="1:4" ht="15.75" thickBot="1" x14ac:dyDescent="0.3">
      <c r="A44" s="113"/>
      <c r="B44" s="140"/>
      <c r="C44" s="113"/>
      <c r="D44" s="113"/>
    </row>
    <row r="45" spans="1:4" ht="15.75" thickBot="1" x14ac:dyDescent="0.3">
      <c r="A45" s="100" t="s">
        <v>49</v>
      </c>
      <c r="B45" s="101" t="s">
        <v>100</v>
      </c>
      <c r="C45" s="102" t="s">
        <v>51</v>
      </c>
      <c r="D45" s="103" t="s">
        <v>52</v>
      </c>
    </row>
    <row r="46" spans="1:4" ht="15.75" thickBot="1" x14ac:dyDescent="0.3">
      <c r="A46" s="104" t="s">
        <v>101</v>
      </c>
      <c r="B46" s="105"/>
      <c r="C46" s="106"/>
      <c r="D46" s="107"/>
    </row>
    <row r="47" spans="1:4" ht="15.75" thickBot="1" x14ac:dyDescent="0.3">
      <c r="A47" s="104" t="s">
        <v>102</v>
      </c>
      <c r="B47" s="105"/>
      <c r="C47" s="106"/>
      <c r="D47" s="107"/>
    </row>
    <row r="48" spans="1:4" x14ac:dyDescent="0.25">
      <c r="A48" s="109">
        <v>1</v>
      </c>
      <c r="B48" s="110"/>
      <c r="C48" s="111"/>
      <c r="D48" s="112"/>
    </row>
    <row r="49" spans="1:15" x14ac:dyDescent="0.25">
      <c r="A49" s="117">
        <v>2</v>
      </c>
      <c r="B49" s="118"/>
      <c r="C49" s="119"/>
      <c r="D49" s="120"/>
    </row>
    <row r="50" spans="1:15" x14ac:dyDescent="0.25">
      <c r="A50" s="117">
        <v>3</v>
      </c>
      <c r="B50" s="118"/>
      <c r="C50" s="119"/>
      <c r="D50" s="120"/>
    </row>
    <row r="51" spans="1:15" x14ac:dyDescent="0.25">
      <c r="A51" s="109">
        <v>4</v>
      </c>
      <c r="B51" s="118"/>
      <c r="C51" s="111"/>
      <c r="D51" s="112"/>
    </row>
    <row r="52" spans="1:15" ht="15.75" thickBot="1" x14ac:dyDescent="0.3">
      <c r="A52" s="133">
        <v>5</v>
      </c>
      <c r="B52" s="134"/>
      <c r="C52" s="135"/>
      <c r="D52" s="136"/>
    </row>
    <row r="53" spans="1:15" x14ac:dyDescent="0.25">
      <c r="A53" s="137"/>
      <c r="B53" s="138" t="s">
        <v>99</v>
      </c>
      <c r="C53" s="139">
        <f>SUM(C48:C52)</f>
        <v>0</v>
      </c>
      <c r="D53" s="137"/>
    </row>
    <row r="54" spans="1:15" x14ac:dyDescent="0.25">
      <c r="A54" s="113"/>
      <c r="B54" s="113"/>
      <c r="C54" s="113"/>
      <c r="D54" s="113"/>
    </row>
    <row r="55" spans="1:15" x14ac:dyDescent="0.25">
      <c r="A55" s="142" t="s">
        <v>103</v>
      </c>
      <c r="B55" s="113"/>
      <c r="C55" s="113"/>
      <c r="D55" s="113"/>
    </row>
    <row r="56" spans="1:15" s="113" customFormat="1" x14ac:dyDescent="0.25">
      <c r="A56" s="143" t="s">
        <v>104</v>
      </c>
      <c r="C56" s="140" t="s">
        <v>105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</row>
    <row r="57" spans="1:15" x14ac:dyDescent="0.25">
      <c r="A57" s="144" t="s">
        <v>106</v>
      </c>
      <c r="B57" s="108" t="s">
        <v>107</v>
      </c>
      <c r="C57" s="145">
        <v>0</v>
      </c>
      <c r="D57" s="108" t="s">
        <v>108</v>
      </c>
    </row>
    <row r="58" spans="1:15" s="108" customFormat="1" x14ac:dyDescent="0.25">
      <c r="A58" s="144" t="s">
        <v>109</v>
      </c>
      <c r="B58" s="108" t="s">
        <v>110</v>
      </c>
      <c r="C58" s="145"/>
    </row>
    <row r="59" spans="1:15" x14ac:dyDescent="0.25">
      <c r="A59" s="144"/>
      <c r="B59" t="s">
        <v>111</v>
      </c>
      <c r="C59" s="108"/>
      <c r="D59" s="108"/>
    </row>
    <row r="60" spans="1:15" x14ac:dyDescent="0.25">
      <c r="A60" s="144"/>
      <c r="B60" t="s">
        <v>154</v>
      </c>
      <c r="C60" s="108"/>
      <c r="D60" s="108"/>
    </row>
    <row r="61" spans="1:15" x14ac:dyDescent="0.25">
      <c r="A61" s="144"/>
      <c r="B61" s="108" t="s">
        <v>155</v>
      </c>
      <c r="C61" s="108"/>
      <c r="D61" s="108"/>
    </row>
    <row r="62" spans="1:15" x14ac:dyDescent="0.25">
      <c r="A62" s="144"/>
      <c r="B62" s="108" t="s">
        <v>156</v>
      </c>
      <c r="C62" s="108"/>
      <c r="D62" s="108"/>
    </row>
    <row r="63" spans="1:15" x14ac:dyDescent="0.25">
      <c r="A63" s="144"/>
      <c r="B63" s="108"/>
      <c r="C63" s="108"/>
      <c r="D63" s="108"/>
    </row>
    <row r="64" spans="1:15" x14ac:dyDescent="0.25">
      <c r="A64" s="144"/>
      <c r="B64" s="108"/>
      <c r="C64" s="108"/>
      <c r="D64" s="108"/>
    </row>
  </sheetData>
  <mergeCells count="1">
    <mergeCell ref="A7:D7"/>
  </mergeCells>
  <pageMargins left="0.45833333333333331" right="0.44166666666666665" top="0.96666666666666667" bottom="0.6166666666666667" header="0.3" footer="0.3"/>
  <pageSetup paperSize="9" scale="93" fitToHeight="0" orientation="portrait" horizontalDpi="300" verticalDpi="300" r:id="rId1"/>
  <headerFooter>
    <oddHeader>&amp;L&amp;"-,Bold"&amp;14&amp;UElectrical Contract Sum Analysis&amp;R&amp;G</oddHeader>
    <oddFooter>&amp;L&amp;"-,Bold"&amp;10T: 01908 991130&amp;R&amp;"-,Bold"&amp;10W: www.pandaces.co.uk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Cost Breakdown</vt:lpstr>
      <vt:lpstr>Mechanical CSA</vt:lpstr>
      <vt:lpstr>Electrical CSA</vt:lpstr>
      <vt:lpstr>'Electrical CSA'!Print_Area</vt:lpstr>
      <vt:lpstr>'Mechanical CSA'!Print_Area</vt:lpstr>
    </vt:vector>
  </TitlesOfParts>
  <Company>Bedford College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Eustace, Mark</cp:lastModifiedBy>
  <cp:lastPrinted>2022-05-03T14:18:40Z</cp:lastPrinted>
  <dcterms:created xsi:type="dcterms:W3CDTF">2022-05-03T11:33:39Z</dcterms:created>
  <dcterms:modified xsi:type="dcterms:W3CDTF">2023-12-13T15:13:50Z</dcterms:modified>
</cp:coreProperties>
</file>