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446828b6d48d5bf9/Documents/COUNCIL/Tender Office Toliet docs/"/>
    </mc:Choice>
  </mc:AlternateContent>
  <xr:revisionPtr revIDLastSave="0" documentId="8_{4FD85AE7-8692-45C9-B715-5E8DC2FB0C4F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Pricing Schedule" sheetId="1" r:id="rId1"/>
    <sheet name="Measurements" sheetId="2" r:id="rId2"/>
  </sheets>
  <definedNames>
    <definedName name="_xlnm.Print_Titles" localSheetId="0">'Pricing Schedule'!$1:$6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8" i="1" l="1"/>
  <c r="F132" i="1"/>
  <c r="F130" i="1"/>
  <c r="F128" i="1"/>
  <c r="F232" i="1"/>
  <c r="C118" i="1"/>
  <c r="C126" i="1"/>
  <c r="C128" i="1"/>
  <c r="C130" i="1" s="1"/>
  <c r="G35" i="2"/>
  <c r="C140" i="1"/>
  <c r="C142" i="1"/>
  <c r="C144" i="1"/>
  <c r="F144" i="1" s="1"/>
  <c r="G39" i="2"/>
  <c r="C138" i="1" s="1"/>
  <c r="C176" i="1"/>
  <c r="F176" i="1" s="1"/>
  <c r="F290" i="1"/>
  <c r="F111" i="1"/>
  <c r="F109" i="1"/>
  <c r="F107" i="1"/>
  <c r="F105" i="1"/>
  <c r="F97" i="1"/>
  <c r="F103" i="1"/>
  <c r="F101" i="1"/>
  <c r="F99" i="1"/>
  <c r="F71" i="1"/>
  <c r="F30" i="1"/>
  <c r="F257" i="1"/>
  <c r="F162" i="1"/>
  <c r="F172" i="1"/>
  <c r="F174" i="1"/>
  <c r="F236" i="1"/>
  <c r="F230" i="1"/>
  <c r="C284" i="1"/>
  <c r="F284" i="1" s="1"/>
  <c r="F280" i="1"/>
  <c r="F288" i="1"/>
  <c r="F142" i="1" l="1"/>
  <c r="F140" i="1"/>
  <c r="F224" i="1"/>
  <c r="F226" i="1"/>
  <c r="F255" i="1"/>
  <c r="F245" i="1"/>
  <c r="F249" i="1"/>
  <c r="F209" i="1"/>
  <c r="F207" i="1"/>
  <c r="F205" i="1"/>
  <c r="F201" i="1"/>
  <c r="F203" i="1"/>
  <c r="F199" i="1"/>
  <c r="F197" i="1"/>
  <c r="F193" i="1"/>
  <c r="F195" i="1"/>
  <c r="F191" i="1"/>
  <c r="F189" i="1"/>
  <c r="F187" i="1"/>
  <c r="F185" i="1"/>
  <c r="C282" i="1"/>
  <c r="F282" i="1" s="1"/>
  <c r="F268" i="1"/>
  <c r="G77" i="2"/>
  <c r="D53" i="2"/>
  <c r="G53" i="2" s="1"/>
  <c r="F63" i="2"/>
  <c r="G63" i="2" s="1"/>
  <c r="D67" i="2"/>
  <c r="G67" i="2" s="1"/>
  <c r="D69" i="2"/>
  <c r="G69" i="2" s="1"/>
  <c r="G47" i="2"/>
  <c r="G76" i="2"/>
  <c r="F296" i="1"/>
  <c r="F308" i="1"/>
  <c r="F306" i="1"/>
  <c r="F304" i="1"/>
  <c r="F138" i="1"/>
  <c r="F124" i="1"/>
  <c r="G33" i="2"/>
  <c r="G72" i="2"/>
  <c r="G71" i="2"/>
  <c r="G70" i="2"/>
  <c r="G68" i="2"/>
  <c r="G66" i="2"/>
  <c r="G65" i="2"/>
  <c r="G64" i="2"/>
  <c r="G62" i="2"/>
  <c r="F253" i="1"/>
  <c r="F251" i="1"/>
  <c r="G58" i="2"/>
  <c r="G57" i="2"/>
  <c r="G56" i="2"/>
  <c r="G55" i="2"/>
  <c r="G54" i="2"/>
  <c r="G52" i="2"/>
  <c r="G49" i="2"/>
  <c r="C164" i="1" s="1"/>
  <c r="F164" i="1" s="1"/>
  <c r="G46" i="2"/>
  <c r="F153" i="1"/>
  <c r="F91" i="1"/>
  <c r="F81" i="1"/>
  <c r="F87" i="1"/>
  <c r="F89" i="1"/>
  <c r="F83" i="1"/>
  <c r="F85" i="1"/>
  <c r="G30" i="2"/>
  <c r="G29" i="2"/>
  <c r="G28" i="2"/>
  <c r="G25" i="2"/>
  <c r="G26" i="2"/>
  <c r="G27" i="2"/>
  <c r="G24" i="2"/>
  <c r="G23" i="2"/>
  <c r="G22" i="2"/>
  <c r="E19" i="2"/>
  <c r="G19" i="2" s="1"/>
  <c r="E16" i="2"/>
  <c r="D16" i="2"/>
  <c r="G14" i="2"/>
  <c r="G13" i="2"/>
  <c r="D12" i="2"/>
  <c r="G12" i="2" s="1"/>
  <c r="D10" i="2"/>
  <c r="G10" i="2" s="1"/>
  <c r="D11" i="2"/>
  <c r="E20" i="2" s="1"/>
  <c r="G20" i="2" s="1"/>
  <c r="G4" i="2"/>
  <c r="C54" i="1" s="1"/>
  <c r="G6" i="2"/>
  <c r="F34" i="1"/>
  <c r="F32" i="1"/>
  <c r="F24" i="1"/>
  <c r="F26" i="1"/>
  <c r="F28" i="1"/>
  <c r="F56" i="1"/>
  <c r="F120" i="1"/>
  <c r="F122" i="1"/>
  <c r="F151" i="1"/>
  <c r="F228" i="1"/>
  <c r="F234" i="1"/>
  <c r="F302" i="1"/>
  <c r="F266" i="1"/>
  <c r="F276" i="1"/>
  <c r="F278" i="1"/>
  <c r="F298" i="1"/>
  <c r="G75" i="2" l="1"/>
  <c r="G16" i="2"/>
  <c r="C69" i="1" s="1"/>
  <c r="C73" i="1" s="1"/>
  <c r="F73" i="1" s="1"/>
  <c r="C274" i="1"/>
  <c r="F274" i="1" s="1"/>
  <c r="G61" i="2"/>
  <c r="C270" i="1" s="1"/>
  <c r="F270" i="1" s="1"/>
  <c r="F54" i="1"/>
  <c r="F126" i="1"/>
  <c r="G45" i="2"/>
  <c r="G51" i="2"/>
  <c r="E21" i="2"/>
  <c r="G21" i="2" s="1"/>
  <c r="G11" i="2"/>
  <c r="G9" i="2" s="1"/>
  <c r="F69" i="1" l="1"/>
  <c r="C63" i="1"/>
  <c r="F63" i="1" s="1"/>
  <c r="C160" i="1"/>
  <c r="F160" i="1" s="1"/>
  <c r="C166" i="1"/>
  <c r="G18" i="2"/>
  <c r="C272" i="1" l="1"/>
  <c r="F272" i="1" s="1"/>
  <c r="F166" i="1"/>
  <c r="C65" i="1"/>
  <c r="F65" i="1" s="1"/>
  <c r="C79" i="1"/>
  <c r="F79" i="1" s="1"/>
  <c r="F322" i="1" l="1"/>
</calcChain>
</file>

<file path=xl/sharedStrings.xml><?xml version="1.0" encoding="utf-8"?>
<sst xmlns="http://schemas.openxmlformats.org/spreadsheetml/2006/main" count="433" uniqueCount="296">
  <si>
    <t>m</t>
  </si>
  <si>
    <t>m2</t>
  </si>
  <si>
    <t>Nr</t>
  </si>
  <si>
    <t>Item</t>
  </si>
  <si>
    <t>Scaffolding</t>
  </si>
  <si>
    <t>item</t>
  </si>
  <si>
    <t>Removals</t>
  </si>
  <si>
    <t>THE WORKS</t>
  </si>
  <si>
    <t>CONTRACT OBLIGATIONS</t>
  </si>
  <si>
    <t>PRELIMINARIES</t>
  </si>
  <si>
    <t>m3</t>
  </si>
  <si>
    <t>rate only</t>
  </si>
  <si>
    <t>Electrical</t>
  </si>
  <si>
    <t>Finishes</t>
  </si>
  <si>
    <t>External</t>
  </si>
  <si>
    <t>Other Items</t>
  </si>
  <si>
    <t>The Contractor shall list out below any additional items</t>
  </si>
  <si>
    <t>DAYWORKS</t>
  </si>
  <si>
    <t>Labourer</t>
  </si>
  <si>
    <t>Carpenter</t>
  </si>
  <si>
    <t>Electrician</t>
  </si>
  <si>
    <t>hr</t>
  </si>
  <si>
    <t xml:space="preserve">Materials </t>
  </si>
  <si>
    <t>Unit</t>
  </si>
  <si>
    <t>Rate</t>
  </si>
  <si>
    <t>Total</t>
  </si>
  <si>
    <t>A</t>
  </si>
  <si>
    <t>B</t>
  </si>
  <si>
    <t>C</t>
  </si>
  <si>
    <t>Q</t>
  </si>
  <si>
    <t>Rate only</t>
  </si>
  <si>
    <t>%</t>
  </si>
  <si>
    <t>% addition</t>
  </si>
  <si>
    <t>External Openings</t>
  </si>
  <si>
    <t>External Walls</t>
  </si>
  <si>
    <t>D</t>
  </si>
  <si>
    <t>E</t>
  </si>
  <si>
    <t>F</t>
  </si>
  <si>
    <t>G</t>
  </si>
  <si>
    <t>H</t>
  </si>
  <si>
    <t>Skirting</t>
  </si>
  <si>
    <t>TOTAL TO FORM OF TENDER</t>
  </si>
  <si>
    <t>Ref</t>
  </si>
  <si>
    <t>Description</t>
  </si>
  <si>
    <t>Labour</t>
  </si>
  <si>
    <t>Hourly rates to include travel, hand tools and overheads and profit</t>
  </si>
  <si>
    <t>Bricklayer</t>
  </si>
  <si>
    <t>Materials and Plant</t>
  </si>
  <si>
    <t>Insert % addition to be applied to the nett cost of materials and hired plant (after all discounts)</t>
  </si>
  <si>
    <t>Management of the Works</t>
  </si>
  <si>
    <t>Supervision</t>
  </si>
  <si>
    <t>Activity/Pricing Schedule</t>
  </si>
  <si>
    <t>The Contractor shall insert below any costs associated with meeting its contract obligations</t>
  </si>
  <si>
    <t>Temporary toilet and cleaning facilities</t>
  </si>
  <si>
    <t>Temporary security fencing</t>
  </si>
  <si>
    <t>The Contractor shall list below any additional items to meet the preliminaries obligations</t>
  </si>
  <si>
    <t>J</t>
  </si>
  <si>
    <t>Office with Public Toliet for Little Paxton Parish Council</t>
  </si>
  <si>
    <t>Footprint to external Brickwork</t>
  </si>
  <si>
    <t>Footprint to external Foundations</t>
  </si>
  <si>
    <t>Foundation length</t>
  </si>
  <si>
    <t xml:space="preserve"> - length</t>
  </si>
  <si>
    <t xml:space="preserve"> - width</t>
  </si>
  <si>
    <t xml:space="preserve"> - centre wall</t>
  </si>
  <si>
    <t xml:space="preserve"> - toilet</t>
  </si>
  <si>
    <t>PROVISIONAL ITEM: Allow for additional excavation and disposal of excavated material, earthwork support, concrete fill for soft spots</t>
  </si>
  <si>
    <t>Brickwork to dpc level including dpc</t>
  </si>
  <si>
    <t>Slab for ramp</t>
  </si>
  <si>
    <t>External wall</t>
  </si>
  <si>
    <t>measured on centre line</t>
  </si>
  <si>
    <t>Width</t>
  </si>
  <si>
    <t>Height</t>
  </si>
  <si>
    <t>Length</t>
  </si>
  <si>
    <t xml:space="preserve"> - window front</t>
  </si>
  <si>
    <t xml:space="preserve"> - Door front</t>
  </si>
  <si>
    <t xml:space="preserve"> - Window side</t>
  </si>
  <si>
    <t xml:space="preserve"> - WC Door front</t>
  </si>
  <si>
    <t xml:space="preserve"> - Window rear</t>
  </si>
  <si>
    <t xml:space="preserve"> - Window front</t>
  </si>
  <si>
    <t xml:space="preserve"> - Apex</t>
  </si>
  <si>
    <t>External Walls:- 103mm facing brick, 100 cavity, wall ties, insulation, 100mm blockwork. Courses above doors and windows</t>
  </si>
  <si>
    <t>Lintol for 2200mm opening</t>
  </si>
  <si>
    <t>Lintol for 2500mm opening</t>
  </si>
  <si>
    <t>Lintol for 700mm opening</t>
  </si>
  <si>
    <t>Lintol for 1000mm opening</t>
  </si>
  <si>
    <t>Lintol for 1400mm opening</t>
  </si>
  <si>
    <t>Lintol for 2600mm opening</t>
  </si>
  <si>
    <t>2500 x 2100 entrance door with 2 side panels</t>
  </si>
  <si>
    <t>1300 x 2200 window, 2 side openers and 1 fixed panel</t>
  </si>
  <si>
    <t>700 x 1300 window, 1 top opener and 1 fixed panel</t>
  </si>
  <si>
    <t>1400 x 1300 window, 1 side openers and 1 fixed panel</t>
  </si>
  <si>
    <t>1400 x 500 window, 1 top openers</t>
  </si>
  <si>
    <t>2200 x 500 window, 1 fixed panel</t>
  </si>
  <si>
    <t>2600 x 2100 window, 6 fixed panels</t>
  </si>
  <si>
    <t>Roof Finish</t>
  </si>
  <si>
    <t>Roof Structure</t>
  </si>
  <si>
    <t>100 x 50 wall plate</t>
  </si>
  <si>
    <t>Ground Floor Slab</t>
  </si>
  <si>
    <t>Vaulted Roof: 50 x 175 C24 rafters at 400 centres with ridge detail as shown on structural engineers sketches</t>
  </si>
  <si>
    <t>Ceiling Roof: Roof trusses</t>
  </si>
  <si>
    <t>200mm Blockwork</t>
  </si>
  <si>
    <t xml:space="preserve"> - into apex</t>
  </si>
  <si>
    <t xml:space="preserve"> - main area</t>
  </si>
  <si>
    <t>100mm blockwork cavity</t>
  </si>
  <si>
    <t>measured to centre line</t>
  </si>
  <si>
    <t>100mm internal partitions</t>
  </si>
  <si>
    <t xml:space="preserve"> - meeting room</t>
  </si>
  <si>
    <t xml:space="preserve"> - store</t>
  </si>
  <si>
    <t xml:space="preserve"> - wc</t>
  </si>
  <si>
    <t xml:space="preserve"> - Kitchen</t>
  </si>
  <si>
    <t>Cavity wall; 2x100mm blockwork, wall ties; insulation</t>
  </si>
  <si>
    <t>Mains operated Smoke Detector system</t>
  </si>
  <si>
    <t>Mains operated Carbon Monoxide Alarm</t>
  </si>
  <si>
    <t>Plumbing &amp; Heating</t>
  </si>
  <si>
    <t>Exit Sign</t>
  </si>
  <si>
    <t>Lighting in Vaulted ceiling area</t>
  </si>
  <si>
    <t>Lighting to Office, Meeting Room, Entrance and WC</t>
  </si>
  <si>
    <t>Other requirements to comply with regulations…detail below</t>
  </si>
  <si>
    <t>Hand dryer to WC</t>
  </si>
  <si>
    <t>Hand dryer to Public WC</t>
  </si>
  <si>
    <t>A1</t>
  </si>
  <si>
    <t>B1</t>
  </si>
  <si>
    <t>B2</t>
  </si>
  <si>
    <t>B3</t>
  </si>
  <si>
    <t>B4</t>
  </si>
  <si>
    <t>B5</t>
  </si>
  <si>
    <t>C1</t>
  </si>
  <si>
    <t>D1</t>
  </si>
  <si>
    <t>D2</t>
  </si>
  <si>
    <t>D3</t>
  </si>
  <si>
    <t>D4</t>
  </si>
  <si>
    <t>D5</t>
  </si>
  <si>
    <t>D6</t>
  </si>
  <si>
    <t>D7</t>
  </si>
  <si>
    <t>D8</t>
  </si>
  <si>
    <t>E1</t>
  </si>
  <si>
    <t>E2</t>
  </si>
  <si>
    <t>E3</t>
  </si>
  <si>
    <t>E4</t>
  </si>
  <si>
    <t>F1</t>
  </si>
  <si>
    <t>G1</t>
  </si>
  <si>
    <t>G2</t>
  </si>
  <si>
    <t>H1</t>
  </si>
  <si>
    <t>H2</t>
  </si>
  <si>
    <t>H3</t>
  </si>
  <si>
    <t>H4</t>
  </si>
  <si>
    <t>J1</t>
  </si>
  <si>
    <t>J2</t>
  </si>
  <si>
    <t>K</t>
  </si>
  <si>
    <t>K1</t>
  </si>
  <si>
    <t>K2</t>
  </si>
  <si>
    <t>K3</t>
  </si>
  <si>
    <t>K4</t>
  </si>
  <si>
    <t>K5</t>
  </si>
  <si>
    <t>K6</t>
  </si>
  <si>
    <t>L</t>
  </si>
  <si>
    <t>L2</t>
  </si>
  <si>
    <t>L1</t>
  </si>
  <si>
    <t>L3</t>
  </si>
  <si>
    <t>L4</t>
  </si>
  <si>
    <t>M</t>
  </si>
  <si>
    <t>M1</t>
  </si>
  <si>
    <t>M2</t>
  </si>
  <si>
    <t>N</t>
  </si>
  <si>
    <t>N1</t>
  </si>
  <si>
    <t>N2</t>
  </si>
  <si>
    <t>P</t>
  </si>
  <si>
    <t>P1</t>
  </si>
  <si>
    <t>P2</t>
  </si>
  <si>
    <t>P3</t>
  </si>
  <si>
    <t xml:space="preserve"> - Office</t>
  </si>
  <si>
    <t xml:space="preserve"> - Entrance</t>
  </si>
  <si>
    <t>Plasterboard on dabs and skim or plaster</t>
  </si>
  <si>
    <t xml:space="preserve"> - WC</t>
  </si>
  <si>
    <t xml:space="preserve"> - WC / Kitchen</t>
  </si>
  <si>
    <t xml:space="preserve"> - Office (apex)</t>
  </si>
  <si>
    <t>door opening not deducted</t>
  </si>
  <si>
    <t>150mm Kingspan Thermapitch between rafters and 50mm under</t>
  </si>
  <si>
    <t>Vaulted Roof area</t>
  </si>
  <si>
    <t>Roofing tiles; 25 x 38mm treated battens; felt</t>
  </si>
  <si>
    <t>F2</t>
  </si>
  <si>
    <t>E5</t>
  </si>
  <si>
    <t>M3</t>
  </si>
  <si>
    <t>M4</t>
  </si>
  <si>
    <t>M5</t>
  </si>
  <si>
    <t>M6</t>
  </si>
  <si>
    <t>P4</t>
  </si>
  <si>
    <t>Walls: Plasterboard on stud wall and skim</t>
  </si>
  <si>
    <t>Ceiling: Foil back plasterboard, skim</t>
  </si>
  <si>
    <t>Ridge</t>
  </si>
  <si>
    <t>F3</t>
  </si>
  <si>
    <t>Fittings</t>
  </si>
  <si>
    <t>Kitchen Sink &amp; Taps</t>
  </si>
  <si>
    <t>Extractor to Public WC</t>
  </si>
  <si>
    <t>Extractors to Kitchen &amp; WC</t>
  </si>
  <si>
    <t>External lighting</t>
  </si>
  <si>
    <t>Plasterboard on dabs and skim or plaster - Public WC</t>
  </si>
  <si>
    <t xml:space="preserve"> - Public WC</t>
  </si>
  <si>
    <t>Ceiling: Foil back plasterboard, skim - Public Toilet</t>
  </si>
  <si>
    <t>Tile splashbacks - WC</t>
  </si>
  <si>
    <t>M7</t>
  </si>
  <si>
    <t>Flooring Public WC, including Skirting and thresholds</t>
  </si>
  <si>
    <t>Fire Extinguisher</t>
  </si>
  <si>
    <t>J4</t>
  </si>
  <si>
    <t>Services</t>
  </si>
  <si>
    <t>Heating System including controls</t>
  </si>
  <si>
    <t>L5</t>
  </si>
  <si>
    <t>Hot &amp; Cold water supply to Public WC</t>
  </si>
  <si>
    <t>Hot &amp; Cold water supply to Internal WC, Kitchen</t>
  </si>
  <si>
    <t>Waste Drainage from Internal WC, Kitchen to external wall</t>
  </si>
  <si>
    <t>The Contractor is referred to the preliminaries Item 16</t>
  </si>
  <si>
    <t>Strip foundation including excavation and disposal of material; earthwork support, concrete fill, backfill</t>
  </si>
  <si>
    <t>Ground floor slab including excavation, blinded hardcore, damp proof membrane, concrete slab (insulation and sand and cement screed seperately)</t>
  </si>
  <si>
    <t>B6</t>
  </si>
  <si>
    <t>Insulation, sand and cement screed</t>
  </si>
  <si>
    <t>Foundations and Ground Floor</t>
  </si>
  <si>
    <t>Surface Water Drainage</t>
  </si>
  <si>
    <t>Guttering &amp; Downpipes</t>
  </si>
  <si>
    <t>Ducting, Soakaways and make good existing surface</t>
  </si>
  <si>
    <t>Make good exisiting surfaces to match exisiting</t>
  </si>
  <si>
    <t>Contracttor to add any additional categories</t>
  </si>
  <si>
    <t>Hired Plant</t>
  </si>
  <si>
    <t>1000 x 2100 public toilet door and frame</t>
  </si>
  <si>
    <t>Protect Tree</t>
  </si>
  <si>
    <t>Remove any other obstructions in close proximity to the building deemed necessary and reinstate on completion</t>
  </si>
  <si>
    <t>Break up Tarmac to foundation footprint and hardcore below; disposal of site</t>
  </si>
  <si>
    <t>A2</t>
  </si>
  <si>
    <t>C2</t>
  </si>
  <si>
    <t>C3</t>
  </si>
  <si>
    <t>C4</t>
  </si>
  <si>
    <t>C5</t>
  </si>
  <si>
    <t>C6</t>
  </si>
  <si>
    <t>C7</t>
  </si>
  <si>
    <t>Gable End fascia</t>
  </si>
  <si>
    <t>F4</t>
  </si>
  <si>
    <t>Internal Walls; 200mm Blockwork</t>
  </si>
  <si>
    <t>Lintol;  approx 1100 long in 200mm blockwork</t>
  </si>
  <si>
    <t>Internal Stud partition; head, sole, studs, noggins, Insulation (plasterboard shown seperately)</t>
  </si>
  <si>
    <t>Other….Contractor to complete</t>
  </si>
  <si>
    <t>The Contractor shall design, supply and install everything required to deliver a compliant and practical electrical installation. The Contractor shall provide, as soon as practical after commencement, a layout drawing showing the position of all equipment and sockets, lighting, etc for approval</t>
  </si>
  <si>
    <t>The Contractor shall design, supply and install everything required to deliver a compliant and practical plumbing and gas heating solution. The Contractor shall provide as soon as practical after commencement a layout drawing showing the position of all equipment for approval. Note the Contractor is requested to provide alternative solutions to gas in the document "4. Contractor Design and Product Selection"</t>
  </si>
  <si>
    <t>Boiler and controls</t>
  </si>
  <si>
    <t>Waste Drainage from Public WC to external wall</t>
  </si>
  <si>
    <t>Public WC : Sanitaryware to follow the principles shown in diagram 18 &amp; 19 Approved Document M</t>
  </si>
  <si>
    <t>Internal WC : Sanitaryware to follow the principles shown in diagram 18 &amp; 19 Approved Document M</t>
  </si>
  <si>
    <t>Walls: Plasterboard on dabs and skim; or 2 coat plaster</t>
  </si>
  <si>
    <t>Walls: Laminate - Public WC</t>
  </si>
  <si>
    <t>Kitchen Worktop &amp; upstand</t>
  </si>
  <si>
    <t>Kitchen Units: Contractor to provide a layout drawing for approval</t>
  </si>
  <si>
    <t>L6</t>
  </si>
  <si>
    <t>Internal Walls</t>
  </si>
  <si>
    <t>Doors &amp; Woodwork</t>
  </si>
  <si>
    <t>K7</t>
  </si>
  <si>
    <t>K8</t>
  </si>
  <si>
    <t>K9</t>
  </si>
  <si>
    <t>K10</t>
  </si>
  <si>
    <t>K11</t>
  </si>
  <si>
    <t>K12</t>
  </si>
  <si>
    <t>K13</t>
  </si>
  <si>
    <t>N3</t>
  </si>
  <si>
    <t>N4</t>
  </si>
  <si>
    <t>N5</t>
  </si>
  <si>
    <t>N8</t>
  </si>
  <si>
    <t>N9</t>
  </si>
  <si>
    <t>Decoration</t>
  </si>
  <si>
    <t>Laminate Flooring : Office, meeting room and entrance</t>
  </si>
  <si>
    <t>Laminate Flooring: Kitchen laminate</t>
  </si>
  <si>
    <t>Laminate Flooring: WC</t>
  </si>
  <si>
    <t>N6</t>
  </si>
  <si>
    <t>N7</t>
  </si>
  <si>
    <t>N10</t>
  </si>
  <si>
    <t xml:space="preserve">Emulsion to ceiling and walls, </t>
  </si>
  <si>
    <t>Primer, undercoat and satinwood to woodwork</t>
  </si>
  <si>
    <t>Connecting to Water Mains to position shown on quotation</t>
  </si>
  <si>
    <t>Internal Fire Doors and door furniture; Softwood door lining with Intumescent Strips; Architraves</t>
  </si>
  <si>
    <t>Doors to Store area; Softwood door lining. Architraves</t>
  </si>
  <si>
    <t>Roof</t>
  </si>
  <si>
    <t>150m Celotex between ceiling joists and 300mm Mineral wool over</t>
  </si>
  <si>
    <t>E6</t>
  </si>
  <si>
    <t>Access Hatch with loft ladder to loft area</t>
  </si>
  <si>
    <t>E7</t>
  </si>
  <si>
    <t>E8</t>
  </si>
  <si>
    <t>18mm chipbard over mineral wool fibre including supports</t>
  </si>
  <si>
    <t>Ceiling area</t>
  </si>
  <si>
    <t>203 x 133x30UB Approx 4050 long; 100x450x215 padstone; 215x450x215 padstone</t>
  </si>
  <si>
    <t>Eaves &amp; Soffit, including eaves ventilation strip</t>
  </si>
  <si>
    <t>Access ramp including drainage</t>
  </si>
  <si>
    <t>Power Sockets</t>
  </si>
  <si>
    <t>Automatic sprinkler system</t>
  </si>
  <si>
    <t>L7</t>
  </si>
  <si>
    <t>Emergency lighting</t>
  </si>
  <si>
    <t>Lighting &amp; emergency lighting to Public WC</t>
  </si>
  <si>
    <t>Connecting of foul drainage into existing manhole</t>
  </si>
  <si>
    <t>Connecting to incoming Gas Mains meter</t>
  </si>
  <si>
    <t>Distribution Board</t>
  </si>
  <si>
    <t>Connecting to incoming Electricity Mains meter from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</si>
</sst>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7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64" fontId="6" fillId="0" borderId="1" xfId="1" applyFont="1" applyBorder="1"/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vertical="top"/>
    </xf>
    <xf numFmtId="164" fontId="5" fillId="0" borderId="2" xfId="1" applyFont="1" applyBorder="1"/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vertical="top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wrapText="1"/>
    </xf>
    <xf numFmtId="164" fontId="6" fillId="0" borderId="0" xfId="1" applyFont="1" applyBorder="1"/>
    <xf numFmtId="164" fontId="5" fillId="0" borderId="3" xfId="1" applyFont="1" applyBorder="1" applyAlignment="1">
      <alignment horizontal="center"/>
    </xf>
    <xf numFmtId="164" fontId="5" fillId="0" borderId="1" xfId="1" applyFont="1" applyBorder="1" applyAlignment="1">
      <alignment horizontal="center"/>
    </xf>
    <xf numFmtId="164" fontId="5" fillId="0" borderId="1" xfId="1" applyFont="1" applyBorder="1"/>
    <xf numFmtId="0" fontId="0" fillId="0" borderId="0" xfId="0" applyAlignment="1">
      <alignment horizontal="center"/>
    </xf>
    <xf numFmtId="0" fontId="0" fillId="0" borderId="0" xfId="0" quotePrefix="1"/>
    <xf numFmtId="0" fontId="9" fillId="0" borderId="0" xfId="0" quotePrefix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quotePrefix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6" fillId="0" borderId="1" xfId="0" applyFont="1" applyBorder="1" applyAlignment="1">
      <alignment vertical="top" wrapText="1"/>
    </xf>
    <xf numFmtId="2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/>
    <xf numFmtId="164" fontId="6" fillId="3" borderId="1" xfId="1" applyFont="1" applyFill="1" applyBorder="1"/>
    <xf numFmtId="165" fontId="0" fillId="0" borderId="0" xfId="0" applyNumberFormat="1" applyAlignment="1">
      <alignment horizontal="center"/>
    </xf>
    <xf numFmtId="165" fontId="9" fillId="0" borderId="0" xfId="0" applyNumberFormat="1" applyFont="1" applyAlignment="1">
      <alignment horizontal="center"/>
    </xf>
    <xf numFmtId="0" fontId="6" fillId="2" borderId="1" xfId="0" applyFont="1" applyFill="1" applyBorder="1"/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0"/>
  <sheetViews>
    <sheetView tabSelected="1" topLeftCell="A51" zoomScale="120" zoomScaleNormal="120" zoomScalePageLayoutView="120" workbookViewId="0">
      <selection activeCell="J59" sqref="J59"/>
    </sheetView>
  </sheetViews>
  <sheetFormatPr defaultColWidth="10.796875" defaultRowHeight="13.8" x14ac:dyDescent="0.3"/>
  <cols>
    <col min="1" max="1" width="4.296875" style="10" customWidth="1"/>
    <col min="2" max="2" width="63.296875" style="3" customWidth="1"/>
    <col min="3" max="3" width="5.69921875" style="4" customWidth="1"/>
    <col min="4" max="4" width="4.69921875" style="4" customWidth="1"/>
    <col min="5" max="5" width="9.5" style="7" customWidth="1"/>
    <col min="6" max="6" width="10.796875" style="7"/>
    <col min="7" max="16384" width="10.796875" style="1"/>
  </cols>
  <sheetData>
    <row r="1" spans="1:6" x14ac:dyDescent="0.3">
      <c r="A1" s="13" t="s">
        <v>57</v>
      </c>
      <c r="B1" s="14"/>
      <c r="C1" s="15"/>
      <c r="D1" s="15"/>
      <c r="E1" s="20"/>
      <c r="F1" s="20"/>
    </row>
    <row r="2" spans="1:6" x14ac:dyDescent="0.3">
      <c r="A2" s="16"/>
      <c r="B2" s="14"/>
      <c r="C2" s="15"/>
      <c r="D2" s="15"/>
      <c r="E2" s="20"/>
      <c r="F2" s="20"/>
    </row>
    <row r="3" spans="1:6" x14ac:dyDescent="0.3">
      <c r="A3" s="13" t="s">
        <v>51</v>
      </c>
      <c r="B3" s="14"/>
      <c r="C3" s="15"/>
      <c r="D3" s="15"/>
      <c r="E3" s="20"/>
      <c r="F3" s="20"/>
    </row>
    <row r="4" spans="1:6" x14ac:dyDescent="0.3">
      <c r="A4" s="13"/>
      <c r="B4" s="14"/>
      <c r="C4" s="15"/>
      <c r="D4" s="15"/>
      <c r="E4" s="20"/>
      <c r="F4" s="20"/>
    </row>
    <row r="5" spans="1:6" x14ac:dyDescent="0.3">
      <c r="A5" s="18" t="s">
        <v>42</v>
      </c>
      <c r="B5" s="19" t="s">
        <v>43</v>
      </c>
      <c r="C5" s="17" t="s">
        <v>29</v>
      </c>
      <c r="D5" s="17" t="s">
        <v>23</v>
      </c>
      <c r="E5" s="21" t="s">
        <v>24</v>
      </c>
      <c r="F5" s="21" t="s">
        <v>25</v>
      </c>
    </row>
    <row r="6" spans="1:6" x14ac:dyDescent="0.3">
      <c r="C6" s="5"/>
      <c r="D6" s="5"/>
      <c r="E6" s="22"/>
      <c r="F6" s="22"/>
    </row>
    <row r="7" spans="1:6" x14ac:dyDescent="0.3">
      <c r="B7" s="6" t="s">
        <v>210</v>
      </c>
    </row>
    <row r="11" spans="1:6" x14ac:dyDescent="0.3">
      <c r="B11" s="6" t="s">
        <v>8</v>
      </c>
    </row>
    <row r="13" spans="1:6" ht="27" x14ac:dyDescent="0.3">
      <c r="B13" s="8" t="s">
        <v>52</v>
      </c>
    </row>
    <row r="14" spans="1:6" x14ac:dyDescent="0.3">
      <c r="B14" s="8"/>
    </row>
    <row r="15" spans="1:6" x14ac:dyDescent="0.3">
      <c r="A15" s="10" t="s">
        <v>26</v>
      </c>
      <c r="B15" s="8"/>
    </row>
    <row r="16" spans="1:6" x14ac:dyDescent="0.3">
      <c r="B16" s="8"/>
    </row>
    <row r="17" spans="1:6" x14ac:dyDescent="0.3">
      <c r="A17" s="10" t="s">
        <v>27</v>
      </c>
      <c r="B17" s="8"/>
    </row>
    <row r="18" spans="1:6" x14ac:dyDescent="0.3">
      <c r="B18" s="8"/>
    </row>
    <row r="19" spans="1:6" x14ac:dyDescent="0.3">
      <c r="B19" s="8"/>
    </row>
    <row r="20" spans="1:6" x14ac:dyDescent="0.3">
      <c r="B20" s="8"/>
    </row>
    <row r="21" spans="1:6" x14ac:dyDescent="0.3">
      <c r="B21" s="8"/>
    </row>
    <row r="22" spans="1:6" x14ac:dyDescent="0.3">
      <c r="B22" s="6" t="s">
        <v>9</v>
      </c>
    </row>
    <row r="24" spans="1:6" x14ac:dyDescent="0.3">
      <c r="A24" s="10" t="s">
        <v>28</v>
      </c>
      <c r="B24" s="3" t="s">
        <v>53</v>
      </c>
      <c r="C24" s="4">
        <v>1</v>
      </c>
      <c r="D24" s="4" t="s">
        <v>3</v>
      </c>
      <c r="F24" s="7">
        <f>C24*E24</f>
        <v>0</v>
      </c>
    </row>
    <row r="26" spans="1:6" x14ac:dyDescent="0.3">
      <c r="A26" s="10" t="s">
        <v>35</v>
      </c>
      <c r="B26" s="3" t="s">
        <v>54</v>
      </c>
      <c r="C26" s="4">
        <v>1</v>
      </c>
      <c r="D26" s="4" t="s">
        <v>3</v>
      </c>
      <c r="F26" s="7">
        <f>C26*E26</f>
        <v>0</v>
      </c>
    </row>
    <row r="28" spans="1:6" x14ac:dyDescent="0.3">
      <c r="A28" s="10" t="s">
        <v>36</v>
      </c>
      <c r="B28" s="3" t="s">
        <v>4</v>
      </c>
      <c r="C28" s="4">
        <v>1</v>
      </c>
      <c r="D28" s="4" t="s">
        <v>3</v>
      </c>
      <c r="F28" s="7">
        <f>C28*E28</f>
        <v>0</v>
      </c>
    </row>
    <row r="30" spans="1:6" x14ac:dyDescent="0.3">
      <c r="A30" s="10" t="s">
        <v>37</v>
      </c>
      <c r="B30" s="3" t="s">
        <v>223</v>
      </c>
      <c r="C30" s="4">
        <v>1</v>
      </c>
      <c r="D30" s="4" t="s">
        <v>3</v>
      </c>
      <c r="F30" s="7">
        <f>C30*E30</f>
        <v>0</v>
      </c>
    </row>
    <row r="32" spans="1:6" x14ac:dyDescent="0.3">
      <c r="A32" s="10" t="s">
        <v>38</v>
      </c>
      <c r="B32" s="3" t="s">
        <v>49</v>
      </c>
      <c r="C32" s="4">
        <v>1</v>
      </c>
      <c r="D32" s="4" t="s">
        <v>3</v>
      </c>
      <c r="F32" s="7">
        <f>C32*E32</f>
        <v>0</v>
      </c>
    </row>
    <row r="34" spans="1:6" x14ac:dyDescent="0.3">
      <c r="A34" s="10" t="s">
        <v>39</v>
      </c>
      <c r="B34" s="3" t="s">
        <v>50</v>
      </c>
      <c r="C34" s="4">
        <v>1</v>
      </c>
      <c r="D34" s="4" t="s">
        <v>3</v>
      </c>
      <c r="F34" s="7">
        <f>C34*E34</f>
        <v>0</v>
      </c>
    </row>
    <row r="39" spans="1:6" ht="27" x14ac:dyDescent="0.3">
      <c r="B39" s="8" t="s">
        <v>55</v>
      </c>
    </row>
    <row r="50" spans="1:6" x14ac:dyDescent="0.3">
      <c r="B50" s="6" t="s">
        <v>7</v>
      </c>
    </row>
    <row r="52" spans="1:6" x14ac:dyDescent="0.3">
      <c r="A52" s="35" t="s">
        <v>26</v>
      </c>
      <c r="B52" s="36" t="s">
        <v>6</v>
      </c>
      <c r="C52" s="37"/>
      <c r="D52" s="37"/>
      <c r="E52" s="38"/>
      <c r="F52" s="38"/>
    </row>
    <row r="54" spans="1:6" x14ac:dyDescent="0.3">
      <c r="A54" s="10" t="s">
        <v>120</v>
      </c>
      <c r="B54" s="3" t="s">
        <v>225</v>
      </c>
      <c r="C54" s="4">
        <f>ROUND(Measurements!G4,0)</f>
        <v>113</v>
      </c>
      <c r="D54" s="4" t="s">
        <v>1</v>
      </c>
      <c r="F54" s="7">
        <f>C54*E54</f>
        <v>0</v>
      </c>
    </row>
    <row r="56" spans="1:6" ht="27" x14ac:dyDescent="0.3">
      <c r="A56" s="10" t="s">
        <v>226</v>
      </c>
      <c r="B56" s="3" t="s">
        <v>224</v>
      </c>
      <c r="C56" s="4">
        <v>1</v>
      </c>
      <c r="D56" s="4" t="s">
        <v>3</v>
      </c>
      <c r="F56" s="7">
        <f>C56*E56</f>
        <v>0</v>
      </c>
    </row>
    <row r="61" spans="1:6" x14ac:dyDescent="0.3">
      <c r="A61" s="35" t="s">
        <v>27</v>
      </c>
      <c r="B61" s="36" t="s">
        <v>215</v>
      </c>
      <c r="C61" s="37"/>
      <c r="D61" s="37"/>
      <c r="E61" s="38"/>
      <c r="F61" s="38"/>
    </row>
    <row r="63" spans="1:6" ht="27" x14ac:dyDescent="0.3">
      <c r="A63" s="10" t="s">
        <v>121</v>
      </c>
      <c r="B63" s="3" t="s">
        <v>211</v>
      </c>
      <c r="C63" s="4">
        <f>ROUND(Measurements!G9,0)</f>
        <v>44</v>
      </c>
      <c r="D63" s="4" t="s">
        <v>0</v>
      </c>
      <c r="F63" s="7">
        <f>C63*E63</f>
        <v>0</v>
      </c>
    </row>
    <row r="65" spans="1:6" x14ac:dyDescent="0.3">
      <c r="A65" s="10" t="s">
        <v>122</v>
      </c>
      <c r="B65" s="3" t="s">
        <v>66</v>
      </c>
      <c r="C65" s="4">
        <f>C63</f>
        <v>44</v>
      </c>
      <c r="D65" s="4" t="s">
        <v>0</v>
      </c>
      <c r="F65" s="7">
        <f>C65*E65</f>
        <v>0</v>
      </c>
    </row>
    <row r="67" spans="1:6" ht="27" x14ac:dyDescent="0.3">
      <c r="A67" s="10" t="s">
        <v>123</v>
      </c>
      <c r="B67" s="3" t="s">
        <v>65</v>
      </c>
      <c r="C67" s="9"/>
      <c r="D67" s="4" t="s">
        <v>10</v>
      </c>
      <c r="F67" s="7" t="s">
        <v>30</v>
      </c>
    </row>
    <row r="69" spans="1:6" ht="26.4" x14ac:dyDescent="0.3">
      <c r="A69" s="10" t="s">
        <v>124</v>
      </c>
      <c r="B69" s="32" t="s">
        <v>212</v>
      </c>
      <c r="C69" s="4">
        <f>ROUND(Measurements!G16,0)</f>
        <v>63</v>
      </c>
      <c r="D69" s="4" t="s">
        <v>1</v>
      </c>
      <c r="F69" s="7">
        <f>C69*E69</f>
        <v>0</v>
      </c>
    </row>
    <row r="71" spans="1:6" x14ac:dyDescent="0.3">
      <c r="A71" s="10" t="s">
        <v>125</v>
      </c>
      <c r="B71" s="3" t="s">
        <v>67</v>
      </c>
      <c r="C71" s="4">
        <v>1</v>
      </c>
      <c r="D71" s="4" t="s">
        <v>5</v>
      </c>
      <c r="F71" s="7">
        <f>C71*E71</f>
        <v>0</v>
      </c>
    </row>
    <row r="72" spans="1:6" x14ac:dyDescent="0.3">
      <c r="B72" s="32"/>
    </row>
    <row r="73" spans="1:6" x14ac:dyDescent="0.3">
      <c r="A73" s="10" t="s">
        <v>213</v>
      </c>
      <c r="B73" s="32" t="s">
        <v>214</v>
      </c>
      <c r="C73" s="4">
        <f>C69</f>
        <v>63</v>
      </c>
      <c r="D73" s="4" t="s">
        <v>1</v>
      </c>
      <c r="F73" s="7">
        <f>C73*E73</f>
        <v>0</v>
      </c>
    </row>
    <row r="74" spans="1:6" x14ac:dyDescent="0.3">
      <c r="B74" s="32"/>
    </row>
    <row r="75" spans="1:6" x14ac:dyDescent="0.3">
      <c r="B75" s="32"/>
    </row>
    <row r="77" spans="1:6" x14ac:dyDescent="0.3">
      <c r="A77" s="35" t="s">
        <v>28</v>
      </c>
      <c r="B77" s="36" t="s">
        <v>34</v>
      </c>
      <c r="C77" s="37"/>
      <c r="D77" s="37"/>
      <c r="E77" s="38"/>
      <c r="F77" s="38"/>
    </row>
    <row r="79" spans="1:6" ht="27" x14ac:dyDescent="0.3">
      <c r="A79" s="10" t="s">
        <v>126</v>
      </c>
      <c r="B79" s="3" t="s">
        <v>80</v>
      </c>
      <c r="C79" s="4">
        <f>ROUND(Measurements!G18,0)</f>
        <v>75</v>
      </c>
      <c r="D79" s="4" t="s">
        <v>1</v>
      </c>
      <c r="F79" s="7">
        <f>C79*E79</f>
        <v>0</v>
      </c>
    </row>
    <row r="81" spans="1:6" x14ac:dyDescent="0.3">
      <c r="A81" s="10" t="s">
        <v>227</v>
      </c>
      <c r="B81" s="3" t="s">
        <v>83</v>
      </c>
      <c r="C81" s="4">
        <v>1</v>
      </c>
      <c r="D81" s="4" t="s">
        <v>2</v>
      </c>
      <c r="F81" s="7">
        <f>C81*E81</f>
        <v>0</v>
      </c>
    </row>
    <row r="83" spans="1:6" x14ac:dyDescent="0.3">
      <c r="A83" s="10" t="s">
        <v>228</v>
      </c>
      <c r="B83" s="3" t="s">
        <v>84</v>
      </c>
      <c r="C83" s="4">
        <v>1</v>
      </c>
      <c r="D83" s="4" t="s">
        <v>2</v>
      </c>
      <c r="F83" s="7">
        <f>C83*E83</f>
        <v>0</v>
      </c>
    </row>
    <row r="85" spans="1:6" x14ac:dyDescent="0.3">
      <c r="A85" s="10" t="s">
        <v>229</v>
      </c>
      <c r="B85" s="3" t="s">
        <v>85</v>
      </c>
      <c r="C85" s="4">
        <v>2</v>
      </c>
      <c r="D85" s="4" t="s">
        <v>2</v>
      </c>
      <c r="F85" s="7">
        <f>C85*E85</f>
        <v>0</v>
      </c>
    </row>
    <row r="87" spans="1:6" x14ac:dyDescent="0.3">
      <c r="A87" s="10" t="s">
        <v>230</v>
      </c>
      <c r="B87" s="3" t="s">
        <v>81</v>
      </c>
      <c r="C87" s="4">
        <v>2</v>
      </c>
      <c r="D87" s="4" t="s">
        <v>2</v>
      </c>
      <c r="F87" s="7">
        <f>C87*E87</f>
        <v>0</v>
      </c>
    </row>
    <row r="89" spans="1:6" x14ac:dyDescent="0.3">
      <c r="A89" s="10" t="s">
        <v>231</v>
      </c>
      <c r="B89" s="3" t="s">
        <v>82</v>
      </c>
      <c r="C89" s="4">
        <v>1</v>
      </c>
      <c r="D89" s="4" t="s">
        <v>2</v>
      </c>
      <c r="F89" s="7">
        <f>C89*E89</f>
        <v>0</v>
      </c>
    </row>
    <row r="91" spans="1:6" x14ac:dyDescent="0.3">
      <c r="A91" s="10" t="s">
        <v>232</v>
      </c>
      <c r="B91" s="3" t="s">
        <v>86</v>
      </c>
      <c r="C91" s="4">
        <v>1</v>
      </c>
      <c r="D91" s="4" t="s">
        <v>2</v>
      </c>
      <c r="F91" s="7">
        <f>C91*E91</f>
        <v>0</v>
      </c>
    </row>
    <row r="95" spans="1:6" x14ac:dyDescent="0.3">
      <c r="A95" s="35" t="s">
        <v>35</v>
      </c>
      <c r="B95" s="36" t="s">
        <v>33</v>
      </c>
      <c r="C95" s="37"/>
      <c r="D95" s="37"/>
      <c r="E95" s="38"/>
      <c r="F95" s="38"/>
    </row>
    <row r="97" spans="1:6" x14ac:dyDescent="0.3">
      <c r="A97" s="10" t="s">
        <v>127</v>
      </c>
      <c r="B97" s="3" t="s">
        <v>222</v>
      </c>
      <c r="C97" s="4">
        <v>1</v>
      </c>
      <c r="D97" s="4" t="s">
        <v>2</v>
      </c>
      <c r="F97" s="7">
        <f>C97*E97</f>
        <v>0</v>
      </c>
    </row>
    <row r="99" spans="1:6" x14ac:dyDescent="0.3">
      <c r="A99" s="10" t="s">
        <v>128</v>
      </c>
      <c r="B99" s="3" t="s">
        <v>87</v>
      </c>
      <c r="C99" s="4">
        <v>1</v>
      </c>
      <c r="D99" s="4" t="s">
        <v>2</v>
      </c>
      <c r="F99" s="7">
        <f>C99*E99</f>
        <v>0</v>
      </c>
    </row>
    <row r="101" spans="1:6" x14ac:dyDescent="0.3">
      <c r="A101" s="10" t="s">
        <v>129</v>
      </c>
      <c r="B101" s="3" t="s">
        <v>88</v>
      </c>
      <c r="C101" s="4">
        <v>1</v>
      </c>
      <c r="D101" s="4" t="s">
        <v>2</v>
      </c>
      <c r="F101" s="7">
        <f>C101*E101</f>
        <v>0</v>
      </c>
    </row>
    <row r="103" spans="1:6" x14ac:dyDescent="0.3">
      <c r="A103" s="10" t="s">
        <v>130</v>
      </c>
      <c r="B103" s="3" t="s">
        <v>89</v>
      </c>
      <c r="C103" s="4">
        <v>1</v>
      </c>
      <c r="D103" s="4" t="s">
        <v>2</v>
      </c>
      <c r="F103" s="7">
        <f>C103*E103</f>
        <v>0</v>
      </c>
    </row>
    <row r="105" spans="1:6" x14ac:dyDescent="0.3">
      <c r="A105" s="10" t="s">
        <v>131</v>
      </c>
      <c r="B105" s="3" t="s">
        <v>90</v>
      </c>
      <c r="C105" s="4">
        <v>1</v>
      </c>
      <c r="D105" s="4" t="s">
        <v>2</v>
      </c>
      <c r="F105" s="7">
        <f>C105*E105</f>
        <v>0</v>
      </c>
    </row>
    <row r="107" spans="1:6" x14ac:dyDescent="0.3">
      <c r="A107" s="10" t="s">
        <v>132</v>
      </c>
      <c r="B107" s="3" t="s">
        <v>91</v>
      </c>
      <c r="C107" s="4">
        <v>1</v>
      </c>
      <c r="D107" s="4" t="s">
        <v>2</v>
      </c>
      <c r="F107" s="7">
        <f>C107*E107</f>
        <v>0</v>
      </c>
    </row>
    <row r="109" spans="1:6" x14ac:dyDescent="0.3">
      <c r="A109" s="10" t="s">
        <v>133</v>
      </c>
      <c r="B109" s="3" t="s">
        <v>92</v>
      </c>
      <c r="C109" s="4">
        <v>1</v>
      </c>
      <c r="D109" s="4" t="s">
        <v>2</v>
      </c>
      <c r="F109" s="7">
        <f>C109*E109</f>
        <v>0</v>
      </c>
    </row>
    <row r="111" spans="1:6" x14ac:dyDescent="0.3">
      <c r="A111" s="10" t="s">
        <v>134</v>
      </c>
      <c r="B111" s="3" t="s">
        <v>93</v>
      </c>
      <c r="C111" s="4">
        <v>1</v>
      </c>
      <c r="D111" s="4" t="s">
        <v>2</v>
      </c>
      <c r="F111" s="7">
        <f>C111*E111</f>
        <v>0</v>
      </c>
    </row>
    <row r="116" spans="1:6" x14ac:dyDescent="0.3">
      <c r="A116" s="35" t="s">
        <v>36</v>
      </c>
      <c r="B116" s="36" t="s">
        <v>95</v>
      </c>
      <c r="C116" s="37"/>
      <c r="D116" s="37"/>
      <c r="E116" s="38"/>
      <c r="F116" s="38"/>
    </row>
    <row r="118" spans="1:6" x14ac:dyDescent="0.3">
      <c r="A118" s="10" t="s">
        <v>135</v>
      </c>
      <c r="B118" s="3" t="s">
        <v>96</v>
      </c>
      <c r="C118" s="4">
        <f>ROUND(11.1*2+6.6*2,0)</f>
        <v>35</v>
      </c>
      <c r="D118" s="4" t="s">
        <v>0</v>
      </c>
      <c r="F118" s="7">
        <f>C118*E118</f>
        <v>0</v>
      </c>
    </row>
    <row r="120" spans="1:6" x14ac:dyDescent="0.3">
      <c r="A120" s="10" t="s">
        <v>136</v>
      </c>
      <c r="B120" s="3" t="s">
        <v>284</v>
      </c>
      <c r="C120" s="4">
        <v>1</v>
      </c>
      <c r="D120" s="4" t="s">
        <v>5</v>
      </c>
      <c r="F120" s="7">
        <f>C120*E120</f>
        <v>0</v>
      </c>
    </row>
    <row r="122" spans="1:6" ht="27" x14ac:dyDescent="0.3">
      <c r="A122" s="10" t="s">
        <v>137</v>
      </c>
      <c r="B122" s="3" t="s">
        <v>98</v>
      </c>
      <c r="C122" s="4">
        <v>1</v>
      </c>
      <c r="D122" s="4" t="s">
        <v>3</v>
      </c>
      <c r="F122" s="7">
        <f>C122*E122</f>
        <v>0</v>
      </c>
    </row>
    <row r="124" spans="1:6" x14ac:dyDescent="0.3">
      <c r="A124" s="10" t="s">
        <v>138</v>
      </c>
      <c r="B124" s="3" t="s">
        <v>99</v>
      </c>
      <c r="C124" s="4">
        <v>1</v>
      </c>
      <c r="D124" s="4" t="s">
        <v>5</v>
      </c>
      <c r="F124" s="7">
        <f>C124*E124</f>
        <v>0</v>
      </c>
    </row>
    <row r="126" spans="1:6" x14ac:dyDescent="0.3">
      <c r="A126" s="10" t="s">
        <v>181</v>
      </c>
      <c r="B126" s="3" t="s">
        <v>177</v>
      </c>
      <c r="C126" s="4">
        <f>Measurements!G33</f>
        <v>45.599999999999994</v>
      </c>
      <c r="D126" s="4" t="s">
        <v>1</v>
      </c>
      <c r="F126" s="7">
        <f>C126*E126</f>
        <v>0</v>
      </c>
    </row>
    <row r="128" spans="1:6" x14ac:dyDescent="0.3">
      <c r="A128" s="10" t="s">
        <v>278</v>
      </c>
      <c r="B128" s="3" t="s">
        <v>277</v>
      </c>
      <c r="C128" s="4">
        <f>Measurements!G35</f>
        <v>39</v>
      </c>
      <c r="D128" s="4" t="s">
        <v>1</v>
      </c>
      <c r="F128" s="7">
        <f>C128*E128</f>
        <v>0</v>
      </c>
    </row>
    <row r="130" spans="1:6" x14ac:dyDescent="0.3">
      <c r="A130" s="10" t="s">
        <v>280</v>
      </c>
      <c r="B130" s="3" t="s">
        <v>282</v>
      </c>
      <c r="C130" s="4">
        <f>C128</f>
        <v>39</v>
      </c>
      <c r="D130" s="4" t="s">
        <v>1</v>
      </c>
      <c r="F130" s="7">
        <f>C130*E130</f>
        <v>0</v>
      </c>
    </row>
    <row r="132" spans="1:6" x14ac:dyDescent="0.3">
      <c r="A132" s="10" t="s">
        <v>281</v>
      </c>
      <c r="B132" s="3" t="s">
        <v>279</v>
      </c>
      <c r="C132" s="4">
        <v>1</v>
      </c>
      <c r="D132" s="4" t="s">
        <v>2</v>
      </c>
      <c r="F132" s="7">
        <f>C132*E132</f>
        <v>0</v>
      </c>
    </row>
    <row r="136" spans="1:6" x14ac:dyDescent="0.3">
      <c r="A136" s="35" t="s">
        <v>37</v>
      </c>
      <c r="B136" s="36" t="s">
        <v>94</v>
      </c>
      <c r="C136" s="37"/>
      <c r="D136" s="37"/>
      <c r="E136" s="38"/>
      <c r="F136" s="38"/>
    </row>
    <row r="138" spans="1:6" x14ac:dyDescent="0.3">
      <c r="A138" s="10" t="s">
        <v>139</v>
      </c>
      <c r="B138" s="3" t="s">
        <v>179</v>
      </c>
      <c r="C138" s="4">
        <f>ROUND(Measurements!G39,0)</f>
        <v>96</v>
      </c>
      <c r="D138" s="4" t="s">
        <v>1</v>
      </c>
      <c r="F138" s="7">
        <f>C138*E138</f>
        <v>0</v>
      </c>
    </row>
    <row r="140" spans="1:6" x14ac:dyDescent="0.3">
      <c r="A140" s="10" t="s">
        <v>180</v>
      </c>
      <c r="B140" s="3" t="s">
        <v>189</v>
      </c>
      <c r="C140" s="4">
        <f>ROUND(Measurements!D39,0)</f>
        <v>11</v>
      </c>
      <c r="D140" s="4" t="s">
        <v>0</v>
      </c>
      <c r="F140" s="7">
        <f>C140*E140</f>
        <v>0</v>
      </c>
    </row>
    <row r="142" spans="1:6" x14ac:dyDescent="0.3">
      <c r="A142" s="10" t="s">
        <v>190</v>
      </c>
      <c r="B142" s="3" t="s">
        <v>285</v>
      </c>
      <c r="C142" s="4">
        <f>ROUND(Measurements!D39*2,)</f>
        <v>23</v>
      </c>
      <c r="D142" s="4" t="s">
        <v>0</v>
      </c>
      <c r="F142" s="7">
        <f>C142*E142</f>
        <v>0</v>
      </c>
    </row>
    <row r="144" spans="1:6" x14ac:dyDescent="0.3">
      <c r="A144" s="10" t="s">
        <v>234</v>
      </c>
      <c r="B144" s="3" t="s">
        <v>233</v>
      </c>
      <c r="C144" s="4">
        <f>ROUND(4.4*4,0)</f>
        <v>18</v>
      </c>
      <c r="D144" s="4" t="s">
        <v>0</v>
      </c>
      <c r="F144" s="7">
        <f>C144*E144</f>
        <v>0</v>
      </c>
    </row>
    <row r="149" spans="1:6" x14ac:dyDescent="0.3">
      <c r="A149" s="35" t="s">
        <v>38</v>
      </c>
      <c r="B149" s="36" t="s">
        <v>216</v>
      </c>
      <c r="C149" s="37"/>
      <c r="D149" s="37"/>
      <c r="E149" s="38"/>
      <c r="F149" s="38"/>
    </row>
    <row r="151" spans="1:6" x14ac:dyDescent="0.3">
      <c r="A151" s="10" t="s">
        <v>140</v>
      </c>
      <c r="B151" s="3" t="s">
        <v>217</v>
      </c>
      <c r="C151" s="4">
        <v>1</v>
      </c>
      <c r="D151" s="4" t="s">
        <v>5</v>
      </c>
      <c r="F151" s="7">
        <f>C151*E151</f>
        <v>0</v>
      </c>
    </row>
    <row r="153" spans="1:6" x14ac:dyDescent="0.3">
      <c r="A153" s="10" t="s">
        <v>141</v>
      </c>
      <c r="B153" s="3" t="s">
        <v>218</v>
      </c>
      <c r="C153" s="4">
        <v>1</v>
      </c>
      <c r="D153" s="4" t="s">
        <v>5</v>
      </c>
      <c r="F153" s="7">
        <f>C153*E153</f>
        <v>0</v>
      </c>
    </row>
    <row r="158" spans="1:6" x14ac:dyDescent="0.3">
      <c r="A158" s="35" t="s">
        <v>39</v>
      </c>
      <c r="B158" s="36" t="s">
        <v>250</v>
      </c>
      <c r="C158" s="37"/>
      <c r="D158" s="37"/>
      <c r="E158" s="38"/>
      <c r="F158" s="38"/>
    </row>
    <row r="160" spans="1:6" x14ac:dyDescent="0.3">
      <c r="A160" s="10" t="s">
        <v>142</v>
      </c>
      <c r="B160" s="3" t="s">
        <v>235</v>
      </c>
      <c r="C160" s="4">
        <f>ROUND(Measurements!G45,0)</f>
        <v>21</v>
      </c>
      <c r="D160" s="4" t="s">
        <v>1</v>
      </c>
      <c r="F160" s="7">
        <f>C160*E160</f>
        <v>0</v>
      </c>
    </row>
    <row r="162" spans="1:6" x14ac:dyDescent="0.3">
      <c r="A162" s="10" t="s">
        <v>143</v>
      </c>
      <c r="B162" s="3" t="s">
        <v>236</v>
      </c>
      <c r="C162" s="4">
        <v>1</v>
      </c>
      <c r="D162" s="4" t="s">
        <v>2</v>
      </c>
      <c r="F162" s="7">
        <f>C162*E162</f>
        <v>0</v>
      </c>
    </row>
    <row r="164" spans="1:6" x14ac:dyDescent="0.3">
      <c r="A164" s="10" t="s">
        <v>144</v>
      </c>
      <c r="B164" s="3" t="s">
        <v>110</v>
      </c>
      <c r="C164" s="4">
        <f>ROUND(Measurements!G49,0)</f>
        <v>4</v>
      </c>
      <c r="D164" s="4" t="s">
        <v>1</v>
      </c>
      <c r="F164" s="7">
        <f>C164*E164</f>
        <v>0</v>
      </c>
    </row>
    <row r="166" spans="1:6" ht="27" x14ac:dyDescent="0.3">
      <c r="A166" s="10" t="s">
        <v>145</v>
      </c>
      <c r="B166" s="3" t="s">
        <v>237</v>
      </c>
      <c r="C166" s="4">
        <f>ROUND(Measurements!G51,0)</f>
        <v>14</v>
      </c>
      <c r="D166" s="4" t="s">
        <v>1</v>
      </c>
      <c r="F166" s="7">
        <f>C166*E166</f>
        <v>0</v>
      </c>
    </row>
    <row r="170" spans="1:6" x14ac:dyDescent="0.3">
      <c r="A170" s="35" t="s">
        <v>56</v>
      </c>
      <c r="B170" s="36" t="s">
        <v>251</v>
      </c>
      <c r="C170" s="37"/>
      <c r="D170" s="37"/>
      <c r="E170" s="38"/>
      <c r="F170" s="38"/>
    </row>
    <row r="172" spans="1:6" ht="27" x14ac:dyDescent="0.3">
      <c r="A172" s="10" t="s">
        <v>146</v>
      </c>
      <c r="B172" s="3" t="s">
        <v>274</v>
      </c>
      <c r="C172" s="4">
        <v>4</v>
      </c>
      <c r="D172" s="4" t="s">
        <v>2</v>
      </c>
      <c r="F172" s="7">
        <f>C172*E172</f>
        <v>0</v>
      </c>
    </row>
    <row r="174" spans="1:6" x14ac:dyDescent="0.3">
      <c r="A174" s="10" t="s">
        <v>147</v>
      </c>
      <c r="B174" s="3" t="s">
        <v>275</v>
      </c>
      <c r="C174" s="4">
        <v>1</v>
      </c>
      <c r="D174" s="4" t="s">
        <v>2</v>
      </c>
      <c r="F174" s="7">
        <f>C174*E174</f>
        <v>0</v>
      </c>
    </row>
    <row r="176" spans="1:6" x14ac:dyDescent="0.3">
      <c r="A176" s="10" t="s">
        <v>203</v>
      </c>
      <c r="B176" s="3" t="s">
        <v>40</v>
      </c>
      <c r="C176" s="4">
        <f>ROUND(6*2+3.83*2+3.35*2+3.1182+2.77*2+1.2*1.1+0.5+2+0.88+1.2+2*2+1.5+0.8+3.22+2.6-0.75*3,0)</f>
        <v>51</v>
      </c>
      <c r="D176" s="4" t="s">
        <v>0</v>
      </c>
      <c r="F176" s="7">
        <f>C176*E176</f>
        <v>0</v>
      </c>
    </row>
    <row r="181" spans="1:6" x14ac:dyDescent="0.3">
      <c r="A181" s="35" t="s">
        <v>148</v>
      </c>
      <c r="B181" s="36" t="s">
        <v>12</v>
      </c>
      <c r="C181" s="37"/>
      <c r="D181" s="37"/>
      <c r="E181" s="38"/>
      <c r="F181" s="38"/>
    </row>
    <row r="183" spans="1:6" ht="53.4" x14ac:dyDescent="0.3">
      <c r="B183" s="3" t="s">
        <v>239</v>
      </c>
    </row>
    <row r="185" spans="1:6" x14ac:dyDescent="0.3">
      <c r="A185" s="10" t="s">
        <v>149</v>
      </c>
      <c r="B185" s="3" t="s">
        <v>294</v>
      </c>
      <c r="C185" s="4">
        <v>1</v>
      </c>
      <c r="D185" s="4" t="s">
        <v>3</v>
      </c>
      <c r="F185" s="7">
        <f>C185*E185</f>
        <v>0</v>
      </c>
    </row>
    <row r="187" spans="1:6" x14ac:dyDescent="0.3">
      <c r="A187" s="10" t="s">
        <v>150</v>
      </c>
      <c r="B187" s="3" t="s">
        <v>287</v>
      </c>
      <c r="C187" s="4">
        <v>1</v>
      </c>
      <c r="D187" s="4" t="s">
        <v>3</v>
      </c>
      <c r="F187" s="7">
        <f>C187*E187</f>
        <v>0</v>
      </c>
    </row>
    <row r="189" spans="1:6" x14ac:dyDescent="0.3">
      <c r="A189" s="10" t="s">
        <v>151</v>
      </c>
      <c r="B189" s="3" t="s">
        <v>115</v>
      </c>
      <c r="C189" s="4">
        <v>1</v>
      </c>
      <c r="D189" s="4" t="s">
        <v>3</v>
      </c>
      <c r="F189" s="7">
        <f>C189*E189</f>
        <v>0</v>
      </c>
    </row>
    <row r="191" spans="1:6" x14ac:dyDescent="0.3">
      <c r="A191" s="10" t="s">
        <v>152</v>
      </c>
      <c r="B191" s="3" t="s">
        <v>116</v>
      </c>
      <c r="C191" s="4">
        <v>1</v>
      </c>
      <c r="D191" s="4" t="s">
        <v>3</v>
      </c>
      <c r="F191" s="7">
        <f>C191*E191</f>
        <v>0</v>
      </c>
    </row>
    <row r="193" spans="1:6" x14ac:dyDescent="0.3">
      <c r="A193" s="10" t="s">
        <v>153</v>
      </c>
      <c r="B193" s="3" t="s">
        <v>290</v>
      </c>
      <c r="C193" s="4">
        <v>1</v>
      </c>
      <c r="D193" s="4" t="s">
        <v>5</v>
      </c>
      <c r="F193" s="7">
        <f>C193*E193</f>
        <v>0</v>
      </c>
    </row>
    <row r="195" spans="1:6" x14ac:dyDescent="0.3">
      <c r="A195" s="10" t="s">
        <v>154</v>
      </c>
      <c r="B195" s="3" t="s">
        <v>291</v>
      </c>
      <c r="C195" s="4">
        <v>1</v>
      </c>
      <c r="D195" s="4" t="s">
        <v>3</v>
      </c>
      <c r="F195" s="7">
        <f>C195*E195</f>
        <v>0</v>
      </c>
    </row>
    <row r="197" spans="1:6" x14ac:dyDescent="0.3">
      <c r="A197" s="10" t="s">
        <v>252</v>
      </c>
      <c r="B197" s="3" t="s">
        <v>195</v>
      </c>
      <c r="C197" s="4">
        <v>1</v>
      </c>
      <c r="D197" s="4" t="s">
        <v>5</v>
      </c>
      <c r="F197" s="7">
        <f>C197*E197</f>
        <v>0</v>
      </c>
    </row>
    <row r="199" spans="1:6" x14ac:dyDescent="0.3">
      <c r="A199" s="10" t="s">
        <v>253</v>
      </c>
      <c r="B199" s="3" t="s">
        <v>118</v>
      </c>
      <c r="C199" s="4">
        <v>1</v>
      </c>
      <c r="D199" s="4" t="s">
        <v>2</v>
      </c>
      <c r="F199" s="7">
        <f>C199*E199</f>
        <v>0</v>
      </c>
    </row>
    <row r="201" spans="1:6" x14ac:dyDescent="0.3">
      <c r="A201" s="10" t="s">
        <v>254</v>
      </c>
      <c r="B201" s="3" t="s">
        <v>119</v>
      </c>
      <c r="C201" s="4">
        <v>1</v>
      </c>
      <c r="D201" s="4" t="s">
        <v>2</v>
      </c>
      <c r="F201" s="7">
        <f>C201*E201</f>
        <v>0</v>
      </c>
    </row>
    <row r="203" spans="1:6" x14ac:dyDescent="0.3">
      <c r="A203" s="10" t="s">
        <v>255</v>
      </c>
      <c r="B203" s="3" t="s">
        <v>194</v>
      </c>
      <c r="C203" s="4">
        <v>2</v>
      </c>
      <c r="D203" s="4" t="s">
        <v>2</v>
      </c>
      <c r="F203" s="7">
        <f>C203*E203</f>
        <v>0</v>
      </c>
    </row>
    <row r="205" spans="1:6" x14ac:dyDescent="0.3">
      <c r="A205" s="10" t="s">
        <v>256</v>
      </c>
      <c r="B205" s="3" t="s">
        <v>193</v>
      </c>
      <c r="C205" s="4">
        <v>1</v>
      </c>
      <c r="D205" s="4" t="s">
        <v>2</v>
      </c>
      <c r="F205" s="7">
        <f>C205*E205</f>
        <v>0</v>
      </c>
    </row>
    <row r="207" spans="1:6" x14ac:dyDescent="0.3">
      <c r="A207" s="10" t="s">
        <v>257</v>
      </c>
      <c r="B207" s="3" t="s">
        <v>111</v>
      </c>
      <c r="C207" s="4">
        <v>1</v>
      </c>
      <c r="D207" s="4" t="s">
        <v>3</v>
      </c>
      <c r="F207" s="7">
        <f>C207*E207</f>
        <v>0</v>
      </c>
    </row>
    <row r="209" spans="1:6" x14ac:dyDescent="0.3">
      <c r="A209" s="10" t="s">
        <v>258</v>
      </c>
      <c r="B209" s="3" t="s">
        <v>112</v>
      </c>
      <c r="C209" s="4">
        <v>1</v>
      </c>
      <c r="D209" s="4" t="s">
        <v>3</v>
      </c>
      <c r="F209" s="7">
        <f>C209*E209</f>
        <v>0</v>
      </c>
    </row>
    <row r="211" spans="1:6" x14ac:dyDescent="0.3">
      <c r="B211" s="3" t="s">
        <v>238</v>
      </c>
    </row>
    <row r="220" spans="1:6" x14ac:dyDescent="0.3">
      <c r="A220" s="35" t="s">
        <v>155</v>
      </c>
      <c r="B220" s="36" t="s">
        <v>113</v>
      </c>
      <c r="C220" s="37"/>
      <c r="D220" s="37"/>
      <c r="E220" s="38"/>
      <c r="F220" s="38"/>
    </row>
    <row r="222" spans="1:6" ht="79.8" x14ac:dyDescent="0.3">
      <c r="B222" s="3" t="s">
        <v>240</v>
      </c>
    </row>
    <row r="224" spans="1:6" x14ac:dyDescent="0.3">
      <c r="A224" s="10" t="s">
        <v>157</v>
      </c>
      <c r="B224" s="3" t="s">
        <v>241</v>
      </c>
      <c r="C224" s="4">
        <v>1</v>
      </c>
      <c r="D224" s="4" t="s">
        <v>3</v>
      </c>
      <c r="F224" s="7">
        <f>C224*E224</f>
        <v>0</v>
      </c>
    </row>
    <row r="226" spans="1:6" x14ac:dyDescent="0.3">
      <c r="A226" s="10" t="s">
        <v>156</v>
      </c>
      <c r="B226" s="3" t="s">
        <v>205</v>
      </c>
      <c r="C226" s="4">
        <v>1</v>
      </c>
      <c r="D226" s="4" t="s">
        <v>3</v>
      </c>
      <c r="F226" s="7">
        <f>C226*E226</f>
        <v>0</v>
      </c>
    </row>
    <row r="228" spans="1:6" x14ac:dyDescent="0.3">
      <c r="A228" s="10" t="s">
        <v>158</v>
      </c>
      <c r="B228" s="3" t="s">
        <v>208</v>
      </c>
      <c r="C228" s="4">
        <v>1</v>
      </c>
      <c r="D228" s="4" t="s">
        <v>3</v>
      </c>
      <c r="F228" s="7">
        <f>C228*E228</f>
        <v>0</v>
      </c>
    </row>
    <row r="230" spans="1:6" x14ac:dyDescent="0.3">
      <c r="A230" s="10" t="s">
        <v>159</v>
      </c>
      <c r="B230" s="3" t="s">
        <v>207</v>
      </c>
      <c r="C230" s="4">
        <v>1</v>
      </c>
      <c r="D230" s="4" t="s">
        <v>3</v>
      </c>
      <c r="F230" s="7">
        <f>C230*E230</f>
        <v>0</v>
      </c>
    </row>
    <row r="232" spans="1:6" x14ac:dyDescent="0.3">
      <c r="A232" s="10" t="s">
        <v>206</v>
      </c>
      <c r="B232" s="3" t="s">
        <v>288</v>
      </c>
      <c r="C232" s="4">
        <v>1</v>
      </c>
      <c r="D232" s="4" t="s">
        <v>3</v>
      </c>
      <c r="F232" s="7">
        <f>C232*E232</f>
        <v>0</v>
      </c>
    </row>
    <row r="234" spans="1:6" x14ac:dyDescent="0.3">
      <c r="A234" s="10" t="s">
        <v>249</v>
      </c>
      <c r="B234" s="3" t="s">
        <v>209</v>
      </c>
      <c r="C234" s="4">
        <v>1</v>
      </c>
      <c r="D234" s="4" t="s">
        <v>3</v>
      </c>
      <c r="F234" s="7">
        <f>C234*E234</f>
        <v>0</v>
      </c>
    </row>
    <row r="236" spans="1:6" x14ac:dyDescent="0.3">
      <c r="A236" s="10" t="s">
        <v>289</v>
      </c>
      <c r="B236" s="3" t="s">
        <v>242</v>
      </c>
      <c r="C236" s="4">
        <v>1</v>
      </c>
      <c r="D236" s="4" t="s">
        <v>3</v>
      </c>
      <c r="F236" s="7">
        <f>C236*E236</f>
        <v>0</v>
      </c>
    </row>
    <row r="238" spans="1:6" x14ac:dyDescent="0.3">
      <c r="B238" s="3" t="s">
        <v>117</v>
      </c>
    </row>
    <row r="243" spans="1:6" x14ac:dyDescent="0.3">
      <c r="A243" s="35" t="s">
        <v>160</v>
      </c>
      <c r="B243" s="36" t="s">
        <v>191</v>
      </c>
      <c r="C243" s="37"/>
      <c r="D243" s="37"/>
      <c r="E243" s="38"/>
      <c r="F243" s="38"/>
    </row>
    <row r="245" spans="1:6" x14ac:dyDescent="0.3">
      <c r="A245" s="10" t="s">
        <v>161</v>
      </c>
      <c r="B245" s="3" t="s">
        <v>248</v>
      </c>
      <c r="C245" s="4">
        <v>1</v>
      </c>
      <c r="D245" s="4" t="s">
        <v>3</v>
      </c>
      <c r="F245" s="7">
        <f>C245*E245</f>
        <v>0</v>
      </c>
    </row>
    <row r="247" spans="1:6" x14ac:dyDescent="0.3">
      <c r="A247" s="10" t="s">
        <v>162</v>
      </c>
      <c r="B247" s="3" t="s">
        <v>247</v>
      </c>
      <c r="C247" s="4">
        <v>1</v>
      </c>
      <c r="D247" s="4" t="s">
        <v>5</v>
      </c>
    </row>
    <row r="249" spans="1:6" x14ac:dyDescent="0.3">
      <c r="A249" s="10" t="s">
        <v>182</v>
      </c>
      <c r="B249" s="3" t="s">
        <v>192</v>
      </c>
      <c r="C249" s="4">
        <v>1</v>
      </c>
      <c r="D249" s="4" t="s">
        <v>3</v>
      </c>
      <c r="F249" s="7">
        <f>C249*E249</f>
        <v>0</v>
      </c>
    </row>
    <row r="251" spans="1:6" ht="27" x14ac:dyDescent="0.3">
      <c r="A251" s="10" t="s">
        <v>183</v>
      </c>
      <c r="B251" s="3" t="s">
        <v>243</v>
      </c>
      <c r="C251" s="4">
        <v>1</v>
      </c>
      <c r="D251" s="4" t="s">
        <v>3</v>
      </c>
      <c r="F251" s="7">
        <f>C251*E251</f>
        <v>0</v>
      </c>
    </row>
    <row r="253" spans="1:6" ht="27" x14ac:dyDescent="0.3">
      <c r="A253" s="10" t="s">
        <v>184</v>
      </c>
      <c r="B253" s="3" t="s">
        <v>244</v>
      </c>
      <c r="C253" s="4">
        <v>1</v>
      </c>
      <c r="D253" s="4" t="s">
        <v>3</v>
      </c>
      <c r="F253" s="7">
        <f>C253*E253</f>
        <v>0</v>
      </c>
    </row>
    <row r="255" spans="1:6" x14ac:dyDescent="0.3">
      <c r="A255" s="10" t="s">
        <v>185</v>
      </c>
      <c r="B255" s="3" t="s">
        <v>202</v>
      </c>
      <c r="C255" s="4">
        <v>2</v>
      </c>
      <c r="D255" s="4" t="s">
        <v>2</v>
      </c>
      <c r="F255" s="7">
        <f>C255*E255</f>
        <v>0</v>
      </c>
    </row>
    <row r="257" spans="1:6" x14ac:dyDescent="0.3">
      <c r="A257" s="10" t="s">
        <v>200</v>
      </c>
      <c r="B257" s="3" t="s">
        <v>114</v>
      </c>
      <c r="C257" s="4">
        <v>1</v>
      </c>
      <c r="D257" s="4" t="s">
        <v>3</v>
      </c>
      <c r="F257" s="7">
        <f>C257*E257</f>
        <v>0</v>
      </c>
    </row>
    <row r="264" spans="1:6" x14ac:dyDescent="0.3">
      <c r="A264" s="35" t="s">
        <v>163</v>
      </c>
      <c r="B264" s="36" t="s">
        <v>13</v>
      </c>
      <c r="C264" s="37"/>
      <c r="D264" s="37"/>
      <c r="E264" s="38"/>
      <c r="F264" s="38"/>
    </row>
    <row r="266" spans="1:6" x14ac:dyDescent="0.3">
      <c r="A266" s="10" t="s">
        <v>164</v>
      </c>
      <c r="B266" s="3" t="s">
        <v>188</v>
      </c>
      <c r="C266" s="4">
        <v>1</v>
      </c>
      <c r="D266" s="4" t="s">
        <v>3</v>
      </c>
      <c r="F266" s="7">
        <f>C266*E266</f>
        <v>0</v>
      </c>
    </row>
    <row r="268" spans="1:6" x14ac:dyDescent="0.3">
      <c r="A268" s="10" t="s">
        <v>165</v>
      </c>
      <c r="B268" s="3" t="s">
        <v>198</v>
      </c>
      <c r="C268" s="4">
        <v>1</v>
      </c>
      <c r="D268" s="4" t="s">
        <v>3</v>
      </c>
      <c r="F268" s="7">
        <f>C268*E268</f>
        <v>0</v>
      </c>
    </row>
    <row r="270" spans="1:6" x14ac:dyDescent="0.3">
      <c r="A270" s="10" t="s">
        <v>259</v>
      </c>
      <c r="B270" s="3" t="s">
        <v>245</v>
      </c>
      <c r="C270" s="4">
        <f>ROUND(Measurements!G61,0)</f>
        <v>114</v>
      </c>
      <c r="D270" s="4" t="s">
        <v>1</v>
      </c>
      <c r="F270" s="7">
        <f>C270*E270</f>
        <v>0</v>
      </c>
    </row>
    <row r="272" spans="1:6" x14ac:dyDescent="0.3">
      <c r="A272" s="10" t="s">
        <v>260</v>
      </c>
      <c r="B272" s="3" t="s">
        <v>187</v>
      </c>
      <c r="C272" s="4">
        <f>C166*2</f>
        <v>28</v>
      </c>
      <c r="D272" s="4" t="s">
        <v>1</v>
      </c>
      <c r="F272" s="7">
        <f>C272*E272</f>
        <v>0</v>
      </c>
    </row>
    <row r="274" spans="1:6" x14ac:dyDescent="0.3">
      <c r="A274" s="10" t="s">
        <v>261</v>
      </c>
      <c r="B274" s="3" t="s">
        <v>246</v>
      </c>
      <c r="C274" s="4">
        <f>ROUND(Measurements!G75,0)</f>
        <v>18</v>
      </c>
      <c r="D274" s="4" t="s">
        <v>1</v>
      </c>
      <c r="F274" s="7">
        <f>C274*E274</f>
        <v>0</v>
      </c>
    </row>
    <row r="276" spans="1:6" x14ac:dyDescent="0.3">
      <c r="A276" s="10" t="s">
        <v>268</v>
      </c>
      <c r="B276" s="3" t="s">
        <v>199</v>
      </c>
      <c r="C276" s="4">
        <v>1</v>
      </c>
      <c r="D276" s="4" t="s">
        <v>3</v>
      </c>
      <c r="F276" s="7">
        <f>C276*E276</f>
        <v>0</v>
      </c>
    </row>
    <row r="278" spans="1:6" x14ac:dyDescent="0.3">
      <c r="A278" s="10" t="s">
        <v>269</v>
      </c>
      <c r="B278" s="3" t="s">
        <v>265</v>
      </c>
      <c r="C278" s="4">
        <v>1</v>
      </c>
      <c r="D278" s="4" t="s">
        <v>5</v>
      </c>
      <c r="F278" s="7">
        <f>C278*E278</f>
        <v>0</v>
      </c>
    </row>
    <row r="280" spans="1:6" x14ac:dyDescent="0.3">
      <c r="A280" s="10" t="s">
        <v>262</v>
      </c>
      <c r="B280" s="3" t="s">
        <v>266</v>
      </c>
      <c r="C280" s="41"/>
      <c r="D280" s="4" t="s">
        <v>1</v>
      </c>
      <c r="F280" s="7">
        <f>C280*E280</f>
        <v>0</v>
      </c>
    </row>
    <row r="282" spans="1:6" x14ac:dyDescent="0.3">
      <c r="A282" s="10" t="s">
        <v>263</v>
      </c>
      <c r="B282" s="3" t="s">
        <v>267</v>
      </c>
      <c r="C282" s="4">
        <f>2*1.5</f>
        <v>3</v>
      </c>
      <c r="D282" s="4" t="s">
        <v>1</v>
      </c>
      <c r="F282" s="7">
        <f>C282*E282</f>
        <v>0</v>
      </c>
    </row>
    <row r="284" spans="1:6" x14ac:dyDescent="0.3">
      <c r="A284" s="10" t="s">
        <v>270</v>
      </c>
      <c r="B284" s="3" t="s">
        <v>201</v>
      </c>
      <c r="C284" s="4">
        <f>1.5*2.2</f>
        <v>3.3000000000000003</v>
      </c>
      <c r="D284" s="4" t="s">
        <v>1</v>
      </c>
      <c r="F284" s="7">
        <f>C284*E284</f>
        <v>0</v>
      </c>
    </row>
    <row r="286" spans="1:6" x14ac:dyDescent="0.3">
      <c r="A286" s="35" t="s">
        <v>167</v>
      </c>
      <c r="B286" s="36" t="s">
        <v>264</v>
      </c>
      <c r="C286" s="37"/>
      <c r="D286" s="37"/>
      <c r="E286" s="38"/>
      <c r="F286" s="38"/>
    </row>
    <row r="288" spans="1:6" x14ac:dyDescent="0.3">
      <c r="A288" s="10" t="s">
        <v>167</v>
      </c>
      <c r="B288" s="3" t="s">
        <v>271</v>
      </c>
      <c r="C288" s="4">
        <v>1</v>
      </c>
      <c r="D288" s="4" t="s">
        <v>3</v>
      </c>
      <c r="F288" s="7">
        <f>C288*E288</f>
        <v>0</v>
      </c>
    </row>
    <row r="290" spans="1:6" x14ac:dyDescent="0.3">
      <c r="A290" s="10" t="s">
        <v>168</v>
      </c>
      <c r="B290" s="3" t="s">
        <v>272</v>
      </c>
      <c r="C290" s="4">
        <v>1</v>
      </c>
      <c r="D290" s="4" t="s">
        <v>3</v>
      </c>
      <c r="F290" s="7">
        <f>C290*E290</f>
        <v>0</v>
      </c>
    </row>
    <row r="294" spans="1:6" x14ac:dyDescent="0.3">
      <c r="A294" s="35" t="s">
        <v>163</v>
      </c>
      <c r="B294" s="36" t="s">
        <v>14</v>
      </c>
      <c r="C294" s="37"/>
      <c r="D294" s="37"/>
      <c r="E294" s="38"/>
      <c r="F294" s="38"/>
    </row>
    <row r="296" spans="1:6" x14ac:dyDescent="0.3">
      <c r="A296" s="10" t="s">
        <v>164</v>
      </c>
      <c r="B296" s="3" t="s">
        <v>286</v>
      </c>
      <c r="C296" s="4">
        <v>1</v>
      </c>
      <c r="D296" s="4" t="s">
        <v>3</v>
      </c>
      <c r="F296" s="7">
        <f>C296*E296</f>
        <v>0</v>
      </c>
    </row>
    <row r="298" spans="1:6" x14ac:dyDescent="0.3">
      <c r="A298" s="10" t="s">
        <v>165</v>
      </c>
      <c r="B298" s="3" t="s">
        <v>219</v>
      </c>
      <c r="C298" s="4">
        <v>1</v>
      </c>
      <c r="D298" s="4" t="s">
        <v>3</v>
      </c>
      <c r="F298" s="7">
        <f>C298*E298</f>
        <v>0</v>
      </c>
    </row>
    <row r="300" spans="1:6" x14ac:dyDescent="0.3">
      <c r="A300" s="35" t="s">
        <v>166</v>
      </c>
      <c r="B300" s="36" t="s">
        <v>204</v>
      </c>
      <c r="C300" s="37"/>
      <c r="D300" s="37"/>
      <c r="E300" s="38"/>
      <c r="F300" s="38"/>
    </row>
    <row r="302" spans="1:6" x14ac:dyDescent="0.3">
      <c r="A302" s="10" t="s">
        <v>167</v>
      </c>
      <c r="B302" s="3" t="s">
        <v>292</v>
      </c>
      <c r="C302" s="4">
        <v>1</v>
      </c>
      <c r="D302" s="4" t="s">
        <v>5</v>
      </c>
      <c r="F302" s="7">
        <f>C302*E302</f>
        <v>0</v>
      </c>
    </row>
    <row r="304" spans="1:6" x14ac:dyDescent="0.3">
      <c r="A304" s="10" t="s">
        <v>168</v>
      </c>
      <c r="B304" s="3" t="s">
        <v>273</v>
      </c>
      <c r="C304" s="4">
        <v>1</v>
      </c>
      <c r="D304" s="4" t="s">
        <v>5</v>
      </c>
      <c r="F304" s="7">
        <f>C304*E304</f>
        <v>0</v>
      </c>
    </row>
    <row r="306" spans="1:6" x14ac:dyDescent="0.3">
      <c r="A306" s="10" t="s">
        <v>169</v>
      </c>
      <c r="B306" s="3" t="s">
        <v>295</v>
      </c>
      <c r="C306" s="4">
        <v>1</v>
      </c>
      <c r="D306" s="4" t="s">
        <v>5</v>
      </c>
      <c r="F306" s="7">
        <f>C306*E306</f>
        <v>0</v>
      </c>
    </row>
    <row r="308" spans="1:6" x14ac:dyDescent="0.3">
      <c r="A308" s="10" t="s">
        <v>186</v>
      </c>
      <c r="B308" s="3" t="s">
        <v>293</v>
      </c>
      <c r="C308" s="4">
        <v>1</v>
      </c>
      <c r="D308" s="4" t="s">
        <v>5</v>
      </c>
      <c r="F308" s="7">
        <f>C308*E308</f>
        <v>0</v>
      </c>
    </row>
    <row r="312" spans="1:6" x14ac:dyDescent="0.3">
      <c r="B312" s="6" t="s">
        <v>15</v>
      </c>
    </row>
    <row r="314" spans="1:6" x14ac:dyDescent="0.3">
      <c r="B314" s="3" t="s">
        <v>16</v>
      </c>
    </row>
    <row r="322" spans="1:6" ht="14.4" thickBot="1" x14ac:dyDescent="0.35">
      <c r="B322" s="12" t="s">
        <v>41</v>
      </c>
      <c r="C322" s="2"/>
      <c r="D322" s="2"/>
      <c r="E322" s="23"/>
      <c r="F322" s="11">
        <f>SUM(F8:F321)</f>
        <v>0</v>
      </c>
    </row>
    <row r="323" spans="1:6" ht="14.4" thickTop="1" x14ac:dyDescent="0.3"/>
    <row r="325" spans="1:6" x14ac:dyDescent="0.3">
      <c r="B325" s="6" t="s">
        <v>17</v>
      </c>
    </row>
    <row r="326" spans="1:6" x14ac:dyDescent="0.3">
      <c r="B326" s="6"/>
    </row>
    <row r="328" spans="1:6" x14ac:dyDescent="0.3">
      <c r="B328" s="6" t="s">
        <v>44</v>
      </c>
    </row>
    <row r="329" spans="1:6" x14ac:dyDescent="0.3">
      <c r="B329" s="6"/>
    </row>
    <row r="330" spans="1:6" x14ac:dyDescent="0.3">
      <c r="B330" s="3" t="s">
        <v>45</v>
      </c>
    </row>
    <row r="332" spans="1:6" x14ac:dyDescent="0.3">
      <c r="A332" s="10" t="s">
        <v>35</v>
      </c>
      <c r="B332" s="3" t="s">
        <v>18</v>
      </c>
      <c r="D332" s="4" t="s">
        <v>21</v>
      </c>
      <c r="F332" s="7" t="s">
        <v>11</v>
      </c>
    </row>
    <row r="334" spans="1:6" x14ac:dyDescent="0.3">
      <c r="A334" s="10" t="s">
        <v>36</v>
      </c>
      <c r="B334" s="3" t="s">
        <v>46</v>
      </c>
      <c r="D334" s="4" t="s">
        <v>21</v>
      </c>
      <c r="F334" s="7" t="s">
        <v>11</v>
      </c>
    </row>
    <row r="336" spans="1:6" x14ac:dyDescent="0.3">
      <c r="A336" s="10" t="s">
        <v>37</v>
      </c>
      <c r="B336" s="3" t="s">
        <v>19</v>
      </c>
      <c r="D336" s="4" t="s">
        <v>21</v>
      </c>
      <c r="F336" s="7" t="s">
        <v>11</v>
      </c>
    </row>
    <row r="338" spans="1:6" x14ac:dyDescent="0.3">
      <c r="A338" s="10" t="s">
        <v>38</v>
      </c>
      <c r="B338" s="3" t="s">
        <v>20</v>
      </c>
      <c r="D338" s="4" t="s">
        <v>21</v>
      </c>
      <c r="F338" s="7" t="s">
        <v>11</v>
      </c>
    </row>
    <row r="340" spans="1:6" x14ac:dyDescent="0.3">
      <c r="B340" s="8" t="s">
        <v>220</v>
      </c>
    </row>
    <row r="344" spans="1:6" x14ac:dyDescent="0.3">
      <c r="B344" s="6" t="s">
        <v>47</v>
      </c>
    </row>
    <row r="346" spans="1:6" ht="27" x14ac:dyDescent="0.3">
      <c r="B346" s="3" t="s">
        <v>48</v>
      </c>
    </row>
    <row r="348" spans="1:6" x14ac:dyDescent="0.3">
      <c r="B348" s="3" t="s">
        <v>22</v>
      </c>
      <c r="D348" s="4" t="s">
        <v>31</v>
      </c>
      <c r="F348" s="7" t="s">
        <v>32</v>
      </c>
    </row>
    <row r="350" spans="1:6" x14ac:dyDescent="0.3">
      <c r="B350" s="3" t="s">
        <v>221</v>
      </c>
      <c r="D350" s="4" t="s">
        <v>31</v>
      </c>
      <c r="F350" s="7" t="s">
        <v>32</v>
      </c>
    </row>
  </sheetData>
  <phoneticPr fontId="2" type="noConversion"/>
  <pageMargins left="0.31" right="0.2" top="0.75000000000000011" bottom="0.75000000000000011" header="0.30000000000000004" footer="0.30000000000000004"/>
  <pageSetup paperSize="9" orientation="portrait" horizontalDpi="0" verticalDpi="0"/>
  <headerFooter>
    <oddFooter>&amp;C&amp;"Calibri,Regular"&amp;K000000Page &amp;P of &amp;N</oddFooter>
  </headerFooter>
  <rowBreaks count="3" manualBreakCount="3">
    <brk id="49" max="16383" man="1"/>
    <brk id="180" max="16383" man="1"/>
    <brk id="2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CCA9-D4F8-8A41-BED3-CEDE895CB527}">
  <dimension ref="B2:I77"/>
  <sheetViews>
    <sheetView topLeftCell="A7" workbookViewId="0">
      <selection activeCell="B35" sqref="B35"/>
    </sheetView>
  </sheetViews>
  <sheetFormatPr defaultColWidth="11.19921875" defaultRowHeight="15.6" x14ac:dyDescent="0.3"/>
  <cols>
    <col min="2" max="2" width="29" bestFit="1" customWidth="1"/>
    <col min="3" max="6" width="10.296875" style="24" customWidth="1"/>
    <col min="7" max="7" width="10.296875" style="39" customWidth="1"/>
    <col min="8" max="8" width="3.796875" bestFit="1" customWidth="1"/>
    <col min="9" max="9" width="21.19921875" bestFit="1" customWidth="1"/>
  </cols>
  <sheetData>
    <row r="2" spans="2:8" x14ac:dyDescent="0.3">
      <c r="D2" s="24" t="s">
        <v>72</v>
      </c>
      <c r="E2" s="24" t="s">
        <v>70</v>
      </c>
      <c r="F2" s="24" t="s">
        <v>71</v>
      </c>
    </row>
    <row r="4" spans="2:8" x14ac:dyDescent="0.3">
      <c r="B4" t="s">
        <v>59</v>
      </c>
      <c r="D4" s="24">
        <v>11.4</v>
      </c>
      <c r="E4" s="24">
        <v>9.9</v>
      </c>
      <c r="G4" s="39">
        <f>D4*E4</f>
        <v>112.86000000000001</v>
      </c>
      <c r="H4" t="s">
        <v>1</v>
      </c>
    </row>
    <row r="6" spans="2:8" x14ac:dyDescent="0.3">
      <c r="B6" t="s">
        <v>58</v>
      </c>
      <c r="D6" s="24">
        <v>11.1</v>
      </c>
      <c r="E6" s="24">
        <v>6.6</v>
      </c>
      <c r="G6" s="39">
        <f>D6*E6</f>
        <v>73.259999999999991</v>
      </c>
      <c r="H6" t="s">
        <v>1</v>
      </c>
    </row>
    <row r="9" spans="2:8" x14ac:dyDescent="0.3">
      <c r="B9" t="s">
        <v>60</v>
      </c>
      <c r="G9" s="39">
        <f>SUM(G10:G14)</f>
        <v>43.900000000000006</v>
      </c>
      <c r="H9" t="s">
        <v>0</v>
      </c>
    </row>
    <row r="10" spans="2:8" x14ac:dyDescent="0.3">
      <c r="B10" s="26" t="s">
        <v>61</v>
      </c>
      <c r="C10" s="27">
        <v>2</v>
      </c>
      <c r="D10" s="27">
        <f>11.4-0.6</f>
        <v>10.8</v>
      </c>
      <c r="E10" s="27"/>
      <c r="F10" s="27"/>
      <c r="G10" s="40">
        <f>D10*C10</f>
        <v>21.6</v>
      </c>
    </row>
    <row r="11" spans="2:8" x14ac:dyDescent="0.3">
      <c r="B11" s="26" t="s">
        <v>62</v>
      </c>
      <c r="C11" s="27">
        <v>2</v>
      </c>
      <c r="D11" s="27">
        <f>6.9-0.6</f>
        <v>6.3000000000000007</v>
      </c>
      <c r="E11" s="27"/>
      <c r="F11" s="27"/>
      <c r="G11" s="40">
        <f t="shared" ref="G11:G14" si="0">D11*C11</f>
        <v>12.600000000000001</v>
      </c>
    </row>
    <row r="12" spans="2:8" x14ac:dyDescent="0.3">
      <c r="B12" s="28" t="s">
        <v>63</v>
      </c>
      <c r="C12" s="27">
        <v>1</v>
      </c>
      <c r="D12" s="27">
        <f>6.9-0.6-0.6</f>
        <v>5.7000000000000011</v>
      </c>
      <c r="E12" s="27"/>
      <c r="F12" s="27"/>
      <c r="G12" s="40">
        <f t="shared" si="0"/>
        <v>5.7000000000000011</v>
      </c>
    </row>
    <row r="13" spans="2:8" x14ac:dyDescent="0.3">
      <c r="B13" s="28" t="s">
        <v>64</v>
      </c>
      <c r="C13" s="27">
        <v>1</v>
      </c>
      <c r="D13" s="27">
        <v>1.65</v>
      </c>
      <c r="E13" s="27"/>
      <c r="F13" s="27"/>
      <c r="G13" s="40">
        <f t="shared" si="0"/>
        <v>1.65</v>
      </c>
    </row>
    <row r="14" spans="2:8" x14ac:dyDescent="0.3">
      <c r="B14" s="28" t="s">
        <v>64</v>
      </c>
      <c r="C14" s="27">
        <v>1</v>
      </c>
      <c r="D14" s="27">
        <v>2.35</v>
      </c>
      <c r="E14" s="27"/>
      <c r="F14" s="27"/>
      <c r="G14" s="40">
        <f t="shared" si="0"/>
        <v>2.35</v>
      </c>
    </row>
    <row r="16" spans="2:8" x14ac:dyDescent="0.3">
      <c r="B16" t="s">
        <v>97</v>
      </c>
      <c r="D16" s="24">
        <f>11.4-0.6*2+0.15*2</f>
        <v>10.500000000000002</v>
      </c>
      <c r="E16" s="24">
        <f>6.9-0.6*2+0.15*2</f>
        <v>6</v>
      </c>
      <c r="G16" s="39">
        <f>D16*E16</f>
        <v>63.000000000000014</v>
      </c>
      <c r="H16" t="s">
        <v>1</v>
      </c>
    </row>
    <row r="18" spans="2:9" x14ac:dyDescent="0.3">
      <c r="B18" t="s">
        <v>68</v>
      </c>
      <c r="G18" s="39">
        <f>SUM(G19:G31)</f>
        <v>74.768000000000043</v>
      </c>
      <c r="H18" t="s">
        <v>1</v>
      </c>
      <c r="I18" t="s">
        <v>69</v>
      </c>
    </row>
    <row r="19" spans="2:9" x14ac:dyDescent="0.3">
      <c r="B19" s="29" t="s">
        <v>61</v>
      </c>
      <c r="C19" s="30">
        <v>2</v>
      </c>
      <c r="E19" s="33">
        <f>11.4-0.6</f>
        <v>10.8</v>
      </c>
      <c r="F19" s="30">
        <v>2.3199999999999998</v>
      </c>
      <c r="G19" s="34">
        <f t="shared" ref="G19:G24" si="1">F19*E19*C19</f>
        <v>50.112000000000002</v>
      </c>
    </row>
    <row r="20" spans="2:9" x14ac:dyDescent="0.3">
      <c r="B20" s="29" t="s">
        <v>62</v>
      </c>
      <c r="C20" s="30">
        <v>2</v>
      </c>
      <c r="E20" s="33">
        <f>D11</f>
        <v>6.3000000000000007</v>
      </c>
      <c r="F20" s="30">
        <v>2.3199999999999998</v>
      </c>
      <c r="G20" s="34">
        <f t="shared" si="1"/>
        <v>29.232000000000003</v>
      </c>
    </row>
    <row r="21" spans="2:9" x14ac:dyDescent="0.3">
      <c r="B21" s="29" t="s">
        <v>79</v>
      </c>
      <c r="C21" s="30">
        <v>1</v>
      </c>
      <c r="E21" s="33">
        <f>E20</f>
        <v>6.3000000000000007</v>
      </c>
      <c r="F21" s="30">
        <v>2.48</v>
      </c>
      <c r="G21" s="34">
        <f t="shared" si="1"/>
        <v>15.624000000000002</v>
      </c>
    </row>
    <row r="22" spans="2:9" x14ac:dyDescent="0.3">
      <c r="B22" s="31"/>
      <c r="C22" s="30"/>
      <c r="E22" s="30"/>
      <c r="F22" s="30"/>
      <c r="G22" s="34">
        <f t="shared" si="1"/>
        <v>0</v>
      </c>
    </row>
    <row r="23" spans="2:9" x14ac:dyDescent="0.3">
      <c r="B23" s="31" t="s">
        <v>78</v>
      </c>
      <c r="C23" s="30">
        <v>-1</v>
      </c>
      <c r="E23" s="33">
        <v>1.3</v>
      </c>
      <c r="F23" s="33">
        <v>2.2000000000000002</v>
      </c>
      <c r="G23" s="34">
        <f t="shared" si="1"/>
        <v>-2.8600000000000003</v>
      </c>
    </row>
    <row r="24" spans="2:9" x14ac:dyDescent="0.3">
      <c r="B24" s="31" t="s">
        <v>74</v>
      </c>
      <c r="C24" s="30">
        <v>-1</v>
      </c>
      <c r="E24" s="33">
        <v>2.1</v>
      </c>
      <c r="F24" s="33">
        <v>2.5</v>
      </c>
      <c r="G24" s="34">
        <f t="shared" si="1"/>
        <v>-5.25</v>
      </c>
    </row>
    <row r="25" spans="2:9" x14ac:dyDescent="0.3">
      <c r="B25" s="31" t="s">
        <v>73</v>
      </c>
      <c r="C25" s="30">
        <v>-1</v>
      </c>
      <c r="E25" s="33">
        <v>1.3</v>
      </c>
      <c r="F25" s="33">
        <v>0.7</v>
      </c>
      <c r="G25" s="34">
        <f t="shared" ref="G25:G28" si="2">F25*E25*C25</f>
        <v>-0.90999999999999992</v>
      </c>
    </row>
    <row r="26" spans="2:9" x14ac:dyDescent="0.3">
      <c r="B26" s="31" t="s">
        <v>76</v>
      </c>
      <c r="C26" s="30">
        <v>-1</v>
      </c>
      <c r="E26" s="33">
        <v>1</v>
      </c>
      <c r="F26" s="33">
        <v>2.1</v>
      </c>
      <c r="G26" s="34">
        <f t="shared" si="2"/>
        <v>-2.1</v>
      </c>
    </row>
    <row r="27" spans="2:9" x14ac:dyDescent="0.3">
      <c r="B27" s="31" t="s">
        <v>75</v>
      </c>
      <c r="C27" s="30">
        <v>-1</v>
      </c>
      <c r="E27" s="33">
        <v>2.6</v>
      </c>
      <c r="F27" s="33">
        <v>2.1</v>
      </c>
      <c r="G27" s="34">
        <f t="shared" si="2"/>
        <v>-5.4600000000000009</v>
      </c>
    </row>
    <row r="28" spans="2:9" x14ac:dyDescent="0.3">
      <c r="B28" s="31" t="s">
        <v>77</v>
      </c>
      <c r="C28" s="30">
        <v>-1</v>
      </c>
      <c r="E28" s="33">
        <v>1.3</v>
      </c>
      <c r="F28" s="33">
        <v>1.4</v>
      </c>
      <c r="G28" s="34">
        <f t="shared" si="2"/>
        <v>-1.8199999999999998</v>
      </c>
    </row>
    <row r="29" spans="2:9" x14ac:dyDescent="0.3">
      <c r="B29" s="31" t="s">
        <v>77</v>
      </c>
      <c r="C29" s="30">
        <v>-1</v>
      </c>
      <c r="E29" s="33">
        <v>1.4</v>
      </c>
      <c r="F29" s="33">
        <v>0.5</v>
      </c>
      <c r="G29" s="34">
        <f t="shared" ref="G29" si="3">F29*E29*C29</f>
        <v>-0.7</v>
      </c>
    </row>
    <row r="30" spans="2:9" x14ac:dyDescent="0.3">
      <c r="B30" s="31" t="s">
        <v>77</v>
      </c>
      <c r="C30" s="30">
        <v>-1</v>
      </c>
      <c r="E30" s="33">
        <v>2.2000000000000002</v>
      </c>
      <c r="F30" s="33">
        <v>0.5</v>
      </c>
      <c r="G30" s="34">
        <f t="shared" ref="G30" si="4">F30*E30*C30</f>
        <v>-1.1000000000000001</v>
      </c>
    </row>
    <row r="32" spans="2:9" x14ac:dyDescent="0.3">
      <c r="B32" t="s">
        <v>178</v>
      </c>
      <c r="C32" s="30"/>
    </row>
    <row r="33" spans="2:7" x14ac:dyDescent="0.3">
      <c r="C33" s="30">
        <v>2</v>
      </c>
      <c r="D33" s="34">
        <v>3.8</v>
      </c>
      <c r="E33" s="34">
        <v>6</v>
      </c>
      <c r="G33" s="39">
        <f>E33*D33*C33</f>
        <v>45.599999999999994</v>
      </c>
    </row>
    <row r="34" spans="2:7" x14ac:dyDescent="0.3">
      <c r="C34" s="30"/>
      <c r="D34" s="30"/>
      <c r="E34" s="34"/>
    </row>
    <row r="35" spans="2:7" x14ac:dyDescent="0.3">
      <c r="B35" t="s">
        <v>283</v>
      </c>
      <c r="C35" s="30">
        <v>1</v>
      </c>
      <c r="D35" s="30">
        <v>6.5</v>
      </c>
      <c r="E35" s="34">
        <v>6</v>
      </c>
      <c r="G35" s="39">
        <f>E35*D35*C35</f>
        <v>39</v>
      </c>
    </row>
    <row r="36" spans="2:7" x14ac:dyDescent="0.3">
      <c r="C36" s="30"/>
      <c r="D36" s="30"/>
      <c r="E36" s="34"/>
    </row>
    <row r="37" spans="2:7" x14ac:dyDescent="0.3">
      <c r="C37" s="30"/>
      <c r="D37" s="30"/>
      <c r="E37" s="34"/>
    </row>
    <row r="39" spans="2:7" x14ac:dyDescent="0.3">
      <c r="B39" t="s">
        <v>276</v>
      </c>
      <c r="C39" s="24">
        <v>2</v>
      </c>
      <c r="D39" s="24">
        <v>11.4</v>
      </c>
      <c r="E39" s="24">
        <v>4.2</v>
      </c>
      <c r="G39" s="39">
        <f>C39*D39*E39</f>
        <v>95.76</v>
      </c>
    </row>
    <row r="45" spans="2:7" x14ac:dyDescent="0.3">
      <c r="B45" t="s">
        <v>100</v>
      </c>
      <c r="G45" s="39">
        <f>SUM(G46:G48)</f>
        <v>20.64</v>
      </c>
    </row>
    <row r="46" spans="2:7" x14ac:dyDescent="0.3">
      <c r="B46" s="29" t="s">
        <v>102</v>
      </c>
      <c r="C46" s="30">
        <v>1</v>
      </c>
      <c r="D46" s="30"/>
      <c r="E46" s="34">
        <v>6</v>
      </c>
      <c r="F46" s="30">
        <v>2.2999999999999998</v>
      </c>
      <c r="G46" s="34">
        <f t="shared" ref="G46:G47" si="5">F46*E46*C46</f>
        <v>13.799999999999999</v>
      </c>
    </row>
    <row r="47" spans="2:7" x14ac:dyDescent="0.3">
      <c r="B47" s="31" t="s">
        <v>101</v>
      </c>
      <c r="C47" s="30">
        <v>0.5</v>
      </c>
      <c r="D47" s="30"/>
      <c r="E47" s="34">
        <v>6</v>
      </c>
      <c r="F47" s="30">
        <v>2.2799999999999998</v>
      </c>
      <c r="G47" s="34">
        <f t="shared" si="5"/>
        <v>6.84</v>
      </c>
    </row>
    <row r="49" spans="2:9" x14ac:dyDescent="0.3">
      <c r="B49" t="s">
        <v>103</v>
      </c>
      <c r="E49" s="33">
        <v>2.35</v>
      </c>
      <c r="F49" s="33">
        <v>1.67</v>
      </c>
      <c r="G49" s="34">
        <f>E49*F49</f>
        <v>3.9245000000000001</v>
      </c>
      <c r="I49" t="s">
        <v>104</v>
      </c>
    </row>
    <row r="51" spans="2:9" x14ac:dyDescent="0.3">
      <c r="B51" t="s">
        <v>105</v>
      </c>
      <c r="G51" s="39">
        <f>SUM(D52:D59)</f>
        <v>13.670000000000002</v>
      </c>
      <c r="I51" t="s">
        <v>176</v>
      </c>
    </row>
    <row r="52" spans="2:9" x14ac:dyDescent="0.3">
      <c r="B52" s="31" t="s">
        <v>106</v>
      </c>
      <c r="D52" s="33">
        <v>3.29</v>
      </c>
      <c r="F52" s="33">
        <v>2.4</v>
      </c>
      <c r="G52" s="34">
        <f t="shared" ref="G52:G58" si="6">D52*F52</f>
        <v>7.8959999999999999</v>
      </c>
    </row>
    <row r="53" spans="2:9" x14ac:dyDescent="0.3">
      <c r="B53" s="31" t="s">
        <v>106</v>
      </c>
      <c r="D53" s="33">
        <f>2.554+0.1+0.796</f>
        <v>3.45</v>
      </c>
      <c r="F53" s="33">
        <v>2.4</v>
      </c>
      <c r="G53" s="34">
        <f t="shared" si="6"/>
        <v>8.2799999999999994</v>
      </c>
    </row>
    <row r="54" spans="2:9" x14ac:dyDescent="0.3">
      <c r="B54" s="31" t="s">
        <v>107</v>
      </c>
      <c r="D54" s="33">
        <v>1.31</v>
      </c>
      <c r="F54" s="33">
        <v>2.4</v>
      </c>
      <c r="G54" s="34">
        <f t="shared" si="6"/>
        <v>3.1440000000000001</v>
      </c>
    </row>
    <row r="55" spans="2:9" x14ac:dyDescent="0.3">
      <c r="B55" s="31" t="s">
        <v>107</v>
      </c>
      <c r="D55" s="33">
        <v>1.1200000000000001</v>
      </c>
      <c r="F55" s="33">
        <v>2.4</v>
      </c>
      <c r="G55" s="34">
        <f t="shared" si="6"/>
        <v>2.6880000000000002</v>
      </c>
    </row>
    <row r="56" spans="2:9" x14ac:dyDescent="0.3">
      <c r="B56" s="31" t="s">
        <v>108</v>
      </c>
      <c r="D56" s="33">
        <v>2</v>
      </c>
      <c r="F56" s="33">
        <v>2.4</v>
      </c>
      <c r="G56" s="34">
        <f t="shared" si="6"/>
        <v>4.8</v>
      </c>
    </row>
    <row r="57" spans="2:9" x14ac:dyDescent="0.3">
      <c r="B57" s="31" t="s">
        <v>108</v>
      </c>
      <c r="D57" s="33">
        <v>1.5</v>
      </c>
      <c r="F57" s="33">
        <v>2.4</v>
      </c>
      <c r="G57" s="34">
        <f t="shared" si="6"/>
        <v>3.5999999999999996</v>
      </c>
    </row>
    <row r="58" spans="2:9" x14ac:dyDescent="0.3">
      <c r="B58" s="31" t="s">
        <v>109</v>
      </c>
      <c r="D58" s="33">
        <v>1</v>
      </c>
      <c r="F58" s="33">
        <v>2.4</v>
      </c>
      <c r="G58" s="34">
        <f t="shared" si="6"/>
        <v>2.4</v>
      </c>
    </row>
    <row r="59" spans="2:9" x14ac:dyDescent="0.3">
      <c r="B59" s="25"/>
    </row>
    <row r="61" spans="2:9" x14ac:dyDescent="0.3">
      <c r="B61" t="s">
        <v>172</v>
      </c>
      <c r="G61" s="39">
        <f>SUM(G62:G73)</f>
        <v>114.03599999999999</v>
      </c>
      <c r="I61" t="s">
        <v>176</v>
      </c>
    </row>
    <row r="62" spans="2:9" x14ac:dyDescent="0.3">
      <c r="B62" s="31" t="s">
        <v>170</v>
      </c>
      <c r="C62" s="24">
        <v>2</v>
      </c>
      <c r="D62" s="33">
        <v>6</v>
      </c>
      <c r="F62" s="33">
        <v>2.4</v>
      </c>
      <c r="G62" s="34">
        <f>F62*D62*C62</f>
        <v>28.799999999999997</v>
      </c>
    </row>
    <row r="63" spans="2:9" x14ac:dyDescent="0.3">
      <c r="B63" s="31" t="s">
        <v>175</v>
      </c>
      <c r="C63" s="24">
        <v>1</v>
      </c>
      <c r="D63" s="33">
        <v>6</v>
      </c>
      <c r="F63" s="33">
        <f>4.79-2.32-0.2</f>
        <v>2.27</v>
      </c>
      <c r="G63" s="34">
        <f>F63*D63*C63</f>
        <v>13.620000000000001</v>
      </c>
    </row>
    <row r="64" spans="2:9" x14ac:dyDescent="0.3">
      <c r="B64" s="31" t="s">
        <v>170</v>
      </c>
      <c r="C64" s="24">
        <v>2</v>
      </c>
      <c r="D64" s="33">
        <v>3.83</v>
      </c>
      <c r="F64" s="33">
        <v>2.4</v>
      </c>
      <c r="G64" s="34">
        <f t="shared" ref="G64:G72" si="7">F64*D64*C64</f>
        <v>18.384</v>
      </c>
    </row>
    <row r="65" spans="2:9" x14ac:dyDescent="0.3">
      <c r="B65" s="31" t="s">
        <v>106</v>
      </c>
      <c r="C65" s="24">
        <v>1</v>
      </c>
      <c r="D65" s="33">
        <v>3.1</v>
      </c>
      <c r="F65" s="33">
        <v>2.4</v>
      </c>
      <c r="G65" s="34">
        <f t="shared" si="7"/>
        <v>7.4399999999999995</v>
      </c>
    </row>
    <row r="66" spans="2:9" x14ac:dyDescent="0.3">
      <c r="B66" s="31" t="s">
        <v>106</v>
      </c>
      <c r="C66" s="24">
        <v>1</v>
      </c>
      <c r="D66" s="33">
        <v>3.35</v>
      </c>
      <c r="F66" s="33">
        <v>2.4</v>
      </c>
      <c r="G66" s="34">
        <f t="shared" si="7"/>
        <v>8.0399999999999991</v>
      </c>
    </row>
    <row r="67" spans="2:9" x14ac:dyDescent="0.3">
      <c r="B67" s="31" t="s">
        <v>171</v>
      </c>
      <c r="C67" s="24">
        <v>1</v>
      </c>
      <c r="D67" s="33">
        <f>1.65+0.1+1</f>
        <v>2.75</v>
      </c>
      <c r="F67" s="33">
        <v>2.4</v>
      </c>
      <c r="G67" s="34">
        <f t="shared" si="7"/>
        <v>6.6</v>
      </c>
    </row>
    <row r="68" spans="2:9" x14ac:dyDescent="0.3">
      <c r="B68" s="31" t="s">
        <v>173</v>
      </c>
      <c r="C68" s="24">
        <v>1</v>
      </c>
      <c r="D68" s="33">
        <v>2.2000000000000002</v>
      </c>
      <c r="F68" s="33">
        <v>2.4</v>
      </c>
      <c r="G68" s="34">
        <f t="shared" si="7"/>
        <v>5.28</v>
      </c>
    </row>
    <row r="69" spans="2:9" x14ac:dyDescent="0.3">
      <c r="B69" s="31" t="s">
        <v>174</v>
      </c>
      <c r="C69" s="24">
        <v>1</v>
      </c>
      <c r="D69" s="33">
        <f>1.5+0.1+0.88</f>
        <v>2.48</v>
      </c>
      <c r="F69" s="33">
        <v>2.4</v>
      </c>
      <c r="G69" s="34">
        <f t="shared" si="7"/>
        <v>5.952</v>
      </c>
    </row>
    <row r="70" spans="2:9" x14ac:dyDescent="0.3">
      <c r="B70" s="31" t="s">
        <v>109</v>
      </c>
      <c r="C70" s="24">
        <v>1</v>
      </c>
      <c r="D70" s="33">
        <v>1.8</v>
      </c>
      <c r="F70" s="33">
        <v>2.4</v>
      </c>
      <c r="G70" s="34">
        <f t="shared" si="7"/>
        <v>4.32</v>
      </c>
    </row>
    <row r="71" spans="2:9" x14ac:dyDescent="0.3">
      <c r="B71" s="31" t="s">
        <v>109</v>
      </c>
      <c r="C71" s="24">
        <v>1</v>
      </c>
      <c r="D71" s="33">
        <v>3.5</v>
      </c>
      <c r="F71" s="33">
        <v>2.4</v>
      </c>
      <c r="G71" s="34">
        <f t="shared" si="7"/>
        <v>8.4</v>
      </c>
    </row>
    <row r="72" spans="2:9" x14ac:dyDescent="0.3">
      <c r="B72" s="31" t="s">
        <v>109</v>
      </c>
      <c r="C72" s="24">
        <v>1</v>
      </c>
      <c r="D72" s="33">
        <v>3</v>
      </c>
      <c r="F72" s="33">
        <v>2.4</v>
      </c>
      <c r="G72" s="34">
        <f t="shared" si="7"/>
        <v>7.1999999999999993</v>
      </c>
    </row>
    <row r="75" spans="2:9" x14ac:dyDescent="0.3">
      <c r="B75" t="s">
        <v>196</v>
      </c>
      <c r="G75" s="39">
        <f>SUM(G76:G78)</f>
        <v>17.759999999999998</v>
      </c>
      <c r="I75" t="s">
        <v>176</v>
      </c>
    </row>
    <row r="76" spans="2:9" x14ac:dyDescent="0.3">
      <c r="B76" s="31" t="s">
        <v>197</v>
      </c>
      <c r="C76" s="24">
        <v>2</v>
      </c>
      <c r="D76" s="33">
        <v>2.2000000000000002</v>
      </c>
      <c r="F76" s="33">
        <v>2.4</v>
      </c>
      <c r="G76" s="34">
        <f t="shared" ref="G76" si="8">F76*D76*C76</f>
        <v>10.56</v>
      </c>
    </row>
    <row r="77" spans="2:9" x14ac:dyDescent="0.3">
      <c r="B77" s="31" t="s">
        <v>197</v>
      </c>
      <c r="C77" s="24">
        <v>2</v>
      </c>
      <c r="D77" s="33">
        <v>1.5</v>
      </c>
      <c r="F77" s="33">
        <v>2.4</v>
      </c>
      <c r="G77" s="34">
        <f t="shared" ref="G77" si="9">F77*D77*C77</f>
        <v>7.1999999999999993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Pricing Schedule</vt:lpstr>
      <vt:lpstr>Measurements</vt:lpstr>
      <vt:lpstr>'Pricing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Little Paxton Parish Council</cp:lastModifiedBy>
  <cp:lastPrinted>2016-10-05T07:47:41Z</cp:lastPrinted>
  <dcterms:created xsi:type="dcterms:W3CDTF">2016-09-30T09:22:28Z</dcterms:created>
  <dcterms:modified xsi:type="dcterms:W3CDTF">2023-11-29T09:49:11Z</dcterms:modified>
</cp:coreProperties>
</file>