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gramme Office\Tenders and Contracts\Tenders &amp; Contracts 2016-Present\MFF 119 2020-21 Ovenden Moor Capital Works\Final Tender\"/>
    </mc:Choice>
  </mc:AlternateContent>
  <bookViews>
    <workbookView xWindow="240" yWindow="3705" windowWidth="15600" windowHeight="7485" firstSheet="2" activeTab="11"/>
  </bookViews>
  <sheets>
    <sheet name="Table" sheetId="1" state="hidden" r:id="rId1"/>
    <sheet name="Matrix" sheetId="2" state="hidden" r:id="rId2"/>
    <sheet name="Ovenden Summary" sheetId="5" r:id="rId3"/>
    <sheet name="Preliminary Costs" sheetId="6" r:id="rId4"/>
    <sheet name="Clean Up" sheetId="19" r:id="rId5"/>
    <sheet name="Brash and LSF" sheetId="3" r:id="rId6"/>
    <sheet name="Heather Bales" sheetId="7" r:id="rId7"/>
    <sheet name="Stone Dams" sheetId="8" r:id="rId8"/>
    <sheet name="Peat Dams and Reprofiling" sheetId="10" r:id="rId9"/>
    <sheet name="Fire Breaks" sheetId="11" r:id="rId10"/>
    <sheet name="Cutting" sheetId="12" r:id="rId11"/>
    <sheet name="Sphagnum Planting" sheetId="13" r:id="rId12"/>
    <sheet name="Dwarf Shrub Seed Application" sheetId="16" r:id="rId13"/>
  </sheets>
  <definedNames>
    <definedName name="_Hlk508349937" localSheetId="1">Matrix!$A$10</definedName>
  </definedNames>
  <calcPr calcId="162913"/>
</workbook>
</file>

<file path=xl/calcChain.xml><?xml version="1.0" encoding="utf-8"?>
<calcChain xmlns="http://schemas.openxmlformats.org/spreadsheetml/2006/main">
  <c r="F3" i="13" l="1"/>
  <c r="N3" i="3"/>
  <c r="C11" i="6"/>
  <c r="C12" i="5" l="1"/>
  <c r="G3" i="12"/>
  <c r="M4" i="11"/>
  <c r="M3" i="11"/>
  <c r="L4" i="11"/>
  <c r="L3" i="11"/>
  <c r="M3" i="10"/>
  <c r="N3" i="10"/>
  <c r="K3" i="10"/>
  <c r="H3" i="10"/>
  <c r="I3" i="8"/>
  <c r="E3" i="8"/>
  <c r="K3" i="8"/>
  <c r="I3" i="7"/>
  <c r="L3" i="7"/>
  <c r="K3" i="7"/>
  <c r="E3" i="7"/>
  <c r="O3" i="3"/>
  <c r="C9" i="5" l="1"/>
  <c r="D4" i="11" l="1"/>
  <c r="J3" i="11"/>
  <c r="J4" i="11"/>
  <c r="G4" i="11"/>
  <c r="G3" i="11"/>
  <c r="J3" i="3"/>
  <c r="F3" i="3"/>
  <c r="L3" i="3"/>
  <c r="C4" i="5" l="1"/>
  <c r="H3" i="16" l="1"/>
  <c r="E3" i="16"/>
  <c r="G3" i="16" s="1"/>
  <c r="I3" i="13"/>
  <c r="H3" i="13"/>
  <c r="C11" i="5" s="1"/>
  <c r="J3" i="12"/>
  <c r="I3" i="12"/>
  <c r="C10" i="5" s="1"/>
  <c r="E3" i="10"/>
  <c r="C8" i="5" s="1"/>
  <c r="C3" i="5" l="1"/>
  <c r="C13" i="5" s="1"/>
  <c r="L3" i="8" l="1"/>
  <c r="C6" i="5" l="1"/>
  <c r="C7" i="5"/>
  <c r="D9" i="1"/>
  <c r="C5" i="5" l="1"/>
</calcChain>
</file>

<file path=xl/sharedStrings.xml><?xml version="1.0" encoding="utf-8"?>
<sst xmlns="http://schemas.openxmlformats.org/spreadsheetml/2006/main" count="270" uniqueCount="164">
  <si>
    <t>Site</t>
  </si>
  <si>
    <t>Lift Site</t>
  </si>
  <si>
    <t>No. Bags</t>
  </si>
  <si>
    <t>Finish Date</t>
  </si>
  <si>
    <t>Derwent and Howden</t>
  </si>
  <si>
    <t>Noe Stool</t>
  </si>
  <si>
    <t>Peaknaze</t>
  </si>
  <si>
    <t>Stalybridge</t>
  </si>
  <si>
    <t>Turlstone</t>
  </si>
  <si>
    <t>Salter's Brook</t>
  </si>
  <si>
    <t>Dale Head</t>
  </si>
  <si>
    <t>Glossop Low</t>
  </si>
  <si>
    <t>Chew Track</t>
  </si>
  <si>
    <t>Traffic Management Required</t>
  </si>
  <si>
    <t>TBC with Helicopter Company</t>
  </si>
  <si>
    <t>No</t>
  </si>
  <si>
    <t>Spreading</t>
  </si>
  <si>
    <t>Snow Road</t>
  </si>
  <si>
    <t>Cost Weighting %</t>
  </si>
  <si>
    <t>Quality Citeria 1 Weighting %</t>
  </si>
  <si>
    <t>Quality Citeria 2 Weighting %</t>
  </si>
  <si>
    <t>Quality Citeria 3 Weighting %</t>
  </si>
  <si>
    <t>Alport</t>
  </si>
  <si>
    <t>Snake Summit</t>
  </si>
  <si>
    <t>Package</t>
  </si>
  <si>
    <t>Evaluation Criteria</t>
  </si>
  <si>
    <t>Information</t>
  </si>
  <si>
    <t xml:space="preserve">Total Cost </t>
  </si>
  <si>
    <t>Persons</t>
  </si>
  <si>
    <t>Unit Cost per Bag</t>
  </si>
  <si>
    <t>Total Cost</t>
  </si>
  <si>
    <t>Bags</t>
  </si>
  <si>
    <t>Total</t>
  </si>
  <si>
    <t>Grand Total</t>
  </si>
  <si>
    <t>Number of Days to cut and deliver all bags</t>
  </si>
  <si>
    <t>Number of days to spread all bags</t>
  </si>
  <si>
    <t>Total number of days</t>
  </si>
  <si>
    <t>Number of Bags spread per person per day</t>
  </si>
  <si>
    <t>Insurance of Works (£10,000,000 Aerial works, 5,000,000 all other)</t>
  </si>
  <si>
    <t>Donor Site Location</t>
  </si>
  <si>
    <t>Number of Spreaders available per day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</si>
  <si>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1</t>
    </r>
    <r>
      <rPr>
        <sz val="14"/>
        <color theme="1"/>
        <rFont val="Arial"/>
        <family val="2"/>
      </rPr>
      <t xml:space="preserve">: XX% weighting. Capacity of the Tenderer to deliver the works in a time critical manner and provide a detailed Program of Works demonstrating how they are going to do so. </t>
    </r>
  </si>
  <si>
    <t>Thurlstone</t>
  </si>
  <si>
    <t>Summer start date</t>
  </si>
  <si>
    <t>Autumn start date</t>
  </si>
  <si>
    <t>Winter start date</t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</si>
  <si>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2: XX</t>
    </r>
    <r>
      <rPr>
        <sz val="14"/>
        <color theme="1"/>
        <rFont val="Arial"/>
        <family val="2"/>
      </rPr>
      <t>% weighting. Method Statement documentation detailing how the objectives of the tender will be met</t>
    </r>
  </si>
  <si>
    <r>
      <t>·</t>
    </r>
    <r>
      <rPr>
        <sz val="14"/>
        <color theme="1"/>
        <rFont val="Times New Roman"/>
        <family val="1"/>
      </rPr>
      <t xml:space="preserve">         </t>
    </r>
    <r>
      <rPr>
        <u/>
        <sz val="14"/>
        <color theme="1"/>
        <rFont val="Arial"/>
        <family val="2"/>
      </rPr>
      <t>Quality Criteria 3: XX</t>
    </r>
    <r>
      <rPr>
        <sz val="14"/>
        <color theme="1"/>
        <rFont val="Arial"/>
        <family val="2"/>
      </rPr>
      <t xml:space="preserve">% weighting. Experience in delivering upland conservation projects/similar projects </t>
    </r>
  </si>
  <si>
    <t>Flying Start Date</t>
  </si>
  <si>
    <t>Preparation of Pre-Tender Method Statements, Operational Risk Assessments, Safety Policy.</t>
  </si>
  <si>
    <t>Preparation of Site Risk Assessments, COSHH Assessments.</t>
  </si>
  <si>
    <t>Preparation of CDM Construction Phase Plan and carrying out all responsibilities as a duty holder under CDM 2015</t>
  </si>
  <si>
    <t>Any additional items required to meet contractual requirements</t>
  </si>
  <si>
    <t>Preliminary Items - One off payment per site</t>
  </si>
  <si>
    <t>Item</t>
  </si>
  <si>
    <t>Total (excluding VAT)</t>
  </si>
  <si>
    <t>Supply and Deliver Heather Bales to lift site</t>
  </si>
  <si>
    <t>Number of Days to cut and deliver all bales</t>
  </si>
  <si>
    <t>Installing Heather Bales</t>
  </si>
  <si>
    <t>Unit Cost per Bale</t>
  </si>
  <si>
    <t>Number of days to install all bales</t>
  </si>
  <si>
    <t>Heather Bales Total</t>
  </si>
  <si>
    <t>Heather Brash Total</t>
  </si>
  <si>
    <t>No. Bales</t>
  </si>
  <si>
    <t>Quarry Name</t>
  </si>
  <si>
    <t>No.Dams</t>
  </si>
  <si>
    <t xml:space="preserve">Unit cost per 750kg </t>
  </si>
  <si>
    <t>Number of Days to deliver all stone</t>
  </si>
  <si>
    <t>Supply, deliver and prepare Stone</t>
  </si>
  <si>
    <t>Provision of survey flags and marking out individual dam locations at the works site, prior to the installation</t>
  </si>
  <si>
    <t>Unit Cost per Dam</t>
  </si>
  <si>
    <t>No. Dams</t>
  </si>
  <si>
    <t xml:space="preserve">No. of days required to track machinery and equipment both on and off site </t>
  </si>
  <si>
    <t xml:space="preserve">Tracking Machinery and Equipment to Work Sites </t>
  </si>
  <si>
    <t>Number of days to install all Dams</t>
  </si>
  <si>
    <t>Stone Dams Total</t>
  </si>
  <si>
    <t>Peat Dams</t>
  </si>
  <si>
    <t>Reprofiling</t>
  </si>
  <si>
    <t>Unit Cost per Metre</t>
  </si>
  <si>
    <t>Number of days to complete</t>
  </si>
  <si>
    <t>Bunding</t>
  </si>
  <si>
    <t>Day Rate for Bund Construction</t>
  </si>
  <si>
    <t>Number of days machine work required</t>
  </si>
  <si>
    <t>Cutting</t>
  </si>
  <si>
    <t>Unit Rate cutting per Ha</t>
  </si>
  <si>
    <t>Material to cut</t>
  </si>
  <si>
    <t>Heather</t>
  </si>
  <si>
    <t>Initial site visit with the Authority / Site Manager to discuss access and flailing areas/zones</t>
  </si>
  <si>
    <t>Tracking of flailing Equipment to and from Work Site</t>
  </si>
  <si>
    <t>Provision of GPS record of all completed works (to the specification as outlined in Section 1 Part B)</t>
  </si>
  <si>
    <t>No. Plugs planted per person per day</t>
  </si>
  <si>
    <t>No. Staff on site per day</t>
  </si>
  <si>
    <t>Sphagnum Planting</t>
  </si>
  <si>
    <t>Unit Rate planting per Ha</t>
  </si>
  <si>
    <t>No. Hectares</t>
  </si>
  <si>
    <t>Unit Rate per Ha</t>
  </si>
  <si>
    <t>Application of Dwarf Shrub Seed</t>
  </si>
  <si>
    <t>Co-ordinate and Organise Delivery of Dwarf Shrub Seed</t>
  </si>
  <si>
    <t>Cutting Total</t>
  </si>
  <si>
    <t>Sphagnum Total</t>
  </si>
  <si>
    <t>Preliminary Costs</t>
  </si>
  <si>
    <t>Unit Cost Dumpy Bag Supply</t>
  </si>
  <si>
    <t>Additional Information – HEATHER BRASH</t>
  </si>
  <si>
    <t>Number of workers on Site each day</t>
  </si>
  <si>
    <t>Number of Bales installed per person per day</t>
  </si>
  <si>
    <t>Additional Information - Heather Bales</t>
  </si>
  <si>
    <t>Additional Information – Heather Bales</t>
  </si>
  <si>
    <t>Number of staff required on hill</t>
  </si>
  <si>
    <t>Estimated Number of Dam Units completed each day</t>
  </si>
  <si>
    <t>Make/model of equipment, powered machinery or fuel container</t>
  </si>
  <si>
    <t>Description and details of equipment, powered machinery or fuel container</t>
  </si>
  <si>
    <t>Estimate number of Dams created per day</t>
  </si>
  <si>
    <t>Estimate number of metres of reprofiling per day</t>
  </si>
  <si>
    <t>Number of machines on site per day</t>
  </si>
  <si>
    <t>Estimate length of bunds created per day</t>
  </si>
  <si>
    <t>Estimate area cut per day per day</t>
  </si>
  <si>
    <t>Number of people required for operation</t>
  </si>
  <si>
    <t>Estimate number of hectares complete per day</t>
  </si>
  <si>
    <t>Type of machinery and applicator to be used</t>
  </si>
  <si>
    <t>Peat Dams and Reprofiling Total</t>
  </si>
  <si>
    <t>Total Cost for removing and disposing of all waste materials from site</t>
  </si>
  <si>
    <t>Clean Up Costs</t>
  </si>
  <si>
    <t>No. Metres Reprofiling</t>
  </si>
  <si>
    <t>Day Rate for Tracking Machinery and Equipment on and off work site</t>
  </si>
  <si>
    <t xml:space="preserve">     </t>
  </si>
  <si>
    <t xml:space="preserve">  </t>
  </si>
  <si>
    <t>Ovenden</t>
  </si>
  <si>
    <t>Unit cost per bag cut and transport to spreading locations</t>
  </si>
  <si>
    <t>Please specify method of transport to spreading locations</t>
  </si>
  <si>
    <t>Cut and transport Heather Brash</t>
  </si>
  <si>
    <t>Supply Lime and Fertiliser 10ha</t>
  </si>
  <si>
    <t>Apply 10ha of lime, seed and fertiliser</t>
  </si>
  <si>
    <t>Supply and spread Lime, seed and Fertiliser</t>
  </si>
  <si>
    <t xml:space="preserve">Unit cost per bale (cut and transported to dam location) </t>
  </si>
  <si>
    <t>Please specify method of Delivery to dam locations</t>
  </si>
  <si>
    <t>Transporting Stone and Installing Dams</t>
  </si>
  <si>
    <t>Unit Cost per Dam (incl. transportation and installation)</t>
  </si>
  <si>
    <t>Number of days to install all dams</t>
  </si>
  <si>
    <t>Additional Information –Transportation and Installation</t>
  </si>
  <si>
    <t>Please specify method of transportation</t>
  </si>
  <si>
    <t>Fire break 1</t>
  </si>
  <si>
    <t>Fire break 2</t>
  </si>
  <si>
    <t>Fire Breaks Total</t>
  </si>
  <si>
    <t>Dwarf Shrub Seeding</t>
  </si>
  <si>
    <t>Treatment Totals</t>
  </si>
  <si>
    <t xml:space="preserve">Heather Brash </t>
  </si>
  <si>
    <t xml:space="preserve">Lime, Seed and Fertiliser </t>
  </si>
  <si>
    <t>Dwarf Shrub seeding only</t>
  </si>
  <si>
    <t>Gully Blocking - Heather Bale</t>
  </si>
  <si>
    <t xml:space="preserve">Gully Blocking - Stone </t>
  </si>
  <si>
    <t>Gully Blocking - Peat Dams</t>
  </si>
  <si>
    <t>Hagg Reprofiling</t>
  </si>
  <si>
    <t>Firebreak 1 – cut and plant sphagnum</t>
  </si>
  <si>
    <t>Firebreak 2 – bund, cut and plant sphagnum</t>
  </si>
  <si>
    <t>Heather cutting - selected blocks</t>
  </si>
  <si>
    <t>Unit</t>
  </si>
  <si>
    <t>Hectares</t>
  </si>
  <si>
    <t>Bales</t>
  </si>
  <si>
    <t>Dams</t>
  </si>
  <si>
    <t>Metres</t>
  </si>
  <si>
    <t>Up to 5</t>
  </si>
  <si>
    <t>Spreading Heather Brash</t>
  </si>
  <si>
    <t>No. Units  - Plugs (1200 per ha)</t>
  </si>
  <si>
    <t>Unit Rate planting per Plug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</si>
</sst>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£-809]* #,##0.00_-;\-[$£-809]* #,##0.00_-;_-[$£-809]* &quot;-&quot;??_-;_-@_-"/>
    <numFmt numFmtId="165" formatCode="[$£-809]#,##0.00"/>
  </numFmts>
  <fonts count="1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 vertical="center" indent="9"/>
    </xf>
    <xf numFmtId="0" fontId="10" fillId="0" borderId="0" xfId="0" applyFont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14" fontId="0" fillId="2" borderId="1" xfId="0" applyNumberFormat="1" applyFill="1" applyBorder="1"/>
    <xf numFmtId="14" fontId="0" fillId="4" borderId="1" xfId="0" applyNumberFormat="1" applyFill="1" applyBorder="1"/>
    <xf numFmtId="14" fontId="0" fillId="5" borderId="1" xfId="0" applyNumberFormat="1" applyFill="1" applyBorder="1"/>
    <xf numFmtId="14" fontId="0" fillId="3" borderId="1" xfId="0" applyNumberFormat="1" applyFill="1" applyBorder="1"/>
    <xf numFmtId="0" fontId="0" fillId="6" borderId="0" xfId="0" applyFill="1"/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/>
    <xf numFmtId="0" fontId="0" fillId="0" borderId="0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7" borderId="0" xfId="0" applyFill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0" fillId="7" borderId="1" xfId="0" applyNumberForma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wrapText="1"/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0" fontId="0" fillId="0" borderId="1" xfId="0" applyFont="1" applyBorder="1" applyProtection="1">
      <protection locked="0"/>
    </xf>
    <xf numFmtId="0" fontId="0" fillId="0" borderId="1" xfId="0" applyFont="1" applyBorder="1" applyProtection="1"/>
    <xf numFmtId="0" fontId="0" fillId="0" borderId="0" xfId="0" applyFont="1" applyBorder="1" applyProtection="1">
      <protection locked="0"/>
    </xf>
    <xf numFmtId="0" fontId="0" fillId="0" borderId="0" xfId="0" applyFont="1" applyBorder="1" applyProtection="1"/>
    <xf numFmtId="0" fontId="4" fillId="7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64" fontId="0" fillId="0" borderId="13" xfId="0" applyNumberFormat="1" applyBorder="1" applyProtection="1"/>
    <xf numFmtId="0" fontId="0" fillId="0" borderId="13" xfId="0" applyBorder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3" fillId="7" borderId="0" xfId="0" applyFont="1" applyFill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 wrapText="1"/>
    </xf>
    <xf numFmtId="164" fontId="0" fillId="7" borderId="1" xfId="0" applyNumberFormat="1" applyFont="1" applyFill="1" applyBorder="1" applyAlignment="1" applyProtection="1">
      <alignment horizontal="center" vertical="center" wrapText="1"/>
    </xf>
    <xf numFmtId="164" fontId="0" fillId="8" borderId="1" xfId="0" applyNumberFormat="1" applyFill="1" applyBorder="1" applyProtection="1"/>
    <xf numFmtId="0" fontId="0" fillId="8" borderId="1" xfId="0" applyFill="1" applyBorder="1" applyProtection="1"/>
    <xf numFmtId="165" fontId="2" fillId="0" borderId="1" xfId="0" applyNumberFormat="1" applyFont="1" applyBorder="1" applyAlignment="1" applyProtection="1">
      <alignment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164" fontId="0" fillId="7" borderId="1" xfId="0" applyNumberFormat="1" applyFill="1" applyBorder="1" applyProtection="1"/>
    <xf numFmtId="0" fontId="0" fillId="7" borderId="1" xfId="0" applyFill="1" applyBorder="1" applyProtection="1"/>
    <xf numFmtId="164" fontId="0" fillId="8" borderId="1" xfId="0" applyNumberFormat="1" applyFill="1" applyBorder="1" applyProtection="1">
      <protection locked="0"/>
    </xf>
    <xf numFmtId="164" fontId="0" fillId="7" borderId="1" xfId="0" applyNumberFormat="1" applyFont="1" applyFill="1" applyBorder="1" applyAlignment="1">
      <alignment vertical="center"/>
    </xf>
    <xf numFmtId="0" fontId="16" fillId="9" borderId="14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/>
    </xf>
    <xf numFmtId="0" fontId="16" fillId="9" borderId="16" xfId="0" applyFont="1" applyFill="1" applyBorder="1" applyAlignment="1">
      <alignment vertical="center" wrapText="1"/>
    </xf>
    <xf numFmtId="0" fontId="17" fillId="10" borderId="17" xfId="0" applyFont="1" applyFill="1" applyBorder="1" applyAlignment="1">
      <alignment horizontal="right" vertical="center"/>
    </xf>
    <xf numFmtId="0" fontId="17" fillId="10" borderId="17" xfId="0" applyFont="1" applyFill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wrapText="1"/>
    </xf>
    <xf numFmtId="0" fontId="2" fillId="0" borderId="8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2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14" fillId="7" borderId="2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zoomScale="80" zoomScaleNormal="80" workbookViewId="0">
      <selection activeCell="C22" sqref="C22"/>
    </sheetView>
  </sheetViews>
  <sheetFormatPr defaultRowHeight="15" x14ac:dyDescent="0.25"/>
  <cols>
    <col min="1" max="1" width="8.5703125" customWidth="1"/>
    <col min="2" max="2" width="22" customWidth="1"/>
    <col min="3" max="3" width="16" customWidth="1"/>
    <col min="5" max="5" width="16.42578125" bestFit="1" customWidth="1"/>
    <col min="6" max="6" width="11.28515625" customWidth="1"/>
    <col min="7" max="7" width="29" customWidth="1"/>
    <col min="8" max="8" width="46.42578125" customWidth="1"/>
    <col min="9" max="9" width="35" bestFit="1" customWidth="1"/>
    <col min="10" max="10" width="28.85546875" bestFit="1" customWidth="1"/>
  </cols>
  <sheetData>
    <row r="2" spans="1:7" x14ac:dyDescent="0.25">
      <c r="A2" s="19" t="s">
        <v>24</v>
      </c>
      <c r="B2" s="19" t="s">
        <v>0</v>
      </c>
      <c r="C2" s="19" t="s">
        <v>1</v>
      </c>
      <c r="D2" s="19" t="s">
        <v>2</v>
      </c>
      <c r="E2" s="15" t="s">
        <v>48</v>
      </c>
      <c r="F2" s="15" t="s">
        <v>3</v>
      </c>
      <c r="G2" s="15" t="s">
        <v>13</v>
      </c>
    </row>
    <row r="3" spans="1:7" x14ac:dyDescent="0.25">
      <c r="A3" s="2">
        <v>1</v>
      </c>
      <c r="B3" s="2" t="s">
        <v>22</v>
      </c>
      <c r="C3" s="2" t="s">
        <v>23</v>
      </c>
      <c r="D3" s="2">
        <v>3586</v>
      </c>
      <c r="E3" s="25">
        <v>43388</v>
      </c>
      <c r="F3" s="24">
        <v>43541</v>
      </c>
      <c r="G3" s="1" t="s">
        <v>14</v>
      </c>
    </row>
    <row r="4" spans="1:7" x14ac:dyDescent="0.25">
      <c r="A4" s="1">
        <v>2</v>
      </c>
      <c r="B4" s="1" t="s">
        <v>4</v>
      </c>
      <c r="C4" s="1" t="s">
        <v>9</v>
      </c>
      <c r="D4" s="1">
        <v>900</v>
      </c>
      <c r="E4" s="25">
        <v>43377</v>
      </c>
      <c r="F4" s="24">
        <v>43176</v>
      </c>
      <c r="G4" s="1" t="s">
        <v>15</v>
      </c>
    </row>
    <row r="5" spans="1:7" x14ac:dyDescent="0.25">
      <c r="A5" s="1">
        <v>3</v>
      </c>
      <c r="B5" s="1" t="s">
        <v>5</v>
      </c>
      <c r="C5" s="1" t="s">
        <v>10</v>
      </c>
      <c r="D5" s="1">
        <v>900</v>
      </c>
      <c r="E5" s="22">
        <v>43325</v>
      </c>
      <c r="F5" s="23">
        <v>43455</v>
      </c>
      <c r="G5" s="1" t="s">
        <v>15</v>
      </c>
    </row>
    <row r="6" spans="1:7" x14ac:dyDescent="0.25">
      <c r="A6" s="1">
        <v>4</v>
      </c>
      <c r="B6" s="1" t="s">
        <v>6</v>
      </c>
      <c r="C6" s="1" t="s">
        <v>11</v>
      </c>
      <c r="D6" s="1">
        <v>3175</v>
      </c>
      <c r="E6" s="25">
        <v>43377</v>
      </c>
      <c r="F6" s="23">
        <v>43455</v>
      </c>
      <c r="G6" s="1" t="s">
        <v>15</v>
      </c>
    </row>
    <row r="7" spans="1:7" x14ac:dyDescent="0.25">
      <c r="A7" s="1">
        <v>5</v>
      </c>
      <c r="B7" s="1" t="s">
        <v>7</v>
      </c>
      <c r="C7" s="1" t="s">
        <v>12</v>
      </c>
      <c r="D7" s="1">
        <v>8500</v>
      </c>
      <c r="E7" s="22">
        <v>43325</v>
      </c>
      <c r="F7" s="24">
        <v>43541</v>
      </c>
      <c r="G7" s="1" t="s">
        <v>15</v>
      </c>
    </row>
    <row r="8" spans="1:7" x14ac:dyDescent="0.25">
      <c r="A8" s="1">
        <v>6</v>
      </c>
      <c r="B8" s="1" t="s">
        <v>42</v>
      </c>
      <c r="C8" s="1" t="s">
        <v>17</v>
      </c>
      <c r="D8" s="1">
        <v>51</v>
      </c>
      <c r="E8" s="25">
        <v>43388</v>
      </c>
      <c r="F8" s="23">
        <v>43511</v>
      </c>
      <c r="G8" s="1" t="s">
        <v>15</v>
      </c>
    </row>
    <row r="9" spans="1:7" x14ac:dyDescent="0.25">
      <c r="A9" s="18"/>
      <c r="B9" s="18" t="s">
        <v>32</v>
      </c>
      <c r="C9" s="15"/>
      <c r="D9" s="15">
        <f>SUM(D3:D8)</f>
        <v>17112</v>
      </c>
      <c r="E9" s="15"/>
      <c r="F9" s="15"/>
      <c r="G9" s="15"/>
    </row>
    <row r="12" spans="1:7" x14ac:dyDescent="0.25">
      <c r="A12" s="35"/>
      <c r="B12" s="20" t="s">
        <v>43</v>
      </c>
    </row>
    <row r="13" spans="1:7" x14ac:dyDescent="0.25">
      <c r="A13" s="35"/>
      <c r="B13" s="21" t="s">
        <v>44</v>
      </c>
    </row>
    <row r="14" spans="1:7" x14ac:dyDescent="0.25">
      <c r="A14" s="35"/>
      <c r="B14" s="26" t="s">
        <v>45</v>
      </c>
    </row>
  </sheetData>
  <sortState ref="A3:G9">
    <sortCondition ref="B3:B9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="66" zoomScaleNormal="66" workbookViewId="0">
      <pane xSplit="2" ySplit="1" topLeftCell="C2" activePane="bottomRight" state="frozen"/>
      <selection activeCell="C15" sqref="C15"/>
      <selection pane="topRight" activeCell="C15" sqref="C15"/>
      <selection pane="bottomLeft" activeCell="C15" sqref="C15"/>
      <selection pane="bottomRight" activeCell="M5" sqref="M5"/>
    </sheetView>
  </sheetViews>
  <sheetFormatPr defaultRowHeight="15" x14ac:dyDescent="0.25"/>
  <cols>
    <col min="1" max="1" width="43.42578125" style="32" bestFit="1" customWidth="1"/>
    <col min="2" max="2" width="14.28515625" style="32" customWidth="1"/>
    <col min="3" max="3" width="14.28515625" style="28" customWidth="1"/>
    <col min="4" max="14" width="20.7109375" style="28" customWidth="1"/>
    <col min="15" max="16" width="9.140625" style="28"/>
    <col min="17" max="17" width="60.5703125" style="28" bestFit="1" customWidth="1"/>
    <col min="18" max="18" width="14.140625" style="28" bestFit="1" customWidth="1"/>
    <col min="19" max="16384" width="9.140625" style="28"/>
  </cols>
  <sheetData>
    <row r="1" spans="1:13" s="64" customFormat="1" ht="98.25" customHeight="1" x14ac:dyDescent="0.35">
      <c r="A1" s="96"/>
      <c r="B1" s="96"/>
      <c r="C1" s="98" t="s">
        <v>80</v>
      </c>
      <c r="D1" s="98"/>
      <c r="E1" s="99"/>
      <c r="F1" s="97" t="s">
        <v>83</v>
      </c>
      <c r="G1" s="98"/>
      <c r="H1" s="99"/>
      <c r="I1" s="97" t="s">
        <v>92</v>
      </c>
      <c r="J1" s="98"/>
      <c r="K1" s="99"/>
      <c r="L1" s="96" t="s">
        <v>33</v>
      </c>
      <c r="M1" s="96"/>
    </row>
    <row r="2" spans="1:13" s="70" customFormat="1" ht="105" customHeight="1" x14ac:dyDescent="0.25">
      <c r="A2" s="33" t="s">
        <v>0</v>
      </c>
      <c r="B2" s="33" t="s">
        <v>94</v>
      </c>
      <c r="C2" s="33" t="s">
        <v>81</v>
      </c>
      <c r="D2" s="33" t="s">
        <v>30</v>
      </c>
      <c r="E2" s="33" t="s">
        <v>82</v>
      </c>
      <c r="F2" s="81" t="s">
        <v>84</v>
      </c>
      <c r="G2" s="81" t="s">
        <v>30</v>
      </c>
      <c r="H2" s="81" t="s">
        <v>79</v>
      </c>
      <c r="I2" s="81" t="s">
        <v>93</v>
      </c>
      <c r="J2" s="81" t="s">
        <v>30</v>
      </c>
      <c r="K2" s="81" t="s">
        <v>79</v>
      </c>
      <c r="L2" s="33" t="s">
        <v>32</v>
      </c>
      <c r="M2" s="33" t="s">
        <v>36</v>
      </c>
    </row>
    <row r="3" spans="1:13" ht="88.5" customHeight="1" x14ac:dyDescent="0.25">
      <c r="A3" s="34" t="s">
        <v>140</v>
      </c>
      <c r="B3" s="34">
        <v>2</v>
      </c>
      <c r="C3" s="84"/>
      <c r="D3" s="75"/>
      <c r="E3" s="76"/>
      <c r="F3" s="36"/>
      <c r="G3" s="37">
        <f>(F3*B3)+C3+D3+E3</f>
        <v>0</v>
      </c>
      <c r="H3" s="27">
        <v>0</v>
      </c>
      <c r="I3" s="36"/>
      <c r="J3" s="37">
        <f>(I3*F3)</f>
        <v>0</v>
      </c>
      <c r="K3" s="27">
        <v>0</v>
      </c>
      <c r="L3" s="37">
        <f>G3+J3</f>
        <v>0</v>
      </c>
      <c r="M3" s="31">
        <f>H3+K3</f>
        <v>0</v>
      </c>
    </row>
    <row r="4" spans="1:13" ht="88.5" customHeight="1" x14ac:dyDescent="0.25">
      <c r="A4" s="34" t="s">
        <v>141</v>
      </c>
      <c r="B4" s="34">
        <v>2</v>
      </c>
      <c r="C4" s="44"/>
      <c r="D4" s="82">
        <f>C4*E4</f>
        <v>0</v>
      </c>
      <c r="E4" s="83"/>
      <c r="F4" s="36"/>
      <c r="G4" s="37">
        <f t="shared" ref="G4" si="0">(F4*B4)+C4+D4+E4</f>
        <v>0</v>
      </c>
      <c r="H4" s="27">
        <v>0</v>
      </c>
      <c r="I4" s="36"/>
      <c r="J4" s="37">
        <f t="shared" ref="J4" si="1">(I4*F4)</f>
        <v>0</v>
      </c>
      <c r="K4" s="27">
        <v>0</v>
      </c>
      <c r="L4" s="37">
        <f>D4+G4+J4</f>
        <v>0</v>
      </c>
      <c r="M4" s="31">
        <f>E4+H4+K4</f>
        <v>0</v>
      </c>
    </row>
    <row r="6" spans="1:13" ht="57" customHeight="1" x14ac:dyDescent="0.25">
      <c r="C6" s="123" t="s">
        <v>109</v>
      </c>
      <c r="D6" s="123"/>
      <c r="E6" s="123" t="s">
        <v>110</v>
      </c>
      <c r="F6" s="123"/>
      <c r="G6" s="123"/>
      <c r="H6" s="123"/>
      <c r="I6" s="123"/>
      <c r="J6" s="123"/>
      <c r="K6" s="123"/>
      <c r="L6" s="123"/>
      <c r="M6" s="123"/>
    </row>
    <row r="7" spans="1:13" ht="48" customHeight="1" x14ac:dyDescent="0.25">
      <c r="C7" s="114"/>
      <c r="D7" s="114"/>
      <c r="E7" s="124"/>
      <c r="F7" s="124"/>
      <c r="G7" s="124"/>
      <c r="H7" s="124"/>
      <c r="I7" s="124"/>
      <c r="J7" s="124"/>
      <c r="K7" s="124"/>
      <c r="L7" s="124"/>
      <c r="M7" s="124"/>
    </row>
    <row r="8" spans="1:13" ht="48" customHeight="1" x14ac:dyDescent="0.25">
      <c r="C8" s="114"/>
      <c r="D8" s="114"/>
      <c r="E8" s="124"/>
      <c r="F8" s="124"/>
      <c r="G8" s="124"/>
      <c r="H8" s="124"/>
      <c r="I8" s="124"/>
      <c r="J8" s="124"/>
      <c r="K8" s="124"/>
      <c r="L8" s="124"/>
      <c r="M8" s="124"/>
    </row>
    <row r="9" spans="1:13" ht="48" customHeight="1" x14ac:dyDescent="0.25">
      <c r="C9" s="114"/>
      <c r="D9" s="114"/>
      <c r="E9" s="124"/>
      <c r="F9" s="124"/>
      <c r="G9" s="124"/>
      <c r="H9" s="124"/>
      <c r="I9" s="124"/>
      <c r="J9" s="124"/>
      <c r="K9" s="124"/>
      <c r="L9" s="124"/>
      <c r="M9" s="124"/>
    </row>
    <row r="10" spans="1:13" ht="50.25" customHeight="1" x14ac:dyDescent="0.25">
      <c r="C10" s="125" t="s">
        <v>114</v>
      </c>
      <c r="D10" s="125"/>
      <c r="E10" s="126"/>
      <c r="F10" s="127"/>
      <c r="G10" s="127"/>
      <c r="H10" s="127"/>
      <c r="I10" s="127"/>
      <c r="J10" s="127"/>
      <c r="K10" s="127"/>
      <c r="L10" s="127"/>
      <c r="M10" s="128"/>
    </row>
    <row r="11" spans="1:13" ht="65.25" customHeight="1" x14ac:dyDescent="0.25">
      <c r="C11" s="125" t="s">
        <v>113</v>
      </c>
      <c r="D11" s="125"/>
      <c r="E11" s="126"/>
      <c r="F11" s="127"/>
      <c r="G11" s="127"/>
      <c r="H11" s="127"/>
      <c r="I11" s="127"/>
      <c r="J11" s="127"/>
      <c r="K11" s="127"/>
      <c r="L11" s="127"/>
      <c r="M11" s="128"/>
    </row>
  </sheetData>
  <mergeCells count="17">
    <mergeCell ref="F1:H1"/>
    <mergeCell ref="I1:K1"/>
    <mergeCell ref="C11:D11"/>
    <mergeCell ref="E11:M11"/>
    <mergeCell ref="A1:B1"/>
    <mergeCell ref="C1:E1"/>
    <mergeCell ref="L1:M1"/>
    <mergeCell ref="C6:D6"/>
    <mergeCell ref="C7:D7"/>
    <mergeCell ref="C8:D8"/>
    <mergeCell ref="C9:D9"/>
    <mergeCell ref="C10:D10"/>
    <mergeCell ref="E6:M6"/>
    <mergeCell ref="E7:M7"/>
    <mergeCell ref="E8:M8"/>
    <mergeCell ref="E9:M9"/>
    <mergeCell ref="E10:M10"/>
  </mergeCells>
  <pageMargins left="0.7" right="0.7" top="0.75" bottom="0.75" header="0.3" footer="0.3"/>
  <pageSetup paperSize="9" scale="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zoomScale="66" zoomScaleNormal="66" workbookViewId="0">
      <pane xSplit="3" ySplit="1" topLeftCell="D2" activePane="bottomRight" state="frozen"/>
      <selection activeCell="C15" sqref="C15"/>
      <selection pane="topRight" activeCell="C15" sqref="C15"/>
      <selection pane="bottomLeft" activeCell="C15" sqref="C15"/>
      <selection pane="bottomRight" activeCell="I4" sqref="I4"/>
    </sheetView>
  </sheetViews>
  <sheetFormatPr defaultRowHeight="15" x14ac:dyDescent="0.25"/>
  <cols>
    <col min="1" max="1" width="43.42578125" style="32" bestFit="1" customWidth="1"/>
    <col min="2" max="2" width="26.28515625" style="32" bestFit="1" customWidth="1"/>
    <col min="3" max="3" width="14.28515625" style="32" customWidth="1"/>
    <col min="4" max="4" width="19.7109375" style="32" customWidth="1"/>
    <col min="5" max="5" width="16.85546875" style="32" customWidth="1"/>
    <col min="6" max="6" width="20.5703125" style="32" customWidth="1"/>
    <col min="7" max="7" width="18.85546875" style="28" customWidth="1"/>
    <col min="8" max="12" width="20.7109375" style="28" customWidth="1"/>
    <col min="13" max="14" width="9.140625" style="28"/>
    <col min="15" max="15" width="60.5703125" style="28" bestFit="1" customWidth="1"/>
    <col min="16" max="16" width="14.140625" style="28" bestFit="1" customWidth="1"/>
    <col min="17" max="16384" width="9.140625" style="28"/>
  </cols>
  <sheetData>
    <row r="1" spans="1:10" s="64" customFormat="1" ht="98.25" customHeight="1" x14ac:dyDescent="0.35">
      <c r="A1" s="96"/>
      <c r="B1" s="96"/>
      <c r="C1" s="96"/>
      <c r="D1" s="97" t="s">
        <v>83</v>
      </c>
      <c r="E1" s="98"/>
      <c r="F1" s="98"/>
      <c r="G1" s="98"/>
      <c r="H1" s="99"/>
      <c r="I1" s="96" t="s">
        <v>33</v>
      </c>
      <c r="J1" s="96"/>
    </row>
    <row r="2" spans="1:10" s="70" customFormat="1" ht="105" customHeight="1" x14ac:dyDescent="0.25">
      <c r="A2" s="33" t="s">
        <v>0</v>
      </c>
      <c r="B2" s="33" t="s">
        <v>85</v>
      </c>
      <c r="C2" s="33" t="s">
        <v>94</v>
      </c>
      <c r="D2" s="33" t="s">
        <v>87</v>
      </c>
      <c r="E2" s="33" t="s">
        <v>88</v>
      </c>
      <c r="F2" s="33" t="s">
        <v>84</v>
      </c>
      <c r="G2" s="33" t="s">
        <v>30</v>
      </c>
      <c r="H2" s="33" t="s">
        <v>79</v>
      </c>
      <c r="I2" s="33" t="s">
        <v>32</v>
      </c>
      <c r="J2" s="33" t="s">
        <v>36</v>
      </c>
    </row>
    <row r="3" spans="1:10" ht="70.5" customHeight="1" x14ac:dyDescent="0.25">
      <c r="A3" s="31" t="s">
        <v>126</v>
      </c>
      <c r="B3" s="34" t="s">
        <v>86</v>
      </c>
      <c r="C3" s="34">
        <v>5</v>
      </c>
      <c r="D3" s="34"/>
      <c r="E3" s="34"/>
      <c r="F3" s="36"/>
      <c r="G3" s="37">
        <f>(F3*C3)+D3+E3</f>
        <v>0</v>
      </c>
      <c r="H3" s="27">
        <v>0</v>
      </c>
      <c r="I3" s="37">
        <f>G3</f>
        <v>0</v>
      </c>
      <c r="J3" s="31">
        <f>H3</f>
        <v>0</v>
      </c>
    </row>
    <row r="5" spans="1:10" ht="48.75" customHeight="1" x14ac:dyDescent="0.25">
      <c r="D5" s="123" t="s">
        <v>109</v>
      </c>
      <c r="E5" s="123"/>
      <c r="F5" s="123" t="s">
        <v>110</v>
      </c>
      <c r="G5" s="123"/>
      <c r="H5" s="123"/>
    </row>
    <row r="6" spans="1:10" ht="48.75" customHeight="1" x14ac:dyDescent="0.25">
      <c r="D6" s="114"/>
      <c r="E6" s="114"/>
      <c r="F6" s="124"/>
      <c r="G6" s="124"/>
      <c r="H6" s="124"/>
    </row>
    <row r="7" spans="1:10" ht="48.75" customHeight="1" x14ac:dyDescent="0.25">
      <c r="D7" s="114"/>
      <c r="E7" s="114"/>
      <c r="F7" s="124"/>
      <c r="G7" s="124"/>
      <c r="H7" s="124"/>
    </row>
    <row r="8" spans="1:10" ht="48.75" customHeight="1" x14ac:dyDescent="0.25">
      <c r="D8" s="114"/>
      <c r="E8" s="114"/>
      <c r="F8" s="124"/>
      <c r="G8" s="124"/>
      <c r="H8" s="124"/>
    </row>
    <row r="9" spans="1:10" ht="48.75" customHeight="1" x14ac:dyDescent="0.25">
      <c r="D9" s="125" t="s">
        <v>115</v>
      </c>
      <c r="E9" s="125"/>
      <c r="F9" s="126"/>
      <c r="G9" s="127"/>
      <c r="H9" s="128"/>
    </row>
    <row r="10" spans="1:10" ht="48.75" customHeight="1" x14ac:dyDescent="0.25">
      <c r="D10" s="125" t="s">
        <v>113</v>
      </c>
      <c r="E10" s="125"/>
      <c r="F10" s="126"/>
      <c r="G10" s="127"/>
      <c r="H10" s="128"/>
    </row>
  </sheetData>
  <mergeCells count="15">
    <mergeCell ref="D9:E9"/>
    <mergeCell ref="F9:H9"/>
    <mergeCell ref="D10:E10"/>
    <mergeCell ref="F10:H10"/>
    <mergeCell ref="D6:E6"/>
    <mergeCell ref="F6:H6"/>
    <mergeCell ref="D7:E7"/>
    <mergeCell ref="F7:H7"/>
    <mergeCell ref="D8:E8"/>
    <mergeCell ref="F8:H8"/>
    <mergeCell ref="A1:C1"/>
    <mergeCell ref="I1:J1"/>
    <mergeCell ref="D5:E5"/>
    <mergeCell ref="F5:H5"/>
    <mergeCell ref="D1:H1"/>
  </mergeCells>
  <pageMargins left="0.7" right="0.7" top="0.75" bottom="0.75" header="0.3" footer="0.3"/>
  <pageSetup paperSize="9" scale="2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tabSelected="1" zoomScale="66" zoomScaleNormal="66" workbookViewId="0">
      <pane xSplit="2" ySplit="1" topLeftCell="C2" activePane="bottomRight" state="frozen"/>
      <selection activeCell="C15" sqref="C15"/>
      <selection pane="topRight" activeCell="C15" sqref="C15"/>
      <selection pane="bottomLeft" activeCell="C15" sqref="C15"/>
      <selection pane="bottomRight" activeCell="F4" sqref="F4"/>
    </sheetView>
  </sheetViews>
  <sheetFormatPr defaultRowHeight="15" x14ac:dyDescent="0.25"/>
  <cols>
    <col min="1" max="1" width="43.42578125" style="32" bestFit="1" customWidth="1"/>
    <col min="2" max="2" width="14.28515625" style="32" customWidth="1"/>
    <col min="3" max="3" width="19.7109375" style="32" customWidth="1"/>
    <col min="4" max="4" width="16.85546875" style="32" customWidth="1"/>
    <col min="5" max="5" width="18.85546875" style="28" customWidth="1"/>
    <col min="6" max="10" width="20.7109375" style="28" customWidth="1"/>
    <col min="11" max="12" width="9.140625" style="28"/>
    <col min="13" max="13" width="60.5703125" style="28" bestFit="1" customWidth="1"/>
    <col min="14" max="14" width="14.140625" style="28" bestFit="1" customWidth="1"/>
    <col min="15" max="16384" width="9.140625" style="28"/>
  </cols>
  <sheetData>
    <row r="1" spans="1:9" s="64" customFormat="1" ht="98.25" customHeight="1" x14ac:dyDescent="0.35">
      <c r="A1" s="96"/>
      <c r="B1" s="96"/>
      <c r="C1" s="120" t="s">
        <v>92</v>
      </c>
      <c r="D1" s="121"/>
      <c r="E1" s="121"/>
      <c r="F1" s="121"/>
      <c r="G1" s="122"/>
      <c r="H1" s="96" t="s">
        <v>33</v>
      </c>
      <c r="I1" s="96"/>
    </row>
    <row r="2" spans="1:9" s="70" customFormat="1" ht="105" customHeight="1" x14ac:dyDescent="0.25">
      <c r="A2" s="33" t="s">
        <v>0</v>
      </c>
      <c r="B2" s="33" t="s">
        <v>162</v>
      </c>
      <c r="C2" s="33" t="s">
        <v>90</v>
      </c>
      <c r="D2" s="33" t="s">
        <v>91</v>
      </c>
      <c r="E2" s="33" t="s">
        <v>163</v>
      </c>
      <c r="F2" s="33" t="s">
        <v>30</v>
      </c>
      <c r="G2" s="33" t="s">
        <v>79</v>
      </c>
      <c r="H2" s="33" t="s">
        <v>32</v>
      </c>
      <c r="I2" s="33" t="s">
        <v>36</v>
      </c>
    </row>
    <row r="3" spans="1:9" ht="70.5" customHeight="1" x14ac:dyDescent="0.25">
      <c r="A3" s="34" t="s">
        <v>126</v>
      </c>
      <c r="B3" s="34">
        <v>240000</v>
      </c>
      <c r="C3" s="34"/>
      <c r="D3" s="34"/>
      <c r="E3" s="36"/>
      <c r="F3" s="37">
        <f>(E3*B3)</f>
        <v>0</v>
      </c>
      <c r="G3" s="27">
        <v>0</v>
      </c>
      <c r="H3" s="37">
        <f>F3</f>
        <v>0</v>
      </c>
      <c r="I3" s="31">
        <f>G3</f>
        <v>0</v>
      </c>
    </row>
  </sheetData>
  <mergeCells count="3">
    <mergeCell ref="A1:B1"/>
    <mergeCell ref="C1:G1"/>
    <mergeCell ref="H1:I1"/>
  </mergeCells>
  <pageMargins left="0.7" right="0.7" top="0.75" bottom="0.75" header="0.3" footer="0.3"/>
  <pageSetup paperSize="9" scale="2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zoomScale="66" zoomScaleNormal="66" workbookViewId="0">
      <pane xSplit="2" ySplit="1" topLeftCell="C2" activePane="bottomRight" state="frozen"/>
      <selection activeCell="C15" sqref="C15"/>
      <selection pane="topRight" activeCell="C15" sqref="C15"/>
      <selection pane="bottomLeft" activeCell="C15" sqref="C15"/>
      <selection pane="bottomRight" activeCell="B3" sqref="B3"/>
    </sheetView>
  </sheetViews>
  <sheetFormatPr defaultRowHeight="15" x14ac:dyDescent="0.25"/>
  <cols>
    <col min="1" max="1" width="43.42578125" style="32" bestFit="1" customWidth="1"/>
    <col min="2" max="2" width="14.28515625" style="32" customWidth="1"/>
    <col min="3" max="3" width="32.5703125" style="28" customWidth="1"/>
    <col min="4" max="4" width="18.85546875" style="28" customWidth="1"/>
    <col min="5" max="9" width="20.7109375" style="28" customWidth="1"/>
    <col min="10" max="11" width="9.140625" style="28"/>
    <col min="12" max="12" width="60.5703125" style="28" bestFit="1" customWidth="1"/>
    <col min="13" max="13" width="14.140625" style="28" bestFit="1" customWidth="1"/>
    <col min="14" max="16384" width="9.140625" style="28"/>
  </cols>
  <sheetData>
    <row r="1" spans="1:8" s="64" customFormat="1" ht="98.25" customHeight="1" x14ac:dyDescent="0.35">
      <c r="A1" s="96"/>
      <c r="B1" s="96"/>
      <c r="C1" s="38" t="s">
        <v>97</v>
      </c>
      <c r="D1" s="121" t="s">
        <v>96</v>
      </c>
      <c r="E1" s="121"/>
      <c r="F1" s="122"/>
      <c r="G1" s="96" t="s">
        <v>33</v>
      </c>
      <c r="H1" s="96"/>
    </row>
    <row r="2" spans="1:8" s="70" customFormat="1" ht="105" customHeight="1" x14ac:dyDescent="0.25">
      <c r="A2" s="33" t="s">
        <v>0</v>
      </c>
      <c r="B2" s="33" t="s">
        <v>94</v>
      </c>
      <c r="C2" s="33" t="s">
        <v>30</v>
      </c>
      <c r="D2" s="33" t="s">
        <v>95</v>
      </c>
      <c r="E2" s="33" t="s">
        <v>30</v>
      </c>
      <c r="F2" s="33" t="s">
        <v>79</v>
      </c>
      <c r="G2" s="33" t="s">
        <v>32</v>
      </c>
      <c r="H2" s="33" t="s">
        <v>36</v>
      </c>
    </row>
    <row r="3" spans="1:8" ht="70.5" customHeight="1" x14ac:dyDescent="0.25">
      <c r="A3" s="34" t="s">
        <v>126</v>
      </c>
      <c r="B3" s="34">
        <v>27</v>
      </c>
      <c r="C3" s="37"/>
      <c r="D3" s="36"/>
      <c r="E3" s="37">
        <f>(D3*B3)</f>
        <v>0</v>
      </c>
      <c r="F3" s="27">
        <v>0</v>
      </c>
      <c r="G3" s="37">
        <f>C3+E3</f>
        <v>0</v>
      </c>
      <c r="H3" s="31">
        <f>F3</f>
        <v>0</v>
      </c>
    </row>
    <row r="5" spans="1:8" ht="44.25" customHeight="1" x14ac:dyDescent="0.25">
      <c r="C5" s="125" t="s">
        <v>118</v>
      </c>
      <c r="D5" s="125"/>
      <c r="E5" s="130"/>
      <c r="F5" s="130"/>
    </row>
    <row r="6" spans="1:8" ht="44.25" customHeight="1" x14ac:dyDescent="0.25">
      <c r="C6" s="131" t="s">
        <v>116</v>
      </c>
      <c r="D6" s="131"/>
      <c r="E6" s="130"/>
      <c r="F6" s="130"/>
    </row>
    <row r="7" spans="1:8" ht="44.25" customHeight="1" x14ac:dyDescent="0.25">
      <c r="C7" s="129" t="s">
        <v>117</v>
      </c>
      <c r="D7" s="129"/>
      <c r="E7" s="130"/>
      <c r="F7" s="130"/>
    </row>
    <row r="8" spans="1:8" ht="44.25" customHeight="1" x14ac:dyDescent="0.25"/>
  </sheetData>
  <mergeCells count="9">
    <mergeCell ref="C7:D7"/>
    <mergeCell ref="E7:F7"/>
    <mergeCell ref="A1:B1"/>
    <mergeCell ref="D1:F1"/>
    <mergeCell ref="G1:H1"/>
    <mergeCell ref="C5:D5"/>
    <mergeCell ref="E5:F5"/>
    <mergeCell ref="C6:D6"/>
    <mergeCell ref="E6:F6"/>
  </mergeCells>
  <pageMargins left="0.7" right="0.7" top="0.75" bottom="0.75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4" zoomScaleNormal="84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8.5703125" customWidth="1"/>
    <col min="2" max="2" width="20.5703125" bestFit="1" customWidth="1"/>
    <col min="3" max="3" width="18.85546875" bestFit="1" customWidth="1"/>
    <col min="5" max="5" width="10.42578125" customWidth="1"/>
    <col min="6" max="6" width="12.140625" customWidth="1"/>
    <col min="7" max="7" width="12.28515625" customWidth="1"/>
    <col min="8" max="8" width="12.7109375" customWidth="1"/>
  </cols>
  <sheetData>
    <row r="1" spans="1:8" ht="45.75" customHeight="1" x14ac:dyDescent="0.35">
      <c r="C1" s="91" t="s">
        <v>26</v>
      </c>
      <c r="D1" s="93"/>
      <c r="E1" s="91" t="s">
        <v>25</v>
      </c>
      <c r="F1" s="92"/>
      <c r="G1" s="92"/>
      <c r="H1" s="93"/>
    </row>
    <row r="2" spans="1:8" s="13" customFormat="1" ht="60" customHeight="1" x14ac:dyDescent="0.25">
      <c r="A2" s="9" t="s">
        <v>24</v>
      </c>
      <c r="B2" s="9" t="s">
        <v>0</v>
      </c>
      <c r="C2" s="9" t="s">
        <v>1</v>
      </c>
      <c r="D2" s="9" t="s">
        <v>2</v>
      </c>
      <c r="E2" s="10" t="s">
        <v>18</v>
      </c>
      <c r="F2" s="11" t="s">
        <v>19</v>
      </c>
      <c r="G2" s="11" t="s">
        <v>20</v>
      </c>
      <c r="H2" s="12" t="s">
        <v>21</v>
      </c>
    </row>
    <row r="3" spans="1:8" s="4" customFormat="1" ht="50.1" customHeight="1" x14ac:dyDescent="0.25">
      <c r="A3" s="2">
        <v>1</v>
      </c>
      <c r="B3" s="2" t="s">
        <v>22</v>
      </c>
      <c r="C3" s="2" t="s">
        <v>23</v>
      </c>
      <c r="D3" s="2">
        <v>3586</v>
      </c>
      <c r="E3" s="7">
        <v>50</v>
      </c>
      <c r="F3" s="3">
        <v>20</v>
      </c>
      <c r="G3" s="3">
        <v>15</v>
      </c>
      <c r="H3" s="8">
        <v>5</v>
      </c>
    </row>
    <row r="4" spans="1:8" ht="50.1" customHeight="1" x14ac:dyDescent="0.25">
      <c r="A4" s="2">
        <v>2</v>
      </c>
      <c r="B4" s="1" t="s">
        <v>4</v>
      </c>
      <c r="C4" s="1" t="s">
        <v>9</v>
      </c>
      <c r="D4" s="1">
        <v>900</v>
      </c>
      <c r="E4" s="5">
        <v>50</v>
      </c>
      <c r="F4" s="1">
        <v>20</v>
      </c>
      <c r="G4" s="1">
        <v>15</v>
      </c>
      <c r="H4" s="6">
        <v>5</v>
      </c>
    </row>
    <row r="5" spans="1:8" ht="50.1" customHeight="1" x14ac:dyDescent="0.25">
      <c r="A5" s="2">
        <v>3</v>
      </c>
      <c r="B5" s="1" t="s">
        <v>5</v>
      </c>
      <c r="C5" s="1" t="s">
        <v>10</v>
      </c>
      <c r="D5" s="1">
        <v>900</v>
      </c>
      <c r="E5" s="5">
        <v>50</v>
      </c>
      <c r="F5" s="1">
        <v>20</v>
      </c>
      <c r="G5" s="1">
        <v>15</v>
      </c>
      <c r="H5" s="6">
        <v>5</v>
      </c>
    </row>
    <row r="6" spans="1:8" ht="50.1" customHeight="1" x14ac:dyDescent="0.25">
      <c r="A6" s="1">
        <v>4</v>
      </c>
      <c r="B6" s="1" t="s">
        <v>6</v>
      </c>
      <c r="C6" s="1" t="s">
        <v>11</v>
      </c>
      <c r="D6" s="1">
        <v>3175</v>
      </c>
      <c r="E6" s="5">
        <v>10</v>
      </c>
      <c r="F6" s="1">
        <v>60</v>
      </c>
      <c r="G6" s="1">
        <v>20</v>
      </c>
      <c r="H6" s="6">
        <v>10</v>
      </c>
    </row>
    <row r="7" spans="1:8" ht="50.1" customHeight="1" x14ac:dyDescent="0.25">
      <c r="A7" s="2">
        <v>5</v>
      </c>
      <c r="B7" s="1" t="s">
        <v>7</v>
      </c>
      <c r="C7" s="1" t="s">
        <v>12</v>
      </c>
      <c r="D7" s="1">
        <v>8500</v>
      </c>
      <c r="E7" s="5">
        <v>10</v>
      </c>
      <c r="F7" s="1">
        <v>60</v>
      </c>
      <c r="G7" s="1">
        <v>20</v>
      </c>
      <c r="H7" s="6">
        <v>10</v>
      </c>
    </row>
    <row r="8" spans="1:8" ht="50.1" customHeight="1" x14ac:dyDescent="0.25">
      <c r="A8" s="1">
        <v>6</v>
      </c>
      <c r="B8" s="1" t="s">
        <v>8</v>
      </c>
      <c r="C8" s="1" t="s">
        <v>17</v>
      </c>
      <c r="D8" s="1">
        <v>51</v>
      </c>
      <c r="E8" s="5">
        <v>30</v>
      </c>
      <c r="F8" s="1">
        <v>30</v>
      </c>
      <c r="G8" s="1">
        <v>30</v>
      </c>
      <c r="H8" s="6">
        <v>10</v>
      </c>
    </row>
    <row r="9" spans="1:8" x14ac:dyDescent="0.25">
      <c r="B9" s="14"/>
      <c r="C9" s="14"/>
      <c r="D9" s="14"/>
    </row>
    <row r="10" spans="1:8" ht="18.75" x14ac:dyDescent="0.3">
      <c r="A10" s="16" t="s">
        <v>41</v>
      </c>
      <c r="B10" s="17"/>
      <c r="C10" s="17"/>
    </row>
    <row r="11" spans="1:8" ht="18.75" x14ac:dyDescent="0.3">
      <c r="A11" s="16" t="s">
        <v>46</v>
      </c>
      <c r="B11" s="17"/>
      <c r="C11" s="17"/>
    </row>
    <row r="12" spans="1:8" ht="18.75" x14ac:dyDescent="0.3">
      <c r="A12" s="16" t="s">
        <v>47</v>
      </c>
      <c r="B12" s="17"/>
      <c r="C12" s="17"/>
    </row>
    <row r="13" spans="1:8" ht="28.5" customHeight="1" x14ac:dyDescent="0.3">
      <c r="A13" s="17"/>
      <c r="B13" s="17"/>
      <c r="C13" s="17"/>
    </row>
  </sheetData>
  <mergeCells count="2">
    <mergeCell ref="E1:H1"/>
    <mergeCell ref="C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2" workbookViewId="0">
      <selection activeCell="D11" sqref="D11"/>
    </sheetView>
  </sheetViews>
  <sheetFormatPr defaultRowHeight="15" x14ac:dyDescent="0.25"/>
  <cols>
    <col min="1" max="1" width="8.140625" bestFit="1" customWidth="1"/>
    <col min="2" max="2" width="39" bestFit="1" customWidth="1"/>
    <col min="3" max="3" width="16.5703125" style="47" bestFit="1" customWidth="1"/>
    <col min="4" max="4" width="17.7109375" style="47" bestFit="1" customWidth="1"/>
    <col min="5" max="5" width="15.28515625" style="47" bestFit="1" customWidth="1"/>
    <col min="6" max="6" width="13.28515625" style="47" bestFit="1" customWidth="1"/>
    <col min="7" max="7" width="12.28515625" style="47" bestFit="1" customWidth="1"/>
    <col min="8" max="8" width="15.28515625" style="47" bestFit="1" customWidth="1"/>
    <col min="9" max="9" width="21.42578125" style="47" bestFit="1" customWidth="1"/>
    <col min="10" max="10" width="22.140625" style="47" bestFit="1" customWidth="1"/>
    <col min="11" max="11" width="22" style="47" bestFit="1" customWidth="1"/>
    <col min="12" max="12" width="19.42578125" style="47" bestFit="1" customWidth="1"/>
    <col min="13" max="13" width="12.7109375" style="47" bestFit="1" customWidth="1"/>
    <col min="14" max="14" width="11.28515625" style="47" bestFit="1" customWidth="1"/>
  </cols>
  <sheetData>
    <row r="2" spans="2:4" x14ac:dyDescent="0.25">
      <c r="B2" s="45" t="s">
        <v>0</v>
      </c>
      <c r="C2" s="33" t="s">
        <v>126</v>
      </c>
    </row>
    <row r="3" spans="2:4" ht="27" customHeight="1" x14ac:dyDescent="0.25">
      <c r="B3" s="45" t="s">
        <v>100</v>
      </c>
      <c r="C3" s="73">
        <f>'Preliminary Costs'!$C$11</f>
        <v>0</v>
      </c>
    </row>
    <row r="4" spans="2:4" ht="27" customHeight="1" x14ac:dyDescent="0.25">
      <c r="B4" s="45" t="s">
        <v>121</v>
      </c>
      <c r="C4" s="74">
        <f>'Clean Up'!C3</f>
        <v>0</v>
      </c>
    </row>
    <row r="5" spans="2:4" ht="27" customHeight="1" x14ac:dyDescent="0.25">
      <c r="B5" s="48" t="s">
        <v>62</v>
      </c>
      <c r="C5" s="49">
        <f>'Brash and LSF'!N3</f>
        <v>0</v>
      </c>
    </row>
    <row r="6" spans="2:4" ht="27" customHeight="1" x14ac:dyDescent="0.25">
      <c r="B6" s="48" t="s">
        <v>61</v>
      </c>
      <c r="C6" s="49">
        <f>'Heather Bales'!K3</f>
        <v>0</v>
      </c>
    </row>
    <row r="7" spans="2:4" ht="27" customHeight="1" x14ac:dyDescent="0.25">
      <c r="B7" s="48" t="s">
        <v>75</v>
      </c>
      <c r="C7" s="49">
        <f>'Stone Dams'!K3</f>
        <v>0</v>
      </c>
    </row>
    <row r="8" spans="2:4" ht="27" customHeight="1" x14ac:dyDescent="0.25">
      <c r="B8" s="48" t="s">
        <v>119</v>
      </c>
      <c r="C8" s="49">
        <f>'Peat Dams and Reprofiling'!M3</f>
        <v>0</v>
      </c>
    </row>
    <row r="9" spans="2:4" ht="27" customHeight="1" x14ac:dyDescent="0.25">
      <c r="B9" s="48" t="s">
        <v>142</v>
      </c>
      <c r="C9" s="49">
        <f>'Fire Breaks'!L3+'Fire Breaks'!L4</f>
        <v>0</v>
      </c>
    </row>
    <row r="10" spans="2:4" ht="27" customHeight="1" x14ac:dyDescent="0.25">
      <c r="B10" s="48" t="s">
        <v>98</v>
      </c>
      <c r="C10" s="85">
        <f>Cutting!I3</f>
        <v>0</v>
      </c>
    </row>
    <row r="11" spans="2:4" ht="27" customHeight="1" x14ac:dyDescent="0.25">
      <c r="B11" s="48" t="s">
        <v>99</v>
      </c>
      <c r="C11" s="49">
        <f>'Sphagnum Planting'!H3</f>
        <v>0</v>
      </c>
    </row>
    <row r="12" spans="2:4" ht="27" customHeight="1" x14ac:dyDescent="0.25">
      <c r="B12" s="48" t="s">
        <v>143</v>
      </c>
      <c r="C12" s="49">
        <f>'Dwarf Shrub Seed Application'!G3</f>
        <v>0</v>
      </c>
    </row>
    <row r="13" spans="2:4" ht="39" customHeight="1" x14ac:dyDescent="0.25">
      <c r="B13" s="48" t="s">
        <v>33</v>
      </c>
      <c r="C13" s="49">
        <f>SUM(C3:C12)</f>
        <v>0</v>
      </c>
    </row>
    <row r="14" spans="2:4" ht="15.75" thickBot="1" x14ac:dyDescent="0.3"/>
    <row r="15" spans="2:4" ht="15.75" thickBot="1" x14ac:dyDescent="0.3">
      <c r="B15" s="86" t="s">
        <v>144</v>
      </c>
      <c r="C15" s="88" t="s">
        <v>32</v>
      </c>
      <c r="D15" s="88" t="s">
        <v>155</v>
      </c>
    </row>
    <row r="16" spans="2:4" ht="15.75" thickBot="1" x14ac:dyDescent="0.3">
      <c r="B16" s="87" t="s">
        <v>145</v>
      </c>
      <c r="C16" s="89">
        <v>692</v>
      </c>
      <c r="D16" s="90" t="s">
        <v>31</v>
      </c>
    </row>
    <row r="17" spans="2:4" ht="15.75" thickBot="1" x14ac:dyDescent="0.3">
      <c r="B17" s="87" t="s">
        <v>146</v>
      </c>
      <c r="C17" s="89">
        <v>10</v>
      </c>
      <c r="D17" s="90" t="s">
        <v>156</v>
      </c>
    </row>
    <row r="18" spans="2:4" ht="15.75" thickBot="1" x14ac:dyDescent="0.3">
      <c r="B18" s="87" t="s">
        <v>147</v>
      </c>
      <c r="C18" s="89">
        <v>27</v>
      </c>
      <c r="D18" s="90" t="s">
        <v>156</v>
      </c>
    </row>
    <row r="19" spans="2:4" ht="15.75" thickBot="1" x14ac:dyDescent="0.3">
      <c r="B19" s="87" t="s">
        <v>148</v>
      </c>
      <c r="C19" s="89">
        <v>373</v>
      </c>
      <c r="D19" s="90" t="s">
        <v>157</v>
      </c>
    </row>
    <row r="20" spans="2:4" ht="15.75" thickBot="1" x14ac:dyDescent="0.3">
      <c r="B20" s="87" t="s">
        <v>149</v>
      </c>
      <c r="C20" s="89">
        <v>112</v>
      </c>
      <c r="D20" s="90" t="s">
        <v>158</v>
      </c>
    </row>
    <row r="21" spans="2:4" ht="15.75" thickBot="1" x14ac:dyDescent="0.3">
      <c r="B21" s="87" t="s">
        <v>150</v>
      </c>
      <c r="C21" s="89">
        <v>99</v>
      </c>
      <c r="D21" s="90" t="s">
        <v>158</v>
      </c>
    </row>
    <row r="22" spans="2:4" ht="15.75" thickBot="1" x14ac:dyDescent="0.3">
      <c r="B22" s="87" t="s">
        <v>151</v>
      </c>
      <c r="C22" s="89">
        <v>888</v>
      </c>
      <c r="D22" s="90" t="s">
        <v>159</v>
      </c>
    </row>
    <row r="23" spans="2:4" ht="15.75" thickBot="1" x14ac:dyDescent="0.3">
      <c r="B23" s="87" t="s">
        <v>152</v>
      </c>
      <c r="C23" s="89">
        <v>2</v>
      </c>
      <c r="D23" s="90" t="s">
        <v>156</v>
      </c>
    </row>
    <row r="24" spans="2:4" ht="15.75" thickBot="1" x14ac:dyDescent="0.3">
      <c r="B24" s="87" t="s">
        <v>153</v>
      </c>
      <c r="C24" s="89">
        <v>2</v>
      </c>
      <c r="D24" s="90" t="s">
        <v>156</v>
      </c>
    </row>
    <row r="25" spans="2:4" ht="15.75" thickBot="1" x14ac:dyDescent="0.3">
      <c r="B25" s="87" t="s">
        <v>154</v>
      </c>
      <c r="C25" s="89" t="s">
        <v>160</v>
      </c>
      <c r="D25" s="90" t="s">
        <v>156</v>
      </c>
    </row>
    <row r="26" spans="2:4" ht="15.75" thickBot="1" x14ac:dyDescent="0.3">
      <c r="B26" s="87" t="s">
        <v>92</v>
      </c>
      <c r="C26" s="89">
        <v>201</v>
      </c>
      <c r="D26" s="90" t="s">
        <v>156</v>
      </c>
    </row>
  </sheetData>
  <conditionalFormatting sqref="C2:C9 C11:C13">
    <cfRule type="containsBlanks" dxfId="0" priority="1">
      <formula>LEN(TRIM(C2))=0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opLeftCell="A7" zoomScale="85" zoomScaleNormal="85" workbookViewId="0">
      <selection activeCell="C12" sqref="C12"/>
    </sheetView>
  </sheetViews>
  <sheetFormatPr defaultRowHeight="15" x14ac:dyDescent="0.25"/>
  <cols>
    <col min="2" max="2" width="66.5703125" customWidth="1"/>
    <col min="3" max="3" width="34" customWidth="1"/>
    <col min="4" max="4" width="27.85546875" customWidth="1"/>
    <col min="5" max="5" width="27.140625" customWidth="1"/>
    <col min="6" max="6" width="29.85546875" customWidth="1"/>
    <col min="7" max="7" width="48.28515625" customWidth="1"/>
    <col min="8" max="8" width="37.85546875" customWidth="1"/>
    <col min="9" max="9" width="30.28515625" customWidth="1"/>
    <col min="10" max="10" width="16.7109375" customWidth="1"/>
  </cols>
  <sheetData>
    <row r="1" spans="2:3" ht="21" x14ac:dyDescent="0.35">
      <c r="B1" s="94" t="s">
        <v>53</v>
      </c>
      <c r="C1" s="95"/>
    </row>
    <row r="2" spans="2:3" ht="21" customHeight="1" x14ac:dyDescent="0.25">
      <c r="B2" s="42" t="s">
        <v>54</v>
      </c>
      <c r="C2" s="43" t="s">
        <v>55</v>
      </c>
    </row>
    <row r="3" spans="2:3" ht="39.950000000000003" customHeight="1" x14ac:dyDescent="0.25">
      <c r="B3" s="29" t="s">
        <v>38</v>
      </c>
      <c r="C3" s="40"/>
    </row>
    <row r="4" spans="2:3" ht="39.950000000000003" customHeight="1" x14ac:dyDescent="0.25">
      <c r="B4" s="29" t="s">
        <v>49</v>
      </c>
      <c r="C4" s="41"/>
    </row>
    <row r="5" spans="2:3" ht="39.950000000000003" customHeight="1" x14ac:dyDescent="0.25">
      <c r="B5" s="29" t="s">
        <v>50</v>
      </c>
      <c r="C5" s="41"/>
    </row>
    <row r="6" spans="2:3" ht="39.950000000000003" customHeight="1" x14ac:dyDescent="0.25">
      <c r="B6" s="29" t="s">
        <v>51</v>
      </c>
      <c r="C6" s="41"/>
    </row>
    <row r="7" spans="2:3" ht="39.950000000000003" customHeight="1" x14ac:dyDescent="0.25">
      <c r="B7" s="29" t="s">
        <v>89</v>
      </c>
      <c r="C7" s="41"/>
    </row>
    <row r="8" spans="2:3" ht="39.950000000000003" customHeight="1" x14ac:dyDescent="0.25">
      <c r="B8" s="29" t="s">
        <v>52</v>
      </c>
      <c r="C8" s="41"/>
    </row>
    <row r="9" spans="2:3" ht="39.950000000000003" customHeight="1" x14ac:dyDescent="0.25">
      <c r="B9" s="63"/>
      <c r="C9" s="41"/>
    </row>
    <row r="10" spans="2:3" ht="39.950000000000003" customHeight="1" x14ac:dyDescent="0.25">
      <c r="B10" s="63"/>
      <c r="C10" s="41"/>
    </row>
    <row r="11" spans="2:3" ht="81.75" customHeight="1" x14ac:dyDescent="0.35">
      <c r="B11" s="39" t="s">
        <v>33</v>
      </c>
      <c r="C11" s="77">
        <f>SUM(C3:C10)</f>
        <v>0</v>
      </c>
    </row>
  </sheetData>
  <mergeCells count="1">
    <mergeCell ref="B1:C1"/>
  </mergeCells>
  <pageMargins left="0.7" right="0.7" top="0.75" bottom="0.75" header="0.3" footer="0.3"/>
  <pageSetup paperSize="9" orientation="portrait" horizontalDpi="4294967292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C3" sqref="C3"/>
    </sheetView>
  </sheetViews>
  <sheetFormatPr defaultRowHeight="15" x14ac:dyDescent="0.25"/>
  <cols>
    <col min="2" max="2" width="44.42578125" customWidth="1"/>
    <col min="3" max="3" width="35.28515625" customWidth="1"/>
  </cols>
  <sheetData>
    <row r="2" spans="2:3" ht="37.5" customHeight="1" x14ac:dyDescent="0.25">
      <c r="B2" s="46" t="s">
        <v>0</v>
      </c>
      <c r="C2" s="9" t="s">
        <v>120</v>
      </c>
    </row>
    <row r="3" spans="2:3" ht="42" customHeight="1" x14ac:dyDescent="0.25">
      <c r="B3" s="46" t="s">
        <v>126</v>
      </c>
      <c r="C3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="66" zoomScaleNormal="66" workbookViewId="0">
      <pane xSplit="2" ySplit="1" topLeftCell="F2" activePane="bottomRight" state="frozen"/>
      <selection activeCell="C19" sqref="C19"/>
      <selection pane="topRight" activeCell="C19" sqref="C19"/>
      <selection pane="bottomLeft" activeCell="C19" sqref="C19"/>
      <selection pane="bottomRight" activeCell="K8" sqref="K8"/>
    </sheetView>
  </sheetViews>
  <sheetFormatPr defaultRowHeight="15" x14ac:dyDescent="0.25"/>
  <cols>
    <col min="1" max="1" width="43.42578125" style="58" bestFit="1" customWidth="1"/>
    <col min="2" max="2" width="10.5703125" style="58" bestFit="1" customWidth="1"/>
    <col min="3" max="3" width="32.42578125" style="57" bestFit="1" customWidth="1"/>
    <col min="4" max="21" width="20.7109375" style="57" customWidth="1"/>
    <col min="22" max="23" width="9.140625" style="57"/>
    <col min="24" max="24" width="60.5703125" style="57" bestFit="1" customWidth="1"/>
    <col min="25" max="25" width="14.140625" style="57" bestFit="1" customWidth="1"/>
    <col min="26" max="16384" width="9.140625" style="57"/>
  </cols>
  <sheetData>
    <row r="1" spans="1:15" s="64" customFormat="1" ht="98.25" customHeight="1" x14ac:dyDescent="0.35">
      <c r="A1" s="96"/>
      <c r="B1" s="96"/>
      <c r="C1" s="97" t="s">
        <v>129</v>
      </c>
      <c r="D1" s="98"/>
      <c r="E1" s="98"/>
      <c r="F1" s="98"/>
      <c r="G1" s="99"/>
      <c r="H1" s="96" t="s">
        <v>132</v>
      </c>
      <c r="I1" s="96"/>
      <c r="J1" s="96"/>
      <c r="K1" s="96" t="s">
        <v>161</v>
      </c>
      <c r="L1" s="96"/>
      <c r="M1" s="96"/>
      <c r="N1" s="96" t="s">
        <v>33</v>
      </c>
      <c r="O1" s="96"/>
    </row>
    <row r="2" spans="1:15" s="66" customFormat="1" ht="73.5" customHeight="1" x14ac:dyDescent="0.25">
      <c r="A2" s="46" t="s">
        <v>0</v>
      </c>
      <c r="B2" s="46" t="s">
        <v>2</v>
      </c>
      <c r="C2" s="46" t="s">
        <v>39</v>
      </c>
      <c r="D2" s="46" t="s">
        <v>101</v>
      </c>
      <c r="E2" s="65" t="s">
        <v>127</v>
      </c>
      <c r="F2" s="65" t="s">
        <v>27</v>
      </c>
      <c r="G2" s="65" t="s">
        <v>34</v>
      </c>
      <c r="H2" s="65" t="s">
        <v>130</v>
      </c>
      <c r="I2" s="65" t="s">
        <v>131</v>
      </c>
      <c r="J2" s="65" t="s">
        <v>30</v>
      </c>
      <c r="K2" s="46" t="s">
        <v>29</v>
      </c>
      <c r="L2" s="46" t="s">
        <v>30</v>
      </c>
      <c r="M2" s="46" t="s">
        <v>35</v>
      </c>
      <c r="N2" s="46" t="s">
        <v>32</v>
      </c>
      <c r="O2" s="46" t="s">
        <v>36</v>
      </c>
    </row>
    <row r="3" spans="1:15" ht="54.95" customHeight="1" x14ac:dyDescent="0.25">
      <c r="A3" s="51" t="s">
        <v>126</v>
      </c>
      <c r="B3" s="51">
        <v>692</v>
      </c>
      <c r="C3" s="52" t="s">
        <v>126</v>
      </c>
      <c r="D3" s="53"/>
      <c r="E3" s="53"/>
      <c r="F3" s="54">
        <f>(E3*B3)+(B3*D3)</f>
        <v>0</v>
      </c>
      <c r="G3" s="55"/>
      <c r="H3" s="55"/>
      <c r="I3" s="55"/>
      <c r="J3" s="56">
        <f>H3+I3</f>
        <v>0</v>
      </c>
      <c r="K3" s="53"/>
      <c r="L3" s="54">
        <f>K3*B3</f>
        <v>0</v>
      </c>
      <c r="M3" s="55"/>
      <c r="N3" s="54">
        <f>F3+J3+L3</f>
        <v>0</v>
      </c>
      <c r="O3" s="56">
        <f>G3+M3</f>
        <v>0</v>
      </c>
    </row>
    <row r="6" spans="1:15" ht="59.25" customHeight="1" x14ac:dyDescent="0.25">
      <c r="D6" s="100" t="s">
        <v>102</v>
      </c>
      <c r="E6" s="100"/>
      <c r="F6" s="100"/>
      <c r="G6" s="100"/>
      <c r="H6" s="100"/>
      <c r="I6" s="100"/>
      <c r="L6" s="106" t="s">
        <v>16</v>
      </c>
      <c r="M6" s="107"/>
      <c r="N6" s="108"/>
    </row>
    <row r="7" spans="1:15" ht="48.75" customHeight="1" x14ac:dyDescent="0.25">
      <c r="D7" s="101" t="s">
        <v>128</v>
      </c>
      <c r="E7" s="102"/>
      <c r="F7" s="103" t="s">
        <v>124</v>
      </c>
      <c r="G7" s="104"/>
      <c r="H7" s="104"/>
      <c r="I7" s="105"/>
      <c r="L7" s="78" t="s">
        <v>37</v>
      </c>
      <c r="M7" s="78" t="s">
        <v>31</v>
      </c>
      <c r="N7" s="55"/>
    </row>
    <row r="8" spans="1:15" ht="47.25" customHeight="1" x14ac:dyDescent="0.25">
      <c r="L8" s="79" t="s">
        <v>40</v>
      </c>
      <c r="M8" s="79" t="s">
        <v>28</v>
      </c>
      <c r="N8" s="55"/>
    </row>
    <row r="9" spans="1:15" ht="47.25" customHeight="1" x14ac:dyDescent="0.25"/>
    <row r="10" spans="1:15" ht="44.25" customHeight="1" x14ac:dyDescent="0.25"/>
    <row r="11" spans="1:15" ht="42" customHeight="1" x14ac:dyDescent="0.25"/>
    <row r="12" spans="1:15" ht="49.5" customHeight="1" x14ac:dyDescent="0.25"/>
    <row r="13" spans="1:15" ht="42.75" customHeight="1" x14ac:dyDescent="0.25"/>
    <row r="14" spans="1:15" ht="49.5" customHeight="1" x14ac:dyDescent="0.25"/>
    <row r="15" spans="1:15" ht="63.75" customHeight="1" x14ac:dyDescent="0.25"/>
    <row r="16" spans="1:15" ht="51.75" customHeight="1" x14ac:dyDescent="0.25"/>
    <row r="17" ht="54.75" customHeight="1" x14ac:dyDescent="0.25"/>
    <row r="18" ht="54.75" customHeight="1" x14ac:dyDescent="0.25"/>
    <row r="19" ht="54.75" customHeight="1" x14ac:dyDescent="0.25"/>
    <row r="20" ht="54.75" customHeight="1" x14ac:dyDescent="0.25"/>
    <row r="21" ht="54.75" customHeight="1" x14ac:dyDescent="0.25"/>
    <row r="22" ht="54.75" customHeight="1" x14ac:dyDescent="0.25"/>
    <row r="23" ht="54.75" customHeight="1" x14ac:dyDescent="0.25"/>
    <row r="24" ht="54.75" customHeight="1" x14ac:dyDescent="0.25"/>
    <row r="25" ht="54.75" customHeight="1" x14ac:dyDescent="0.25"/>
    <row r="26" ht="54.75" customHeight="1" x14ac:dyDescent="0.25"/>
    <row r="27" ht="54.75" customHeight="1" x14ac:dyDescent="0.25"/>
  </sheetData>
  <mergeCells count="9">
    <mergeCell ref="D6:I6"/>
    <mergeCell ref="D7:E7"/>
    <mergeCell ref="F7:I7"/>
    <mergeCell ref="L6:N6"/>
    <mergeCell ref="A1:B1"/>
    <mergeCell ref="H1:J1"/>
    <mergeCell ref="K1:M1"/>
    <mergeCell ref="N1:O1"/>
    <mergeCell ref="C1:G1"/>
  </mergeCells>
  <pageMargins left="0.7" right="0.7" top="0.75" bottom="0.75" header="0.3" footer="0.3"/>
  <pageSetup paperSize="9" scale="2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="66" zoomScaleNormal="66" workbookViewId="0">
      <pane xSplit="2" ySplit="1" topLeftCell="C2" activePane="bottomRight" state="frozen"/>
      <selection activeCell="C19" sqref="C19"/>
      <selection pane="topRight" activeCell="C19" sqref="C19"/>
      <selection pane="bottomLeft" activeCell="C19" sqref="C19"/>
      <selection pane="bottomRight" activeCell="I4" sqref="I4"/>
    </sheetView>
  </sheetViews>
  <sheetFormatPr defaultRowHeight="15" x14ac:dyDescent="0.25"/>
  <cols>
    <col min="1" max="1" width="43.42578125" style="32" bestFit="1" customWidth="1"/>
    <col min="2" max="2" width="10.5703125" style="32" bestFit="1" customWidth="1"/>
    <col min="3" max="3" width="32.42578125" style="28" bestFit="1" customWidth="1"/>
    <col min="4" max="16" width="20.7109375" style="28" customWidth="1"/>
    <col min="17" max="18" width="9.140625" style="28"/>
    <col min="19" max="19" width="60.5703125" style="28" bestFit="1" customWidth="1"/>
    <col min="20" max="20" width="14.140625" style="28" bestFit="1" customWidth="1"/>
    <col min="21" max="16384" width="9.140625" style="28"/>
  </cols>
  <sheetData>
    <row r="1" spans="1:12" s="64" customFormat="1" ht="98.25" customHeight="1" x14ac:dyDescent="0.35">
      <c r="A1" s="96"/>
      <c r="B1" s="96"/>
      <c r="C1" s="97" t="s">
        <v>56</v>
      </c>
      <c r="D1" s="98"/>
      <c r="E1" s="98"/>
      <c r="F1" s="99"/>
      <c r="G1" s="97" t="s">
        <v>58</v>
      </c>
      <c r="H1" s="98"/>
      <c r="I1" s="98"/>
      <c r="J1" s="99"/>
      <c r="K1" s="96" t="s">
        <v>33</v>
      </c>
      <c r="L1" s="96"/>
    </row>
    <row r="2" spans="1:12" s="70" customFormat="1" ht="105" customHeight="1" x14ac:dyDescent="0.25">
      <c r="A2" s="33" t="s">
        <v>0</v>
      </c>
      <c r="B2" s="33" t="s">
        <v>63</v>
      </c>
      <c r="C2" s="33" t="s">
        <v>39</v>
      </c>
      <c r="D2" s="67" t="s">
        <v>133</v>
      </c>
      <c r="E2" s="67" t="s">
        <v>27</v>
      </c>
      <c r="F2" s="67" t="s">
        <v>57</v>
      </c>
      <c r="G2" s="69" t="s">
        <v>69</v>
      </c>
      <c r="H2" s="33" t="s">
        <v>59</v>
      </c>
      <c r="I2" s="33" t="s">
        <v>30</v>
      </c>
      <c r="J2" s="33" t="s">
        <v>60</v>
      </c>
      <c r="K2" s="33" t="s">
        <v>32</v>
      </c>
      <c r="L2" s="33" t="s">
        <v>36</v>
      </c>
    </row>
    <row r="3" spans="1:12" ht="54.95" customHeight="1" x14ac:dyDescent="0.25">
      <c r="A3" s="31" t="s">
        <v>126</v>
      </c>
      <c r="B3" s="31">
        <v>373</v>
      </c>
      <c r="C3" s="31" t="s">
        <v>126</v>
      </c>
      <c r="D3" s="36"/>
      <c r="E3" s="37">
        <f>(D3*B3)</f>
        <v>0</v>
      </c>
      <c r="F3" s="27"/>
      <c r="G3" s="44"/>
      <c r="H3" s="36"/>
      <c r="I3" s="37">
        <f>(H3*B3)+G3</f>
        <v>0</v>
      </c>
      <c r="J3" s="27"/>
      <c r="K3" s="37">
        <f>E3+I3</f>
        <v>0</v>
      </c>
      <c r="L3" s="31">
        <f>F3+J3</f>
        <v>0</v>
      </c>
    </row>
    <row r="5" spans="1:12" ht="59.25" customHeight="1" x14ac:dyDescent="0.25">
      <c r="C5" s="110" t="s">
        <v>106</v>
      </c>
      <c r="D5" s="110"/>
      <c r="E5" s="110"/>
      <c r="F5" s="110"/>
      <c r="G5" s="110"/>
      <c r="H5" s="110"/>
      <c r="K5" s="109" t="s">
        <v>105</v>
      </c>
      <c r="L5" s="109"/>
    </row>
    <row r="6" spans="1:12" ht="59.25" customHeight="1" x14ac:dyDescent="0.25">
      <c r="C6" s="111" t="s">
        <v>134</v>
      </c>
      <c r="D6" s="111"/>
      <c r="E6" s="112" t="s">
        <v>125</v>
      </c>
      <c r="F6" s="112"/>
      <c r="G6" s="112"/>
      <c r="H6" s="112"/>
      <c r="K6" s="50" t="s">
        <v>103</v>
      </c>
      <c r="L6" s="27"/>
    </row>
    <row r="7" spans="1:12" ht="59.25" customHeight="1" x14ac:dyDescent="0.25">
      <c r="K7" s="50" t="s">
        <v>104</v>
      </c>
      <c r="L7" s="27"/>
    </row>
    <row r="8" spans="1:12" ht="59.25" customHeight="1" x14ac:dyDescent="0.25"/>
    <row r="9" spans="1:12" ht="59.25" customHeight="1" x14ac:dyDescent="0.25"/>
  </sheetData>
  <mergeCells count="8">
    <mergeCell ref="C6:D6"/>
    <mergeCell ref="E6:H6"/>
    <mergeCell ref="G1:J1"/>
    <mergeCell ref="A1:B1"/>
    <mergeCell ref="C1:F1"/>
    <mergeCell ref="K1:L1"/>
    <mergeCell ref="K5:L5"/>
    <mergeCell ref="C5:H5"/>
  </mergeCells>
  <pageMargins left="0.7" right="0.7" top="0.75" bottom="0.75" header="0.3" footer="0.3"/>
  <pageSetup paperSize="9" scale="2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66" zoomScaleNormal="66" workbookViewId="0">
      <pane xSplit="2" ySplit="1" topLeftCell="C2" activePane="bottomRight" state="frozen"/>
      <selection activeCell="C15" sqref="C15"/>
      <selection pane="topRight" activeCell="C15" sqref="C15"/>
      <selection pane="bottomLeft" activeCell="C15" sqref="C15"/>
      <selection pane="bottomRight" activeCell="I4" sqref="I4"/>
    </sheetView>
  </sheetViews>
  <sheetFormatPr defaultRowHeight="15" x14ac:dyDescent="0.25"/>
  <cols>
    <col min="1" max="1" width="43.42578125" style="32" bestFit="1" customWidth="1"/>
    <col min="2" max="2" width="10.5703125" style="32" bestFit="1" customWidth="1"/>
    <col min="3" max="3" width="32.42578125" style="28" bestFit="1" customWidth="1"/>
    <col min="4" max="13" width="20.7109375" style="28" customWidth="1"/>
    <col min="14" max="15" width="9.140625" style="28"/>
    <col min="16" max="16" width="60.5703125" style="28" bestFit="1" customWidth="1"/>
    <col min="17" max="17" width="14.140625" style="28" bestFit="1" customWidth="1"/>
    <col min="18" max="16384" width="9.140625" style="28"/>
  </cols>
  <sheetData>
    <row r="1" spans="1:12" s="64" customFormat="1" ht="98.25" customHeight="1" x14ac:dyDescent="0.35">
      <c r="A1" s="96"/>
      <c r="B1" s="96"/>
      <c r="C1" s="97" t="s">
        <v>68</v>
      </c>
      <c r="D1" s="98"/>
      <c r="E1" s="98"/>
      <c r="F1" s="99"/>
      <c r="G1" s="97" t="s">
        <v>135</v>
      </c>
      <c r="H1" s="98"/>
      <c r="I1" s="98"/>
      <c r="J1" s="99"/>
      <c r="K1" s="96" t="s">
        <v>33</v>
      </c>
      <c r="L1" s="96"/>
    </row>
    <row r="2" spans="1:12" s="70" customFormat="1" ht="85.5" x14ac:dyDescent="0.25">
      <c r="A2" s="33" t="s">
        <v>0</v>
      </c>
      <c r="B2" s="33" t="s">
        <v>65</v>
      </c>
      <c r="C2" s="33" t="s">
        <v>64</v>
      </c>
      <c r="D2" s="67" t="s">
        <v>66</v>
      </c>
      <c r="E2" s="67" t="s">
        <v>27</v>
      </c>
      <c r="F2" s="67" t="s">
        <v>67</v>
      </c>
      <c r="G2" s="69" t="s">
        <v>69</v>
      </c>
      <c r="H2" s="68" t="s">
        <v>136</v>
      </c>
      <c r="I2" s="33" t="s">
        <v>30</v>
      </c>
      <c r="J2" s="33" t="s">
        <v>137</v>
      </c>
      <c r="K2" s="33" t="s">
        <v>32</v>
      </c>
      <c r="L2" s="33" t="s">
        <v>36</v>
      </c>
    </row>
    <row r="3" spans="1:12" ht="54.95" customHeight="1" x14ac:dyDescent="0.25">
      <c r="A3" s="34" t="s">
        <v>126</v>
      </c>
      <c r="B3" s="34">
        <v>112</v>
      </c>
      <c r="C3" s="30"/>
      <c r="D3" s="36"/>
      <c r="E3" s="37">
        <f>(D3*B3)</f>
        <v>0</v>
      </c>
      <c r="F3" s="27"/>
      <c r="G3" s="44"/>
      <c r="H3" s="36"/>
      <c r="I3" s="37">
        <f>(H3*B3)+G3</f>
        <v>0</v>
      </c>
      <c r="J3" s="27"/>
      <c r="K3" s="37">
        <f>E3+I3</f>
        <v>0</v>
      </c>
      <c r="L3" s="31">
        <f>F3+J3</f>
        <v>0</v>
      </c>
    </row>
    <row r="4" spans="1:12" x14ac:dyDescent="0.25">
      <c r="K4" s="37"/>
    </row>
    <row r="5" spans="1:12" ht="55.5" customHeight="1" x14ac:dyDescent="0.25">
      <c r="G5" s="115" t="s">
        <v>138</v>
      </c>
      <c r="H5" s="116"/>
      <c r="I5" s="116"/>
      <c r="J5" s="117"/>
    </row>
    <row r="6" spans="1:12" ht="55.5" customHeight="1" x14ac:dyDescent="0.25">
      <c r="G6" s="118" t="s">
        <v>139</v>
      </c>
      <c r="H6" s="118"/>
      <c r="I6" s="119"/>
      <c r="J6" s="119"/>
    </row>
    <row r="7" spans="1:12" ht="55.5" customHeight="1" x14ac:dyDescent="0.25">
      <c r="G7" s="118" t="s">
        <v>107</v>
      </c>
      <c r="H7" s="118"/>
      <c r="I7" s="119"/>
      <c r="J7" s="119"/>
    </row>
    <row r="8" spans="1:12" ht="55.5" customHeight="1" x14ac:dyDescent="0.25">
      <c r="G8" s="113" t="s">
        <v>108</v>
      </c>
      <c r="H8" s="113"/>
      <c r="I8" s="114"/>
      <c r="J8" s="114"/>
    </row>
    <row r="9" spans="1:12" ht="52.5" customHeight="1" x14ac:dyDescent="0.25"/>
    <row r="10" spans="1:12" ht="53.25" customHeight="1" x14ac:dyDescent="0.25"/>
  </sheetData>
  <mergeCells count="11">
    <mergeCell ref="A1:B1"/>
    <mergeCell ref="C1:F1"/>
    <mergeCell ref="K1:L1"/>
    <mergeCell ref="G1:J1"/>
    <mergeCell ref="G8:H8"/>
    <mergeCell ref="I8:J8"/>
    <mergeCell ref="G5:J5"/>
    <mergeCell ref="G6:H6"/>
    <mergeCell ref="G7:H7"/>
    <mergeCell ref="I6:J6"/>
    <mergeCell ref="I7:J7"/>
  </mergeCells>
  <pageMargins left="0.7" right="0.7" top="0.75" bottom="0.75" header="0.3" footer="0.3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66" zoomScaleNormal="66" workbookViewId="0">
      <pane xSplit="3" ySplit="1" topLeftCell="D2" activePane="bottomRight" state="frozen"/>
      <selection activeCell="C15" sqref="C15"/>
      <selection pane="topRight" activeCell="C15" sqref="C15"/>
      <selection pane="bottomLeft" activeCell="C15" sqref="C15"/>
      <selection pane="bottomRight" activeCell="M4" sqref="M4"/>
    </sheetView>
  </sheetViews>
  <sheetFormatPr defaultRowHeight="15" x14ac:dyDescent="0.25"/>
  <cols>
    <col min="1" max="1" width="43.42578125" style="32" bestFit="1" customWidth="1"/>
    <col min="2" max="2" width="14.42578125" style="32" customWidth="1"/>
    <col min="3" max="3" width="10.5703125" style="32" bestFit="1" customWidth="1"/>
    <col min="4" max="4" width="32.42578125" style="28" bestFit="1" customWidth="1"/>
    <col min="5" max="15" width="20.7109375" style="28" customWidth="1"/>
    <col min="16" max="17" width="9.140625" style="28"/>
    <col min="18" max="18" width="60.5703125" style="28" bestFit="1" customWidth="1"/>
    <col min="19" max="19" width="14.140625" style="28" bestFit="1" customWidth="1"/>
    <col min="20" max="16384" width="9.140625" style="28"/>
  </cols>
  <sheetData>
    <row r="1" spans="1:14" s="64" customFormat="1" ht="98.25" customHeight="1" x14ac:dyDescent="0.35">
      <c r="A1" s="96"/>
      <c r="B1" s="96"/>
      <c r="C1" s="96"/>
      <c r="D1" s="120" t="s">
        <v>73</v>
      </c>
      <c r="E1" s="121"/>
      <c r="F1" s="122"/>
      <c r="G1" s="98" t="s">
        <v>76</v>
      </c>
      <c r="H1" s="98"/>
      <c r="I1" s="99"/>
      <c r="J1" s="98" t="s">
        <v>77</v>
      </c>
      <c r="K1" s="98"/>
      <c r="L1" s="99"/>
      <c r="M1" s="96" t="s">
        <v>33</v>
      </c>
      <c r="N1" s="96"/>
    </row>
    <row r="2" spans="1:14" s="70" customFormat="1" ht="105" customHeight="1" x14ac:dyDescent="0.25">
      <c r="A2" s="33" t="s">
        <v>0</v>
      </c>
      <c r="B2" s="60" t="s">
        <v>122</v>
      </c>
      <c r="C2" s="60" t="s">
        <v>71</v>
      </c>
      <c r="D2" s="71" t="s">
        <v>123</v>
      </c>
      <c r="E2" s="67" t="s">
        <v>27</v>
      </c>
      <c r="F2" s="71" t="s">
        <v>72</v>
      </c>
      <c r="G2" s="72" t="s">
        <v>70</v>
      </c>
      <c r="H2" s="33" t="s">
        <v>30</v>
      </c>
      <c r="I2" s="33" t="s">
        <v>74</v>
      </c>
      <c r="J2" s="33" t="s">
        <v>78</v>
      </c>
      <c r="K2" s="33" t="s">
        <v>30</v>
      </c>
      <c r="L2" s="33" t="s">
        <v>79</v>
      </c>
      <c r="M2" s="33" t="s">
        <v>32</v>
      </c>
      <c r="N2" s="33" t="s">
        <v>36</v>
      </c>
    </row>
    <row r="3" spans="1:14" ht="54.95" customHeight="1" x14ac:dyDescent="0.25">
      <c r="A3" s="34" t="s">
        <v>126</v>
      </c>
      <c r="B3" s="34">
        <v>888</v>
      </c>
      <c r="C3" s="34">
        <v>99</v>
      </c>
      <c r="D3" s="27"/>
      <c r="E3" s="61">
        <f>D3*F3</f>
        <v>0</v>
      </c>
      <c r="F3" s="62">
        <v>2</v>
      </c>
      <c r="G3" s="36"/>
      <c r="H3" s="37">
        <f>(G3*C3)</f>
        <v>0</v>
      </c>
      <c r="I3" s="27"/>
      <c r="J3" s="82"/>
      <c r="K3" s="82">
        <f>(J3*C3)</f>
        <v>0</v>
      </c>
      <c r="L3" s="83"/>
      <c r="M3" s="37">
        <f>E3+H3+K3</f>
        <v>0</v>
      </c>
      <c r="N3" s="31">
        <f>F3+I3+L3</f>
        <v>2</v>
      </c>
    </row>
    <row r="6" spans="1:14" ht="57" customHeight="1" x14ac:dyDescent="0.25">
      <c r="D6" s="59" t="s">
        <v>109</v>
      </c>
      <c r="E6" s="123" t="s">
        <v>110</v>
      </c>
      <c r="F6" s="123"/>
      <c r="G6" s="123"/>
    </row>
    <row r="7" spans="1:14" ht="48.75" customHeight="1" x14ac:dyDescent="0.25">
      <c r="D7" s="80"/>
      <c r="E7" s="124"/>
      <c r="F7" s="124"/>
      <c r="G7" s="124"/>
    </row>
    <row r="8" spans="1:14" ht="48.75" customHeight="1" x14ac:dyDescent="0.25">
      <c r="D8" s="80"/>
      <c r="E8" s="124"/>
      <c r="F8" s="124"/>
      <c r="G8" s="124"/>
    </row>
    <row r="9" spans="1:14" ht="48.75" customHeight="1" x14ac:dyDescent="0.25">
      <c r="D9" s="80"/>
      <c r="E9" s="124"/>
      <c r="F9" s="124"/>
      <c r="G9" s="124"/>
    </row>
    <row r="10" spans="1:14" ht="52.5" customHeight="1" x14ac:dyDescent="0.25">
      <c r="D10" s="29" t="s">
        <v>111</v>
      </c>
      <c r="E10" s="114"/>
      <c r="F10" s="114"/>
      <c r="G10" s="114"/>
    </row>
    <row r="11" spans="1:14" ht="61.5" customHeight="1" x14ac:dyDescent="0.25">
      <c r="D11" s="29" t="s">
        <v>112</v>
      </c>
      <c r="E11" s="114"/>
      <c r="F11" s="114"/>
      <c r="G11" s="114"/>
    </row>
    <row r="12" spans="1:14" ht="70.5" customHeight="1" x14ac:dyDescent="0.25">
      <c r="D12" s="29" t="s">
        <v>113</v>
      </c>
      <c r="E12" s="114"/>
      <c r="F12" s="114"/>
      <c r="G12" s="114"/>
    </row>
  </sheetData>
  <mergeCells count="12">
    <mergeCell ref="E12:G12"/>
    <mergeCell ref="A1:C1"/>
    <mergeCell ref="D1:F1"/>
    <mergeCell ref="G1:I1"/>
    <mergeCell ref="M1:N1"/>
    <mergeCell ref="J1:L1"/>
    <mergeCell ref="E10:G10"/>
    <mergeCell ref="E11:G11"/>
    <mergeCell ref="E6:G6"/>
    <mergeCell ref="E7:G7"/>
    <mergeCell ref="E8:G8"/>
    <mergeCell ref="E9:G9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Table</vt:lpstr>
      <vt:lpstr>Matrix</vt:lpstr>
      <vt:lpstr>Ovenden Summary</vt:lpstr>
      <vt:lpstr>Preliminary Costs</vt:lpstr>
      <vt:lpstr>Clean Up</vt:lpstr>
      <vt:lpstr>Brash and LSF</vt:lpstr>
      <vt:lpstr>Heather Bales</vt:lpstr>
      <vt:lpstr>Stone Dams</vt:lpstr>
      <vt:lpstr>Peat Dams and Reprofiling</vt:lpstr>
      <vt:lpstr>Fire Breaks</vt:lpstr>
      <vt:lpstr>Cutting</vt:lpstr>
      <vt:lpstr>Sphagnum Planting</vt:lpstr>
      <vt:lpstr>Dwarf Shrub Seed Application</vt:lpstr>
      <vt:lpstr>Matrix!_Hlk508349937</vt:lpstr>
    </vt:vector>
  </TitlesOfParts>
  <Company>Peak District National Park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Sunter</dc:creator>
  <cp:lastModifiedBy>Thorpe Katy</cp:lastModifiedBy>
  <cp:lastPrinted>2018-07-26T16:34:29Z</cp:lastPrinted>
  <dcterms:created xsi:type="dcterms:W3CDTF">2018-06-01T14:50:49Z</dcterms:created>
  <dcterms:modified xsi:type="dcterms:W3CDTF">2020-10-30T12:12:59Z</dcterms:modified>
</cp:coreProperties>
</file>