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ERVER\File System\Quartermaster Department\Procurement Department\CATEGORY FILES\RHC - SSB EPOS\"/>
    </mc:Choice>
  </mc:AlternateContent>
  <xr:revisionPtr revIDLastSave="0" documentId="8_{FB6501E4-CC5B-4465-BFE9-3149470FC246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Weekly Stock &amp; Sales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1" l="1"/>
  <c r="P20" i="1"/>
  <c r="K13" i="1"/>
  <c r="K19" i="1"/>
  <c r="K18" i="1"/>
  <c r="K17" i="1"/>
  <c r="K16" i="1"/>
  <c r="K15" i="1"/>
  <c r="K14" i="1"/>
  <c r="K12" i="1"/>
  <c r="K10" i="1"/>
  <c r="K11" i="1"/>
  <c r="K9" i="1"/>
  <c r="L7" i="1"/>
  <c r="M7" i="1" s="1"/>
  <c r="K8" i="1"/>
  <c r="K7" i="1"/>
  <c r="K6" i="1"/>
  <c r="K5" i="1"/>
  <c r="K20" i="1" s="1"/>
  <c r="F20" i="1"/>
  <c r="H19" i="1"/>
  <c r="I19" i="1" s="1"/>
  <c r="H18" i="1"/>
  <c r="H17" i="1"/>
  <c r="I17" i="1" s="1"/>
  <c r="J17" i="1" s="1"/>
  <c r="H16" i="1"/>
  <c r="I16" i="1" s="1"/>
  <c r="J16" i="1" s="1"/>
  <c r="H15" i="1"/>
  <c r="I15" i="1"/>
  <c r="J15" i="1" s="1"/>
  <c r="H14" i="1"/>
  <c r="I14" i="1" s="1"/>
  <c r="J14" i="1" s="1"/>
  <c r="L14" i="1" s="1"/>
  <c r="M14" i="1" s="1"/>
  <c r="H13" i="1"/>
  <c r="I13" i="1" s="1"/>
  <c r="J13" i="1" s="1"/>
  <c r="H9" i="1"/>
  <c r="I9" i="1" s="1"/>
  <c r="H10" i="1"/>
  <c r="I10" i="1" s="1"/>
  <c r="H11" i="1"/>
  <c r="I11" i="1" s="1"/>
  <c r="J11" i="1" s="1"/>
  <c r="H12" i="1"/>
  <c r="I12" i="1" s="1"/>
  <c r="J12" i="1" s="1"/>
  <c r="H6" i="1"/>
  <c r="J6" i="1" s="1"/>
  <c r="H7" i="1"/>
  <c r="J7" i="1" s="1"/>
  <c r="H8" i="1"/>
  <c r="J8" i="1" s="1"/>
  <c r="H5" i="1"/>
  <c r="J5" i="1" s="1"/>
  <c r="L5" i="1" s="1"/>
  <c r="M5" i="1" s="1"/>
  <c r="L6" i="1" l="1"/>
  <c r="M6" i="1" s="1"/>
  <c r="J9" i="1"/>
  <c r="L9" i="1" s="1"/>
  <c r="M9" i="1" s="1"/>
  <c r="L11" i="1"/>
  <c r="M11" i="1" s="1"/>
  <c r="L12" i="1"/>
  <c r="M12" i="1" s="1"/>
  <c r="J10" i="1"/>
  <c r="L10" i="1" s="1"/>
  <c r="M10" i="1" s="1"/>
  <c r="L15" i="1"/>
  <c r="M15" i="1" s="1"/>
  <c r="L16" i="1"/>
  <c r="M16" i="1" s="1"/>
  <c r="L17" i="1"/>
  <c r="M17" i="1" s="1"/>
  <c r="L8" i="1"/>
  <c r="M8" i="1" s="1"/>
  <c r="L13" i="1"/>
  <c r="M13" i="1"/>
  <c r="H20" i="1"/>
  <c r="O20" i="1" s="1"/>
  <c r="J19" i="1"/>
  <c r="L19" i="1" s="1"/>
  <c r="M19" i="1" s="1"/>
  <c r="I18" i="1"/>
  <c r="J18" i="1" s="1"/>
  <c r="L18" i="1" s="1"/>
  <c r="J20" i="1" l="1"/>
  <c r="M18" i="1"/>
  <c r="L20" i="1"/>
  <c r="M20" i="1" s="1"/>
  <c r="I20" i="1"/>
</calcChain>
</file>

<file path=xl/sharedStrings.xml><?xml version="1.0" encoding="utf-8"?>
<sst xmlns="http://schemas.openxmlformats.org/spreadsheetml/2006/main" count="100" uniqueCount="76">
  <si>
    <t>Product Code</t>
  </si>
  <si>
    <t>Supplier Name</t>
  </si>
  <si>
    <t>Short Description</t>
  </si>
  <si>
    <t>Unit Selling Price</t>
  </si>
  <si>
    <t>VAT Amount</t>
  </si>
  <si>
    <t>Net Sale Value</t>
  </si>
  <si>
    <t>Cost Value</t>
  </si>
  <si>
    <t>Sum Of Profit</t>
  </si>
  <si>
    <t>Profit Margin</t>
  </si>
  <si>
    <t>Average Basket Value</t>
  </si>
  <si>
    <t>Stock On Hand</t>
  </si>
  <si>
    <t>Stock On Order</t>
  </si>
  <si>
    <t>Books</t>
  </si>
  <si>
    <t>Christmas</t>
  </si>
  <si>
    <t>Xmas Cards</t>
  </si>
  <si>
    <t>Food &amp; Drink</t>
  </si>
  <si>
    <t>Food</t>
  </si>
  <si>
    <t>Greetings cards</t>
  </si>
  <si>
    <t/>
  </si>
  <si>
    <t>Department</t>
  </si>
  <si>
    <t>Category</t>
  </si>
  <si>
    <t>BOO004</t>
  </si>
  <si>
    <t>BOO043</t>
  </si>
  <si>
    <t>BOO044</t>
  </si>
  <si>
    <t>Colin Thackery</t>
  </si>
  <si>
    <t>Tommy of the Royal Hospital Chelsea</t>
  </si>
  <si>
    <t>RHC Guide Book</t>
  </si>
  <si>
    <t>BOO029</t>
  </si>
  <si>
    <t>Spinach at Christmas</t>
  </si>
  <si>
    <t>Childrens Books</t>
  </si>
  <si>
    <t>Guide Books</t>
  </si>
  <si>
    <t>Biography</t>
  </si>
  <si>
    <t>Supplier A</t>
  </si>
  <si>
    <t>Supplier B</t>
  </si>
  <si>
    <t>Supplier C</t>
  </si>
  <si>
    <t>Gross Sales Less Refunds</t>
  </si>
  <si>
    <t>Sale Qty</t>
  </si>
  <si>
    <t>CAR010</t>
  </si>
  <si>
    <t>Thomas Leach</t>
  </si>
  <si>
    <t>Not Father Christmas</t>
  </si>
  <si>
    <t>CAR022</t>
  </si>
  <si>
    <t>Pensioner in the Snow</t>
  </si>
  <si>
    <t>CAR004</t>
  </si>
  <si>
    <t>Santa Visits</t>
  </si>
  <si>
    <t>Founder's Day, 1987</t>
  </si>
  <si>
    <t>Drink</t>
  </si>
  <si>
    <t>GIN001</t>
  </si>
  <si>
    <t>Supplier D</t>
  </si>
  <si>
    <t>RHC Garden Gin</t>
  </si>
  <si>
    <t>BIS012</t>
  </si>
  <si>
    <t>Suppler E</t>
  </si>
  <si>
    <t>Sweet Biscuit Drum</t>
  </si>
  <si>
    <t>Toys</t>
  </si>
  <si>
    <t>BIS019</t>
  </si>
  <si>
    <t>Savoury Biscuit Drums</t>
  </si>
  <si>
    <t>CAR049</t>
  </si>
  <si>
    <t>RHC Thank You Cards</t>
  </si>
  <si>
    <t>CAR011</t>
  </si>
  <si>
    <t>Buy In Cards</t>
  </si>
  <si>
    <t>Supplier F</t>
  </si>
  <si>
    <t>Occasion Card</t>
  </si>
  <si>
    <t>Own Developed Cards</t>
  </si>
  <si>
    <t>Plush</t>
  </si>
  <si>
    <t>Llywelyn the Lion</t>
  </si>
  <si>
    <t>TED006</t>
  </si>
  <si>
    <t>Supplier G</t>
  </si>
  <si>
    <t xml:space="preserve">Stationery </t>
  </si>
  <si>
    <t>STA015</t>
  </si>
  <si>
    <t>Desk</t>
  </si>
  <si>
    <t>Supplier J</t>
  </si>
  <si>
    <t>Cartoon Ruler</t>
  </si>
  <si>
    <t>Weekly Sales and Stock Report (User Defined Period)</t>
  </si>
  <si>
    <r>
      <t>Number of Baskets</t>
    </r>
    <r>
      <rPr>
        <b/>
        <sz val="11"/>
        <color rgb="FFFF0000"/>
        <rFont val="Tahoma"/>
        <family val="2"/>
      </rPr>
      <t>*</t>
    </r>
  </si>
  <si>
    <r>
      <t xml:space="preserve">* </t>
    </r>
    <r>
      <rPr>
        <b/>
        <sz val="11"/>
        <color rgb="FFFF0000"/>
        <rFont val="Calibri"/>
        <family val="2"/>
      </rPr>
      <t>"Number of Baskets"</t>
    </r>
    <r>
      <rPr>
        <sz val="11"/>
        <color rgb="FFFF0000"/>
        <rFont val="Calibri"/>
        <family val="2"/>
      </rPr>
      <t xml:space="preserve"> is the nnumber of transactions that include at least one item of merchandise.</t>
    </r>
  </si>
  <si>
    <r>
      <t xml:space="preserve">* </t>
    </r>
    <r>
      <rPr>
        <b/>
        <sz val="11"/>
        <color rgb="FFFF0000"/>
        <rFont val="Calibri"/>
        <family val="2"/>
      </rPr>
      <t>"Average Basket Value"</t>
    </r>
    <r>
      <rPr>
        <sz val="11"/>
        <color rgb="FFFF0000"/>
        <rFont val="Calibri"/>
        <family val="2"/>
      </rPr>
      <t xml:space="preserve"> is the "Gross Sales Less Refunds" devided by the "Number of Baskets"</t>
    </r>
  </si>
  <si>
    <t>APPENDIX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</si>
</sst>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809]0"/>
    <numFmt numFmtId="165" formatCode="[$-10809]&quot;£&quot;#,##0.00;\(&quot;£&quot;#,##0.00\)"/>
    <numFmt numFmtId="166" formatCode="[$-10809]&quot;£&quot;#,##0.00"/>
    <numFmt numFmtId="167" formatCode="[$-10809]0.0%"/>
    <numFmt numFmtId="168" formatCode="[$-10809]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Tahoma"/>
      <family val="2"/>
    </font>
    <font>
      <sz val="8"/>
      <color rgb="FF000000"/>
      <name val="Tahoma"/>
      <family val="2"/>
    </font>
    <font>
      <sz val="10"/>
      <color rgb="FF000000"/>
      <name val="Tahoma"/>
      <family val="2"/>
    </font>
    <font>
      <b/>
      <sz val="8"/>
      <color rgb="FF000000"/>
      <name val="Tahoma"/>
      <family val="2"/>
    </font>
    <font>
      <sz val="7"/>
      <color rgb="FF000000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1"/>
      <color rgb="FFFFFFFF"/>
      <name val="Tahoma"/>
      <family val="2"/>
    </font>
    <font>
      <b/>
      <sz val="11"/>
      <color rgb="FFFF0000"/>
      <name val="Tahoma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C3A70"/>
        <bgColor rgb="FF1C3A70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96969"/>
      </left>
      <right style="thin">
        <color rgb="FF696969"/>
      </right>
      <top/>
      <bottom style="medium">
        <color rgb="FF696969"/>
      </bottom>
      <diagonal/>
    </border>
    <border>
      <left style="thin">
        <color rgb="FF000000"/>
      </left>
      <right/>
      <top/>
      <bottom style="medium">
        <color rgb="FF696969"/>
      </bottom>
      <diagonal/>
    </border>
    <border>
      <left style="thin">
        <color rgb="FF000000"/>
      </left>
      <right style="thin">
        <color rgb="FF000000"/>
      </right>
      <top/>
      <bottom style="medium">
        <color rgb="FF696969"/>
      </bottom>
      <diagonal/>
    </border>
    <border>
      <left style="thin">
        <color rgb="FF000000"/>
      </left>
      <right style="thin">
        <color indexed="64"/>
      </right>
      <top/>
      <bottom style="medium">
        <color rgb="FF696969"/>
      </bottom>
      <diagonal/>
    </border>
  </borders>
  <cellStyleXfs count="1">
    <xf numFmtId="0" fontId="0" fillId="0" borderId="0"/>
  </cellStyleXfs>
  <cellXfs count="26">
    <xf numFmtId="0" fontId="1" fillId="0" borderId="0" xfId="0" applyFont="1"/>
    <xf numFmtId="0" fontId="8" fillId="0" borderId="0" xfId="0" applyFont="1"/>
    <xf numFmtId="0" fontId="4" fillId="0" borderId="0" xfId="0" applyFont="1" applyAlignment="1">
      <alignment vertical="top" wrapText="1" readingOrder="1"/>
    </xf>
    <xf numFmtId="164" fontId="5" fillId="0" borderId="2" xfId="0" applyNumberFormat="1" applyFont="1" applyBorder="1" applyAlignment="1">
      <alignment vertical="center" wrapText="1" readingOrder="1"/>
    </xf>
    <xf numFmtId="164" fontId="5" fillId="3" borderId="3" xfId="0" applyNumberFormat="1" applyFont="1" applyFill="1" applyBorder="1" applyAlignment="1">
      <alignment horizontal="center" vertical="center" wrapText="1" readingOrder="1"/>
    </xf>
    <xf numFmtId="166" fontId="5" fillId="0" borderId="2" xfId="0" applyNumberFormat="1" applyFont="1" applyBorder="1" applyAlignment="1">
      <alignment vertical="center" wrapText="1" readingOrder="1"/>
    </xf>
    <xf numFmtId="166" fontId="5" fillId="0" borderId="3" xfId="0" applyNumberFormat="1" applyFont="1" applyBorder="1" applyAlignment="1">
      <alignment horizontal="center" vertical="center" wrapText="1" readingOrder="1"/>
    </xf>
    <xf numFmtId="167" fontId="3" fillId="0" borderId="4" xfId="0" applyNumberFormat="1" applyFont="1" applyBorder="1" applyAlignment="1">
      <alignment horizontal="center" vertical="top" wrapText="1" readingOrder="1"/>
    </xf>
    <xf numFmtId="164" fontId="5" fillId="0" borderId="2" xfId="0" applyNumberFormat="1" applyFont="1" applyBorder="1" applyAlignment="1">
      <alignment horizontal="center" vertical="center" wrapText="1" readingOrder="1"/>
    </xf>
    <xf numFmtId="166" fontId="5" fillId="0" borderId="4" xfId="0" applyNumberFormat="1" applyFont="1" applyBorder="1" applyAlignment="1">
      <alignment horizontal="center" vertical="center" wrapText="1" readingOrder="1"/>
    </xf>
    <xf numFmtId="164" fontId="5" fillId="0" borderId="4" xfId="0" applyNumberFormat="1" applyFont="1" applyBorder="1" applyAlignment="1">
      <alignment horizontal="center" vertical="center" wrapText="1" readingOrder="1"/>
    </xf>
    <xf numFmtId="164" fontId="5" fillId="0" borderId="5" xfId="0" applyNumberFormat="1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top" wrapText="1" readingOrder="1"/>
    </xf>
    <xf numFmtId="0" fontId="6" fillId="0" borderId="1" xfId="0" applyFont="1" applyBorder="1" applyAlignment="1" applyProtection="1">
      <alignment horizontal="left"/>
      <protection locked="0" hidden="1"/>
    </xf>
    <xf numFmtId="164" fontId="3" fillId="0" borderId="1" xfId="0" applyNumberFormat="1" applyFont="1" applyBorder="1" applyAlignment="1">
      <alignment vertical="top" wrapText="1" readingOrder="1"/>
    </xf>
    <xf numFmtId="165" fontId="3" fillId="0" borderId="1" xfId="0" applyNumberFormat="1" applyFont="1" applyBorder="1" applyAlignment="1">
      <alignment vertical="top" wrapText="1" readingOrder="1"/>
    </xf>
    <xf numFmtId="166" fontId="3" fillId="0" borderId="1" xfId="0" applyNumberFormat="1" applyFont="1" applyBorder="1" applyAlignment="1">
      <alignment vertical="top" wrapText="1" readingOrder="1"/>
    </xf>
    <xf numFmtId="166" fontId="3" fillId="0" borderId="1" xfId="0" applyNumberFormat="1" applyFont="1" applyBorder="1" applyAlignment="1">
      <alignment horizontal="center" vertical="top" wrapText="1" readingOrder="1"/>
    </xf>
    <xf numFmtId="167" fontId="3" fillId="0" borderId="1" xfId="0" applyNumberFormat="1" applyFont="1" applyBorder="1" applyAlignment="1">
      <alignment horizontal="center" vertical="top" wrapText="1" readingOrder="1"/>
    </xf>
    <xf numFmtId="168" fontId="3" fillId="0" borderId="1" xfId="0" applyNumberFormat="1" applyFont="1" applyBorder="1" applyAlignment="1">
      <alignment vertical="top" wrapText="1" readingOrder="1"/>
    </xf>
    <xf numFmtId="164" fontId="3" fillId="0" borderId="1" xfId="0" applyNumberFormat="1" applyFont="1" applyBorder="1" applyAlignment="1">
      <alignment horizontal="center" vertical="top" wrapText="1" readingOrder="1"/>
    </xf>
    <xf numFmtId="0" fontId="11" fillId="0" borderId="0" xfId="0" applyFont="1"/>
    <xf numFmtId="0" fontId="4" fillId="0" borderId="0" xfId="0" applyFont="1" applyAlignment="1">
      <alignment vertical="top" wrapText="1" readingOrder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C3A70"/>
      <rgbColor rgb="00696969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"/>
  <sheetViews>
    <sheetView showGridLines="0" tabSelected="1" workbookViewId="0"/>
  </sheetViews>
  <sheetFormatPr defaultRowHeight="14.4" x14ac:dyDescent="0.3"/>
  <cols>
    <col min="1" max="1" width="17.88671875" customWidth="1"/>
    <col min="2" max="2" width="16.109375" customWidth="1"/>
    <col min="3" max="3" width="13.5546875" customWidth="1"/>
    <col min="4" max="4" width="15.109375" customWidth="1"/>
    <col min="5" max="5" width="24.109375" bestFit="1" customWidth="1"/>
    <col min="6" max="6" width="8.44140625" customWidth="1"/>
    <col min="7" max="7" width="9.6640625" customWidth="1"/>
    <col min="8" max="8" width="13.44140625" customWidth="1"/>
    <col min="9" max="10" width="10.5546875" customWidth="1"/>
    <col min="11" max="11" width="10.33203125" customWidth="1"/>
    <col min="12" max="12" width="11.6640625" customWidth="1"/>
    <col min="13" max="13" width="13.5546875" customWidth="1"/>
    <col min="14" max="14" width="11.21875" customWidth="1"/>
    <col min="15" max="15" width="11" customWidth="1"/>
    <col min="16" max="16" width="10.109375" customWidth="1"/>
    <col min="17" max="17" width="8.77734375" customWidth="1"/>
    <col min="18" max="18" width="0" hidden="1" customWidth="1"/>
    <col min="19" max="19" width="0.88671875" customWidth="1"/>
  </cols>
  <sheetData>
    <row r="1" spans="1:17" x14ac:dyDescent="0.3">
      <c r="A1" s="1" t="s">
        <v>75</v>
      </c>
    </row>
    <row r="2" spans="1:17" x14ac:dyDescent="0.3">
      <c r="A2" s="1" t="s">
        <v>71</v>
      </c>
    </row>
    <row r="4" spans="1:17" ht="41.4" customHeight="1" x14ac:dyDescent="0.3">
      <c r="A4" s="12" t="s">
        <v>19</v>
      </c>
      <c r="B4" s="12" t="s">
        <v>20</v>
      </c>
      <c r="C4" s="12" t="s">
        <v>0</v>
      </c>
      <c r="D4" s="12" t="s">
        <v>1</v>
      </c>
      <c r="E4" s="12" t="s">
        <v>2</v>
      </c>
      <c r="F4" s="12" t="s">
        <v>36</v>
      </c>
      <c r="G4" s="12" t="s">
        <v>3</v>
      </c>
      <c r="H4" s="12" t="s">
        <v>35</v>
      </c>
      <c r="I4" s="12" t="s">
        <v>4</v>
      </c>
      <c r="J4" s="12" t="s">
        <v>5</v>
      </c>
      <c r="K4" s="12" t="s">
        <v>6</v>
      </c>
      <c r="L4" s="12" t="s">
        <v>7</v>
      </c>
      <c r="M4" s="12" t="s">
        <v>8</v>
      </c>
      <c r="N4" s="12" t="s">
        <v>72</v>
      </c>
      <c r="O4" s="12" t="s">
        <v>9</v>
      </c>
      <c r="P4" s="13" t="s">
        <v>10</v>
      </c>
      <c r="Q4" s="12" t="s">
        <v>11</v>
      </c>
    </row>
    <row r="5" spans="1:17" x14ac:dyDescent="0.3">
      <c r="A5" s="14" t="s">
        <v>12</v>
      </c>
      <c r="B5" s="14" t="s">
        <v>30</v>
      </c>
      <c r="C5" s="15" t="s">
        <v>21</v>
      </c>
      <c r="D5" s="14" t="s">
        <v>32</v>
      </c>
      <c r="E5" s="15" t="s">
        <v>26</v>
      </c>
      <c r="F5" s="16">
        <v>1</v>
      </c>
      <c r="G5" s="17">
        <v>9.9499999999999993</v>
      </c>
      <c r="H5" s="18">
        <f>F5*G5</f>
        <v>9.9499999999999993</v>
      </c>
      <c r="I5" s="18">
        <v>0</v>
      </c>
      <c r="J5" s="18">
        <f>H5-I5</f>
        <v>9.9499999999999993</v>
      </c>
      <c r="K5" s="18">
        <f>F5*4</f>
        <v>4</v>
      </c>
      <c r="L5" s="19">
        <f>J5-K5</f>
        <v>5.9499999999999993</v>
      </c>
      <c r="M5" s="20">
        <f>L5/J5</f>
        <v>0.59798994974874364</v>
      </c>
      <c r="N5" s="21"/>
      <c r="O5" s="19"/>
      <c r="P5" s="22">
        <v>289</v>
      </c>
      <c r="Q5" s="22">
        <v>0</v>
      </c>
    </row>
    <row r="6" spans="1:17" x14ac:dyDescent="0.3">
      <c r="A6" s="14" t="s">
        <v>12</v>
      </c>
      <c r="B6" s="14" t="s">
        <v>31</v>
      </c>
      <c r="C6" s="15" t="s">
        <v>22</v>
      </c>
      <c r="D6" s="14" t="s">
        <v>33</v>
      </c>
      <c r="E6" s="15" t="s">
        <v>24</v>
      </c>
      <c r="F6" s="16">
        <v>2</v>
      </c>
      <c r="G6" s="17">
        <v>14.99</v>
      </c>
      <c r="H6" s="18">
        <f t="shared" ref="H6:H14" si="0">F6*G6</f>
        <v>29.98</v>
      </c>
      <c r="I6" s="18">
        <v>0</v>
      </c>
      <c r="J6" s="18">
        <f t="shared" ref="J6:J8" si="1">H6-I6</f>
        <v>29.98</v>
      </c>
      <c r="K6" s="18">
        <f>F6*8</f>
        <v>16</v>
      </c>
      <c r="L6" s="19">
        <f t="shared" ref="L6:L8" si="2">J6-K6</f>
        <v>13.98</v>
      </c>
      <c r="M6" s="20">
        <f t="shared" ref="M6:M8" si="3">L6/J6</f>
        <v>0.46631087391594395</v>
      </c>
      <c r="N6" s="21"/>
      <c r="O6" s="19"/>
      <c r="P6" s="22">
        <v>10</v>
      </c>
      <c r="Q6" s="22">
        <v>0</v>
      </c>
    </row>
    <row r="7" spans="1:17" x14ac:dyDescent="0.3">
      <c r="A7" s="14" t="s">
        <v>12</v>
      </c>
      <c r="B7" s="14" t="s">
        <v>31</v>
      </c>
      <c r="C7" s="15" t="s">
        <v>23</v>
      </c>
      <c r="D7" s="14" t="s">
        <v>33</v>
      </c>
      <c r="E7" s="15" t="s">
        <v>25</v>
      </c>
      <c r="F7" s="16">
        <v>1</v>
      </c>
      <c r="G7" s="17">
        <v>8.99</v>
      </c>
      <c r="H7" s="18">
        <f t="shared" si="0"/>
        <v>8.99</v>
      </c>
      <c r="I7" s="18">
        <v>0</v>
      </c>
      <c r="J7" s="18">
        <f t="shared" si="1"/>
        <v>8.99</v>
      </c>
      <c r="K7" s="18">
        <f>F7*5</f>
        <v>5</v>
      </c>
      <c r="L7" s="19">
        <f>J7-K7</f>
        <v>3.99</v>
      </c>
      <c r="M7" s="20">
        <f>L7/J7</f>
        <v>0.44382647385984431</v>
      </c>
      <c r="N7" s="21"/>
      <c r="O7" s="19"/>
      <c r="P7" s="22">
        <v>5</v>
      </c>
      <c r="Q7" s="22">
        <v>0</v>
      </c>
    </row>
    <row r="8" spans="1:17" x14ac:dyDescent="0.3">
      <c r="A8" s="14" t="s">
        <v>12</v>
      </c>
      <c r="B8" s="14" t="s">
        <v>29</v>
      </c>
      <c r="C8" s="15" t="s">
        <v>27</v>
      </c>
      <c r="D8" s="14" t="s">
        <v>34</v>
      </c>
      <c r="E8" s="14" t="s">
        <v>28</v>
      </c>
      <c r="F8" s="16">
        <v>2</v>
      </c>
      <c r="G8" s="17">
        <v>7</v>
      </c>
      <c r="H8" s="18">
        <f t="shared" si="0"/>
        <v>14</v>
      </c>
      <c r="I8" s="18">
        <v>0</v>
      </c>
      <c r="J8" s="18">
        <f t="shared" si="1"/>
        <v>14</v>
      </c>
      <c r="K8" s="18">
        <f>F8*3.5</f>
        <v>7</v>
      </c>
      <c r="L8" s="19">
        <f t="shared" si="2"/>
        <v>7</v>
      </c>
      <c r="M8" s="20">
        <f t="shared" si="3"/>
        <v>0.5</v>
      </c>
      <c r="N8" s="21"/>
      <c r="O8" s="19"/>
      <c r="P8" s="22">
        <v>25</v>
      </c>
      <c r="Q8" s="22">
        <v>0</v>
      </c>
    </row>
    <row r="9" spans="1:17" x14ac:dyDescent="0.3">
      <c r="A9" s="14" t="s">
        <v>13</v>
      </c>
      <c r="B9" s="14" t="s">
        <v>14</v>
      </c>
      <c r="C9" s="14" t="s">
        <v>37</v>
      </c>
      <c r="D9" s="14" t="s">
        <v>38</v>
      </c>
      <c r="E9" s="14" t="s">
        <v>39</v>
      </c>
      <c r="F9" s="16">
        <v>2</v>
      </c>
      <c r="G9" s="17">
        <v>8.9499999999999993</v>
      </c>
      <c r="H9" s="18">
        <f t="shared" si="0"/>
        <v>17.899999999999999</v>
      </c>
      <c r="I9" s="18">
        <f>H9-(H9/1.2)</f>
        <v>2.9833333333333325</v>
      </c>
      <c r="J9" s="18">
        <f>H9-I9</f>
        <v>14.916666666666666</v>
      </c>
      <c r="K9" s="18">
        <f>F9*2.85</f>
        <v>5.7</v>
      </c>
      <c r="L9" s="19">
        <f t="shared" ref="L9" si="4">J9-K9</f>
        <v>9.216666666666665</v>
      </c>
      <c r="M9" s="20">
        <f t="shared" ref="M9" si="5">L9/J9</f>
        <v>0.617877094972067</v>
      </c>
      <c r="N9" s="21"/>
      <c r="O9" s="19"/>
      <c r="P9" s="22">
        <v>165</v>
      </c>
      <c r="Q9" s="22">
        <v>0</v>
      </c>
    </row>
    <row r="10" spans="1:17" x14ac:dyDescent="0.3">
      <c r="A10" s="14" t="s">
        <v>13</v>
      </c>
      <c r="B10" s="14" t="s">
        <v>14</v>
      </c>
      <c r="C10" s="14" t="s">
        <v>40</v>
      </c>
      <c r="D10" s="14" t="s">
        <v>38</v>
      </c>
      <c r="E10" s="14" t="s">
        <v>41</v>
      </c>
      <c r="F10" s="16">
        <v>3</v>
      </c>
      <c r="G10" s="17">
        <v>8.9499999999999993</v>
      </c>
      <c r="H10" s="18">
        <f t="shared" si="0"/>
        <v>26.849999999999998</v>
      </c>
      <c r="I10" s="18">
        <f t="shared" ref="I10:I19" si="6">H10-(H10/1.2)</f>
        <v>4.4749999999999979</v>
      </c>
      <c r="J10" s="18">
        <f t="shared" ref="J10:J12" si="7">H10-I10</f>
        <v>22.375</v>
      </c>
      <c r="K10" s="18">
        <f t="shared" ref="K10:K11" si="8">F10*2.85</f>
        <v>8.5500000000000007</v>
      </c>
      <c r="L10" s="19">
        <f t="shared" ref="L10:L11" si="9">J10-K10</f>
        <v>13.824999999999999</v>
      </c>
      <c r="M10" s="20">
        <f t="shared" ref="M10:M11" si="10">L10/J10</f>
        <v>0.617877094972067</v>
      </c>
      <c r="N10" s="21"/>
      <c r="O10" s="19"/>
      <c r="P10" s="22">
        <v>120</v>
      </c>
      <c r="Q10" s="22">
        <v>0</v>
      </c>
    </row>
    <row r="11" spans="1:17" x14ac:dyDescent="0.3">
      <c r="A11" s="14" t="s">
        <v>13</v>
      </c>
      <c r="B11" s="14" t="s">
        <v>42</v>
      </c>
      <c r="C11" s="14" t="s">
        <v>42</v>
      </c>
      <c r="D11" s="14" t="s">
        <v>38</v>
      </c>
      <c r="E11" s="14" t="s">
        <v>43</v>
      </c>
      <c r="F11" s="16">
        <v>5</v>
      </c>
      <c r="G11" s="17">
        <v>8.9499999999999993</v>
      </c>
      <c r="H11" s="18">
        <f t="shared" si="0"/>
        <v>44.75</v>
      </c>
      <c r="I11" s="18">
        <f t="shared" si="6"/>
        <v>7.4583333333333286</v>
      </c>
      <c r="J11" s="18">
        <f t="shared" si="7"/>
        <v>37.291666666666671</v>
      </c>
      <c r="K11" s="18">
        <f t="shared" si="8"/>
        <v>14.25</v>
      </c>
      <c r="L11" s="19">
        <f t="shared" si="9"/>
        <v>23.041666666666671</v>
      </c>
      <c r="M11" s="20">
        <f t="shared" si="10"/>
        <v>0.61787709497206711</v>
      </c>
      <c r="N11" s="21"/>
      <c r="O11" s="19"/>
      <c r="P11" s="22">
        <v>75</v>
      </c>
      <c r="Q11" s="22">
        <v>0</v>
      </c>
    </row>
    <row r="12" spans="1:17" x14ac:dyDescent="0.3">
      <c r="A12" s="14" t="s">
        <v>13</v>
      </c>
      <c r="B12" s="14" t="s">
        <v>14</v>
      </c>
      <c r="C12" s="14" t="s">
        <v>42</v>
      </c>
      <c r="D12" s="14" t="s">
        <v>38</v>
      </c>
      <c r="E12" s="14" t="s">
        <v>44</v>
      </c>
      <c r="F12" s="16">
        <v>6</v>
      </c>
      <c r="G12" s="17">
        <v>8.9499999999999993</v>
      </c>
      <c r="H12" s="18">
        <f t="shared" si="0"/>
        <v>53.699999999999996</v>
      </c>
      <c r="I12" s="18">
        <f t="shared" si="6"/>
        <v>8.9499999999999957</v>
      </c>
      <c r="J12" s="18">
        <f t="shared" si="7"/>
        <v>44.75</v>
      </c>
      <c r="K12" s="18">
        <f>F12*3.5</f>
        <v>21</v>
      </c>
      <c r="L12" s="19">
        <f t="shared" ref="L12" si="11">J12-K12</f>
        <v>23.75</v>
      </c>
      <c r="M12" s="20">
        <f t="shared" ref="M12" si="12">L12/J12</f>
        <v>0.53072625698324027</v>
      </c>
      <c r="N12" s="21"/>
      <c r="O12" s="19"/>
      <c r="P12" s="22">
        <v>30</v>
      </c>
      <c r="Q12" s="22">
        <v>100</v>
      </c>
    </row>
    <row r="13" spans="1:17" x14ac:dyDescent="0.3">
      <c r="A13" s="14" t="s">
        <v>15</v>
      </c>
      <c r="B13" s="14" t="s">
        <v>45</v>
      </c>
      <c r="C13" s="14" t="s">
        <v>46</v>
      </c>
      <c r="D13" s="14" t="s">
        <v>47</v>
      </c>
      <c r="E13" s="14" t="s">
        <v>48</v>
      </c>
      <c r="F13" s="16">
        <v>3</v>
      </c>
      <c r="G13" s="17">
        <v>33.950000000000003</v>
      </c>
      <c r="H13" s="18">
        <f t="shared" si="0"/>
        <v>101.85000000000001</v>
      </c>
      <c r="I13" s="18">
        <f t="shared" si="6"/>
        <v>16.974999999999994</v>
      </c>
      <c r="J13" s="18">
        <f t="shared" ref="J13" si="13">H13-I13</f>
        <v>84.875000000000014</v>
      </c>
      <c r="K13" s="18">
        <f>F13*19</f>
        <v>57</v>
      </c>
      <c r="L13" s="19">
        <f t="shared" ref="L13" si="14">J13-K13</f>
        <v>27.875000000000014</v>
      </c>
      <c r="M13" s="20">
        <f t="shared" ref="M13" si="15">L13/J13</f>
        <v>0.32842415316642132</v>
      </c>
      <c r="N13" s="21"/>
      <c r="O13" s="19"/>
      <c r="P13" s="22">
        <v>37</v>
      </c>
      <c r="Q13" s="22">
        <v>0</v>
      </c>
    </row>
    <row r="14" spans="1:17" x14ac:dyDescent="0.3">
      <c r="A14" s="14" t="s">
        <v>15</v>
      </c>
      <c r="B14" s="14" t="s">
        <v>16</v>
      </c>
      <c r="C14" s="14" t="s">
        <v>49</v>
      </c>
      <c r="D14" s="14" t="s">
        <v>50</v>
      </c>
      <c r="E14" s="14" t="s">
        <v>51</v>
      </c>
      <c r="F14" s="16">
        <v>2</v>
      </c>
      <c r="G14" s="17">
        <v>4.95</v>
      </c>
      <c r="H14" s="18">
        <f t="shared" si="0"/>
        <v>9.9</v>
      </c>
      <c r="I14" s="18">
        <f t="shared" si="6"/>
        <v>1.6500000000000004</v>
      </c>
      <c r="J14" s="18">
        <f t="shared" ref="J14" si="16">H14-I14</f>
        <v>8.25</v>
      </c>
      <c r="K14" s="18">
        <f>F14*2</f>
        <v>4</v>
      </c>
      <c r="L14" s="19">
        <f t="shared" ref="L14" si="17">J14-K14</f>
        <v>4.25</v>
      </c>
      <c r="M14" s="20">
        <f t="shared" ref="M14" si="18">L14/J14</f>
        <v>0.51515151515151514</v>
      </c>
      <c r="N14" s="21"/>
      <c r="O14" s="19"/>
      <c r="P14" s="22">
        <v>28</v>
      </c>
      <c r="Q14" s="22">
        <v>96</v>
      </c>
    </row>
    <row r="15" spans="1:17" x14ac:dyDescent="0.3">
      <c r="A15" s="14" t="s">
        <v>15</v>
      </c>
      <c r="B15" s="14" t="s">
        <v>16</v>
      </c>
      <c r="C15" s="14" t="s">
        <v>53</v>
      </c>
      <c r="D15" s="14" t="s">
        <v>50</v>
      </c>
      <c r="E15" s="14" t="s">
        <v>54</v>
      </c>
      <c r="F15" s="16">
        <v>2</v>
      </c>
      <c r="G15" s="17">
        <v>4.95</v>
      </c>
      <c r="H15" s="18">
        <f t="shared" ref="H15" si="19">F15*G15</f>
        <v>9.9</v>
      </c>
      <c r="I15" s="18">
        <f t="shared" si="6"/>
        <v>1.6500000000000004</v>
      </c>
      <c r="J15" s="18">
        <f t="shared" ref="J15" si="20">H15-I15</f>
        <v>8.25</v>
      </c>
      <c r="K15" s="18">
        <f>F15*2</f>
        <v>4</v>
      </c>
      <c r="L15" s="19">
        <f t="shared" ref="L15" si="21">J15-K15</f>
        <v>4.25</v>
      </c>
      <c r="M15" s="20">
        <f t="shared" ref="M15" si="22">L15/J15</f>
        <v>0.51515151515151514</v>
      </c>
      <c r="N15" s="21"/>
      <c r="O15" s="19"/>
      <c r="P15" s="22">
        <v>120</v>
      </c>
      <c r="Q15" s="22">
        <v>0</v>
      </c>
    </row>
    <row r="16" spans="1:17" x14ac:dyDescent="0.3">
      <c r="A16" s="14" t="s">
        <v>17</v>
      </c>
      <c r="B16" s="14" t="s">
        <v>58</v>
      </c>
      <c r="C16" s="14" t="s">
        <v>55</v>
      </c>
      <c r="D16" s="14" t="s">
        <v>38</v>
      </c>
      <c r="E16" s="14" t="s">
        <v>56</v>
      </c>
      <c r="F16" s="16">
        <v>1</v>
      </c>
      <c r="G16" s="17">
        <v>2.5</v>
      </c>
      <c r="H16" s="18">
        <f t="shared" ref="H16" si="23">F16*G16</f>
        <v>2.5</v>
      </c>
      <c r="I16" s="18">
        <f t="shared" si="6"/>
        <v>0.41666666666666652</v>
      </c>
      <c r="J16" s="18">
        <f t="shared" ref="J16" si="24">H16-I16</f>
        <v>2.0833333333333335</v>
      </c>
      <c r="K16" s="18">
        <f>F16*1</f>
        <v>1</v>
      </c>
      <c r="L16" s="19">
        <f t="shared" ref="L16" si="25">J16-K16</f>
        <v>1.0833333333333335</v>
      </c>
      <c r="M16" s="20">
        <f t="shared" ref="M16" si="26">L16/J16</f>
        <v>0.52</v>
      </c>
      <c r="N16" s="21"/>
      <c r="O16" s="19"/>
      <c r="P16" s="22">
        <v>40</v>
      </c>
      <c r="Q16" s="22">
        <v>0</v>
      </c>
    </row>
    <row r="17" spans="1:17" x14ac:dyDescent="0.3">
      <c r="A17" s="14" t="s">
        <v>17</v>
      </c>
      <c r="B17" s="14" t="s">
        <v>61</v>
      </c>
      <c r="C17" s="14" t="s">
        <v>57</v>
      </c>
      <c r="D17" s="14" t="s">
        <v>59</v>
      </c>
      <c r="E17" s="14" t="s">
        <v>60</v>
      </c>
      <c r="F17" s="16">
        <v>2</v>
      </c>
      <c r="G17" s="17">
        <v>2.5</v>
      </c>
      <c r="H17" s="18">
        <f t="shared" ref="H17" si="27">F17*G17</f>
        <v>5</v>
      </c>
      <c r="I17" s="18">
        <f t="shared" si="6"/>
        <v>0.83333333333333304</v>
      </c>
      <c r="J17" s="18">
        <f t="shared" ref="J17" si="28">H17-I17</f>
        <v>4.166666666666667</v>
      </c>
      <c r="K17" s="18">
        <f>F17*0.6</f>
        <v>1.2</v>
      </c>
      <c r="L17" s="19">
        <f t="shared" ref="L17" si="29">J17-K17</f>
        <v>2.9666666666666668</v>
      </c>
      <c r="M17" s="20">
        <f t="shared" ref="M17" si="30">L17/J17</f>
        <v>0.71199999999999997</v>
      </c>
      <c r="N17" s="21"/>
      <c r="O17" s="19"/>
      <c r="P17" s="22">
        <v>75</v>
      </c>
      <c r="Q17" s="22">
        <v>0</v>
      </c>
    </row>
    <row r="18" spans="1:17" x14ac:dyDescent="0.3">
      <c r="A18" s="14" t="s">
        <v>66</v>
      </c>
      <c r="B18" s="14" t="s">
        <v>68</v>
      </c>
      <c r="C18" s="14" t="s">
        <v>67</v>
      </c>
      <c r="D18" s="14" t="s">
        <v>69</v>
      </c>
      <c r="E18" s="14" t="s">
        <v>70</v>
      </c>
      <c r="F18" s="16">
        <v>5</v>
      </c>
      <c r="G18" s="17">
        <v>2.25</v>
      </c>
      <c r="H18" s="18">
        <f t="shared" ref="H18" si="31">F18*G18</f>
        <v>11.25</v>
      </c>
      <c r="I18" s="18">
        <f t="shared" si="6"/>
        <v>1.875</v>
      </c>
      <c r="J18" s="18">
        <f t="shared" ref="J18" si="32">H18-I18</f>
        <v>9.375</v>
      </c>
      <c r="K18" s="18">
        <f>F18*0.8</f>
        <v>4</v>
      </c>
      <c r="L18" s="19">
        <f t="shared" ref="L18" si="33">J18-K18</f>
        <v>5.375</v>
      </c>
      <c r="M18" s="20">
        <f t="shared" ref="M18" si="34">L18/J18</f>
        <v>0.57333333333333336</v>
      </c>
      <c r="N18" s="21"/>
      <c r="O18" s="19"/>
      <c r="P18" s="22">
        <v>100</v>
      </c>
      <c r="Q18" s="22">
        <v>0</v>
      </c>
    </row>
    <row r="19" spans="1:17" x14ac:dyDescent="0.3">
      <c r="A19" s="14" t="s">
        <v>52</v>
      </c>
      <c r="B19" s="14" t="s">
        <v>62</v>
      </c>
      <c r="C19" s="14" t="s">
        <v>64</v>
      </c>
      <c r="D19" s="14" t="s">
        <v>65</v>
      </c>
      <c r="E19" s="14" t="s">
        <v>63</v>
      </c>
      <c r="F19" s="16">
        <v>2</v>
      </c>
      <c r="G19" s="17">
        <v>22.5</v>
      </c>
      <c r="H19" s="18">
        <f t="shared" ref="H19" si="35">F19*G19</f>
        <v>45</v>
      </c>
      <c r="I19" s="18">
        <f t="shared" si="6"/>
        <v>7.5</v>
      </c>
      <c r="J19" s="18">
        <f t="shared" ref="J19" si="36">H19-I19</f>
        <v>37.5</v>
      </c>
      <c r="K19" s="18">
        <f>F19*9</f>
        <v>18</v>
      </c>
      <c r="L19" s="19">
        <f t="shared" ref="L19" si="37">J19-K19</f>
        <v>19.5</v>
      </c>
      <c r="M19" s="20">
        <f t="shared" ref="M19" si="38">L19/J19</f>
        <v>0.52</v>
      </c>
      <c r="N19" s="21"/>
      <c r="O19" s="19"/>
      <c r="P19" s="22">
        <v>18</v>
      </c>
      <c r="Q19" s="22">
        <v>0</v>
      </c>
    </row>
    <row r="20" spans="1:17" ht="15" thickBot="1" x14ac:dyDescent="0.35">
      <c r="A20" s="24" t="s">
        <v>18</v>
      </c>
      <c r="B20" s="25"/>
      <c r="C20" s="25"/>
      <c r="D20" s="2" t="s">
        <v>18</v>
      </c>
      <c r="E20" s="2" t="s">
        <v>18</v>
      </c>
      <c r="F20" s="3">
        <f>SUM(F5:F19)</f>
        <v>39</v>
      </c>
      <c r="G20" s="4" t="s">
        <v>18</v>
      </c>
      <c r="H20" s="5">
        <f>SUM(H5:H19)</f>
        <v>391.51999999999992</v>
      </c>
      <c r="I20" s="5">
        <f t="shared" ref="I20:J20" si="39">SUM(I5:I19)</f>
        <v>54.766666666666644</v>
      </c>
      <c r="J20" s="5">
        <f t="shared" si="39"/>
        <v>336.75333333333333</v>
      </c>
      <c r="K20" s="5">
        <f>SUM(K5:K19)</f>
        <v>170.7</v>
      </c>
      <c r="L20" s="6">
        <f>SUM(L5:L19)</f>
        <v>166.05333333333337</v>
      </c>
      <c r="M20" s="7">
        <f>L20/J20</f>
        <v>0.49310078593629375</v>
      </c>
      <c r="N20" s="8">
        <v>21</v>
      </c>
      <c r="O20" s="9">
        <f>H20/N20</f>
        <v>18.643809523809519</v>
      </c>
      <c r="P20" s="10">
        <f>SUM(P5:P19)</f>
        <v>1137</v>
      </c>
      <c r="Q20" s="11">
        <f>SUM(Q5:Q19)</f>
        <v>196</v>
      </c>
    </row>
    <row r="21" spans="1:17" ht="0" hidden="1" customHeight="1" x14ac:dyDescent="0.3"/>
    <row r="23" spans="1:17" x14ac:dyDescent="0.3">
      <c r="A23" s="23" t="s">
        <v>73</v>
      </c>
    </row>
    <row r="24" spans="1:17" x14ac:dyDescent="0.3">
      <c r="A24" s="23" t="s">
        <v>74</v>
      </c>
    </row>
  </sheetData>
  <mergeCells count="1">
    <mergeCell ref="A20:C20"/>
  </mergeCells>
  <phoneticPr fontId="7" type="noConversion"/>
  <pageMargins left="0.19685039370078741" right="0.19685039370078741" top="0.19685039370078741" bottom="0.82677165354330717" header="0.19685039370078741" footer="0.19685039370078741"/>
  <pageSetup paperSize="9"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Stock &amp; Sales Report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barford</dc:creator>
  <cp:lastModifiedBy>Jonathan Clarke</cp:lastModifiedBy>
  <cp:lastPrinted>2024-02-13T12:34:35Z</cp:lastPrinted>
  <dcterms:created xsi:type="dcterms:W3CDTF">2023-09-17T15:42:58Z</dcterms:created>
  <dcterms:modified xsi:type="dcterms:W3CDTF">2024-02-22T13:22:32Z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1b4d79-6677-4a21-ad35-2c0c13c311f9_Enabled">
    <vt:lpwstr>true</vt:lpwstr>
  </property>
  <property fmtid="{D5CDD505-2E9C-101B-9397-08002B2CF9AE}" pid="3" name="MSIP_Label_5b1b4d79-6677-4a21-ad35-2c0c13c311f9_SetDate">
    <vt:lpwstr>2024-02-22T13:21:24Z</vt:lpwstr>
  </property>
  <property fmtid="{D5CDD505-2E9C-101B-9397-08002B2CF9AE}" pid="4" name="MSIP_Label_5b1b4d79-6677-4a21-ad35-2c0c13c311f9_Method">
    <vt:lpwstr>Privileged</vt:lpwstr>
  </property>
  <property fmtid="{D5CDD505-2E9C-101B-9397-08002B2CF9AE}" pid="5" name="MSIP_Label_5b1b4d79-6677-4a21-ad35-2c0c13c311f9_Name">
    <vt:lpwstr>Public data</vt:lpwstr>
  </property>
  <property fmtid="{D5CDD505-2E9C-101B-9397-08002B2CF9AE}" pid="6" name="MSIP_Label_5b1b4d79-6677-4a21-ad35-2c0c13c311f9_SiteId">
    <vt:lpwstr>d16881ee-d114-4fff-9c4c-6138734b2ee4</vt:lpwstr>
  </property>
  <property fmtid="{D5CDD505-2E9C-101B-9397-08002B2CF9AE}" pid="7" name="MSIP_Label_5b1b4d79-6677-4a21-ad35-2c0c13c311f9_ActionId">
    <vt:lpwstr>ff0777cf-4d9f-4572-adc6-9d071f4c9078</vt:lpwstr>
  </property>
  <property fmtid="{D5CDD505-2E9C-101B-9397-08002B2CF9AE}" pid="8" name="MSIP_Label_5b1b4d79-6677-4a21-ad35-2c0c13c311f9_ContentBits">
    <vt:lpwstr>0</vt:lpwstr>
  </property>
</Properties>
</file>