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mc:AlternateContent xmlns:mc="http://schemas.openxmlformats.org/markup-compatibility/2006">
    <mc:Choice Requires="x15">
      <x15ac:absPath xmlns:x15ac="http://schemas.microsoft.com/office/spreadsheetml/2010/11/ac" url="Z:\28 Sustainability Data Services Contract\04 Tender &amp; Contract Documentation\"/>
    </mc:Choice>
  </mc:AlternateContent>
  <bookViews>
    <workbookView xWindow="-108" yWindow="-108" windowWidth="19416" windowHeight="10416" tabRatio="704"/>
  </bookViews>
  <sheets>
    <sheet name="Overview" sheetId="1" r:id="rId1"/>
    <sheet name="Consumption" sheetId="12" r:id="rId2"/>
    <sheet name="Site A" sheetId="13" r:id="rId3"/>
    <sheet name="Site A Reads" sheetId="17" r:id="rId4"/>
    <sheet name="Site B" sheetId="14" r:id="rId5"/>
    <sheet name="Site B Reads" sheetId="18" r:id="rId6"/>
    <sheet name="Site C" sheetId="3" r:id="rId7"/>
    <sheet name="Site C Reads" sheetId="19" r:id="rId8"/>
  </sheets>
  <definedNames>
    <definedName name="_xlnm.Print_Area" localSheetId="2">'Site A'!$A$1:$S$107</definedName>
    <definedName name="_xlnm.Print_Area" localSheetId="4">'Site B'!$A$1:$S$107</definedName>
    <definedName name="_xlnm.Print_Area" localSheetId="6">'Site C'!$A$1:$S$108</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98" i="13" l="1"/>
  <c r="N199" i="13"/>
  <c r="N200" i="13"/>
  <c r="M199" i="14" l="1"/>
  <c r="M193" i="14"/>
  <c r="M191" i="14"/>
  <c r="M185" i="14"/>
  <c r="M183" i="14"/>
  <c r="M177" i="14"/>
  <c r="M175" i="14"/>
  <c r="M170" i="14"/>
  <c r="M167" i="14"/>
  <c r="M166" i="14"/>
  <c r="M162" i="14"/>
  <c r="M161" i="14"/>
  <c r="M159" i="14"/>
  <c r="M154" i="14"/>
  <c r="M153" i="14"/>
  <c r="M151" i="14"/>
  <c r="M145" i="14"/>
  <c r="M143" i="14"/>
  <c r="M138" i="14"/>
  <c r="M137" i="14"/>
  <c r="M135" i="14"/>
  <c r="M130" i="14"/>
  <c r="O200" i="13"/>
  <c r="O199" i="13"/>
  <c r="O198" i="13"/>
  <c r="N186" i="3"/>
  <c r="N187" i="3"/>
  <c r="N188" i="3"/>
  <c r="N189" i="3"/>
  <c r="N190" i="3"/>
  <c r="N191" i="3"/>
  <c r="N192" i="3"/>
  <c r="N193" i="3"/>
  <c r="N194" i="3"/>
  <c r="N195" i="3"/>
  <c r="N196" i="3"/>
  <c r="N197" i="3"/>
  <c r="N198" i="3"/>
  <c r="N199" i="3"/>
  <c r="N200" i="3"/>
  <c r="D130" i="3"/>
  <c r="F130" i="3"/>
  <c r="G130" i="3"/>
  <c r="J130" i="3"/>
  <c r="D131" i="3"/>
  <c r="F131" i="3"/>
  <c r="G131" i="3"/>
  <c r="J131" i="3"/>
  <c r="D132" i="3"/>
  <c r="G132" i="3"/>
  <c r="J132" i="3"/>
  <c r="D133" i="3"/>
  <c r="F133" i="3"/>
  <c r="G133" i="3"/>
  <c r="J133" i="3" s="1"/>
  <c r="D134" i="3"/>
  <c r="F134" i="3"/>
  <c r="G134" i="3"/>
  <c r="J134" i="3"/>
  <c r="D135" i="3"/>
  <c r="F135" i="3"/>
  <c r="G135" i="3"/>
  <c r="J135" i="3"/>
  <c r="D136" i="3"/>
  <c r="G136" i="3"/>
  <c r="J136" i="3"/>
  <c r="D137" i="3"/>
  <c r="F137" i="3"/>
  <c r="G137" i="3"/>
  <c r="J137" i="3" s="1"/>
  <c r="D138" i="3"/>
  <c r="F138" i="3"/>
  <c r="G138" i="3"/>
  <c r="J138" i="3"/>
  <c r="D139" i="3"/>
  <c r="F139" i="3"/>
  <c r="G139" i="3"/>
  <c r="J139" i="3"/>
  <c r="D140" i="3"/>
  <c r="G140" i="3"/>
  <c r="J140" i="3"/>
  <c r="D141" i="3"/>
  <c r="F141" i="3"/>
  <c r="G141" i="3"/>
  <c r="J141" i="3" s="1"/>
  <c r="D142" i="3"/>
  <c r="F142" i="3"/>
  <c r="G142" i="3"/>
  <c r="J142" i="3"/>
  <c r="D143" i="3"/>
  <c r="F143" i="3"/>
  <c r="G143" i="3"/>
  <c r="J143" i="3"/>
  <c r="D144" i="3"/>
  <c r="G144" i="3"/>
  <c r="J144" i="3"/>
  <c r="D145" i="3"/>
  <c r="F145" i="3"/>
  <c r="G145" i="3"/>
  <c r="J145" i="3" s="1"/>
  <c r="D146" i="3"/>
  <c r="F146" i="3"/>
  <c r="G146" i="3"/>
  <c r="J146" i="3"/>
  <c r="D147" i="3"/>
  <c r="F147" i="3"/>
  <c r="G147" i="3"/>
  <c r="J147" i="3"/>
  <c r="D148" i="3"/>
  <c r="G148" i="3"/>
  <c r="J148" i="3"/>
  <c r="D149" i="3"/>
  <c r="F149" i="3"/>
  <c r="G149" i="3"/>
  <c r="J149" i="3" s="1"/>
  <c r="D150" i="3"/>
  <c r="F150" i="3"/>
  <c r="G150" i="3"/>
  <c r="J150" i="3"/>
  <c r="D151" i="3"/>
  <c r="F151" i="3"/>
  <c r="G151" i="3"/>
  <c r="J151" i="3"/>
  <c r="D152" i="3"/>
  <c r="G152" i="3"/>
  <c r="J152" i="3"/>
  <c r="D153" i="3"/>
  <c r="F153" i="3"/>
  <c r="G153" i="3"/>
  <c r="J153" i="3" s="1"/>
  <c r="D154" i="3"/>
  <c r="F154" i="3"/>
  <c r="G154" i="3"/>
  <c r="J154" i="3"/>
  <c r="D155" i="3"/>
  <c r="F155" i="3"/>
  <c r="G155" i="3"/>
  <c r="J155" i="3"/>
  <c r="D156" i="3"/>
  <c r="G156" i="3"/>
  <c r="J156" i="3"/>
  <c r="D157" i="3"/>
  <c r="F157" i="3"/>
  <c r="G157" i="3"/>
  <c r="J157" i="3" s="1"/>
  <c r="D158" i="3"/>
  <c r="F158" i="3"/>
  <c r="G158" i="3"/>
  <c r="J158" i="3"/>
  <c r="D159" i="3"/>
  <c r="F159" i="3"/>
  <c r="G159" i="3"/>
  <c r="J159" i="3"/>
  <c r="D160" i="3"/>
  <c r="F160" i="3"/>
  <c r="G160" i="3"/>
  <c r="J160" i="3"/>
  <c r="D161" i="3"/>
  <c r="F161" i="3"/>
  <c r="G161" i="3"/>
  <c r="J161" i="3" s="1"/>
  <c r="D162" i="3"/>
  <c r="F162" i="3"/>
  <c r="G162" i="3"/>
  <c r="J162" i="3"/>
  <c r="D163" i="3"/>
  <c r="F163" i="3"/>
  <c r="G163" i="3"/>
  <c r="J163" i="3"/>
  <c r="D164" i="3"/>
  <c r="F164" i="3"/>
  <c r="G164" i="3"/>
  <c r="J164" i="3"/>
  <c r="D165" i="3"/>
  <c r="F165" i="3"/>
  <c r="G165" i="3"/>
  <c r="J165" i="3" s="1"/>
  <c r="D166" i="3"/>
  <c r="F166" i="3"/>
  <c r="G166" i="3"/>
  <c r="J166" i="3"/>
  <c r="D167" i="3"/>
  <c r="F167" i="3"/>
  <c r="G167" i="3"/>
  <c r="J167" i="3"/>
  <c r="D168" i="3"/>
  <c r="F168" i="3"/>
  <c r="G168" i="3"/>
  <c r="J168" i="3"/>
  <c r="D169" i="3"/>
  <c r="F169" i="3"/>
  <c r="G169" i="3"/>
  <c r="J169" i="3" s="1"/>
  <c r="D170" i="3"/>
  <c r="F170" i="3"/>
  <c r="G170" i="3"/>
  <c r="J170" i="3"/>
  <c r="D171" i="3"/>
  <c r="F171" i="3"/>
  <c r="G171" i="3"/>
  <c r="J171" i="3"/>
  <c r="D172" i="3"/>
  <c r="G172" i="3"/>
  <c r="J172" i="3"/>
  <c r="D173" i="3"/>
  <c r="F173" i="3"/>
  <c r="G173" i="3"/>
  <c r="J173" i="3" s="1"/>
  <c r="D174" i="3"/>
  <c r="F174" i="3"/>
  <c r="G174" i="3"/>
  <c r="J174" i="3"/>
  <c r="D175" i="3"/>
  <c r="F175" i="3"/>
  <c r="G175" i="3"/>
  <c r="J175" i="3"/>
  <c r="D176" i="3"/>
  <c r="G176" i="3"/>
  <c r="J176" i="3"/>
  <c r="D177" i="3"/>
  <c r="F177" i="3"/>
  <c r="G177" i="3"/>
  <c r="J177" i="3" s="1"/>
  <c r="D178" i="3"/>
  <c r="F178" i="3"/>
  <c r="G178" i="3"/>
  <c r="J178" i="3"/>
  <c r="D179" i="3"/>
  <c r="F179" i="3"/>
  <c r="G179" i="3"/>
  <c r="J179" i="3"/>
  <c r="D180" i="3"/>
  <c r="G180" i="3"/>
  <c r="J180" i="3"/>
  <c r="D181" i="3"/>
  <c r="F181" i="3"/>
  <c r="G181" i="3"/>
  <c r="J181" i="3"/>
  <c r="D182" i="3"/>
  <c r="F182" i="3"/>
  <c r="G182" i="3"/>
  <c r="J182" i="3"/>
  <c r="D183" i="3"/>
  <c r="F183" i="3"/>
  <c r="G183" i="3"/>
  <c r="J183" i="3"/>
  <c r="D184" i="3"/>
  <c r="G184" i="3"/>
  <c r="J184" i="3"/>
  <c r="D185" i="3"/>
  <c r="F185" i="3"/>
  <c r="G185" i="3"/>
  <c r="J185" i="3"/>
  <c r="D186" i="3"/>
  <c r="F186" i="3"/>
  <c r="G186" i="3"/>
  <c r="J186" i="3"/>
  <c r="D187" i="3"/>
  <c r="F187" i="3"/>
  <c r="G187" i="3"/>
  <c r="J187" i="3"/>
  <c r="D188" i="3"/>
  <c r="G188" i="3"/>
  <c r="J188" i="3"/>
  <c r="D189" i="3"/>
  <c r="F189" i="3"/>
  <c r="G189" i="3"/>
  <c r="J189" i="3"/>
  <c r="D190" i="3"/>
  <c r="F190" i="3"/>
  <c r="G190" i="3"/>
  <c r="J190" i="3"/>
  <c r="D191" i="3"/>
  <c r="F191" i="3"/>
  <c r="G191" i="3"/>
  <c r="J191" i="3"/>
  <c r="D192" i="3"/>
  <c r="G192" i="3"/>
  <c r="J192" i="3"/>
  <c r="D193" i="3"/>
  <c r="F193" i="3"/>
  <c r="G193" i="3"/>
  <c r="J193" i="3" s="1"/>
  <c r="D194" i="3"/>
  <c r="F194" i="3"/>
  <c r="G194" i="3"/>
  <c r="J194" i="3"/>
  <c r="D195" i="3"/>
  <c r="F195" i="3"/>
  <c r="G195" i="3"/>
  <c r="J195" i="3"/>
  <c r="D196" i="3"/>
  <c r="G196" i="3"/>
  <c r="J196" i="3"/>
  <c r="D197" i="3"/>
  <c r="F197" i="3"/>
  <c r="G197" i="3"/>
  <c r="J197" i="3" s="1"/>
  <c r="D198" i="3"/>
  <c r="F198" i="3"/>
  <c r="G198" i="3"/>
  <c r="J198" i="3" s="1"/>
  <c r="D199" i="3"/>
  <c r="F199" i="3"/>
  <c r="G199" i="3"/>
  <c r="J199" i="3" s="1"/>
  <c r="D200" i="3"/>
  <c r="G200" i="3"/>
  <c r="J200" i="3" s="1"/>
  <c r="D130" i="14"/>
  <c r="F130" i="14"/>
  <c r="G130" i="14"/>
  <c r="N130" i="14" s="1"/>
  <c r="I130" i="14"/>
  <c r="I130" i="3" s="1"/>
  <c r="J130" i="14"/>
  <c r="D131" i="14"/>
  <c r="F131" i="14"/>
  <c r="G131" i="14"/>
  <c r="J131" i="14" s="1"/>
  <c r="I131" i="14"/>
  <c r="I131" i="3" s="1"/>
  <c r="N131" i="14"/>
  <c r="D132" i="14"/>
  <c r="G132" i="14"/>
  <c r="N132" i="14" s="1"/>
  <c r="I132" i="14"/>
  <c r="I132" i="3" s="1"/>
  <c r="J132" i="14"/>
  <c r="M132" i="14"/>
  <c r="D133" i="14"/>
  <c r="F133" i="14"/>
  <c r="G133" i="14"/>
  <c r="J133" i="14" s="1"/>
  <c r="I133" i="14"/>
  <c r="I133" i="3" s="1"/>
  <c r="N133" i="14"/>
  <c r="D134" i="14"/>
  <c r="F134" i="14"/>
  <c r="G134" i="14"/>
  <c r="N134" i="14" s="1"/>
  <c r="I134" i="14"/>
  <c r="I134" i="3" s="1"/>
  <c r="J134" i="14"/>
  <c r="D135" i="14"/>
  <c r="F135" i="14"/>
  <c r="G135" i="14"/>
  <c r="J135" i="14" s="1"/>
  <c r="I135" i="14"/>
  <c r="I135" i="3" s="1"/>
  <c r="N135" i="14"/>
  <c r="D136" i="14"/>
  <c r="G136" i="14"/>
  <c r="N136" i="14" s="1"/>
  <c r="I136" i="14"/>
  <c r="I136" i="3" s="1"/>
  <c r="J136" i="14"/>
  <c r="D137" i="14"/>
  <c r="F137" i="14"/>
  <c r="G137" i="14"/>
  <c r="J137" i="14" s="1"/>
  <c r="I137" i="14"/>
  <c r="I137" i="3" s="1"/>
  <c r="N137" i="14"/>
  <c r="D138" i="14"/>
  <c r="F138" i="14"/>
  <c r="G138" i="14"/>
  <c r="N138" i="14" s="1"/>
  <c r="I138" i="14"/>
  <c r="I138" i="3" s="1"/>
  <c r="J138" i="14"/>
  <c r="D139" i="14"/>
  <c r="F139" i="14"/>
  <c r="G139" i="14"/>
  <c r="J139" i="14" s="1"/>
  <c r="I139" i="14"/>
  <c r="I139" i="3" s="1"/>
  <c r="N139" i="14"/>
  <c r="D140" i="14"/>
  <c r="G140" i="14"/>
  <c r="N140" i="14" s="1"/>
  <c r="I140" i="14"/>
  <c r="I140" i="3" s="1"/>
  <c r="J140" i="14"/>
  <c r="M140" i="14"/>
  <c r="D141" i="14"/>
  <c r="F141" i="14"/>
  <c r="G141" i="14"/>
  <c r="J141" i="14" s="1"/>
  <c r="I141" i="14"/>
  <c r="I141" i="3" s="1"/>
  <c r="M141" i="14"/>
  <c r="N141" i="14"/>
  <c r="D142" i="14"/>
  <c r="F142" i="14"/>
  <c r="G142" i="14"/>
  <c r="N142" i="14" s="1"/>
  <c r="I142" i="14"/>
  <c r="I142" i="3" s="1"/>
  <c r="J142" i="14"/>
  <c r="D143" i="14"/>
  <c r="F143" i="14"/>
  <c r="G143" i="14"/>
  <c r="J143" i="14" s="1"/>
  <c r="I143" i="14"/>
  <c r="I143" i="3" s="1"/>
  <c r="N143" i="14"/>
  <c r="D144" i="14"/>
  <c r="G144" i="14"/>
  <c r="N144" i="14" s="1"/>
  <c r="I144" i="14"/>
  <c r="I144" i="3" s="1"/>
  <c r="J144" i="14"/>
  <c r="M144" i="14"/>
  <c r="D145" i="14"/>
  <c r="F145" i="14"/>
  <c r="G145" i="14"/>
  <c r="J145" i="14" s="1"/>
  <c r="I145" i="14"/>
  <c r="I145" i="3" s="1"/>
  <c r="N145" i="14"/>
  <c r="D146" i="14"/>
  <c r="F146" i="14"/>
  <c r="G146" i="14"/>
  <c r="N146" i="14" s="1"/>
  <c r="I146" i="14"/>
  <c r="I146" i="3" s="1"/>
  <c r="J146" i="14"/>
  <c r="D147" i="14"/>
  <c r="F147" i="14"/>
  <c r="G147" i="14"/>
  <c r="J147" i="14" s="1"/>
  <c r="I147" i="14"/>
  <c r="I147" i="3" s="1"/>
  <c r="N147" i="14"/>
  <c r="D148" i="14"/>
  <c r="G148" i="14"/>
  <c r="N148" i="14" s="1"/>
  <c r="I148" i="14"/>
  <c r="I148" i="3" s="1"/>
  <c r="J148" i="14"/>
  <c r="M148" i="14"/>
  <c r="D149" i="14"/>
  <c r="F149" i="14"/>
  <c r="G149" i="14"/>
  <c r="J149" i="14" s="1"/>
  <c r="I149" i="14"/>
  <c r="I149" i="3" s="1"/>
  <c r="M149" i="14"/>
  <c r="N149" i="14"/>
  <c r="D150" i="14"/>
  <c r="F150" i="14"/>
  <c r="G150" i="14"/>
  <c r="N150" i="14" s="1"/>
  <c r="I150" i="14"/>
  <c r="I150" i="3" s="1"/>
  <c r="J150" i="14"/>
  <c r="D151" i="14"/>
  <c r="F151" i="14"/>
  <c r="G151" i="14"/>
  <c r="J151" i="14" s="1"/>
  <c r="I151" i="14"/>
  <c r="I151" i="3" s="1"/>
  <c r="N151" i="14"/>
  <c r="D152" i="14"/>
  <c r="G152" i="14"/>
  <c r="N152" i="14" s="1"/>
  <c r="I152" i="14"/>
  <c r="I152" i="3" s="1"/>
  <c r="J152" i="14"/>
  <c r="M152" i="14"/>
  <c r="D153" i="14"/>
  <c r="F153" i="14"/>
  <c r="G153" i="14"/>
  <c r="J153" i="14" s="1"/>
  <c r="I153" i="14"/>
  <c r="I153" i="3" s="1"/>
  <c r="N153" i="14"/>
  <c r="D154" i="14"/>
  <c r="F154" i="14"/>
  <c r="G154" i="14"/>
  <c r="N154" i="14" s="1"/>
  <c r="I154" i="14"/>
  <c r="I154" i="3" s="1"/>
  <c r="J154" i="14"/>
  <c r="D155" i="14"/>
  <c r="F155" i="14"/>
  <c r="G155" i="14"/>
  <c r="J155" i="14" s="1"/>
  <c r="I155" i="14"/>
  <c r="I155" i="3" s="1"/>
  <c r="N155" i="14"/>
  <c r="D156" i="14"/>
  <c r="G156" i="14"/>
  <c r="N156" i="14" s="1"/>
  <c r="I156" i="14"/>
  <c r="I156" i="3" s="1"/>
  <c r="J156" i="14"/>
  <c r="M156" i="14"/>
  <c r="D157" i="14"/>
  <c r="F157" i="14"/>
  <c r="G157" i="14"/>
  <c r="J157" i="14" s="1"/>
  <c r="I157" i="14"/>
  <c r="I157" i="3" s="1"/>
  <c r="M157" i="14"/>
  <c r="N157" i="14"/>
  <c r="D158" i="14"/>
  <c r="F158" i="14"/>
  <c r="G158" i="14"/>
  <c r="N158" i="14" s="1"/>
  <c r="I158" i="14"/>
  <c r="I158" i="3" s="1"/>
  <c r="J158" i="14"/>
  <c r="D159" i="14"/>
  <c r="F159" i="14"/>
  <c r="G159" i="14"/>
  <c r="J159" i="14" s="1"/>
  <c r="I159" i="14"/>
  <c r="I159" i="3" s="1"/>
  <c r="N159" i="14"/>
  <c r="D160" i="14"/>
  <c r="G160" i="14"/>
  <c r="N160" i="14" s="1"/>
  <c r="I160" i="14"/>
  <c r="I160" i="3" s="1"/>
  <c r="J160" i="14"/>
  <c r="M160" i="14"/>
  <c r="D161" i="14"/>
  <c r="F161" i="14"/>
  <c r="G161" i="14"/>
  <c r="J161" i="14" s="1"/>
  <c r="I161" i="14"/>
  <c r="I161" i="3" s="1"/>
  <c r="N161" i="14"/>
  <c r="D162" i="14"/>
  <c r="F162" i="14"/>
  <c r="G162" i="14"/>
  <c r="N162" i="14" s="1"/>
  <c r="I162" i="14"/>
  <c r="I162" i="3" s="1"/>
  <c r="J162" i="14"/>
  <c r="D163" i="14"/>
  <c r="F163" i="14"/>
  <c r="G163" i="14"/>
  <c r="J163" i="14" s="1"/>
  <c r="I163" i="14"/>
  <c r="I163" i="3" s="1"/>
  <c r="N163" i="14"/>
  <c r="D164" i="14"/>
  <c r="F164" i="14"/>
  <c r="G164" i="14"/>
  <c r="N164" i="14" s="1"/>
  <c r="I164" i="14"/>
  <c r="I164" i="3" s="1"/>
  <c r="J164" i="14"/>
  <c r="M164" i="14"/>
  <c r="D165" i="14"/>
  <c r="F165" i="14"/>
  <c r="G165" i="14"/>
  <c r="J165" i="14" s="1"/>
  <c r="I165" i="14"/>
  <c r="I165" i="3" s="1"/>
  <c r="N165" i="14"/>
  <c r="D166" i="14"/>
  <c r="F166" i="14"/>
  <c r="G166" i="14"/>
  <c r="N166" i="14" s="1"/>
  <c r="I166" i="14"/>
  <c r="I166" i="3" s="1"/>
  <c r="J166" i="14"/>
  <c r="D167" i="14"/>
  <c r="F167" i="14"/>
  <c r="G167" i="14"/>
  <c r="J167" i="14" s="1"/>
  <c r="I167" i="14"/>
  <c r="I167" i="3" s="1"/>
  <c r="N167" i="14"/>
  <c r="D168" i="14"/>
  <c r="G168" i="14"/>
  <c r="N168" i="14" s="1"/>
  <c r="I168" i="14"/>
  <c r="I168" i="3" s="1"/>
  <c r="J168" i="14"/>
  <c r="D169" i="14"/>
  <c r="F169" i="14"/>
  <c r="G169" i="14"/>
  <c r="J169" i="14" s="1"/>
  <c r="I169" i="14"/>
  <c r="I169" i="3" s="1"/>
  <c r="M169" i="14"/>
  <c r="N169" i="14"/>
  <c r="D170" i="14"/>
  <c r="F170" i="14"/>
  <c r="G170" i="14"/>
  <c r="N170" i="14" s="1"/>
  <c r="I170" i="14"/>
  <c r="I170" i="3" s="1"/>
  <c r="J170" i="14"/>
  <c r="D171" i="14"/>
  <c r="F171" i="14"/>
  <c r="G171" i="14"/>
  <c r="J171" i="14" s="1"/>
  <c r="I171" i="14"/>
  <c r="I171" i="3" s="1"/>
  <c r="N171" i="14"/>
  <c r="D172" i="14"/>
  <c r="G172" i="14"/>
  <c r="N172" i="14" s="1"/>
  <c r="I172" i="14"/>
  <c r="I172" i="3" s="1"/>
  <c r="J172" i="14"/>
  <c r="M172" i="14"/>
  <c r="D173" i="14"/>
  <c r="F173" i="14"/>
  <c r="G173" i="14"/>
  <c r="J173" i="14" s="1"/>
  <c r="I173" i="14"/>
  <c r="I173" i="3" s="1"/>
  <c r="N173" i="14"/>
  <c r="D174" i="14"/>
  <c r="F174" i="14"/>
  <c r="G174" i="14"/>
  <c r="N174" i="14" s="1"/>
  <c r="I174" i="14"/>
  <c r="I174" i="3" s="1"/>
  <c r="J174" i="14"/>
  <c r="D175" i="14"/>
  <c r="F175" i="14"/>
  <c r="G175" i="14"/>
  <c r="J175" i="14" s="1"/>
  <c r="I175" i="14"/>
  <c r="I175" i="3" s="1"/>
  <c r="N175" i="14"/>
  <c r="D176" i="14"/>
  <c r="G176" i="14"/>
  <c r="N176" i="14" s="1"/>
  <c r="I176" i="14"/>
  <c r="I176" i="3" s="1"/>
  <c r="J176" i="14"/>
  <c r="D177" i="14"/>
  <c r="F177" i="14"/>
  <c r="G177" i="14"/>
  <c r="J177" i="14" s="1"/>
  <c r="I177" i="14"/>
  <c r="I177" i="3" s="1"/>
  <c r="N177" i="14"/>
  <c r="D178" i="14"/>
  <c r="F178" i="14"/>
  <c r="G178" i="14"/>
  <c r="N178" i="14" s="1"/>
  <c r="I178" i="14"/>
  <c r="I178" i="3" s="1"/>
  <c r="J178" i="14"/>
  <c r="D179" i="14"/>
  <c r="F179" i="14"/>
  <c r="G179" i="14"/>
  <c r="J179" i="14" s="1"/>
  <c r="I179" i="14"/>
  <c r="I179" i="3" s="1"/>
  <c r="N179" i="14"/>
  <c r="D180" i="14"/>
  <c r="G180" i="14"/>
  <c r="N180" i="14" s="1"/>
  <c r="I180" i="14"/>
  <c r="I180" i="3" s="1"/>
  <c r="J180" i="14"/>
  <c r="M180" i="14"/>
  <c r="D181" i="14"/>
  <c r="F181" i="14"/>
  <c r="G181" i="14"/>
  <c r="J181" i="14" s="1"/>
  <c r="I181" i="14"/>
  <c r="I181" i="3" s="1"/>
  <c r="M181" i="14"/>
  <c r="N181" i="14"/>
  <c r="D182" i="14"/>
  <c r="F182" i="14"/>
  <c r="G182" i="14"/>
  <c r="N182" i="14" s="1"/>
  <c r="I182" i="14"/>
  <c r="I182" i="3" s="1"/>
  <c r="J182" i="14"/>
  <c r="D183" i="14"/>
  <c r="F183" i="14"/>
  <c r="G183" i="14"/>
  <c r="J183" i="14" s="1"/>
  <c r="I183" i="14"/>
  <c r="I183" i="3" s="1"/>
  <c r="N183" i="14"/>
  <c r="D184" i="14"/>
  <c r="G184" i="14"/>
  <c r="N184" i="14" s="1"/>
  <c r="J184" i="14"/>
  <c r="M184" i="14"/>
  <c r="D185" i="14"/>
  <c r="F185" i="14"/>
  <c r="G185" i="14"/>
  <c r="J185" i="14" s="1"/>
  <c r="I185" i="14"/>
  <c r="I185" i="3" s="1"/>
  <c r="N185" i="14"/>
  <c r="D186" i="14"/>
  <c r="F186" i="14"/>
  <c r="G186" i="14"/>
  <c r="N186" i="14" s="1"/>
  <c r="I186" i="14"/>
  <c r="I186" i="3" s="1"/>
  <c r="J186" i="14"/>
  <c r="D187" i="14"/>
  <c r="F187" i="14"/>
  <c r="G187" i="14"/>
  <c r="J187" i="14" s="1"/>
  <c r="I187" i="14"/>
  <c r="I187" i="3" s="1"/>
  <c r="N187" i="14"/>
  <c r="D188" i="14"/>
  <c r="G188" i="14"/>
  <c r="N188" i="14" s="1"/>
  <c r="I188" i="14"/>
  <c r="I188" i="3" s="1"/>
  <c r="J188" i="14"/>
  <c r="M188" i="14"/>
  <c r="D189" i="14"/>
  <c r="F189" i="14"/>
  <c r="G189" i="14"/>
  <c r="J189" i="14" s="1"/>
  <c r="I189" i="14"/>
  <c r="I189" i="3" s="1"/>
  <c r="M189" i="14"/>
  <c r="N189" i="14"/>
  <c r="D190" i="14"/>
  <c r="F190" i="14"/>
  <c r="G190" i="14"/>
  <c r="N190" i="14" s="1"/>
  <c r="I190" i="14"/>
  <c r="I190" i="3" s="1"/>
  <c r="J190" i="14"/>
  <c r="D191" i="14"/>
  <c r="F191" i="14"/>
  <c r="G191" i="14"/>
  <c r="J191" i="14" s="1"/>
  <c r="I191" i="14"/>
  <c r="I191" i="3" s="1"/>
  <c r="N191" i="14"/>
  <c r="D192" i="14"/>
  <c r="F192" i="14"/>
  <c r="G192" i="14"/>
  <c r="N192" i="14" s="1"/>
  <c r="I192" i="14"/>
  <c r="I192" i="3" s="1"/>
  <c r="J192" i="14"/>
  <c r="D193" i="14"/>
  <c r="F193" i="14"/>
  <c r="G193" i="14"/>
  <c r="J193" i="14" s="1"/>
  <c r="I193" i="14"/>
  <c r="I193" i="3" s="1"/>
  <c r="N193" i="14"/>
  <c r="D194" i="14"/>
  <c r="F194" i="14"/>
  <c r="G194" i="14"/>
  <c r="N194" i="14" s="1"/>
  <c r="I194" i="14"/>
  <c r="I194" i="3" s="1"/>
  <c r="J194" i="14"/>
  <c r="D195" i="14"/>
  <c r="F195" i="14"/>
  <c r="G195" i="14"/>
  <c r="J195" i="14" s="1"/>
  <c r="I195" i="14"/>
  <c r="I195" i="3" s="1"/>
  <c r="M195" i="14"/>
  <c r="N195" i="14"/>
  <c r="D196" i="14"/>
  <c r="G196" i="14"/>
  <c r="N196" i="14" s="1"/>
  <c r="J196" i="14"/>
  <c r="M196" i="14"/>
  <c r="D197" i="14"/>
  <c r="F197" i="14"/>
  <c r="G197" i="14"/>
  <c r="J197" i="14" s="1"/>
  <c r="I197" i="14"/>
  <c r="I197" i="3" s="1"/>
  <c r="N197" i="14"/>
  <c r="D198" i="14"/>
  <c r="F198" i="14"/>
  <c r="G198" i="14"/>
  <c r="N198" i="14" s="1"/>
  <c r="I198" i="14"/>
  <c r="I198" i="3" s="1"/>
  <c r="D199" i="14"/>
  <c r="F199" i="14"/>
  <c r="G199" i="14"/>
  <c r="J199" i="14" s="1"/>
  <c r="I199" i="14"/>
  <c r="I199" i="3" s="1"/>
  <c r="N199" i="14"/>
  <c r="D200" i="14"/>
  <c r="G200" i="14"/>
  <c r="N200" i="14" s="1"/>
  <c r="I200" i="14"/>
  <c r="I200" i="3" s="1"/>
  <c r="M200" i="14"/>
  <c r="D130" i="13"/>
  <c r="G130" i="13"/>
  <c r="D131" i="13"/>
  <c r="G131" i="13"/>
  <c r="D132" i="13"/>
  <c r="G132" i="13"/>
  <c r="D133" i="13"/>
  <c r="G133" i="13"/>
  <c r="D134" i="13"/>
  <c r="G134" i="13"/>
  <c r="D135" i="13"/>
  <c r="G135" i="13"/>
  <c r="D136" i="13"/>
  <c r="G136" i="13"/>
  <c r="D137" i="13"/>
  <c r="G137" i="13"/>
  <c r="D138" i="13"/>
  <c r="G138" i="13"/>
  <c r="D139" i="13"/>
  <c r="G139" i="13"/>
  <c r="D140" i="13"/>
  <c r="G140" i="13"/>
  <c r="D141" i="13"/>
  <c r="G141" i="13"/>
  <c r="D142" i="13"/>
  <c r="G142" i="13"/>
  <c r="D143" i="13"/>
  <c r="G143" i="13"/>
  <c r="D144" i="13"/>
  <c r="G144" i="13"/>
  <c r="D145" i="13"/>
  <c r="G145" i="13"/>
  <c r="D146" i="13"/>
  <c r="G146" i="13"/>
  <c r="D147" i="13"/>
  <c r="G147" i="13"/>
  <c r="D148" i="13"/>
  <c r="G148" i="13"/>
  <c r="D149" i="13"/>
  <c r="G149" i="13"/>
  <c r="D150" i="13"/>
  <c r="G150" i="13"/>
  <c r="D151" i="13"/>
  <c r="G151" i="13"/>
  <c r="D152" i="13"/>
  <c r="G152" i="13"/>
  <c r="D153" i="13"/>
  <c r="G153" i="13"/>
  <c r="D154" i="13"/>
  <c r="G154" i="13"/>
  <c r="D155" i="13"/>
  <c r="G155" i="13"/>
  <c r="D156" i="13"/>
  <c r="G156" i="13"/>
  <c r="D157" i="13"/>
  <c r="G157" i="13"/>
  <c r="D158" i="13"/>
  <c r="G158" i="13"/>
  <c r="D159" i="13"/>
  <c r="G159" i="13"/>
  <c r="D160" i="13"/>
  <c r="G160" i="13"/>
  <c r="D161" i="13"/>
  <c r="G161" i="13"/>
  <c r="D162" i="13"/>
  <c r="G162" i="13"/>
  <c r="D163" i="13"/>
  <c r="G163" i="13"/>
  <c r="D164" i="13"/>
  <c r="G164" i="13"/>
  <c r="D165" i="13"/>
  <c r="G165" i="13"/>
  <c r="D166" i="13"/>
  <c r="G166" i="13"/>
  <c r="D167" i="13"/>
  <c r="G167" i="13"/>
  <c r="D168" i="13"/>
  <c r="G168" i="13"/>
  <c r="D169" i="13"/>
  <c r="G169" i="13"/>
  <c r="D170" i="13"/>
  <c r="G170" i="13"/>
  <c r="D171" i="13"/>
  <c r="G171" i="13"/>
  <c r="D172" i="13"/>
  <c r="G172" i="13"/>
  <c r="D173" i="13"/>
  <c r="G173" i="13"/>
  <c r="D174" i="13"/>
  <c r="G174" i="13"/>
  <c r="D175" i="13"/>
  <c r="G175" i="13"/>
  <c r="D176" i="13"/>
  <c r="G176" i="13"/>
  <c r="D177" i="13"/>
  <c r="G177" i="13"/>
  <c r="D178" i="13"/>
  <c r="G178" i="13"/>
  <c r="D179" i="13"/>
  <c r="G179" i="13"/>
  <c r="D180" i="13"/>
  <c r="G180" i="13"/>
  <c r="D181" i="13"/>
  <c r="G181" i="13"/>
  <c r="D182" i="13"/>
  <c r="G182" i="13"/>
  <c r="D183" i="13"/>
  <c r="G183" i="13"/>
  <c r="D184" i="13"/>
  <c r="G184" i="13"/>
  <c r="D185" i="13"/>
  <c r="G185" i="13"/>
  <c r="D186" i="13"/>
  <c r="G186" i="13"/>
  <c r="D187" i="13"/>
  <c r="G187" i="13"/>
  <c r="D188" i="13"/>
  <c r="G188" i="13"/>
  <c r="D189" i="13"/>
  <c r="G189" i="13"/>
  <c r="D190" i="13"/>
  <c r="G190" i="13"/>
  <c r="D191" i="13"/>
  <c r="G191" i="13"/>
  <c r="D192" i="13"/>
  <c r="G192" i="13"/>
  <c r="D193" i="13"/>
  <c r="G193" i="13"/>
  <c r="D194" i="13"/>
  <c r="G194" i="13"/>
  <c r="D195" i="13"/>
  <c r="G195" i="13"/>
  <c r="D196" i="13"/>
  <c r="G196" i="13"/>
  <c r="D197" i="13"/>
  <c r="G197" i="13"/>
  <c r="D198" i="13"/>
  <c r="G198" i="13"/>
  <c r="D199" i="13"/>
  <c r="G199" i="13"/>
  <c r="D200" i="13"/>
  <c r="G200" i="13"/>
  <c r="J198" i="13"/>
  <c r="J199" i="13"/>
  <c r="J200" i="13"/>
  <c r="I185" i="13"/>
  <c r="I186" i="13"/>
  <c r="I187" i="13"/>
  <c r="I188" i="13"/>
  <c r="I189" i="13"/>
  <c r="I190" i="13"/>
  <c r="I191" i="13"/>
  <c r="I192" i="13"/>
  <c r="I193" i="13"/>
  <c r="I194" i="13"/>
  <c r="I195" i="13"/>
  <c r="I197" i="13"/>
  <c r="I198" i="13"/>
  <c r="I199" i="13"/>
  <c r="I200" i="13"/>
  <c r="I184" i="13"/>
  <c r="I184" i="14" s="1"/>
  <c r="I184" i="3" s="1"/>
  <c r="M139" i="14" l="1"/>
  <c r="M147" i="14"/>
  <c r="M163" i="14"/>
  <c r="M171" i="14"/>
  <c r="M179" i="14"/>
  <c r="M187" i="14"/>
  <c r="M133" i="14"/>
  <c r="M136" i="14"/>
  <c r="M165" i="14"/>
  <c r="M168" i="14"/>
  <c r="M173" i="14"/>
  <c r="M176" i="14"/>
  <c r="M192" i="14"/>
  <c r="M197" i="14"/>
  <c r="M132" i="13"/>
  <c r="S132" i="13" s="1"/>
  <c r="M136" i="13"/>
  <c r="S136" i="13" s="1"/>
  <c r="M140" i="13"/>
  <c r="S140" i="13" s="1"/>
  <c r="M144" i="13"/>
  <c r="M148" i="13"/>
  <c r="M152" i="13"/>
  <c r="M156" i="13"/>
  <c r="M160" i="13"/>
  <c r="M164" i="13"/>
  <c r="M168" i="13"/>
  <c r="M172" i="13"/>
  <c r="M176" i="13"/>
  <c r="M180" i="13"/>
  <c r="M184" i="13"/>
  <c r="M188" i="13"/>
  <c r="M192" i="13"/>
  <c r="M196" i="13"/>
  <c r="M200" i="13"/>
  <c r="M178" i="14"/>
  <c r="M186" i="14"/>
  <c r="M194" i="14"/>
  <c r="M133" i="13"/>
  <c r="S133" i="13" s="1"/>
  <c r="M137" i="13"/>
  <c r="S137" i="13" s="1"/>
  <c r="M141" i="13"/>
  <c r="M145" i="13"/>
  <c r="M149" i="13"/>
  <c r="M153" i="13"/>
  <c r="M157" i="13"/>
  <c r="M161" i="13"/>
  <c r="M165" i="13"/>
  <c r="M169" i="13"/>
  <c r="M173" i="13"/>
  <c r="M181" i="13"/>
  <c r="M185" i="13"/>
  <c r="M189" i="13"/>
  <c r="M193" i="13"/>
  <c r="M197" i="13"/>
  <c r="M155" i="14"/>
  <c r="M146" i="14"/>
  <c r="M131" i="14"/>
  <c r="M177" i="13"/>
  <c r="M130" i="13"/>
  <c r="S130" i="13" s="1"/>
  <c r="M134" i="13"/>
  <c r="S134" i="13" s="1"/>
  <c r="M138" i="13"/>
  <c r="S138" i="13" s="1"/>
  <c r="M142" i="13"/>
  <c r="M146" i="13"/>
  <c r="M150" i="13"/>
  <c r="M154" i="13"/>
  <c r="M158" i="13"/>
  <c r="M162" i="13"/>
  <c r="M166" i="13"/>
  <c r="M170" i="13"/>
  <c r="M174" i="13"/>
  <c r="M178" i="13"/>
  <c r="M182" i="13"/>
  <c r="M186" i="13"/>
  <c r="M190" i="13"/>
  <c r="M134" i="14"/>
  <c r="M142" i="14"/>
  <c r="M150" i="14"/>
  <c r="M158" i="14"/>
  <c r="M174" i="14"/>
  <c r="M182" i="14"/>
  <c r="M190" i="14"/>
  <c r="M198" i="14"/>
  <c r="F196" i="14"/>
  <c r="F168" i="14"/>
  <c r="F132" i="14"/>
  <c r="F172" i="3"/>
  <c r="F132" i="3"/>
  <c r="F172" i="14"/>
  <c r="F136" i="14"/>
  <c r="F176" i="3"/>
  <c r="F136" i="3"/>
  <c r="F176" i="14"/>
  <c r="F144" i="14"/>
  <c r="F140" i="14"/>
  <c r="F192" i="3"/>
  <c r="F188" i="3"/>
  <c r="F184" i="3"/>
  <c r="F180" i="3"/>
  <c r="F140" i="3"/>
  <c r="F180" i="14"/>
  <c r="F148" i="14"/>
  <c r="F196" i="3"/>
  <c r="F144" i="3"/>
  <c r="F200" i="14"/>
  <c r="F184" i="14"/>
  <c r="F152" i="14"/>
  <c r="F148" i="3"/>
  <c r="F156" i="14"/>
  <c r="F152" i="3"/>
  <c r="F188" i="14"/>
  <c r="F160" i="14"/>
  <c r="F200" i="3"/>
  <c r="F156" i="3"/>
  <c r="I196" i="13"/>
  <c r="I196" i="14" s="1"/>
  <c r="I196" i="3" s="1"/>
  <c r="M131" i="13"/>
  <c r="S131" i="13" s="1"/>
  <c r="M135" i="13"/>
  <c r="S135" i="13" s="1"/>
  <c r="M139" i="13"/>
  <c r="S139" i="13" s="1"/>
  <c r="M143" i="13"/>
  <c r="M147" i="13"/>
  <c r="M151" i="13"/>
  <c r="M155" i="13"/>
  <c r="M159" i="13"/>
  <c r="M163" i="13"/>
  <c r="M167" i="13"/>
  <c r="M171" i="13"/>
  <c r="M175" i="13"/>
  <c r="M179" i="13"/>
  <c r="M183" i="13"/>
  <c r="M187" i="13"/>
  <c r="M191" i="13"/>
  <c r="M195" i="13"/>
  <c r="P198" i="13"/>
  <c r="M199" i="13"/>
  <c r="M194" i="13"/>
  <c r="M198" i="13"/>
  <c r="P200" i="13"/>
  <c r="P199" i="13"/>
  <c r="J200" i="14"/>
  <c r="J198" i="14"/>
  <c r="M129" i="13"/>
  <c r="A30" i="12" l="1"/>
  <c r="A45" i="12" s="1"/>
  <c r="A60" i="12" s="1"/>
  <c r="A29" i="12" l="1"/>
  <c r="A44" i="12" s="1"/>
  <c r="A59" i="12" s="1"/>
  <c r="V11" i="13" l="1"/>
  <c r="V10" i="13"/>
  <c r="Z10" i="13" s="1"/>
  <c r="Z11" i="14"/>
  <c r="V11" i="14"/>
  <c r="V10" i="14"/>
  <c r="U3" i="14"/>
  <c r="V11" i="3"/>
  <c r="Z11" i="3" s="1"/>
  <c r="V10" i="3"/>
  <c r="U3" i="3"/>
  <c r="Z11" i="13" l="1"/>
  <c r="Z10" i="14"/>
  <c r="Z10" i="3"/>
  <c r="O2" i="3" l="1"/>
  <c r="O4" i="3"/>
  <c r="O5" i="3"/>
  <c r="S59" i="3"/>
  <c r="O55" i="3"/>
  <c r="S59" i="14"/>
  <c r="O55" i="14"/>
  <c r="O5" i="14"/>
  <c r="O4" i="14"/>
  <c r="O2" i="14"/>
  <c r="O2" i="13" l="1"/>
  <c r="U3" i="13" s="1"/>
  <c r="O4" i="13"/>
  <c r="O5" i="13"/>
  <c r="S59" i="13"/>
  <c r="O55" i="13"/>
  <c r="N187" i="13" l="1"/>
  <c r="J188" i="13"/>
  <c r="N188" i="13"/>
  <c r="J189" i="13"/>
  <c r="N189" i="13"/>
  <c r="J190" i="13"/>
  <c r="N190" i="13"/>
  <c r="J191" i="13"/>
  <c r="N192" i="13"/>
  <c r="J192" i="13"/>
  <c r="J193" i="13"/>
  <c r="N193" i="13"/>
  <c r="J194" i="13"/>
  <c r="N195" i="13"/>
  <c r="J196" i="13"/>
  <c r="N196" i="13"/>
  <c r="J197" i="13"/>
  <c r="N197" i="13"/>
  <c r="A19" i="12"/>
  <c r="A20" i="12"/>
  <c r="A21" i="12"/>
  <c r="A22" i="12"/>
  <c r="A23" i="12"/>
  <c r="A24" i="12"/>
  <c r="A25" i="12"/>
  <c r="A26" i="12"/>
  <c r="A27" i="12"/>
  <c r="A28" i="12"/>
  <c r="A43" i="12"/>
  <c r="A58" i="12" s="1"/>
  <c r="J195" i="13" l="1"/>
  <c r="N191" i="13"/>
  <c r="J187" i="13"/>
  <c r="N194" i="13"/>
  <c r="A42" i="12" l="1"/>
  <c r="A57" i="12" s="1"/>
  <c r="B12" i="3" l="1"/>
  <c r="B12" i="14"/>
  <c r="B12" i="13"/>
  <c r="P4" i="14" l="1"/>
  <c r="P4" i="13"/>
  <c r="A41" i="12" l="1"/>
  <c r="A56" i="12" s="1"/>
  <c r="C4" i="3" l="1"/>
  <c r="P4" i="3" s="1"/>
  <c r="B9" i="1" l="1"/>
  <c r="B10" i="1"/>
  <c r="B8" i="1"/>
  <c r="I129" i="14"/>
  <c r="I129" i="3" s="1"/>
  <c r="J130" i="13"/>
  <c r="N130" i="13"/>
  <c r="J131" i="13"/>
  <c r="N131" i="13"/>
  <c r="J132" i="13"/>
  <c r="N132" i="13"/>
  <c r="J133" i="13"/>
  <c r="J134" i="13"/>
  <c r="J135" i="13"/>
  <c r="J136" i="13"/>
  <c r="J137" i="13"/>
  <c r="N137" i="13"/>
  <c r="J138" i="13"/>
  <c r="N138" i="13"/>
  <c r="J139" i="13"/>
  <c r="N139" i="13"/>
  <c r="J140" i="13"/>
  <c r="N140" i="13"/>
  <c r="J141" i="13"/>
  <c r="J142" i="13"/>
  <c r="J143" i="13"/>
  <c r="J144" i="13"/>
  <c r="N144" i="13"/>
  <c r="J145" i="13"/>
  <c r="J146" i="13"/>
  <c r="N146" i="13"/>
  <c r="J147" i="13"/>
  <c r="N147" i="13"/>
  <c r="J148" i="13"/>
  <c r="N148" i="13"/>
  <c r="J149" i="13"/>
  <c r="J150" i="13"/>
  <c r="J151" i="13"/>
  <c r="J152" i="13"/>
  <c r="J153" i="13"/>
  <c r="N153" i="13"/>
  <c r="J154" i="13"/>
  <c r="N154" i="13"/>
  <c r="J155" i="13"/>
  <c r="N155" i="13"/>
  <c r="J156" i="13"/>
  <c r="N156" i="13"/>
  <c r="J157" i="13"/>
  <c r="J158" i="13"/>
  <c r="J159" i="13"/>
  <c r="J160" i="13"/>
  <c r="J161" i="13"/>
  <c r="J162" i="13"/>
  <c r="N162" i="13"/>
  <c r="J163" i="13"/>
  <c r="N163" i="13"/>
  <c r="J164" i="13"/>
  <c r="N164" i="13"/>
  <c r="J165" i="13"/>
  <c r="J166" i="13"/>
  <c r="J167" i="13"/>
  <c r="J168" i="13"/>
  <c r="N168" i="13"/>
  <c r="J169" i="13"/>
  <c r="N169" i="13"/>
  <c r="J170" i="13"/>
  <c r="J171" i="13"/>
  <c r="J172" i="13"/>
  <c r="N172" i="13"/>
  <c r="J173" i="13"/>
  <c r="J174" i="13"/>
  <c r="J175" i="13"/>
  <c r="J176" i="13"/>
  <c r="N176" i="13"/>
  <c r="J177" i="13"/>
  <c r="J178" i="13"/>
  <c r="J179" i="13"/>
  <c r="J180" i="13"/>
  <c r="N180" i="13"/>
  <c r="J181" i="13"/>
  <c r="J182" i="13"/>
  <c r="J183" i="13"/>
  <c r="J184" i="13"/>
  <c r="N184" i="13"/>
  <c r="J185" i="13"/>
  <c r="J186" i="13"/>
  <c r="N186" i="13"/>
  <c r="N185" i="13" l="1"/>
  <c r="N177" i="13"/>
  <c r="N161" i="13"/>
  <c r="N145" i="13"/>
  <c r="N182" i="13"/>
  <c r="N174" i="13"/>
  <c r="N166" i="13"/>
  <c r="N158" i="13"/>
  <c r="N150" i="13"/>
  <c r="N142" i="13"/>
  <c r="N134" i="13"/>
  <c r="N179" i="13"/>
  <c r="N171" i="13"/>
  <c r="N160" i="13"/>
  <c r="N152" i="13"/>
  <c r="N136" i="13"/>
  <c r="N181" i="13"/>
  <c r="N173" i="13"/>
  <c r="N165" i="13"/>
  <c r="N157" i="13"/>
  <c r="N149" i="13"/>
  <c r="N141" i="13"/>
  <c r="N133" i="13"/>
  <c r="N178" i="13"/>
  <c r="N170" i="13"/>
  <c r="N183" i="13"/>
  <c r="N175" i="13"/>
  <c r="N167" i="13"/>
  <c r="N159" i="13"/>
  <c r="N151" i="13"/>
  <c r="N143" i="13"/>
  <c r="N135" i="13"/>
  <c r="A40" i="12" l="1"/>
  <c r="A55" i="12" s="1"/>
  <c r="A39" i="12" l="1"/>
  <c r="A54" i="12" s="1"/>
  <c r="A38" i="12" l="1"/>
  <c r="A53" i="12" s="1"/>
  <c r="A37" i="12" l="1"/>
  <c r="A52" i="12" s="1"/>
  <c r="A36" i="12" l="1"/>
  <c r="A51" i="12" s="1"/>
  <c r="A35" i="12" l="1"/>
  <c r="A50" i="12" s="1"/>
  <c r="A34" i="12" l="1"/>
  <c r="A49" i="12" s="1"/>
  <c r="N177" i="3" l="1"/>
  <c r="N178" i="3"/>
  <c r="N179" i="3"/>
  <c r="N180" i="3"/>
  <c r="N181" i="3"/>
  <c r="N182" i="3"/>
  <c r="N183" i="3"/>
  <c r="N184" i="3"/>
  <c r="N185" i="3"/>
  <c r="N170" i="3" l="1"/>
  <c r="N171" i="3"/>
  <c r="N172" i="3"/>
  <c r="N173" i="3"/>
  <c r="N174" i="3"/>
  <c r="N175" i="3"/>
  <c r="N176" i="3"/>
  <c r="N130" i="3" l="1"/>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D48" i="12" l="1"/>
  <c r="G129" i="19" l="1"/>
  <c r="H129" i="19" s="1"/>
  <c r="C128" i="19"/>
  <c r="D128" i="19" s="1"/>
  <c r="C127" i="19"/>
  <c r="D127" i="19" s="1"/>
  <c r="F127" i="19"/>
  <c r="G128" i="19" s="1"/>
  <c r="H128" i="19" s="1"/>
  <c r="C126" i="19"/>
  <c r="G126" i="19"/>
  <c r="H126" i="19" s="1"/>
  <c r="C125" i="19"/>
  <c r="H125" i="19"/>
  <c r="G125" i="19"/>
  <c r="C124" i="19"/>
  <c r="H124" i="19"/>
  <c r="F124" i="19"/>
  <c r="C123" i="19"/>
  <c r="G123" i="19"/>
  <c r="H123" i="19" s="1"/>
  <c r="C122" i="19"/>
  <c r="G122" i="19"/>
  <c r="H122" i="19" s="1"/>
  <c r="C121" i="19"/>
  <c r="G121" i="19"/>
  <c r="H121" i="19" s="1"/>
  <c r="C120" i="19"/>
  <c r="G120" i="19"/>
  <c r="H120" i="19" s="1"/>
  <c r="C119" i="19"/>
  <c r="D119" i="19" s="1"/>
  <c r="G119" i="19"/>
  <c r="H119" i="19" s="1"/>
  <c r="C118" i="19"/>
  <c r="D118" i="19" s="1"/>
  <c r="G118" i="19"/>
  <c r="H118" i="19" s="1"/>
  <c r="C117" i="19"/>
  <c r="D117" i="19" s="1"/>
  <c r="G117" i="19"/>
  <c r="H117" i="19" s="1"/>
  <c r="C116" i="19"/>
  <c r="D116" i="19" s="1"/>
  <c r="G116" i="19"/>
  <c r="H116" i="19" s="1"/>
  <c r="C115" i="19"/>
  <c r="D115" i="19" s="1"/>
  <c r="G115" i="19"/>
  <c r="H115" i="19" s="1"/>
  <c r="C114" i="19"/>
  <c r="D114" i="19" s="1"/>
  <c r="G114" i="19"/>
  <c r="H114" i="19" s="1"/>
  <c r="C113" i="19"/>
  <c r="D113" i="19" s="1"/>
  <c r="G113" i="19"/>
  <c r="H113" i="19" s="1"/>
  <c r="C112" i="19"/>
  <c r="D112" i="19" s="1"/>
  <c r="G112" i="19"/>
  <c r="H112" i="19" s="1"/>
  <c r="C111" i="19"/>
  <c r="D111" i="19" s="1"/>
  <c r="G111" i="19"/>
  <c r="H111" i="19" s="1"/>
  <c r="C110" i="19"/>
  <c r="D110" i="19" s="1"/>
  <c r="G110" i="19"/>
  <c r="H110" i="19" s="1"/>
  <c r="C109" i="19"/>
  <c r="D109" i="19" s="1"/>
  <c r="G109" i="19"/>
  <c r="H109" i="19" s="1"/>
  <c r="C108" i="19"/>
  <c r="D108" i="19" s="1"/>
  <c r="G108" i="19"/>
  <c r="H108" i="19" s="1"/>
  <c r="C107" i="19"/>
  <c r="D107" i="19" s="1"/>
  <c r="G107" i="19"/>
  <c r="H107" i="19" s="1"/>
  <c r="C106" i="19"/>
  <c r="D106" i="19" s="1"/>
  <c r="G106" i="19"/>
  <c r="H106" i="19" s="1"/>
  <c r="C105" i="19"/>
  <c r="D105" i="19" s="1"/>
  <c r="G105" i="19"/>
  <c r="H105" i="19" s="1"/>
  <c r="C104" i="19"/>
  <c r="D104" i="19" s="1"/>
  <c r="G104" i="19"/>
  <c r="H104" i="19" s="1"/>
  <c r="C103" i="19"/>
  <c r="D103" i="19" s="1"/>
  <c r="G103" i="19"/>
  <c r="H103" i="19" s="1"/>
  <c r="C102" i="19"/>
  <c r="D102" i="19" s="1"/>
  <c r="G102" i="19"/>
  <c r="H102" i="19" s="1"/>
  <c r="C101" i="19"/>
  <c r="D101" i="19" s="1"/>
  <c r="G101" i="19"/>
  <c r="H101" i="19" s="1"/>
  <c r="C100" i="19"/>
  <c r="D100" i="19" s="1"/>
  <c r="G100" i="19"/>
  <c r="H100" i="19" s="1"/>
  <c r="C99" i="19"/>
  <c r="D99" i="19" s="1"/>
  <c r="G99" i="19"/>
  <c r="H99" i="19" s="1"/>
  <c r="C98" i="19"/>
  <c r="D98" i="19" s="1"/>
  <c r="G98" i="19"/>
  <c r="H98" i="19" s="1"/>
  <c r="C97" i="19"/>
  <c r="D97" i="19" s="1"/>
  <c r="G97" i="19"/>
  <c r="H97" i="19" s="1"/>
  <c r="C96" i="19"/>
  <c r="D96" i="19" s="1"/>
  <c r="G96" i="19"/>
  <c r="H96" i="19" s="1"/>
  <c r="C95" i="19"/>
  <c r="D95" i="19" s="1"/>
  <c r="G95" i="19"/>
  <c r="H95" i="19" s="1"/>
  <c r="C94" i="19"/>
  <c r="D94" i="19" s="1"/>
  <c r="G94" i="19"/>
  <c r="H94" i="19" s="1"/>
  <c r="C93" i="19"/>
  <c r="D93" i="19" s="1"/>
  <c r="G93" i="19"/>
  <c r="H93" i="19" s="1"/>
  <c r="C92" i="19"/>
  <c r="D92" i="19" s="1"/>
  <c r="G92" i="19"/>
  <c r="H92" i="19" s="1"/>
  <c r="C91" i="19"/>
  <c r="D91" i="19" s="1"/>
  <c r="G91" i="19"/>
  <c r="H91" i="19" s="1"/>
  <c r="C90" i="19"/>
  <c r="D90" i="19" s="1"/>
  <c r="G90" i="19"/>
  <c r="H90" i="19" s="1"/>
  <c r="C89" i="19"/>
  <c r="D89" i="19" s="1"/>
  <c r="G89" i="19"/>
  <c r="H89" i="19" s="1"/>
  <c r="C88" i="19"/>
  <c r="D88" i="19" s="1"/>
  <c r="G88" i="19"/>
  <c r="H88" i="19" s="1"/>
  <c r="C87" i="19"/>
  <c r="D87" i="19" s="1"/>
  <c r="G87" i="19"/>
  <c r="H87" i="19" s="1"/>
  <c r="C86" i="19"/>
  <c r="D86" i="19" s="1"/>
  <c r="G86" i="19"/>
  <c r="H86" i="19" s="1"/>
  <c r="C85" i="19"/>
  <c r="D85" i="19" s="1"/>
  <c r="G85" i="19"/>
  <c r="H85" i="19" s="1"/>
  <c r="C84" i="19"/>
  <c r="D84" i="19" s="1"/>
  <c r="G84" i="19"/>
  <c r="H84" i="19" s="1"/>
  <c r="C83" i="19"/>
  <c r="D83" i="19" s="1"/>
  <c r="G83" i="19"/>
  <c r="H83" i="19" s="1"/>
  <c r="C82" i="19"/>
  <c r="D82" i="19" s="1"/>
  <c r="G82" i="19"/>
  <c r="H82" i="19" s="1"/>
  <c r="C81" i="19"/>
  <c r="D81" i="19" s="1"/>
  <c r="G81" i="19"/>
  <c r="H81" i="19" s="1"/>
  <c r="C80" i="19"/>
  <c r="D80" i="19" s="1"/>
  <c r="G80" i="19"/>
  <c r="H80" i="19" s="1"/>
  <c r="C79" i="19"/>
  <c r="D79" i="19" s="1"/>
  <c r="G79" i="19"/>
  <c r="H79" i="19" s="1"/>
  <c r="C78" i="19"/>
  <c r="D78" i="19" s="1"/>
  <c r="G78" i="19"/>
  <c r="H78" i="19" s="1"/>
  <c r="C77" i="19"/>
  <c r="D77" i="19" s="1"/>
  <c r="G77" i="19"/>
  <c r="H77" i="19" s="1"/>
  <c r="D76" i="19"/>
  <c r="G76" i="19"/>
  <c r="H76" i="19" s="1"/>
  <c r="D75" i="19"/>
  <c r="C75" i="19"/>
  <c r="G75" i="19"/>
  <c r="H75" i="19" s="1"/>
  <c r="C74" i="19"/>
  <c r="D74" i="19" s="1"/>
  <c r="G74" i="19"/>
  <c r="H74" i="19" s="1"/>
  <c r="C73" i="19"/>
  <c r="D73" i="19" s="1"/>
  <c r="G72" i="19"/>
  <c r="H72" i="19" s="1"/>
  <c r="C72" i="19"/>
  <c r="D72" i="19" s="1"/>
  <c r="G71" i="19"/>
  <c r="H71" i="19" s="1"/>
  <c r="C71" i="19"/>
  <c r="D71" i="19" s="1"/>
  <c r="G70" i="19"/>
  <c r="H70" i="19" s="1"/>
  <c r="C70" i="19"/>
  <c r="D70" i="19" s="1"/>
  <c r="G69" i="19"/>
  <c r="H69" i="19" s="1"/>
  <c r="C69" i="19"/>
  <c r="D69" i="19" s="1"/>
  <c r="G68" i="19"/>
  <c r="H68" i="19" s="1"/>
  <c r="C68" i="19"/>
  <c r="D68" i="19" s="1"/>
  <c r="G67" i="19"/>
  <c r="H67" i="19" s="1"/>
  <c r="D67" i="19"/>
  <c r="C67" i="19"/>
  <c r="G66" i="19"/>
  <c r="H66" i="19" s="1"/>
  <c r="C66" i="19"/>
  <c r="D66" i="19" s="1"/>
  <c r="G65" i="19"/>
  <c r="H65" i="19" s="1"/>
  <c r="C65" i="19"/>
  <c r="D65" i="19" s="1"/>
  <c r="G64" i="19"/>
  <c r="H64" i="19" s="1"/>
  <c r="C64" i="19"/>
  <c r="D64" i="19" s="1"/>
  <c r="G63" i="19"/>
  <c r="H63" i="19" s="1"/>
  <c r="C63" i="19"/>
  <c r="D63" i="19" s="1"/>
  <c r="G62" i="19"/>
  <c r="H62" i="19" s="1"/>
  <c r="C62" i="19"/>
  <c r="D62" i="19" s="1"/>
  <c r="G61" i="19"/>
  <c r="H61" i="19" s="1"/>
  <c r="C61" i="19"/>
  <c r="D61" i="19" s="1"/>
  <c r="G60" i="19"/>
  <c r="H60" i="19" s="1"/>
  <c r="C60" i="19"/>
  <c r="D60" i="19" s="1"/>
  <c r="G59" i="19"/>
  <c r="H59" i="19" s="1"/>
  <c r="C59" i="19"/>
  <c r="D59" i="19" s="1"/>
  <c r="G58" i="19"/>
  <c r="H58" i="19" s="1"/>
  <c r="C58" i="19"/>
  <c r="D58" i="19" s="1"/>
  <c r="G57" i="19"/>
  <c r="H57" i="19" s="1"/>
  <c r="C57" i="19"/>
  <c r="D57" i="19" s="1"/>
  <c r="G56" i="19"/>
  <c r="H56" i="19" s="1"/>
  <c r="C56" i="19"/>
  <c r="D56" i="19" s="1"/>
  <c r="G55" i="19"/>
  <c r="H55" i="19" s="1"/>
  <c r="C55" i="19"/>
  <c r="D55" i="19" s="1"/>
  <c r="G54" i="19"/>
  <c r="H54" i="19" s="1"/>
  <c r="C54" i="19"/>
  <c r="D54" i="19" s="1"/>
  <c r="G53" i="19"/>
  <c r="H53" i="19" s="1"/>
  <c r="C53" i="19"/>
  <c r="D53" i="19" s="1"/>
  <c r="G52" i="19"/>
  <c r="H52" i="19" s="1"/>
  <c r="C52" i="19"/>
  <c r="D52" i="19" s="1"/>
  <c r="G51" i="19"/>
  <c r="H51" i="19" s="1"/>
  <c r="C51" i="19"/>
  <c r="D51" i="19" s="1"/>
  <c r="G50" i="19"/>
  <c r="H50" i="19" s="1"/>
  <c r="C50" i="19"/>
  <c r="D50" i="19" s="1"/>
  <c r="G49" i="19"/>
  <c r="H49" i="19" s="1"/>
  <c r="C49" i="19"/>
  <c r="D49" i="19" s="1"/>
  <c r="G48" i="19"/>
  <c r="H48" i="19" s="1"/>
  <c r="C48" i="19"/>
  <c r="D48" i="19" s="1"/>
  <c r="G47" i="19"/>
  <c r="H47" i="19" s="1"/>
  <c r="C47" i="19"/>
  <c r="D47" i="19" s="1"/>
  <c r="G46" i="19"/>
  <c r="H46" i="19" s="1"/>
  <c r="C46" i="19"/>
  <c r="D46" i="19" s="1"/>
  <c r="G45" i="19"/>
  <c r="H45" i="19" s="1"/>
  <c r="C45" i="19"/>
  <c r="D45" i="19" s="1"/>
  <c r="G44" i="19"/>
  <c r="H44" i="19" s="1"/>
  <c r="C44" i="19"/>
  <c r="D44" i="19" s="1"/>
  <c r="G43" i="19"/>
  <c r="H43" i="19" s="1"/>
  <c r="C43" i="19"/>
  <c r="D43" i="19" s="1"/>
  <c r="G42" i="19"/>
  <c r="H42" i="19" s="1"/>
  <c r="C42" i="19"/>
  <c r="D42" i="19" s="1"/>
  <c r="G41" i="19"/>
  <c r="H41" i="19" s="1"/>
  <c r="C41" i="19"/>
  <c r="D41" i="19" s="1"/>
  <c r="G40" i="19"/>
  <c r="H40" i="19" s="1"/>
  <c r="C40" i="19"/>
  <c r="D40" i="19" s="1"/>
  <c r="G39" i="19"/>
  <c r="H39" i="19" s="1"/>
  <c r="C39" i="19"/>
  <c r="D39" i="19" s="1"/>
  <c r="G38" i="19"/>
  <c r="H38" i="19" s="1"/>
  <c r="C38" i="19"/>
  <c r="D38" i="19" s="1"/>
  <c r="G37" i="19"/>
  <c r="H37" i="19" s="1"/>
  <c r="C37" i="19"/>
  <c r="D37" i="19" s="1"/>
  <c r="G36" i="19"/>
  <c r="H36" i="19" s="1"/>
  <c r="C36" i="19"/>
  <c r="D36" i="19" s="1"/>
  <c r="G35" i="19"/>
  <c r="H35" i="19" s="1"/>
  <c r="C35" i="19"/>
  <c r="D35" i="19" s="1"/>
  <c r="C34" i="19"/>
  <c r="D34" i="19" s="1"/>
  <c r="G33" i="19"/>
  <c r="H33" i="19" s="1"/>
  <c r="C33" i="19"/>
  <c r="D33" i="19" s="1"/>
  <c r="G32" i="19"/>
  <c r="H32" i="19" s="1"/>
  <c r="C32" i="19"/>
  <c r="D32" i="19" s="1"/>
  <c r="G31" i="19"/>
  <c r="H31" i="19" s="1"/>
  <c r="C31" i="19"/>
  <c r="D31" i="19" s="1"/>
  <c r="G30" i="19"/>
  <c r="H30" i="19" s="1"/>
  <c r="C30" i="19"/>
  <c r="D30" i="19" s="1"/>
  <c r="G29" i="19"/>
  <c r="H29" i="19" s="1"/>
  <c r="C29" i="19"/>
  <c r="D29" i="19" s="1"/>
  <c r="G28" i="19"/>
  <c r="H28" i="19" s="1"/>
  <c r="C28" i="19"/>
  <c r="D28" i="19" s="1"/>
  <c r="G27" i="19"/>
  <c r="H27" i="19" s="1"/>
  <c r="C27" i="19"/>
  <c r="D27" i="19" s="1"/>
  <c r="G26" i="19"/>
  <c r="H26" i="19" s="1"/>
  <c r="C26" i="19"/>
  <c r="D26" i="19" s="1"/>
  <c r="G25" i="19"/>
  <c r="H25" i="19" s="1"/>
  <c r="C25" i="19"/>
  <c r="D25" i="19" s="1"/>
  <c r="G24" i="19"/>
  <c r="H24" i="19" s="1"/>
  <c r="C24" i="19"/>
  <c r="D24" i="19" s="1"/>
  <c r="G23" i="19"/>
  <c r="H23" i="19" s="1"/>
  <c r="C23" i="19"/>
  <c r="D23" i="19" s="1"/>
  <c r="G22" i="19"/>
  <c r="H22" i="19" s="1"/>
  <c r="C22" i="19"/>
  <c r="D22" i="19" s="1"/>
  <c r="G21" i="19"/>
  <c r="H21" i="19" s="1"/>
  <c r="C21" i="19"/>
  <c r="D21" i="19" s="1"/>
  <c r="G20" i="19"/>
  <c r="H20" i="19" s="1"/>
  <c r="C20" i="19"/>
  <c r="D20" i="19" s="1"/>
  <c r="G19" i="19"/>
  <c r="H19" i="19" s="1"/>
  <c r="C19" i="19"/>
  <c r="D19" i="19" s="1"/>
  <c r="G18" i="19"/>
  <c r="H18" i="19" s="1"/>
  <c r="C18" i="19"/>
  <c r="D18" i="19" s="1"/>
  <c r="G17" i="19"/>
  <c r="H17" i="19" s="1"/>
  <c r="C17" i="19"/>
  <c r="D17" i="19" s="1"/>
  <c r="G16" i="19"/>
  <c r="H16" i="19" s="1"/>
  <c r="C16" i="19"/>
  <c r="D16" i="19" s="1"/>
  <c r="G15" i="19"/>
  <c r="H15" i="19" s="1"/>
  <c r="C15" i="19"/>
  <c r="D15" i="19" s="1"/>
  <c r="G14" i="19"/>
  <c r="H14" i="19" s="1"/>
  <c r="C14" i="19"/>
  <c r="D14" i="19" s="1"/>
  <c r="G13" i="19"/>
  <c r="H13" i="19" s="1"/>
  <c r="C13" i="19"/>
  <c r="D13" i="19" s="1"/>
  <c r="G12" i="19"/>
  <c r="H12" i="19" s="1"/>
  <c r="C12" i="19"/>
  <c r="D12" i="19" s="1"/>
  <c r="G11" i="19"/>
  <c r="H11" i="19" s="1"/>
  <c r="C11" i="19"/>
  <c r="D11" i="19" s="1"/>
  <c r="G10" i="19"/>
  <c r="H10" i="19" s="1"/>
  <c r="C10" i="19"/>
  <c r="D10" i="19" s="1"/>
  <c r="G127" i="19" l="1"/>
  <c r="H127" i="19" s="1"/>
  <c r="D129" i="14" l="1"/>
  <c r="D129" i="13"/>
  <c r="G129" i="13" l="1"/>
  <c r="J129" i="13" s="1"/>
  <c r="G129" i="14"/>
  <c r="J129" i="14" s="1"/>
  <c r="N129" i="13" l="1"/>
  <c r="N129" i="14"/>
  <c r="F5" i="1" l="1"/>
  <c r="P128" i="3" l="1"/>
  <c r="D129" i="3" l="1"/>
  <c r="G129" i="3" l="1"/>
  <c r="J129" i="3" s="1"/>
  <c r="N129" i="3" s="1"/>
  <c r="W10" i="3" l="1"/>
  <c r="W11" i="3"/>
  <c r="G5" i="1" l="1"/>
  <c r="W10" i="13"/>
  <c r="W11" i="13"/>
  <c r="W11" i="14"/>
  <c r="W10" i="14"/>
  <c r="AF13" i="3"/>
  <c r="AF12" i="3"/>
  <c r="AF4" i="3"/>
  <c r="AF3" i="3"/>
  <c r="AF2" i="3"/>
  <c r="AF8" i="3"/>
  <c r="AF11" i="3"/>
  <c r="AF6" i="3"/>
  <c r="AF5" i="3"/>
  <c r="AF7" i="3"/>
  <c r="AF10" i="3"/>
  <c r="AF9" i="3"/>
  <c r="AF13" i="13" l="1"/>
  <c r="AF7" i="13"/>
  <c r="AF8" i="13"/>
  <c r="AF4" i="13"/>
  <c r="AF3" i="13"/>
  <c r="AF10" i="13"/>
  <c r="AF12" i="13"/>
  <c r="AF11" i="13"/>
  <c r="AF5" i="13"/>
  <c r="AF9" i="13"/>
  <c r="AF6" i="13"/>
  <c r="AF2" i="13"/>
  <c r="AF6" i="14"/>
  <c r="AF9" i="14"/>
  <c r="AF2" i="14"/>
  <c r="AF11" i="14"/>
  <c r="AF10" i="14"/>
  <c r="AF12" i="14"/>
  <c r="AF13" i="14"/>
  <c r="AF4" i="14"/>
  <c r="AF5" i="14"/>
  <c r="AF8" i="14"/>
  <c r="AF3" i="14"/>
  <c r="AF7" i="14"/>
  <c r="W139" i="14" l="1"/>
  <c r="B60" i="12"/>
  <c r="W140" i="13"/>
  <c r="B15" i="12"/>
  <c r="W166" i="13"/>
  <c r="C15" i="12"/>
  <c r="W166" i="14"/>
  <c r="C59" i="12"/>
  <c r="W139" i="13"/>
  <c r="B59" i="12"/>
  <c r="W152" i="13"/>
  <c r="B44" i="12"/>
  <c r="W152" i="14"/>
  <c r="C44" i="12"/>
  <c r="W151" i="14"/>
  <c r="C43" i="12"/>
  <c r="W165" i="13"/>
  <c r="B14" i="12"/>
  <c r="C14" i="12"/>
  <c r="W165" i="14"/>
  <c r="W138" i="13"/>
  <c r="B58" i="12"/>
  <c r="C13" i="12"/>
  <c r="W164" i="14"/>
  <c r="W151" i="13"/>
  <c r="B43" i="12"/>
  <c r="W140" i="14"/>
  <c r="C60" i="12"/>
  <c r="W164" i="13"/>
  <c r="B13" i="12"/>
  <c r="B45" i="12"/>
  <c r="W153" i="13"/>
  <c r="C45" i="12"/>
  <c r="W153" i="14"/>
  <c r="O193" i="14"/>
  <c r="O189" i="13"/>
  <c r="O189" i="14"/>
  <c r="O192" i="13"/>
  <c r="O191" i="13"/>
  <c r="O197" i="13"/>
  <c r="O197" i="14"/>
  <c r="O192" i="14"/>
  <c r="O195" i="13"/>
  <c r="O196" i="13"/>
  <c r="O190" i="13"/>
  <c r="O190" i="14"/>
  <c r="O194" i="13"/>
  <c r="O194" i="14"/>
  <c r="O193" i="13"/>
  <c r="O191" i="14"/>
  <c r="O195" i="14"/>
  <c r="O196" i="14"/>
  <c r="P189" i="14" l="1"/>
  <c r="P189" i="13"/>
  <c r="P188" i="14"/>
  <c r="P188" i="13"/>
  <c r="W178" i="14"/>
  <c r="AC152" i="14" s="1"/>
  <c r="O187" i="14"/>
  <c r="C29" i="12"/>
  <c r="P196" i="14"/>
  <c r="P196" i="13"/>
  <c r="C30" i="12"/>
  <c r="O188" i="14"/>
  <c r="W179" i="14"/>
  <c r="AC166" i="14" s="1"/>
  <c r="P193" i="13"/>
  <c r="P193" i="14"/>
  <c r="P187" i="14"/>
  <c r="P187" i="13"/>
  <c r="B28" i="12"/>
  <c r="W177" i="13"/>
  <c r="AC164" i="13" s="1"/>
  <c r="O186" i="13"/>
  <c r="B30" i="12"/>
  <c r="O188" i="13"/>
  <c r="W179" i="13"/>
  <c r="AC166" i="13" s="1"/>
  <c r="P192" i="13"/>
  <c r="P192" i="14"/>
  <c r="P197" i="13"/>
  <c r="P197" i="14"/>
  <c r="P186" i="14"/>
  <c r="P186" i="13"/>
  <c r="P191" i="13"/>
  <c r="P191" i="14"/>
  <c r="P194" i="13"/>
  <c r="P194" i="14"/>
  <c r="B29" i="12"/>
  <c r="W178" i="13"/>
  <c r="AC152" i="13" s="1"/>
  <c r="O187" i="13"/>
  <c r="P190" i="14"/>
  <c r="P190" i="13"/>
  <c r="P195" i="14"/>
  <c r="P195" i="13"/>
  <c r="AC165" i="14" l="1"/>
  <c r="AC153" i="13"/>
  <c r="AC151" i="13"/>
  <c r="AC153" i="14"/>
  <c r="AC165" i="13"/>
  <c r="V153" i="14" l="1"/>
  <c r="V166" i="14"/>
  <c r="V152" i="14"/>
  <c r="V165" i="14"/>
  <c r="V151" i="14"/>
  <c r="V164" i="14"/>
  <c r="V150" i="14"/>
  <c r="V163" i="14"/>
  <c r="V149" i="14"/>
  <c r="V162" i="14"/>
  <c r="V148" i="14"/>
  <c r="V161" i="14"/>
  <c r="V147" i="14"/>
  <c r="V160" i="14"/>
  <c r="V146" i="14"/>
  <c r="V159" i="14"/>
  <c r="V145" i="14"/>
  <c r="V158" i="14"/>
  <c r="V144" i="14"/>
  <c r="V157" i="14"/>
  <c r="V143" i="14"/>
  <c r="V156" i="14"/>
  <c r="V155" i="14"/>
  <c r="U153" i="14"/>
  <c r="U166" i="14"/>
  <c r="U152" i="14"/>
  <c r="U165" i="14"/>
  <c r="U151" i="14"/>
  <c r="U164" i="14"/>
  <c r="U150" i="14"/>
  <c r="U163" i="14"/>
  <c r="U149" i="14"/>
  <c r="U162" i="14"/>
  <c r="U148" i="14"/>
  <c r="U161" i="14"/>
  <c r="U147" i="14"/>
  <c r="U160" i="14"/>
  <c r="U146" i="14"/>
  <c r="U159" i="14"/>
  <c r="U145" i="14"/>
  <c r="U158" i="14"/>
  <c r="U144" i="14"/>
  <c r="U157" i="14"/>
  <c r="U143" i="14"/>
  <c r="U156" i="14"/>
  <c r="U155" i="14"/>
  <c r="T153" i="14"/>
  <c r="T166" i="14"/>
  <c r="T152" i="14"/>
  <c r="T165" i="14"/>
  <c r="T151" i="14"/>
  <c r="T164" i="14"/>
  <c r="T150" i="14"/>
  <c r="T163" i="14"/>
  <c r="T149" i="14"/>
  <c r="T162" i="14"/>
  <c r="T148" i="14"/>
  <c r="T161" i="14"/>
  <c r="T147" i="14"/>
  <c r="T160" i="14"/>
  <c r="T146" i="14"/>
  <c r="T159" i="14"/>
  <c r="T145" i="14"/>
  <c r="T158" i="14"/>
  <c r="T144" i="14"/>
  <c r="T157" i="14"/>
  <c r="T143" i="14"/>
  <c r="T156" i="14"/>
  <c r="T129" i="14"/>
  <c r="T155" i="14"/>
  <c r="S140" i="14"/>
  <c r="S153" i="14"/>
  <c r="S166" i="14"/>
  <c r="S139" i="14"/>
  <c r="S152" i="14"/>
  <c r="S165" i="14"/>
  <c r="S138" i="14"/>
  <c r="S151" i="14"/>
  <c r="S164" i="14"/>
  <c r="S137" i="14"/>
  <c r="S150" i="14"/>
  <c r="S163" i="14"/>
  <c r="S136" i="14"/>
  <c r="S149" i="14"/>
  <c r="S162" i="14"/>
  <c r="S135" i="14"/>
  <c r="S148" i="14"/>
  <c r="S161" i="14"/>
  <c r="S134" i="14"/>
  <c r="S147" i="14"/>
  <c r="S160" i="14"/>
  <c r="S133" i="14"/>
  <c r="S146" i="14"/>
  <c r="S159" i="14"/>
  <c r="S132" i="14"/>
  <c r="S145" i="14"/>
  <c r="S158" i="14"/>
  <c r="S131" i="14"/>
  <c r="S144" i="14"/>
  <c r="S157" i="14"/>
  <c r="S130" i="14"/>
  <c r="S143" i="14"/>
  <c r="S156" i="14"/>
  <c r="M129" i="14"/>
  <c r="S129" i="14" s="1"/>
  <c r="S155" i="14"/>
  <c r="V140" i="13"/>
  <c r="V153" i="13"/>
  <c r="V166" i="13"/>
  <c r="V139" i="13"/>
  <c r="V152" i="13"/>
  <c r="V165" i="13"/>
  <c r="V138" i="13"/>
  <c r="V151" i="13"/>
  <c r="V164" i="13"/>
  <c r="V137" i="13"/>
  <c r="V150" i="13"/>
  <c r="V163" i="13"/>
  <c r="V136" i="13"/>
  <c r="V149" i="13"/>
  <c r="V162" i="13"/>
  <c r="V135" i="13"/>
  <c r="V148" i="13"/>
  <c r="V161" i="13"/>
  <c r="V134" i="13"/>
  <c r="V147" i="13"/>
  <c r="V160" i="13"/>
  <c r="V133" i="13"/>
  <c r="V146" i="13"/>
  <c r="V159" i="13"/>
  <c r="V132" i="13"/>
  <c r="V145" i="13"/>
  <c r="V158" i="13"/>
  <c r="V131" i="13"/>
  <c r="V144" i="13"/>
  <c r="V157" i="13"/>
  <c r="V130" i="13"/>
  <c r="V143" i="13"/>
  <c r="V156" i="13"/>
  <c r="V129" i="13"/>
  <c r="V155" i="13"/>
  <c r="U140" i="13"/>
  <c r="U153" i="13"/>
  <c r="U166" i="13"/>
  <c r="U139" i="13"/>
  <c r="U152" i="13"/>
  <c r="U165" i="13"/>
  <c r="U138" i="13"/>
  <c r="U151" i="13"/>
  <c r="U164" i="13"/>
  <c r="U137" i="13"/>
  <c r="U150" i="13"/>
  <c r="U163" i="13"/>
  <c r="U136" i="13"/>
  <c r="U149" i="13"/>
  <c r="U162" i="13"/>
  <c r="U135" i="13"/>
  <c r="U148" i="13"/>
  <c r="U161" i="13"/>
  <c r="U134" i="13"/>
  <c r="U147" i="13"/>
  <c r="U160" i="13"/>
  <c r="U133" i="13"/>
  <c r="U146" i="13"/>
  <c r="U159" i="13"/>
  <c r="U132" i="13"/>
  <c r="U145" i="13"/>
  <c r="U158" i="13"/>
  <c r="U131" i="13"/>
  <c r="U144" i="13"/>
  <c r="U157" i="13"/>
  <c r="U130" i="13"/>
  <c r="U143" i="13"/>
  <c r="U156" i="13"/>
  <c r="U129" i="13"/>
  <c r="U155" i="13"/>
  <c r="T140" i="13"/>
  <c r="T153" i="13"/>
  <c r="T166" i="13"/>
  <c r="T139" i="13"/>
  <c r="T152" i="13"/>
  <c r="T165" i="13"/>
  <c r="T138" i="13"/>
  <c r="T151" i="13"/>
  <c r="T164" i="13"/>
  <c r="T137" i="13"/>
  <c r="T150" i="13"/>
  <c r="T163" i="13"/>
  <c r="T136" i="13"/>
  <c r="T149" i="13"/>
  <c r="T162" i="13"/>
  <c r="T135" i="13"/>
  <c r="T148" i="13"/>
  <c r="T161" i="13"/>
  <c r="T134" i="13"/>
  <c r="T147" i="13"/>
  <c r="T160" i="13"/>
  <c r="T133" i="13"/>
  <c r="T146" i="13"/>
  <c r="T159" i="13"/>
  <c r="T132" i="13"/>
  <c r="T145" i="13"/>
  <c r="T158" i="13"/>
  <c r="T131" i="13"/>
  <c r="T144" i="13"/>
  <c r="T157" i="13"/>
  <c r="T130" i="13"/>
  <c r="T143" i="13"/>
  <c r="T156" i="13"/>
  <c r="T129" i="13"/>
  <c r="T155" i="13"/>
  <c r="S153" i="13"/>
  <c r="S166" i="13"/>
  <c r="S152" i="13"/>
  <c r="S165" i="13"/>
  <c r="S151" i="13"/>
  <c r="S164" i="13"/>
  <c r="S150" i="13"/>
  <c r="S163" i="13"/>
  <c r="S149" i="13"/>
  <c r="S162" i="13"/>
  <c r="S148" i="13"/>
  <c r="S161" i="13"/>
  <c r="S147" i="13"/>
  <c r="S160" i="13"/>
  <c r="S146" i="13"/>
  <c r="S159" i="13"/>
  <c r="S145" i="13"/>
  <c r="S158" i="13"/>
  <c r="S144" i="13"/>
  <c r="S157" i="13"/>
  <c r="S143" i="13"/>
  <c r="S156" i="13"/>
  <c r="S129" i="13"/>
  <c r="S155" i="13"/>
  <c r="T130" i="14" l="1"/>
  <c r="T131" i="14"/>
  <c r="T132" i="14"/>
  <c r="T133" i="14"/>
  <c r="T134" i="14"/>
  <c r="T135" i="14"/>
  <c r="T136" i="14"/>
  <c r="T137" i="14"/>
  <c r="T138" i="14"/>
  <c r="T139" i="14"/>
  <c r="T140" i="14"/>
  <c r="U129" i="14"/>
  <c r="U130" i="14"/>
  <c r="U131" i="14"/>
  <c r="U132" i="14"/>
  <c r="U133" i="14"/>
  <c r="U134" i="14"/>
  <c r="U135" i="14"/>
  <c r="U136" i="14"/>
  <c r="U137" i="14"/>
  <c r="U138" i="14"/>
  <c r="U139" i="14"/>
  <c r="U140" i="14"/>
  <c r="V129" i="14"/>
  <c r="V130" i="14"/>
  <c r="V131" i="14"/>
  <c r="V132" i="14"/>
  <c r="V133" i="14"/>
  <c r="V134" i="14"/>
  <c r="V135" i="14"/>
  <c r="V136" i="14"/>
  <c r="V137" i="14"/>
  <c r="V138" i="14"/>
  <c r="V139" i="14"/>
  <c r="V140" i="14"/>
  <c r="C12" i="12"/>
  <c r="W163" i="14"/>
  <c r="C4" i="12"/>
  <c r="W155" i="14"/>
  <c r="C5" i="12"/>
  <c r="W156" i="14"/>
  <c r="C6" i="12"/>
  <c r="W157" i="14"/>
  <c r="C7" i="12"/>
  <c r="W158" i="14"/>
  <c r="C8" i="12"/>
  <c r="W159" i="14"/>
  <c r="W160" i="14"/>
  <c r="C9" i="12"/>
  <c r="W161" i="14"/>
  <c r="C10" i="12"/>
  <c r="W162" i="14"/>
  <c r="C11" i="12"/>
  <c r="C42" i="12"/>
  <c r="W150" i="14"/>
  <c r="S142" i="14"/>
  <c r="X4" i="14"/>
  <c r="Y4" i="14"/>
  <c r="X5" i="14"/>
  <c r="T142" i="14"/>
  <c r="Y5" i="14"/>
  <c r="X6" i="14"/>
  <c r="Y6" i="14"/>
  <c r="U142" i="14"/>
  <c r="X7" i="14"/>
  <c r="V142" i="14"/>
  <c r="Y7" i="14"/>
  <c r="C34" i="12"/>
  <c r="Y8" i="14"/>
  <c r="O64" i="14" s="1"/>
  <c r="W142" i="14"/>
  <c r="X8" i="14"/>
  <c r="W143" i="14"/>
  <c r="C35" i="12"/>
  <c r="C36" i="12"/>
  <c r="W144" i="14"/>
  <c r="C37" i="12"/>
  <c r="W145" i="14"/>
  <c r="W146" i="14"/>
  <c r="C38" i="12"/>
  <c r="C39" i="12"/>
  <c r="W147" i="14"/>
  <c r="C40" i="12"/>
  <c r="W148" i="14"/>
  <c r="W149" i="14"/>
  <c r="C41" i="12"/>
  <c r="B4" i="12"/>
  <c r="W155" i="13"/>
  <c r="W156" i="13"/>
  <c r="B5" i="12"/>
  <c r="W157" i="13"/>
  <c r="B6" i="12"/>
  <c r="W158" i="13"/>
  <c r="B7" i="12"/>
  <c r="W159" i="13"/>
  <c r="B8" i="12"/>
  <c r="B9" i="12"/>
  <c r="W160" i="13"/>
  <c r="B10" i="12"/>
  <c r="W161" i="13"/>
  <c r="B11" i="12"/>
  <c r="W162" i="13"/>
  <c r="B12" i="12"/>
  <c r="W163" i="13"/>
  <c r="W129" i="14"/>
  <c r="C49" i="12"/>
  <c r="C50" i="12"/>
  <c r="W130" i="14"/>
  <c r="C51" i="12"/>
  <c r="W131" i="14"/>
  <c r="W132" i="14"/>
  <c r="C52" i="12"/>
  <c r="W133" i="14"/>
  <c r="C53" i="12"/>
  <c r="W134" i="14"/>
  <c r="C54" i="12"/>
  <c r="W135" i="14"/>
  <c r="C55" i="12"/>
  <c r="C56" i="12"/>
  <c r="W136" i="14"/>
  <c r="X4" i="13"/>
  <c r="S142" i="13"/>
  <c r="Y4" i="13"/>
  <c r="X5" i="13"/>
  <c r="T142" i="13"/>
  <c r="Y5" i="13"/>
  <c r="X6" i="13"/>
  <c r="U142" i="13"/>
  <c r="Y6" i="13"/>
  <c r="X7" i="13"/>
  <c r="Y7" i="13"/>
  <c r="V142" i="13"/>
  <c r="W142" i="13"/>
  <c r="Y8" i="13"/>
  <c r="O64" i="13" s="1"/>
  <c r="X8" i="13"/>
  <c r="B34" i="12"/>
  <c r="W143" i="13"/>
  <c r="B35" i="12"/>
  <c r="B36" i="12"/>
  <c r="W144" i="13"/>
  <c r="B37" i="12"/>
  <c r="W145" i="13"/>
  <c r="B38" i="12"/>
  <c r="W146" i="13"/>
  <c r="B39" i="12"/>
  <c r="W147" i="13"/>
  <c r="W148" i="13"/>
  <c r="B40" i="12"/>
  <c r="W149" i="13"/>
  <c r="B41" i="12"/>
  <c r="W150" i="13"/>
  <c r="B42" i="12"/>
  <c r="AA170" i="13"/>
  <c r="I87" i="13"/>
  <c r="C88" i="13"/>
  <c r="C89" i="13"/>
  <c r="C85" i="13" s="1"/>
  <c r="C86" i="13" s="1"/>
  <c r="AB170" i="13"/>
  <c r="I88" i="13"/>
  <c r="I85" i="13" s="1"/>
  <c r="W129" i="13"/>
  <c r="B49" i="12"/>
  <c r="W130" i="13"/>
  <c r="B50" i="12"/>
  <c r="B51" i="12"/>
  <c r="W131" i="13"/>
  <c r="W132" i="13"/>
  <c r="B52" i="12"/>
  <c r="W133" i="13"/>
  <c r="B53" i="12"/>
  <c r="B54" i="12"/>
  <c r="W134" i="13"/>
  <c r="B55" i="12"/>
  <c r="W135" i="13"/>
  <c r="W136" i="13"/>
  <c r="B56" i="12"/>
  <c r="W137" i="13"/>
  <c r="B57" i="12"/>
  <c r="AB170" i="14" l="1"/>
  <c r="C91" i="14"/>
  <c r="C92" i="14"/>
  <c r="C88" i="14" s="1"/>
  <c r="C9" i="1" s="1"/>
  <c r="AA170" i="14"/>
  <c r="W4" i="13"/>
  <c r="V4" i="13" s="1"/>
  <c r="Z4" i="13" s="1"/>
  <c r="W7" i="13"/>
  <c r="W7" i="14"/>
  <c r="W4" i="14"/>
  <c r="I86" i="13"/>
  <c r="B46" i="12"/>
  <c r="M2" i="1" s="1"/>
  <c r="W8" i="14"/>
  <c r="P64" i="14"/>
  <c r="Q64" i="14" s="1"/>
  <c r="P64" i="13"/>
  <c r="Q64" i="13" s="1"/>
  <c r="W8" i="13"/>
  <c r="W6" i="13"/>
  <c r="V6" i="13" s="1"/>
  <c r="Z6" i="13" s="1"/>
  <c r="W6" i="14"/>
  <c r="V6" i="14" s="1"/>
  <c r="Z6" i="14" s="1"/>
  <c r="C16" i="12"/>
  <c r="L3" i="1" s="1"/>
  <c r="B16" i="12"/>
  <c r="L2" i="1" s="1"/>
  <c r="C46" i="12"/>
  <c r="M3" i="1" s="1"/>
  <c r="W5" i="13"/>
  <c r="V5" i="13" s="1"/>
  <c r="Z5" i="13" s="1"/>
  <c r="W5" i="14"/>
  <c r="V5" i="14" s="1"/>
  <c r="Z5" i="14" s="1"/>
  <c r="B61" i="12"/>
  <c r="N2" i="1" s="1"/>
  <c r="C89" i="14" l="1"/>
  <c r="D9" i="1" s="1"/>
  <c r="P174" i="13"/>
  <c r="P174" i="14"/>
  <c r="P158" i="13"/>
  <c r="P158" i="14"/>
  <c r="P142" i="13"/>
  <c r="P142" i="14"/>
  <c r="P181" i="14"/>
  <c r="P181" i="13"/>
  <c r="P165" i="13"/>
  <c r="P165" i="14"/>
  <c r="P149" i="14"/>
  <c r="P149" i="13"/>
  <c r="P133" i="13"/>
  <c r="P133" i="14"/>
  <c r="P172" i="14"/>
  <c r="P172" i="13"/>
  <c r="P156" i="14"/>
  <c r="P156" i="13"/>
  <c r="P140" i="13"/>
  <c r="P140" i="14"/>
  <c r="P175" i="14"/>
  <c r="P175" i="13"/>
  <c r="P159" i="13"/>
  <c r="P159" i="14"/>
  <c r="P143" i="14"/>
  <c r="P143" i="13"/>
  <c r="P170" i="13"/>
  <c r="P170" i="14"/>
  <c r="P154" i="14"/>
  <c r="P154" i="13"/>
  <c r="P138" i="13"/>
  <c r="P138" i="14"/>
  <c r="P177" i="13"/>
  <c r="P177" i="14"/>
  <c r="P161" i="13"/>
  <c r="P161" i="14"/>
  <c r="P145" i="13"/>
  <c r="P145" i="14"/>
  <c r="F129" i="14"/>
  <c r="P129" i="14" s="1"/>
  <c r="P129" i="13"/>
  <c r="F129" i="3"/>
  <c r="V8" i="13"/>
  <c r="P65" i="13"/>
  <c r="P184" i="13"/>
  <c r="P184" i="14"/>
  <c r="P168" i="13"/>
  <c r="P168" i="14"/>
  <c r="P152" i="14"/>
  <c r="P152" i="13"/>
  <c r="P136" i="14"/>
  <c r="P136" i="13"/>
  <c r="P171" i="14"/>
  <c r="P171" i="13"/>
  <c r="P155" i="13"/>
  <c r="P155" i="14"/>
  <c r="P139" i="14"/>
  <c r="P139" i="13"/>
  <c r="P182" i="14"/>
  <c r="P182" i="13"/>
  <c r="P166" i="14"/>
  <c r="P166" i="13"/>
  <c r="P150" i="13"/>
  <c r="P150" i="14"/>
  <c r="P134" i="14"/>
  <c r="P134" i="13"/>
  <c r="P173" i="14"/>
  <c r="P173" i="13"/>
  <c r="P157" i="14"/>
  <c r="P157" i="13"/>
  <c r="P141" i="13"/>
  <c r="P141" i="14"/>
  <c r="P180" i="14"/>
  <c r="P180" i="13"/>
  <c r="P164" i="13"/>
  <c r="P164" i="14"/>
  <c r="P148" i="14"/>
  <c r="P148" i="13"/>
  <c r="P132" i="14"/>
  <c r="P132" i="13"/>
  <c r="W12" i="13"/>
  <c r="P183" i="13"/>
  <c r="P183" i="14"/>
  <c r="P167" i="13"/>
  <c r="P167" i="14"/>
  <c r="P151" i="14"/>
  <c r="P151" i="13"/>
  <c r="P135" i="14"/>
  <c r="P135" i="13"/>
  <c r="V7" i="13"/>
  <c r="P60" i="13"/>
  <c r="V4" i="14"/>
  <c r="Z4" i="14" s="1"/>
  <c r="W12" i="14"/>
  <c r="P178" i="13"/>
  <c r="P178" i="14"/>
  <c r="P162" i="14"/>
  <c r="P162" i="13"/>
  <c r="P146" i="13"/>
  <c r="P146" i="14"/>
  <c r="P130" i="14"/>
  <c r="P130" i="13"/>
  <c r="P185" i="13"/>
  <c r="P185" i="14"/>
  <c r="P169" i="13"/>
  <c r="P169" i="14"/>
  <c r="P153" i="13"/>
  <c r="P153" i="14"/>
  <c r="P137" i="14"/>
  <c r="P137" i="13"/>
  <c r="P176" i="14"/>
  <c r="P176" i="13"/>
  <c r="P160" i="13"/>
  <c r="P160" i="14"/>
  <c r="P144" i="14"/>
  <c r="P144" i="13"/>
  <c r="P179" i="14"/>
  <c r="P179" i="13"/>
  <c r="P163" i="14"/>
  <c r="P163" i="13"/>
  <c r="P147" i="14"/>
  <c r="P147" i="13"/>
  <c r="P131" i="14"/>
  <c r="P131" i="13"/>
  <c r="V7" i="14"/>
  <c r="P60" i="14"/>
  <c r="V8" i="14"/>
  <c r="P65" i="14"/>
  <c r="P135" i="3" l="1"/>
  <c r="P131" i="3"/>
  <c r="P144" i="3"/>
  <c r="P137" i="3"/>
  <c r="P146" i="3"/>
  <c r="V12" i="14"/>
  <c r="Z12" i="14" s="1"/>
  <c r="W9" i="14" s="1"/>
  <c r="AA12" i="14"/>
  <c r="AB12" i="14" s="1"/>
  <c r="Z7" i="13"/>
  <c r="S60" i="13" s="1"/>
  <c r="R60" i="13"/>
  <c r="P136" i="3"/>
  <c r="P168" i="3"/>
  <c r="P154" i="3"/>
  <c r="P156" i="3"/>
  <c r="P155" i="3"/>
  <c r="P159" i="3"/>
  <c r="P175" i="3"/>
  <c r="P179" i="3"/>
  <c r="P134" i="3"/>
  <c r="Q60" i="14"/>
  <c r="P151" i="3"/>
  <c r="AA12" i="13"/>
  <c r="AB12" i="13" s="1"/>
  <c r="V12" i="13"/>
  <c r="Z12" i="13" s="1"/>
  <c r="W9" i="13" s="1"/>
  <c r="P164" i="3"/>
  <c r="P173" i="3"/>
  <c r="P150" i="3"/>
  <c r="P139" i="3"/>
  <c r="P184" i="3"/>
  <c r="P138" i="3"/>
  <c r="P170" i="3"/>
  <c r="Q65" i="14"/>
  <c r="S65" i="14"/>
  <c r="Z7" i="14"/>
  <c r="S60" i="14" s="1"/>
  <c r="R60" i="14"/>
  <c r="P147" i="3"/>
  <c r="P169" i="3"/>
  <c r="P152" i="3"/>
  <c r="Q65" i="13"/>
  <c r="P143" i="3"/>
  <c r="P149" i="3"/>
  <c r="P181" i="3"/>
  <c r="P141" i="3"/>
  <c r="R64" i="14"/>
  <c r="R65" i="14"/>
  <c r="Z8" i="14"/>
  <c r="S64" i="14" s="1"/>
  <c r="P176" i="3"/>
  <c r="P132" i="3"/>
  <c r="P166" i="3"/>
  <c r="P171" i="3"/>
  <c r="R65" i="13"/>
  <c r="R64" i="13"/>
  <c r="Z8" i="13"/>
  <c r="S64" i="13" s="1"/>
  <c r="P140" i="3"/>
  <c r="P174" i="3"/>
  <c r="P163" i="3"/>
  <c r="P183" i="3"/>
  <c r="P177" i="3"/>
  <c r="P172" i="3"/>
  <c r="P133" i="3"/>
  <c r="P165" i="3"/>
  <c r="P142" i="3"/>
  <c r="P160" i="3"/>
  <c r="P185" i="3"/>
  <c r="P153" i="3"/>
  <c r="P162" i="3"/>
  <c r="P167" i="3"/>
  <c r="P148" i="3"/>
  <c r="P157" i="3"/>
  <c r="P145" i="3"/>
  <c r="P161" i="3"/>
  <c r="P158" i="3"/>
  <c r="P130" i="3"/>
  <c r="P178" i="3"/>
  <c r="S65" i="13"/>
  <c r="Q60" i="13"/>
  <c r="P180" i="3"/>
  <c r="P182" i="3"/>
  <c r="P129" i="3"/>
  <c r="AB9" i="13" l="1"/>
  <c r="V9" i="13"/>
  <c r="P61" i="13"/>
  <c r="AB9" i="14"/>
  <c r="P61" i="14"/>
  <c r="V9" i="14"/>
  <c r="Z9" i="14" l="1"/>
  <c r="S61" i="14" s="1"/>
  <c r="R61" i="14"/>
  <c r="Q61" i="13"/>
  <c r="S66" i="13"/>
  <c r="P63" i="13"/>
  <c r="P62" i="13"/>
  <c r="Q61" i="14"/>
  <c r="S66" i="14"/>
  <c r="P62" i="14"/>
  <c r="P63" i="14"/>
  <c r="Z9" i="13"/>
  <c r="S61" i="13" s="1"/>
  <c r="R61" i="13"/>
  <c r="Q62" i="14" l="1"/>
  <c r="S62" i="14"/>
  <c r="Q62" i="13"/>
  <c r="S62" i="13"/>
  <c r="O178" i="14" l="1"/>
  <c r="C20" i="12"/>
  <c r="W169" i="14"/>
  <c r="AC156" i="14" l="1"/>
  <c r="AC143" i="14"/>
  <c r="W169" i="13" l="1"/>
  <c r="O178" i="13"/>
  <c r="B20" i="12"/>
  <c r="O176" i="14"/>
  <c r="V179" i="14"/>
  <c r="O174" i="14"/>
  <c r="V177" i="14"/>
  <c r="B24" i="12"/>
  <c r="W173" i="13"/>
  <c r="O182" i="13"/>
  <c r="C25" i="12"/>
  <c r="O183" i="14"/>
  <c r="W174" i="14"/>
  <c r="W171" i="13"/>
  <c r="B22" i="12"/>
  <c r="O180" i="13"/>
  <c r="B25" i="12"/>
  <c r="O183" i="13"/>
  <c r="W174" i="13"/>
  <c r="C24" i="12"/>
  <c r="O182" i="14"/>
  <c r="W173" i="14"/>
  <c r="C23" i="12"/>
  <c r="O181" i="14"/>
  <c r="W172" i="14"/>
  <c r="W170" i="14"/>
  <c r="O179" i="14"/>
  <c r="C21" i="12"/>
  <c r="C26" i="12"/>
  <c r="W175" i="14"/>
  <c r="O184" i="14"/>
  <c r="B27" i="12"/>
  <c r="O185" i="13"/>
  <c r="W176" i="13"/>
  <c r="B26" i="12"/>
  <c r="W175" i="13"/>
  <c r="O184" i="13"/>
  <c r="O175" i="14"/>
  <c r="V178" i="14"/>
  <c r="B21" i="12"/>
  <c r="O179" i="13"/>
  <c r="W170" i="13"/>
  <c r="O175" i="13"/>
  <c r="V178" i="13"/>
  <c r="V177" i="13"/>
  <c r="O174" i="13"/>
  <c r="O176" i="13"/>
  <c r="V179" i="13"/>
  <c r="C22" i="12"/>
  <c r="W171" i="14"/>
  <c r="O180" i="14"/>
  <c r="W168" i="13"/>
  <c r="O177" i="13"/>
  <c r="B19" i="12"/>
  <c r="B23" i="12"/>
  <c r="W172" i="13"/>
  <c r="O181" i="13"/>
  <c r="O177" i="14"/>
  <c r="W168" i="14"/>
  <c r="C19" i="12"/>
  <c r="AB164" i="13" l="1"/>
  <c r="AB151" i="13"/>
  <c r="AC149" i="14"/>
  <c r="AC162" i="14"/>
  <c r="AC161" i="14"/>
  <c r="AC148" i="14"/>
  <c r="AC146" i="13"/>
  <c r="AC159" i="13"/>
  <c r="AC159" i="14"/>
  <c r="AC146" i="14"/>
  <c r="AB166" i="14"/>
  <c r="AB153" i="14"/>
  <c r="AC162" i="13"/>
  <c r="AC149" i="13"/>
  <c r="B31" i="12"/>
  <c r="K2" i="1" s="1"/>
  <c r="J2" i="1" s="1"/>
  <c r="AB165" i="13"/>
  <c r="AB152" i="13"/>
  <c r="AC157" i="13"/>
  <c r="AC144" i="13"/>
  <c r="AC163" i="13"/>
  <c r="AC150" i="13"/>
  <c r="AC157" i="14"/>
  <c r="AC144" i="14"/>
  <c r="AC147" i="14"/>
  <c r="AC160" i="14"/>
  <c r="AC158" i="13"/>
  <c r="AC145" i="13"/>
  <c r="AC147" i="13"/>
  <c r="AC160" i="13"/>
  <c r="AC142" i="13"/>
  <c r="AC155" i="13"/>
  <c r="AB166" i="13"/>
  <c r="AB153" i="13"/>
  <c r="AC155" i="14"/>
  <c r="AC142" i="14"/>
  <c r="AC158" i="14"/>
  <c r="AC145" i="14"/>
  <c r="AB152" i="14"/>
  <c r="AB165" i="14"/>
  <c r="AC161" i="13"/>
  <c r="AC148" i="13"/>
  <c r="AB151" i="14"/>
  <c r="AB164" i="14"/>
  <c r="AC156" i="13"/>
  <c r="AC143" i="13"/>
  <c r="U175" i="14" l="1"/>
  <c r="O160" i="14"/>
  <c r="O162" i="13"/>
  <c r="U177" i="13"/>
  <c r="O166" i="14"/>
  <c r="V169" i="14"/>
  <c r="T168" i="14"/>
  <c r="O141" i="14"/>
  <c r="T177" i="14"/>
  <c r="O150" i="14"/>
  <c r="O143" i="13"/>
  <c r="T170" i="13"/>
  <c r="U175" i="13"/>
  <c r="O160" i="13"/>
  <c r="V168" i="14"/>
  <c r="O165" i="14"/>
  <c r="V169" i="13"/>
  <c r="O166" i="13"/>
  <c r="O154" i="14"/>
  <c r="U169" i="14"/>
  <c r="O143" i="14"/>
  <c r="T170" i="14"/>
  <c r="O157" i="13"/>
  <c r="U172" i="13"/>
  <c r="O167" i="14"/>
  <c r="V170" i="14"/>
  <c r="U170" i="13"/>
  <c r="O155" i="13"/>
  <c r="O149" i="14"/>
  <c r="T176" i="14"/>
  <c r="U174" i="13"/>
  <c r="O159" i="13"/>
  <c r="T179" i="13"/>
  <c r="O152" i="13"/>
  <c r="T175" i="14"/>
  <c r="O148" i="14"/>
  <c r="O130" i="14"/>
  <c r="S169" i="14"/>
  <c r="O163" i="13"/>
  <c r="U178" i="13"/>
  <c r="T174" i="13"/>
  <c r="O147" i="13"/>
  <c r="O135" i="13"/>
  <c r="S174" i="13"/>
  <c r="O169" i="14"/>
  <c r="V172" i="14"/>
  <c r="O139" i="13"/>
  <c r="S178" i="13"/>
  <c r="O157" i="14"/>
  <c r="U172" i="14"/>
  <c r="O149" i="13"/>
  <c r="T176" i="13"/>
  <c r="O144" i="13"/>
  <c r="T171" i="13"/>
  <c r="S178" i="14"/>
  <c r="O139" i="14"/>
  <c r="V174" i="14"/>
  <c r="O171" i="14"/>
  <c r="U176" i="13"/>
  <c r="O161" i="13"/>
  <c r="T179" i="14"/>
  <c r="O152" i="14"/>
  <c r="O138" i="13"/>
  <c r="S177" i="13"/>
  <c r="O164" i="13"/>
  <c r="U179" i="13"/>
  <c r="O163" i="14"/>
  <c r="U178" i="14"/>
  <c r="O168" i="14"/>
  <c r="V171" i="14"/>
  <c r="O162" i="14"/>
  <c r="U177" i="14"/>
  <c r="O150" i="13"/>
  <c r="T177" i="13"/>
  <c r="U179" i="14"/>
  <c r="O164" i="14"/>
  <c r="O137" i="14"/>
  <c r="S176" i="14"/>
  <c r="O154" i="13"/>
  <c r="U169" i="13"/>
  <c r="O140" i="13"/>
  <c r="S179" i="13"/>
  <c r="O155" i="14"/>
  <c r="U170" i="14"/>
  <c r="S172" i="14"/>
  <c r="O133" i="14"/>
  <c r="O132" i="14"/>
  <c r="S171" i="14"/>
  <c r="O130" i="13"/>
  <c r="S169" i="13"/>
  <c r="O172" i="13"/>
  <c r="V175" i="13"/>
  <c r="O136" i="14"/>
  <c r="S175" i="14"/>
  <c r="O156" i="13"/>
  <c r="U171" i="13"/>
  <c r="O140" i="14"/>
  <c r="S179" i="14"/>
  <c r="V173" i="13"/>
  <c r="O170" i="13"/>
  <c r="S174" i="14"/>
  <c r="O135" i="14"/>
  <c r="S168" i="13"/>
  <c r="O129" i="13"/>
  <c r="S171" i="13"/>
  <c r="O132" i="13"/>
  <c r="O134" i="13"/>
  <c r="S173" i="13"/>
  <c r="V175" i="14"/>
  <c r="O172" i="14"/>
  <c r="O171" i="13"/>
  <c r="V174" i="13"/>
  <c r="O165" i="13"/>
  <c r="V168" i="13"/>
  <c r="T174" i="14"/>
  <c r="O147" i="14"/>
  <c r="U168" i="14"/>
  <c r="O153" i="14"/>
  <c r="T169" i="14"/>
  <c r="O142" i="14"/>
  <c r="U171" i="14"/>
  <c r="O156" i="14"/>
  <c r="T178" i="14"/>
  <c r="O151" i="14"/>
  <c r="V176" i="14"/>
  <c r="O173" i="14"/>
  <c r="O131" i="14"/>
  <c r="S170" i="14"/>
  <c r="V173" i="14"/>
  <c r="O170" i="14"/>
  <c r="O137" i="13"/>
  <c r="S176" i="13"/>
  <c r="U176" i="14"/>
  <c r="O161" i="14"/>
  <c r="O145" i="14"/>
  <c r="T172" i="14"/>
  <c r="O142" i="13"/>
  <c r="T169" i="13"/>
  <c r="V170" i="13"/>
  <c r="O167" i="13"/>
  <c r="T173" i="13"/>
  <c r="O146" i="13"/>
  <c r="S170" i="13"/>
  <c r="O131" i="13"/>
  <c r="V176" i="13"/>
  <c r="O173" i="13"/>
  <c r="S175" i="13"/>
  <c r="O136" i="13"/>
  <c r="O151" i="13"/>
  <c r="T178" i="13"/>
  <c r="O145" i="13"/>
  <c r="T172" i="13"/>
  <c r="O134" i="14"/>
  <c r="S173" i="14"/>
  <c r="V171" i="13"/>
  <c r="O168" i="13"/>
  <c r="O158" i="14"/>
  <c r="U173" i="14"/>
  <c r="U173" i="13"/>
  <c r="O158" i="13"/>
  <c r="U168" i="13"/>
  <c r="O153" i="13"/>
  <c r="T171" i="14"/>
  <c r="O144" i="14"/>
  <c r="O146" i="14"/>
  <c r="T173" i="14"/>
  <c r="T168" i="13"/>
  <c r="O141" i="13"/>
  <c r="O129" i="14"/>
  <c r="S168" i="14"/>
  <c r="O148" i="13"/>
  <c r="T175" i="13"/>
  <c r="V172" i="13"/>
  <c r="O169" i="13"/>
  <c r="U174" i="14"/>
  <c r="O159" i="14"/>
  <c r="S172" i="13"/>
  <c r="O133" i="13"/>
  <c r="S177" i="14"/>
  <c r="O138" i="14"/>
  <c r="Y155" i="14" l="1"/>
  <c r="Y142" i="14"/>
  <c r="Z165" i="13"/>
  <c r="Z152" i="13"/>
  <c r="Y157" i="14"/>
  <c r="Y144" i="14"/>
  <c r="Y163" i="14"/>
  <c r="Y150" i="14"/>
  <c r="Z151" i="13"/>
  <c r="Z164" i="13"/>
  <c r="AA163" i="13"/>
  <c r="AA150" i="13"/>
  <c r="AA161" i="13"/>
  <c r="AA148" i="13"/>
  <c r="AA157" i="13"/>
  <c r="AA144" i="13"/>
  <c r="AB142" i="14"/>
  <c r="AB155" i="14"/>
  <c r="AB158" i="13"/>
  <c r="AB145" i="13"/>
  <c r="AB163" i="13"/>
  <c r="AB150" i="13"/>
  <c r="AB157" i="13"/>
  <c r="AB144" i="13"/>
  <c r="AA158" i="14"/>
  <c r="AA145" i="14"/>
  <c r="AB161" i="13"/>
  <c r="AB148" i="13"/>
  <c r="Y158" i="14"/>
  <c r="Y145" i="14"/>
  <c r="AA165" i="14"/>
  <c r="AA152" i="14"/>
  <c r="AA166" i="13"/>
  <c r="AA153" i="13"/>
  <c r="AB146" i="14"/>
  <c r="AB159" i="14"/>
  <c r="AA165" i="13"/>
  <c r="AA152" i="13"/>
  <c r="AB144" i="14"/>
  <c r="AB157" i="14"/>
  <c r="AA159" i="13"/>
  <c r="AA146" i="13"/>
  <c r="AA156" i="14"/>
  <c r="AA143" i="14"/>
  <c r="AA162" i="13"/>
  <c r="AA149" i="13"/>
  <c r="Z164" i="14"/>
  <c r="Z151" i="14"/>
  <c r="AA162" i="14"/>
  <c r="AA149" i="14"/>
  <c r="Y147" i="14"/>
  <c r="Y160" i="14"/>
  <c r="Z156" i="13"/>
  <c r="Z143" i="13"/>
  <c r="Y145" i="13"/>
  <c r="Y158" i="13"/>
  <c r="AB147" i="13"/>
  <c r="AB160" i="13"/>
  <c r="Y166" i="13"/>
  <c r="Y153" i="13"/>
  <c r="AA164" i="14"/>
  <c r="AA151" i="14"/>
  <c r="AB161" i="14"/>
  <c r="AB148" i="14"/>
  <c r="Z144" i="13"/>
  <c r="Z157" i="13"/>
  <c r="Z155" i="13"/>
  <c r="Z142" i="13"/>
  <c r="Z158" i="14"/>
  <c r="Z145" i="14"/>
  <c r="Y162" i="13"/>
  <c r="Y149" i="13"/>
  <c r="Y157" i="13"/>
  <c r="Y144" i="13"/>
  <c r="AA163" i="14"/>
  <c r="AA150" i="14"/>
  <c r="AB147" i="14"/>
  <c r="AB160" i="14"/>
  <c r="AB163" i="14"/>
  <c r="AB150" i="14"/>
  <c r="Y166" i="14"/>
  <c r="Y153" i="14"/>
  <c r="Y162" i="14"/>
  <c r="Y149" i="14"/>
  <c r="Y164" i="13"/>
  <c r="Y151" i="13"/>
  <c r="AA159" i="14"/>
  <c r="AA146" i="14"/>
  <c r="Y161" i="13"/>
  <c r="Y148" i="13"/>
  <c r="Z144" i="14"/>
  <c r="Z157" i="14"/>
  <c r="Z142" i="14"/>
  <c r="Z155" i="14"/>
  <c r="Z162" i="13"/>
  <c r="Z149" i="13"/>
  <c r="Z160" i="14"/>
  <c r="Z147" i="14"/>
  <c r="Z146" i="13"/>
  <c r="Z159" i="13"/>
  <c r="Z146" i="14"/>
  <c r="Z159" i="14"/>
  <c r="AB162" i="14"/>
  <c r="AB149" i="14"/>
  <c r="Y142" i="13"/>
  <c r="Y155" i="13"/>
  <c r="Y146" i="14"/>
  <c r="Y159" i="14"/>
  <c r="AA156" i="13"/>
  <c r="AA143" i="13"/>
  <c r="Y152" i="14"/>
  <c r="Y165" i="14"/>
  <c r="Z149" i="14"/>
  <c r="Z162" i="14"/>
  <c r="AB156" i="14"/>
  <c r="AB143" i="14"/>
  <c r="Y164" i="14"/>
  <c r="Y151" i="14"/>
  <c r="AA161" i="14"/>
  <c r="AA148" i="14"/>
  <c r="AA155" i="13"/>
  <c r="AA142" i="13"/>
  <c r="AA155" i="14"/>
  <c r="AA142" i="14"/>
  <c r="Y160" i="13"/>
  <c r="Y147" i="13"/>
  <c r="AA158" i="13"/>
  <c r="AA145" i="13"/>
  <c r="AB149" i="13"/>
  <c r="AB162" i="13"/>
  <c r="AA157" i="14"/>
  <c r="AA144" i="14"/>
  <c r="Z145" i="13"/>
  <c r="Z158" i="13"/>
  <c r="Y156" i="14"/>
  <c r="Y143" i="14"/>
  <c r="Z163" i="14"/>
  <c r="Z150" i="14"/>
  <c r="AA160" i="14"/>
  <c r="AA147" i="14"/>
  <c r="Y150" i="13"/>
  <c r="Y163" i="13"/>
  <c r="Z161" i="14"/>
  <c r="Z148" i="14"/>
  <c r="Y148" i="14"/>
  <c r="Y161" i="14"/>
  <c r="Z153" i="14"/>
  <c r="Z166" i="14"/>
  <c r="Z161" i="13"/>
  <c r="Z148" i="13"/>
  <c r="Z153" i="13"/>
  <c r="Z166" i="13"/>
  <c r="AB156" i="13"/>
  <c r="AB143" i="13"/>
  <c r="AA164" i="13"/>
  <c r="AA151" i="13"/>
  <c r="Y159" i="13"/>
  <c r="Y146" i="13"/>
  <c r="AB146" i="13"/>
  <c r="AB159" i="13"/>
  <c r="AA160" i="13"/>
  <c r="AA147" i="13"/>
  <c r="Z160" i="13"/>
  <c r="Z147" i="13"/>
  <c r="Z165" i="14"/>
  <c r="Z152" i="14"/>
  <c r="Z156" i="14"/>
  <c r="Z143" i="14"/>
  <c r="AB142" i="13"/>
  <c r="AB155" i="13"/>
  <c r="Y156" i="13"/>
  <c r="Y143" i="13"/>
  <c r="AA166" i="14"/>
  <c r="AA153" i="14"/>
  <c r="AB158" i="14"/>
  <c r="AB145" i="14"/>
  <c r="Z163" i="13"/>
  <c r="Z150" i="13"/>
  <c r="Y152" i="13"/>
  <c r="Y165" i="13"/>
  <c r="C92" i="13" l="1"/>
  <c r="C87" i="13" s="1"/>
  <c r="F8" i="1" s="1"/>
  <c r="V93" i="13"/>
  <c r="V90" i="13" s="1"/>
  <c r="V91" i="13" s="1"/>
  <c r="AB168" i="13"/>
  <c r="AA168" i="13"/>
  <c r="V92" i="13"/>
  <c r="V105" i="14"/>
  <c r="V102" i="14" s="1"/>
  <c r="V103" i="14" s="1"/>
  <c r="AB168" i="14"/>
  <c r="AA168" i="14"/>
  <c r="V104" i="14"/>
  <c r="C95" i="14"/>
  <c r="C90" i="14" s="1"/>
  <c r="F9" i="1" s="1"/>
  <c r="W138" i="14" l="1"/>
  <c r="C58" i="12"/>
  <c r="W177" i="14"/>
  <c r="O186" i="14"/>
  <c r="C28" i="12"/>
  <c r="C57" i="12"/>
  <c r="W137" i="14"/>
  <c r="C27" i="12"/>
  <c r="W176" i="14"/>
  <c r="O185" i="14"/>
  <c r="C31" i="12" l="1"/>
  <c r="C61" i="12"/>
  <c r="AC151" i="14"/>
  <c r="AC164" i="14"/>
  <c r="AC150" i="14"/>
  <c r="AC163" i="14"/>
  <c r="N3" i="1" l="1"/>
  <c r="K3" i="1"/>
  <c r="J3" i="1" l="1"/>
  <c r="M198" i="3" l="1"/>
  <c r="M200" i="3"/>
  <c r="M199" i="3" l="1"/>
  <c r="O198" i="3"/>
  <c r="O200" i="3"/>
  <c r="O199" i="3"/>
  <c r="M187" i="3" l="1"/>
  <c r="M194" i="3"/>
  <c r="M197" i="3"/>
  <c r="M195" i="3" l="1"/>
  <c r="D59" i="12"/>
  <c r="W139" i="3"/>
  <c r="M193" i="3"/>
  <c r="D45" i="12"/>
  <c r="W153" i="3"/>
  <c r="M192" i="3"/>
  <c r="D15" i="12"/>
  <c r="W166" i="3"/>
  <c r="M186" i="3"/>
  <c r="M191" i="3"/>
  <c r="W152" i="3"/>
  <c r="D44" i="12"/>
  <c r="M190" i="3"/>
  <c r="W165" i="3"/>
  <c r="D14" i="12"/>
  <c r="M189" i="3"/>
  <c r="W151" i="3"/>
  <c r="D43" i="12"/>
  <c r="M196" i="3"/>
  <c r="M188" i="3"/>
  <c r="D13" i="12"/>
  <c r="W164" i="3"/>
  <c r="O192" i="3"/>
  <c r="O190" i="3"/>
  <c r="O197" i="3"/>
  <c r="O189" i="3"/>
  <c r="O196" i="3"/>
  <c r="O194" i="3"/>
  <c r="O195" i="3"/>
  <c r="O193" i="3"/>
  <c r="O191" i="3"/>
  <c r="O186" i="3" l="1"/>
  <c r="D28" i="12"/>
  <c r="W177" i="3"/>
  <c r="AC164" i="3" s="1"/>
  <c r="W178" i="3"/>
  <c r="AC165" i="3" s="1"/>
  <c r="D29" i="12"/>
  <c r="O187" i="3"/>
  <c r="D30" i="12"/>
  <c r="O188" i="3"/>
  <c r="W179" i="3"/>
  <c r="AC166" i="3" s="1"/>
  <c r="W140" i="3"/>
  <c r="D60" i="12"/>
  <c r="D58" i="12"/>
  <c r="W138" i="3"/>
  <c r="M185" i="3" l="1"/>
  <c r="M184" i="3"/>
  <c r="M183" i="3"/>
  <c r="M182" i="3"/>
  <c r="M181" i="3"/>
  <c r="M180" i="3"/>
  <c r="M179" i="3"/>
  <c r="M178" i="3"/>
  <c r="M177" i="3"/>
  <c r="M176" i="3"/>
  <c r="V140" i="3" s="1"/>
  <c r="V153" i="3"/>
  <c r="V166" i="3"/>
  <c r="M175" i="3"/>
  <c r="V139" i="3" s="1"/>
  <c r="V152" i="3"/>
  <c r="V165" i="3"/>
  <c r="M174" i="3"/>
  <c r="V138" i="3" s="1"/>
  <c r="V151" i="3"/>
  <c r="V164" i="3"/>
  <c r="M173" i="3"/>
  <c r="V137" i="3" s="1"/>
  <c r="V150" i="3"/>
  <c r="V163" i="3"/>
  <c r="M172" i="3"/>
  <c r="V136" i="3" s="1"/>
  <c r="V149" i="3"/>
  <c r="V162" i="3"/>
  <c r="M171" i="3"/>
  <c r="V135" i="3" s="1"/>
  <c r="V148" i="3"/>
  <c r="V161" i="3"/>
  <c r="M170" i="3"/>
  <c r="V134" i="3" s="1"/>
  <c r="V147" i="3"/>
  <c r="V160" i="3"/>
  <c r="M169" i="3"/>
  <c r="V133" i="3" s="1"/>
  <c r="V146" i="3"/>
  <c r="V159" i="3"/>
  <c r="M168" i="3"/>
  <c r="V132" i="3" s="1"/>
  <c r="V145" i="3"/>
  <c r="V158" i="3"/>
  <c r="M167" i="3"/>
  <c r="V131" i="3" s="1"/>
  <c r="V144" i="3"/>
  <c r="V157" i="3"/>
  <c r="M166" i="3"/>
  <c r="V130" i="3" s="1"/>
  <c r="V143" i="3"/>
  <c r="V156" i="3"/>
  <c r="M165" i="3"/>
  <c r="V129" i="3" s="1"/>
  <c r="V155" i="3"/>
  <c r="M164" i="3"/>
  <c r="U140" i="3" s="1"/>
  <c r="U153" i="3"/>
  <c r="U166" i="3"/>
  <c r="M163" i="3"/>
  <c r="U139" i="3" s="1"/>
  <c r="U152" i="3"/>
  <c r="U165" i="3"/>
  <c r="M162" i="3"/>
  <c r="U138" i="3" s="1"/>
  <c r="U151" i="3"/>
  <c r="U164" i="3"/>
  <c r="M161" i="3"/>
  <c r="U137" i="3" s="1"/>
  <c r="U150" i="3"/>
  <c r="U163" i="3"/>
  <c r="M160" i="3"/>
  <c r="U136" i="3" s="1"/>
  <c r="U149" i="3"/>
  <c r="U162" i="3"/>
  <c r="M159" i="3"/>
  <c r="U135" i="3" s="1"/>
  <c r="U148" i="3"/>
  <c r="U161" i="3"/>
  <c r="M158" i="3"/>
  <c r="U134" i="3" s="1"/>
  <c r="U147" i="3"/>
  <c r="U160" i="3"/>
  <c r="M157" i="3"/>
  <c r="U133" i="3" s="1"/>
  <c r="U146" i="3"/>
  <c r="U159" i="3"/>
  <c r="M156" i="3"/>
  <c r="U132" i="3" s="1"/>
  <c r="U145" i="3"/>
  <c r="U158" i="3"/>
  <c r="M155" i="3"/>
  <c r="U131" i="3" s="1"/>
  <c r="U144" i="3"/>
  <c r="U157" i="3"/>
  <c r="M154" i="3"/>
  <c r="U130" i="3" s="1"/>
  <c r="U143" i="3"/>
  <c r="U156" i="3"/>
  <c r="M153" i="3"/>
  <c r="U129" i="3" s="1"/>
  <c r="U155" i="3"/>
  <c r="M152" i="3"/>
  <c r="T140" i="3" s="1"/>
  <c r="T153" i="3"/>
  <c r="T166" i="3"/>
  <c r="M151" i="3"/>
  <c r="T139" i="3" s="1"/>
  <c r="T152" i="3"/>
  <c r="T165" i="3"/>
  <c r="M150" i="3"/>
  <c r="T138" i="3" s="1"/>
  <c r="T151" i="3"/>
  <c r="T164" i="3"/>
  <c r="M149" i="3"/>
  <c r="T137" i="3" s="1"/>
  <c r="T150" i="3"/>
  <c r="T163" i="3"/>
  <c r="M148" i="3"/>
  <c r="T136" i="3" s="1"/>
  <c r="T149" i="3"/>
  <c r="T162" i="3"/>
  <c r="M147" i="3"/>
  <c r="T135" i="3" s="1"/>
  <c r="T148" i="3"/>
  <c r="T161" i="3"/>
  <c r="M146" i="3"/>
  <c r="T134" i="3" s="1"/>
  <c r="T147" i="3"/>
  <c r="T160" i="3"/>
  <c r="M145" i="3"/>
  <c r="T133" i="3" s="1"/>
  <c r="T146" i="3"/>
  <c r="T159" i="3"/>
  <c r="M144" i="3"/>
  <c r="T132" i="3" s="1"/>
  <c r="T145" i="3"/>
  <c r="T158" i="3"/>
  <c r="M143" i="3"/>
  <c r="T131" i="3" s="1"/>
  <c r="T144" i="3"/>
  <c r="T157" i="3"/>
  <c r="M142" i="3"/>
  <c r="T130" i="3" s="1"/>
  <c r="T143" i="3"/>
  <c r="T156" i="3"/>
  <c r="M141" i="3"/>
  <c r="T129" i="3" s="1"/>
  <c r="T155" i="3"/>
  <c r="M140" i="3"/>
  <c r="S140" i="3" s="1"/>
  <c r="S153" i="3"/>
  <c r="S166" i="3"/>
  <c r="M139" i="3"/>
  <c r="S139" i="3" s="1"/>
  <c r="S152" i="3"/>
  <c r="S165" i="3"/>
  <c r="M138" i="3"/>
  <c r="S138" i="3" s="1"/>
  <c r="S151" i="3"/>
  <c r="S164" i="3"/>
  <c r="M137" i="3"/>
  <c r="S137" i="3" s="1"/>
  <c r="S150" i="3"/>
  <c r="S163" i="3"/>
  <c r="M136" i="3"/>
  <c r="S136" i="3" s="1"/>
  <c r="S149" i="3"/>
  <c r="S162" i="3"/>
  <c r="M135" i="3"/>
  <c r="S135" i="3" s="1"/>
  <c r="S148" i="3"/>
  <c r="S161" i="3"/>
  <c r="M134" i="3"/>
  <c r="S134" i="3" s="1"/>
  <c r="S147" i="3"/>
  <c r="S160" i="3"/>
  <c r="M133" i="3"/>
  <c r="S133" i="3" s="1"/>
  <c r="S146" i="3"/>
  <c r="S159" i="3"/>
  <c r="M132" i="3"/>
  <c r="S132" i="3" s="1"/>
  <c r="S145" i="3"/>
  <c r="S158" i="3"/>
  <c r="M131" i="3"/>
  <c r="S131" i="3" s="1"/>
  <c r="S144" i="3"/>
  <c r="S157" i="3"/>
  <c r="S143" i="3"/>
  <c r="S156" i="3"/>
  <c r="S155" i="3"/>
  <c r="D4" i="12" l="1"/>
  <c r="W155" i="3"/>
  <c r="W156" i="3"/>
  <c r="D5" i="12"/>
  <c r="D6" i="12"/>
  <c r="W157" i="3"/>
  <c r="W158" i="3"/>
  <c r="D7" i="12"/>
  <c r="D8" i="12"/>
  <c r="W159" i="3"/>
  <c r="W160" i="3"/>
  <c r="D9" i="12"/>
  <c r="W161" i="3"/>
  <c r="D10" i="12"/>
  <c r="W162" i="3"/>
  <c r="D11" i="12"/>
  <c r="D12" i="12"/>
  <c r="W163" i="3"/>
  <c r="Y4" i="3"/>
  <c r="X4" i="3"/>
  <c r="S142" i="3"/>
  <c r="T142" i="3"/>
  <c r="Y5" i="3"/>
  <c r="X5" i="3"/>
  <c r="W5" i="3" s="1"/>
  <c r="V5" i="3" s="1"/>
  <c r="Z5" i="3" s="1"/>
  <c r="Y6" i="3"/>
  <c r="U142" i="3"/>
  <c r="X6" i="3"/>
  <c r="W6" i="3" s="1"/>
  <c r="V6" i="3" s="1"/>
  <c r="Z6" i="3" s="1"/>
  <c r="V142" i="3"/>
  <c r="X7" i="3"/>
  <c r="Y7" i="3"/>
  <c r="W142" i="3"/>
  <c r="Y8" i="3"/>
  <c r="O64" i="3" s="1"/>
  <c r="X8" i="3"/>
  <c r="D34" i="12"/>
  <c r="D35" i="12"/>
  <c r="W143" i="3"/>
  <c r="D36" i="12"/>
  <c r="W144" i="3"/>
  <c r="W145" i="3"/>
  <c r="D37" i="12"/>
  <c r="W146" i="3"/>
  <c r="D38" i="12"/>
  <c r="W147" i="3"/>
  <c r="D39" i="12"/>
  <c r="D40" i="12"/>
  <c r="W148" i="3"/>
  <c r="D41" i="12"/>
  <c r="W149" i="3"/>
  <c r="W150" i="3"/>
  <c r="D42" i="12"/>
  <c r="M129" i="3"/>
  <c r="S129" i="3" s="1"/>
  <c r="C92" i="3"/>
  <c r="C88" i="3" s="1"/>
  <c r="C95" i="3"/>
  <c r="AB170" i="3"/>
  <c r="D49" i="12"/>
  <c r="W129" i="3"/>
  <c r="W130" i="3"/>
  <c r="D50" i="12"/>
  <c r="D51" i="12"/>
  <c r="W131" i="3"/>
  <c r="D52" i="12"/>
  <c r="W132" i="3"/>
  <c r="D53" i="12"/>
  <c r="W133" i="3"/>
  <c r="D54" i="12"/>
  <c r="W134" i="3"/>
  <c r="W135" i="3"/>
  <c r="D55" i="12"/>
  <c r="D56" i="12"/>
  <c r="W136" i="3"/>
  <c r="W137" i="3"/>
  <c r="D57" i="12"/>
  <c r="M130" i="3"/>
  <c r="S130" i="3" s="1"/>
  <c r="C91" i="3"/>
  <c r="AA170" i="3"/>
  <c r="D61" i="12" l="1"/>
  <c r="W4" i="3"/>
  <c r="D46" i="12"/>
  <c r="C89" i="3"/>
  <c r="D10" i="1" s="1"/>
  <c r="C90" i="3"/>
  <c r="F10" i="1" s="1"/>
  <c r="F11" i="1" s="1"/>
  <c r="C10" i="1"/>
  <c r="W8" i="3"/>
  <c r="P64" i="3"/>
  <c r="Q64" i="3" s="1"/>
  <c r="W7" i="3"/>
  <c r="D16" i="12"/>
  <c r="E16" i="12" l="1"/>
  <c r="L4" i="1"/>
  <c r="L5" i="1" s="1"/>
  <c r="M4" i="1"/>
  <c r="M5" i="1" s="1"/>
  <c r="E46" i="12"/>
  <c r="V4" i="3"/>
  <c r="Z4" i="3" s="1"/>
  <c r="W12" i="3"/>
  <c r="P65" i="3"/>
  <c r="V8" i="3"/>
  <c r="N4" i="1"/>
  <c r="P60" i="3"/>
  <c r="V7" i="3"/>
  <c r="V12" i="3" l="1"/>
  <c r="Z12" i="3" s="1"/>
  <c r="AA12" i="3"/>
  <c r="AB12" i="3" s="1"/>
  <c r="R60" i="3"/>
  <c r="Z7" i="3"/>
  <c r="S60" i="3" s="1"/>
  <c r="Z8" i="3"/>
  <c r="S64" i="3" s="1"/>
  <c r="R64" i="3"/>
  <c r="R65" i="3"/>
  <c r="Q60" i="3"/>
  <c r="Q65" i="3"/>
  <c r="S65" i="3"/>
  <c r="W9" i="3" l="1"/>
  <c r="AB9" i="3"/>
  <c r="V9" i="3" l="1"/>
  <c r="P61" i="3"/>
  <c r="Q61" i="3" l="1"/>
  <c r="S66" i="3"/>
  <c r="P62" i="3"/>
  <c r="P63" i="3"/>
  <c r="R61" i="3"/>
  <c r="Z9" i="3"/>
  <c r="S61" i="3" s="1"/>
  <c r="S62" i="3" l="1"/>
  <c r="Q62" i="3"/>
  <c r="O174" i="3" l="1"/>
  <c r="V177" i="3"/>
  <c r="AB164" i="3" s="1"/>
  <c r="O176" i="3"/>
  <c r="V179" i="3"/>
  <c r="AB166" i="3" s="1"/>
  <c r="O182" i="3"/>
  <c r="D24" i="12"/>
  <c r="W173" i="3"/>
  <c r="AC160" i="3" s="1"/>
  <c r="O184" i="3"/>
  <c r="D26" i="12"/>
  <c r="W175" i="3"/>
  <c r="AC162" i="3" s="1"/>
  <c r="W169" i="3"/>
  <c r="AC156" i="3" s="1"/>
  <c r="D20" i="12"/>
  <c r="O178" i="3"/>
  <c r="V178" i="3"/>
  <c r="AB165" i="3" s="1"/>
  <c r="O175" i="3"/>
  <c r="O177" i="3"/>
  <c r="W168" i="3"/>
  <c r="AC155" i="3" s="1"/>
  <c r="D19" i="12"/>
  <c r="D21" i="12"/>
  <c r="W170" i="3"/>
  <c r="AC157" i="3" s="1"/>
  <c r="O179" i="3"/>
  <c r="O185" i="3"/>
  <c r="W176" i="3"/>
  <c r="AC163" i="3" s="1"/>
  <c r="D27" i="12"/>
  <c r="D22" i="12"/>
  <c r="W171" i="3"/>
  <c r="AC158" i="3" s="1"/>
  <c r="O180" i="3"/>
  <c r="D23" i="12"/>
  <c r="W172" i="3"/>
  <c r="AC159" i="3" s="1"/>
  <c r="O181" i="3"/>
  <c r="O183" i="3"/>
  <c r="W174" i="3"/>
  <c r="AC161" i="3" s="1"/>
  <c r="D25" i="12"/>
  <c r="D31" i="12" l="1"/>
  <c r="K4" i="1" l="1"/>
  <c r="J4" i="1" l="1"/>
  <c r="S172" i="3" l="1"/>
  <c r="Y159" i="3" s="1"/>
  <c r="O133" i="3"/>
  <c r="V168" i="3"/>
  <c r="AB155" i="3" s="1"/>
  <c r="O165" i="3"/>
  <c r="O169" i="3"/>
  <c r="V172" i="3"/>
  <c r="AB159" i="3" s="1"/>
  <c r="O146" i="3"/>
  <c r="T173" i="3"/>
  <c r="Z160" i="3" s="1"/>
  <c r="O153" i="3"/>
  <c r="U168" i="3"/>
  <c r="AA155" i="3" s="1"/>
  <c r="V176" i="3"/>
  <c r="AB163" i="3" s="1"/>
  <c r="O173" i="3"/>
  <c r="O141" i="3"/>
  <c r="T168" i="3"/>
  <c r="Z155" i="3" s="1"/>
  <c r="O150" i="3"/>
  <c r="T177" i="3"/>
  <c r="Z164" i="3" s="1"/>
  <c r="O147" i="3"/>
  <c r="T174" i="3"/>
  <c r="Z161" i="3" s="1"/>
  <c r="S179" i="3"/>
  <c r="Y166" i="3" s="1"/>
  <c r="O140" i="3"/>
  <c r="O170" i="3"/>
  <c r="V173" i="3"/>
  <c r="AB160" i="3" s="1"/>
  <c r="T171" i="3"/>
  <c r="Z158" i="3" s="1"/>
  <c r="O144" i="3"/>
  <c r="U177" i="3"/>
  <c r="AA164" i="3" s="1"/>
  <c r="O162" i="3"/>
  <c r="O131" i="3"/>
  <c r="S170" i="3"/>
  <c r="Y157" i="3" s="1"/>
  <c r="T178" i="3"/>
  <c r="Z165" i="3" s="1"/>
  <c r="O151" i="3"/>
  <c r="O134" i="3"/>
  <c r="S173" i="3"/>
  <c r="Y160" i="3" s="1"/>
  <c r="O161" i="3"/>
  <c r="U176" i="3"/>
  <c r="AA163" i="3" s="1"/>
  <c r="O142" i="3"/>
  <c r="T169" i="3"/>
  <c r="Z156" i="3" s="1"/>
  <c r="S169" i="3"/>
  <c r="Y156" i="3" s="1"/>
  <c r="O130" i="3"/>
  <c r="T176" i="3"/>
  <c r="Z163" i="3" s="1"/>
  <c r="O149" i="3"/>
  <c r="O148" i="3"/>
  <c r="T175" i="3"/>
  <c r="Z162" i="3" s="1"/>
  <c r="O137" i="3"/>
  <c r="S176" i="3"/>
  <c r="Y163" i="3" s="1"/>
  <c r="U169" i="3"/>
  <c r="AA156" i="3" s="1"/>
  <c r="O154" i="3"/>
  <c r="O168" i="3"/>
  <c r="V171" i="3"/>
  <c r="AB158" i="3" s="1"/>
  <c r="S174" i="3"/>
  <c r="Y161" i="3" s="1"/>
  <c r="O135" i="3"/>
  <c r="U179" i="3"/>
  <c r="AA166" i="3" s="1"/>
  <c r="O164" i="3"/>
  <c r="O155" i="3"/>
  <c r="U170" i="3"/>
  <c r="AA157" i="3" s="1"/>
  <c r="S175" i="3"/>
  <c r="Y162" i="3" s="1"/>
  <c r="O136" i="3"/>
  <c r="O160" i="3"/>
  <c r="U175" i="3"/>
  <c r="AA162" i="3" s="1"/>
  <c r="O143" i="3"/>
  <c r="T170" i="3"/>
  <c r="Z157" i="3" s="1"/>
  <c r="O138" i="3"/>
  <c r="S177" i="3"/>
  <c r="Y164" i="3" s="1"/>
  <c r="O157" i="3"/>
  <c r="U172" i="3"/>
  <c r="AA159" i="3" s="1"/>
  <c r="V169" i="3"/>
  <c r="AB156" i="3" s="1"/>
  <c r="O166" i="3"/>
  <c r="O129" i="3"/>
  <c r="S168" i="3"/>
  <c r="Y155" i="3" s="1"/>
  <c r="U171" i="3"/>
  <c r="AA158" i="3" s="1"/>
  <c r="O156" i="3"/>
  <c r="S171" i="3"/>
  <c r="Y158" i="3" s="1"/>
  <c r="O132" i="3"/>
  <c r="U178" i="3"/>
  <c r="AA165" i="3" s="1"/>
  <c r="O163" i="3"/>
  <c r="S178" i="3"/>
  <c r="Y165" i="3" s="1"/>
  <c r="O139" i="3"/>
  <c r="O158" i="3"/>
  <c r="U173" i="3"/>
  <c r="AA160" i="3" s="1"/>
  <c r="V170" i="3"/>
  <c r="AB157" i="3" s="1"/>
  <c r="O167" i="3"/>
  <c r="U174" i="3"/>
  <c r="AA161" i="3" s="1"/>
  <c r="O159" i="3"/>
  <c r="V175" i="3"/>
  <c r="AB162" i="3" s="1"/>
  <c r="O172" i="3"/>
  <c r="O171" i="3"/>
  <c r="V174" i="3"/>
  <c r="AB161" i="3" s="1"/>
  <c r="T179" i="3"/>
  <c r="Z166" i="3" s="1"/>
  <c r="O152" i="3"/>
  <c r="T172" i="3"/>
  <c r="Z159" i="3" s="1"/>
  <c r="O145" i="3"/>
  <c r="AB168" i="3" l="1"/>
  <c r="AA168" i="3"/>
  <c r="D23" i="1" l="1"/>
  <c r="E31" i="12" l="1"/>
  <c r="J5" i="1" l="1"/>
  <c r="K5" i="1"/>
  <c r="G23" i="1"/>
  <c r="N5" i="1" l="1"/>
  <c r="E61" i="12"/>
  <c r="E23" i="1" l="1"/>
  <c r="C23" i="1"/>
  <c r="F23" i="1"/>
</calcChain>
</file>

<file path=xl/comments1.xml><?xml version="1.0" encoding="utf-8"?>
<comments xmlns="http://schemas.openxmlformats.org/spreadsheetml/2006/main">
  <authors>
    <author>pqq88k</author>
  </authors>
  <commentList>
    <comment ref="B75" authorId="0" shapeId="0">
      <text>
        <r>
          <rPr>
            <b/>
            <sz val="8"/>
            <color indexed="81"/>
            <rFont val="Tahoma"/>
            <family val="2"/>
          </rPr>
          <t xml:space="preserve">pqq88k:
September rerading
30/09/2012
155502.
Final meter reading 17/10/2012 
155808.
306 units to be added to end of October reading.
</t>
        </r>
      </text>
    </comment>
  </commentList>
</comments>
</file>

<file path=xl/sharedStrings.xml><?xml version="1.0" encoding="utf-8"?>
<sst xmlns="http://schemas.openxmlformats.org/spreadsheetml/2006/main" count="903" uniqueCount="198">
  <si>
    <t>SITE ID</t>
  </si>
  <si>
    <t>CAT</t>
  </si>
  <si>
    <t>Prisoners</t>
  </si>
  <si>
    <t>DD 20 yrs</t>
  </si>
  <si>
    <t>TOTAL kWhrs</t>
  </si>
  <si>
    <t>Fossil fuel TTL kWhrs (actual)</t>
  </si>
  <si>
    <t>Elect (KWh)</t>
  </si>
  <si>
    <t>Water M3</t>
  </si>
  <si>
    <t>Cat C</t>
  </si>
  <si>
    <t>DD</t>
  </si>
  <si>
    <t>Electricity</t>
  </si>
  <si>
    <t xml:space="preserve">Electricity kgCO2 </t>
  </si>
  <si>
    <t>Gas kgCO2</t>
  </si>
  <si>
    <t>Total kgCO2</t>
  </si>
  <si>
    <t>Gas &amp; Oil</t>
  </si>
  <si>
    <t>m3</t>
  </si>
  <si>
    <t>kWhrs</t>
  </si>
  <si>
    <t>NOTES</t>
  </si>
  <si>
    <t>Gas</t>
  </si>
  <si>
    <t>FF Cost £</t>
  </si>
  <si>
    <t>YOI</t>
  </si>
  <si>
    <t>Fossil Fuel</t>
  </si>
  <si>
    <t>CO2 Emissions kg per year</t>
  </si>
  <si>
    <t>April</t>
  </si>
  <si>
    <t>May</t>
  </si>
  <si>
    <t>June</t>
  </si>
  <si>
    <t>July</t>
  </si>
  <si>
    <t>Aug</t>
  </si>
  <si>
    <t>Sept</t>
  </si>
  <si>
    <t>Oct</t>
  </si>
  <si>
    <t>Nov</t>
  </si>
  <si>
    <t>Dec</t>
  </si>
  <si>
    <t>Jan</t>
  </si>
  <si>
    <t>Feb</t>
  </si>
  <si>
    <t>March</t>
  </si>
  <si>
    <t>London</t>
  </si>
  <si>
    <t>Meter Readings</t>
  </si>
  <si>
    <t>Meter Serial/Reference Number:</t>
  </si>
  <si>
    <t xml:space="preserve">Meter Units (enter metric, or imperial) </t>
  </si>
  <si>
    <t>Metric</t>
  </si>
  <si>
    <t>metric</t>
  </si>
  <si>
    <t xml:space="preserve">Meter Multipyer </t>
  </si>
  <si>
    <t>Meter Multipyer</t>
  </si>
  <si>
    <t>Date of Reading</t>
  </si>
  <si>
    <t xml:space="preserve">Present Reading  </t>
  </si>
  <si>
    <t>Consumption Since Previous Reading (Units)</t>
  </si>
  <si>
    <t>Consumption Since Previous Reading (Therms)</t>
  </si>
  <si>
    <t>26/0510</t>
  </si>
  <si>
    <t>New meter</t>
  </si>
  <si>
    <t>Meter Units</t>
  </si>
  <si>
    <t>kWh</t>
  </si>
  <si>
    <t>Meter Multipier</t>
  </si>
  <si>
    <t xml:space="preserve">Present Reading Rate 1 </t>
  </si>
  <si>
    <t xml:space="preserve">Present Reading Rate 2 </t>
  </si>
  <si>
    <t>Consumption Since Previous Reading</t>
  </si>
  <si>
    <t xml:space="preserve">Present Reading (Day)  </t>
  </si>
  <si>
    <t>Present Reading (Night)</t>
  </si>
  <si>
    <t xml:space="preserve">Present Reading (Weekend) </t>
  </si>
  <si>
    <t>31/11/11</t>
  </si>
  <si>
    <t>-</t>
  </si>
  <si>
    <t>Water</t>
  </si>
  <si>
    <t>Sub Meter</t>
  </si>
  <si>
    <t>31/06/11</t>
  </si>
  <si>
    <t>30/05.12</t>
  </si>
  <si>
    <t>30/0/12</t>
  </si>
  <si>
    <t>imperial</t>
  </si>
  <si>
    <t>Present Reading Rate 1 = night</t>
  </si>
  <si>
    <t>Present Reading Rate 2 = day</t>
  </si>
  <si>
    <t>E30/06/2008</t>
  </si>
  <si>
    <t>E01/08/2008</t>
  </si>
  <si>
    <t>E30/08/2008</t>
  </si>
  <si>
    <t>E01/10/2008</t>
  </si>
  <si>
    <t>Oil - Delivery &amp; Stock Method</t>
  </si>
  <si>
    <t>Litres</t>
  </si>
  <si>
    <t>Date of stock level reading</t>
  </si>
  <si>
    <t>Oil Purchased (litres) Since last Reading</t>
  </si>
  <si>
    <t>Stock Level Reading</t>
  </si>
  <si>
    <t>Consumption (litres)</t>
  </si>
  <si>
    <t>Laundry</t>
  </si>
  <si>
    <t>ELECTRICITY</t>
  </si>
  <si>
    <t>WATER &amp; SEWAGE</t>
  </si>
  <si>
    <t xml:space="preserve">Co2  </t>
  </si>
  <si>
    <t>Fossil Fuels</t>
  </si>
  <si>
    <t>Electric</t>
  </si>
  <si>
    <t>Hrs of Darkness</t>
  </si>
  <si>
    <t>Dates in RED are estimates as no reads received in the month</t>
  </si>
  <si>
    <t>Tn's</t>
  </si>
  <si>
    <t>GIA (DEC) Useful floor area M2</t>
  </si>
  <si>
    <t xml:space="preserve">Performing well with all utilities trending down, consumption performing better than expected. </t>
  </si>
  <si>
    <t>CO2</t>
  </si>
  <si>
    <t>Cost</t>
  </si>
  <si>
    <t>Energy</t>
  </si>
  <si>
    <t>2016/17 Data</t>
  </si>
  <si>
    <t>2017/18 Data</t>
  </si>
  <si>
    <t>Typical Practise benchmark (kWhr/Prisoner)</t>
  </si>
  <si>
    <t>Good Practise benchmark (kWhr/Prisoner)</t>
  </si>
  <si>
    <t>BENCHMARK PERFORMANCE</t>
  </si>
  <si>
    <t>Energy Benchmark (kWh/Prisoner)</t>
  </si>
  <si>
    <t>Carbon Benchmark (kgCO2/Prisoner)</t>
  </si>
  <si>
    <t>*Benchmarks for energy and carbon are calcuated on the average (median) and top 25% of prisons based on 2017/2018 data</t>
  </si>
  <si>
    <t>Prisons are categorised into Category A and other prisons as in bencharks developed in ECG084 Energy Consumption Guide: Energy use in prisons, Action Energy 2004</t>
  </si>
  <si>
    <t>Site Category</t>
  </si>
  <si>
    <t>Prison Population 2017/2018</t>
  </si>
  <si>
    <t xml:space="preserve">Introduction </t>
  </si>
  <si>
    <t xml:space="preserve">This report provides information on energy, carbon and water consumption alongside performance against calculated benchmarks. 
Site targets have been set against the benchmarks calculated for energy, carbon and water.
Progress for water is shown for the current year against performance.  As energy and related carbon emissons change seasonally performance is shown on a rolling quarterly basis. </t>
  </si>
  <si>
    <t xml:space="preserve">Fossil Fuel Consumption </t>
  </si>
  <si>
    <t xml:space="preserve">Electricity Consumption </t>
  </si>
  <si>
    <t>Cost of Energy (£)</t>
  </si>
  <si>
    <t>Carbon Emissions (kgCO2/yr)</t>
  </si>
  <si>
    <t>Gas (£/kWh)</t>
  </si>
  <si>
    <t>Gas (kgCO2/kWh) (2018)</t>
  </si>
  <si>
    <t>Electricity (£/kWh)</t>
  </si>
  <si>
    <t>Electricity (kgCO2/kWh) (2016/17)</t>
  </si>
  <si>
    <t>Electricity (kgCO2/kWh) (2017/18)</t>
  </si>
  <si>
    <t>Electricity (kgCO2/kWh) (2018/19)</t>
  </si>
  <si>
    <t>Current Benchmark Status*</t>
  </si>
  <si>
    <t>Current Benchmark Status</t>
  </si>
  <si>
    <t>Target</t>
  </si>
  <si>
    <t>2016/2017 Data</t>
  </si>
  <si>
    <t xml:space="preserve">2017/2018 Data </t>
  </si>
  <si>
    <t>Typical Practice Benchmark (kWh/Prisoner)</t>
  </si>
  <si>
    <t>Typical Practice Benchmark (kgCO2/Prisoner)</t>
  </si>
  <si>
    <t>Good Practice Benchmark (kWh/Prisoner)</t>
  </si>
  <si>
    <t>Good Practice Benchmark ((kgCO2/Prisoner)</t>
  </si>
  <si>
    <t>Prisons have been categorised into Category A and other prisons as with previous bencharks developed in ECG084 Energy Consumption Guide: Energy use in prisons, Action Energy 2004</t>
  </si>
  <si>
    <t>HMP Coldingley</t>
  </si>
  <si>
    <t>HMP Bullingdon</t>
  </si>
  <si>
    <t>Estimated Annual Cost Savings if Target Achieved</t>
  </si>
  <si>
    <t>Average Cost of Carbon (£/kgCO2)**</t>
  </si>
  <si>
    <t>Cat C Training Cat B Local</t>
  </si>
  <si>
    <t>Oil (£/kWh)</t>
  </si>
  <si>
    <t>Summary of Key findings</t>
  </si>
  <si>
    <t>DD 2019</t>
  </si>
  <si>
    <t>Month</t>
  </si>
  <si>
    <t>Water data</t>
  </si>
  <si>
    <t>m3/p/yr</t>
  </si>
  <si>
    <t>annual</t>
  </si>
  <si>
    <t>total</t>
  </si>
  <si>
    <t>dataset</t>
  </si>
  <si>
    <t>Status</t>
  </si>
  <si>
    <t>2014/5</t>
  </si>
  <si>
    <t>Mar</t>
  </si>
  <si>
    <t>2015/6</t>
  </si>
  <si>
    <t>Apr</t>
  </si>
  <si>
    <t>2016/7</t>
  </si>
  <si>
    <t>2017/8</t>
  </si>
  <si>
    <t>Jun</t>
  </si>
  <si>
    <t>2018/9</t>
  </si>
  <si>
    <t>Jul</t>
  </si>
  <si>
    <t xml:space="preserve">Target </t>
  </si>
  <si>
    <t>Typical Practice Benchmark</t>
  </si>
  <si>
    <t>Sep</t>
  </si>
  <si>
    <t>Good Practice Benchmark</t>
  </si>
  <si>
    <t>5-year low</t>
  </si>
  <si>
    <t>Yes</t>
  </si>
  <si>
    <t>Water Use (m3)</t>
  </si>
  <si>
    <r>
      <t>Water Use KPI (m</t>
    </r>
    <r>
      <rPr>
        <vertAlign val="superscript"/>
        <sz val="11"/>
        <color theme="1"/>
        <rFont val="Calibri"/>
        <family val="2"/>
        <scheme val="minor"/>
      </rPr>
      <t>3</t>
    </r>
    <r>
      <rPr>
        <sz val="11"/>
        <color theme="1"/>
        <rFont val="Calibri"/>
        <family val="2"/>
        <scheme val="minor"/>
      </rPr>
      <t>/prisoner/year)</t>
    </r>
  </si>
  <si>
    <t>Water Reduction Target</t>
  </si>
  <si>
    <r>
      <t>Total water use (m</t>
    </r>
    <r>
      <rPr>
        <b/>
        <vertAlign val="superscript"/>
        <sz val="11"/>
        <color theme="1"/>
        <rFont val="Calibri"/>
        <family val="2"/>
        <scheme val="minor"/>
      </rPr>
      <t>3</t>
    </r>
    <r>
      <rPr>
        <b/>
        <sz val="11"/>
        <color theme="1"/>
        <rFont val="Calibri"/>
        <family val="2"/>
        <scheme val="minor"/>
      </rPr>
      <t>)</t>
    </r>
  </si>
  <si>
    <t>Water  and Sewerage Cost</t>
  </si>
  <si>
    <r>
      <t>Water use KPI (m</t>
    </r>
    <r>
      <rPr>
        <b/>
        <vertAlign val="superscript"/>
        <sz val="11"/>
        <color theme="1"/>
        <rFont val="Calibri"/>
        <family val="2"/>
        <scheme val="minor"/>
      </rPr>
      <t>3</t>
    </r>
    <r>
      <rPr>
        <b/>
        <sz val="11"/>
        <color theme="1"/>
        <rFont val="Calibri"/>
        <family val="2"/>
        <scheme val="minor"/>
      </rPr>
      <t>/prisoner/yr)</t>
    </r>
  </si>
  <si>
    <t>2017/8 (annual)</t>
  </si>
  <si>
    <t>Target (annual)</t>
  </si>
  <si>
    <t>Target total volume reduction (m3/yr)</t>
  </si>
  <si>
    <t>Current 2018/9 (estimated annual)</t>
  </si>
  <si>
    <t>No</t>
  </si>
  <si>
    <t>Performing well below predicted consumption.</t>
  </si>
  <si>
    <t xml:space="preserve">Electricity and water trending down, oil consumption 20% higher than expected considering weather conditions.. </t>
  </si>
  <si>
    <t>GGC Consumption  TARGETS</t>
  </si>
  <si>
    <t>Site A</t>
  </si>
  <si>
    <t>Site B</t>
  </si>
  <si>
    <t>Site C</t>
  </si>
  <si>
    <t>HMP Site A</t>
  </si>
  <si>
    <t>Typical Practice</t>
  </si>
  <si>
    <t>Move from Typical to Good Practice</t>
  </si>
  <si>
    <t>CONSUMPTION</t>
  </si>
  <si>
    <t xml:space="preserve">Cat C </t>
  </si>
  <si>
    <t>Fossil Fuel kWhrs</t>
  </si>
  <si>
    <t>Electricity kWhrs</t>
  </si>
  <si>
    <t>Total kWhrs</t>
  </si>
  <si>
    <t>Tonne CO2</t>
  </si>
  <si>
    <t>M3 Water</t>
  </si>
  <si>
    <t>2009 - 2010 Consumption</t>
  </si>
  <si>
    <t>Year to March 2019</t>
  </si>
  <si>
    <t>Performance against GGC Target March 19</t>
  </si>
  <si>
    <t>Performance against GGC Target Feb 19</t>
  </si>
  <si>
    <t>Performance against GGC Target January 2018</t>
  </si>
  <si>
    <t>Performance against GGC Target Dec 2018</t>
  </si>
  <si>
    <t>2595390</t>
  </si>
  <si>
    <t>31/04/2017</t>
  </si>
  <si>
    <t>3214254</t>
  </si>
  <si>
    <t>3264108</t>
  </si>
  <si>
    <t>3316143</t>
  </si>
  <si>
    <t>3371557</t>
  </si>
  <si>
    <t>3478350</t>
  </si>
  <si>
    <t>3520832</t>
  </si>
  <si>
    <t>%age Reduction</t>
  </si>
  <si>
    <t>kWhrs saved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</si>
</sst>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8" formatCode="&quot;£&quot;#,##0.00;[Red]\-&quot;£&quot;#,##0.00"/>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0_ ;\-#,##0\ "/>
    <numFmt numFmtId="167" formatCode="dd/mm/yyyy;@"/>
    <numFmt numFmtId="168" formatCode="0.0"/>
    <numFmt numFmtId="169" formatCode="_-* #,##0.0000_-;\-* #,##0.0000_-;_-* &quot;-&quot;??_-;_-@_-"/>
    <numFmt numFmtId="170" formatCode="&quot;£&quot;#,##0"/>
    <numFmt numFmtId="171" formatCode="&quot;£&quot;#,##0.00"/>
    <numFmt numFmtId="172" formatCode="#,##0\ \ &quot;m3/year&quot;"/>
    <numFmt numFmtId="173" formatCode="0%\ &quot;reduction compared to 2017/8 use&quot;"/>
  </numFmts>
  <fonts count="66">
    <font>
      <sz val="11"/>
      <color theme="1"/>
      <name val="Calibri"/>
      <family val="2"/>
      <scheme val="minor"/>
    </font>
    <font>
      <sz val="11"/>
      <color theme="1"/>
      <name val="Calibri"/>
      <family val="2"/>
      <scheme val="minor"/>
    </font>
    <font>
      <b/>
      <sz val="10"/>
      <color theme="1"/>
      <name val="Tahoma"/>
      <family val="2"/>
    </font>
    <font>
      <sz val="11"/>
      <name val="Times New Roman"/>
      <family val="1"/>
    </font>
    <font>
      <sz val="10"/>
      <color rgb="FF000000"/>
      <name val="Consolas"/>
      <family val="3"/>
    </font>
    <font>
      <b/>
      <sz val="12"/>
      <color theme="1"/>
      <name val="Tahoma"/>
      <family val="2"/>
    </font>
    <font>
      <sz val="9"/>
      <color theme="1"/>
      <name val="Tahoma"/>
      <family val="2"/>
    </font>
    <font>
      <b/>
      <sz val="9"/>
      <color theme="1"/>
      <name val="Tahoma"/>
      <family val="2"/>
    </font>
    <font>
      <sz val="10"/>
      <color theme="1"/>
      <name val="Tahoma"/>
      <family val="2"/>
    </font>
    <font>
      <b/>
      <sz val="14"/>
      <name val="Times New Roman"/>
      <family val="1"/>
    </font>
    <font>
      <b/>
      <sz val="10"/>
      <name val="Arial"/>
      <family val="2"/>
    </font>
    <font>
      <sz val="8"/>
      <name val="Arial"/>
      <family val="2"/>
    </font>
    <font>
      <b/>
      <sz val="11"/>
      <name val="Times New Roman"/>
      <family val="1"/>
    </font>
    <font>
      <b/>
      <sz val="11"/>
      <color indexed="10"/>
      <name val="Times New Roman"/>
      <family val="1"/>
    </font>
    <font>
      <sz val="11"/>
      <color indexed="10"/>
      <name val="Times New Roman"/>
      <family val="1"/>
    </font>
    <font>
      <sz val="11"/>
      <color rgb="FF00B050"/>
      <name val="Times New Roman"/>
      <family val="1"/>
    </font>
    <font>
      <sz val="11"/>
      <color rgb="FFFF0000"/>
      <name val="Times New Roman"/>
      <family val="1"/>
    </font>
    <font>
      <b/>
      <sz val="9"/>
      <color rgb="FF0070C0"/>
      <name val="Segoe UI"/>
      <family val="2"/>
    </font>
    <font>
      <sz val="11"/>
      <color rgb="FF0070C0"/>
      <name val="Times New Roman"/>
      <family val="1"/>
    </font>
    <font>
      <b/>
      <sz val="11"/>
      <color rgb="FFFF0000"/>
      <name val="Times New Roman"/>
      <family val="1"/>
    </font>
    <font>
      <sz val="11"/>
      <color indexed="8"/>
      <name val="Times New Roman"/>
      <family val="1"/>
    </font>
    <font>
      <b/>
      <sz val="11"/>
      <color indexed="8"/>
      <name val="Times New Roman"/>
      <family val="1"/>
    </font>
    <font>
      <b/>
      <sz val="10"/>
      <name val="Tahoma"/>
      <family val="2"/>
    </font>
    <font>
      <sz val="10"/>
      <name val="Tahoma"/>
      <family val="2"/>
    </font>
    <font>
      <sz val="10"/>
      <color indexed="10"/>
      <name val="Tahoma"/>
      <family val="2"/>
    </font>
    <font>
      <sz val="10"/>
      <color rgb="FF0070C0"/>
      <name val="Tahoma"/>
      <family val="2"/>
    </font>
    <font>
      <sz val="10"/>
      <color rgb="FFFF0000"/>
      <name val="Tahoma"/>
      <family val="2"/>
    </font>
    <font>
      <b/>
      <sz val="10"/>
      <color rgb="FFFF0000"/>
      <name val="Tahoma"/>
      <family val="2"/>
    </font>
    <font>
      <b/>
      <sz val="10"/>
      <color rgb="FF000000"/>
      <name val="Tahoma"/>
      <family val="2"/>
    </font>
    <font>
      <sz val="10"/>
      <color theme="9" tint="-0.249977111117893"/>
      <name val="Tahoma"/>
      <family val="2"/>
    </font>
    <font>
      <b/>
      <sz val="8"/>
      <color indexed="81"/>
      <name val="Tahoma"/>
      <family val="2"/>
    </font>
    <font>
      <b/>
      <sz val="6"/>
      <name val="Arial"/>
      <family val="2"/>
    </font>
    <font>
      <sz val="11"/>
      <name val="Times New Roman"/>
      <family val="1"/>
    </font>
    <font>
      <sz val="10"/>
      <color theme="1"/>
      <name val="Calibri"/>
      <family val="2"/>
      <scheme val="minor"/>
    </font>
    <font>
      <b/>
      <sz val="10"/>
      <color rgb="FF0070C0"/>
      <name val="Tahoma"/>
      <family val="2"/>
    </font>
    <font>
      <b/>
      <sz val="15"/>
      <color theme="3"/>
      <name val="Calibri"/>
      <family val="2"/>
      <scheme val="minor"/>
    </font>
    <font>
      <b/>
      <sz val="13"/>
      <color theme="3"/>
      <name val="Calibri"/>
      <family val="2"/>
      <scheme val="minor"/>
    </font>
    <font>
      <sz val="11"/>
      <color theme="0"/>
      <name val="Calibri"/>
      <family val="2"/>
      <scheme val="minor"/>
    </font>
    <font>
      <b/>
      <sz val="12"/>
      <color rgb="FFFF0000"/>
      <name val="Calibri"/>
      <family val="2"/>
      <scheme val="minor"/>
    </font>
    <font>
      <b/>
      <sz val="12"/>
      <color theme="1"/>
      <name val="Calibri"/>
      <family val="2"/>
      <scheme val="minor"/>
    </font>
    <font>
      <sz val="12"/>
      <color theme="1"/>
      <name val="Calibri"/>
      <family val="2"/>
      <scheme val="minor"/>
    </font>
    <font>
      <sz val="12"/>
      <color rgb="FF000000"/>
      <name val="Consolas"/>
      <family val="3"/>
    </font>
    <font>
      <b/>
      <sz val="12"/>
      <color theme="3"/>
      <name val="Calibri"/>
      <family val="2"/>
      <scheme val="minor"/>
    </font>
    <font>
      <b/>
      <sz val="12"/>
      <color rgb="FFFFFFFF"/>
      <name val="Calibri"/>
      <family val="2"/>
    </font>
    <font>
      <b/>
      <sz val="12"/>
      <color rgb="FF000000"/>
      <name val="Calibri"/>
      <family val="2"/>
    </font>
    <font>
      <b/>
      <sz val="12"/>
      <name val="Calibri"/>
      <family val="2"/>
      <scheme val="minor"/>
    </font>
    <font>
      <sz val="12"/>
      <color rgb="FF000000"/>
      <name val="Calibri"/>
      <family val="2"/>
      <scheme val="minor"/>
    </font>
    <font>
      <sz val="12"/>
      <name val="Calibri"/>
      <family val="2"/>
      <scheme val="minor"/>
    </font>
    <font>
      <b/>
      <i/>
      <sz val="12"/>
      <color theme="1"/>
      <name val="Calibri"/>
      <family val="2"/>
      <scheme val="minor"/>
    </font>
    <font>
      <b/>
      <sz val="12"/>
      <color rgb="FF0070C0"/>
      <name val="Calibri"/>
      <family val="2"/>
      <scheme val="minor"/>
    </font>
    <font>
      <sz val="12"/>
      <color rgb="FF0070C0"/>
      <name val="Calibri"/>
      <family val="2"/>
      <scheme val="minor"/>
    </font>
    <font>
      <sz val="12"/>
      <color theme="3"/>
      <name val="Calibri"/>
      <family val="2"/>
      <scheme val="minor"/>
    </font>
    <font>
      <b/>
      <sz val="11"/>
      <color theme="1"/>
      <name val="Calibri"/>
      <family val="2"/>
      <scheme val="minor"/>
    </font>
    <font>
      <sz val="11"/>
      <color rgb="FF000000"/>
      <name val="Calibri"/>
      <family val="2"/>
    </font>
    <font>
      <b/>
      <sz val="16"/>
      <color theme="1"/>
      <name val="Calibri"/>
      <family val="2"/>
      <scheme val="minor"/>
    </font>
    <font>
      <b/>
      <sz val="14"/>
      <color theme="1"/>
      <name val="Calibri"/>
      <family val="2"/>
      <scheme val="minor"/>
    </font>
    <font>
      <vertAlign val="superscript"/>
      <sz val="11"/>
      <color theme="1"/>
      <name val="Calibri"/>
      <family val="2"/>
      <scheme val="minor"/>
    </font>
    <font>
      <i/>
      <sz val="11"/>
      <name val="Calibri"/>
      <family val="2"/>
    </font>
    <font>
      <b/>
      <vertAlign val="superscript"/>
      <sz val="11"/>
      <color theme="1"/>
      <name val="Calibri"/>
      <family val="2"/>
      <scheme val="minor"/>
    </font>
    <font>
      <b/>
      <sz val="11"/>
      <color rgb="FFFFFFFF"/>
      <name val="Calibri"/>
      <family val="2"/>
    </font>
    <font>
      <b/>
      <sz val="11"/>
      <color rgb="FF000000"/>
      <name val="Calibri"/>
      <family val="2"/>
    </font>
    <font>
      <sz val="11"/>
      <color theme="1"/>
      <name val="Calibri"/>
      <family val="2"/>
      <charset val="2"/>
      <scheme val="minor"/>
    </font>
    <font>
      <b/>
      <u/>
      <sz val="11"/>
      <color theme="1"/>
      <name val="Calibri"/>
      <family val="2"/>
      <scheme val="minor"/>
    </font>
    <font>
      <sz val="9"/>
      <color theme="1"/>
      <name val="Calibri"/>
      <family val="2"/>
      <charset val="2"/>
      <scheme val="minor"/>
    </font>
    <font>
      <sz val="9"/>
      <color theme="1"/>
      <name val="Calibri"/>
      <family val="2"/>
      <scheme val="minor"/>
    </font>
    <font>
      <i/>
      <sz val="9"/>
      <color theme="1"/>
      <name val="Calibri"/>
      <family val="2"/>
      <scheme val="minor"/>
    </font>
  </fonts>
  <fills count="1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0070C0"/>
        <bgColor indexed="64"/>
      </patternFill>
    </fill>
    <fill>
      <patternFill patternType="solid">
        <fgColor rgb="FF92D050"/>
        <bgColor indexed="64"/>
      </patternFill>
    </fill>
    <fill>
      <patternFill patternType="solid">
        <fgColor theme="8" tint="0.39997558519241921"/>
        <bgColor indexed="64"/>
      </patternFill>
    </fill>
    <fill>
      <patternFill patternType="solid">
        <fgColor indexed="43"/>
        <bgColor indexed="64"/>
      </patternFill>
    </fill>
    <fill>
      <patternFill patternType="solid">
        <fgColor indexed="15"/>
        <bgColor indexed="64"/>
      </patternFill>
    </fill>
    <fill>
      <patternFill patternType="solid">
        <fgColor theme="7" tint="0.79998168889431442"/>
        <bgColor indexed="64"/>
      </patternFill>
    </fill>
    <fill>
      <patternFill patternType="solid">
        <fgColor theme="5"/>
      </patternFill>
    </fill>
    <fill>
      <patternFill patternType="solid">
        <fgColor theme="4" tint="0.79998168889431442"/>
        <bgColor indexed="64"/>
      </patternFill>
    </fill>
    <fill>
      <patternFill patternType="solid">
        <fgColor rgb="FFED7D31"/>
        <bgColor rgb="FFFFFFFF"/>
      </patternFill>
    </fill>
    <fill>
      <patternFill patternType="solid">
        <fgColor theme="9" tint="-0.249977111117893"/>
        <bgColor rgb="FFFFFFFF"/>
      </patternFill>
    </fill>
    <fill>
      <patternFill patternType="solid">
        <fgColor theme="9" tint="0.59999389629810485"/>
        <bgColor indexed="64"/>
      </patternFill>
    </fill>
    <fill>
      <patternFill patternType="solid">
        <fgColor theme="5" tint="0.79998168889431442"/>
        <bgColor indexed="64"/>
      </patternFill>
    </fill>
    <fill>
      <patternFill patternType="solid">
        <fgColor theme="0" tint="-4.9989318521683403E-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double">
        <color auto="1"/>
      </right>
      <top/>
      <bottom style="medium">
        <color indexed="64"/>
      </bottom>
      <diagonal/>
    </border>
    <border>
      <left style="double">
        <color auto="1"/>
      </left>
      <right/>
      <top/>
      <bottom style="double">
        <color auto="1"/>
      </bottom>
      <diagonal/>
    </border>
    <border>
      <left/>
      <right/>
      <top/>
      <bottom style="double">
        <color auto="1"/>
      </bottom>
      <diagonal/>
    </border>
    <border>
      <left/>
      <right style="double">
        <color auto="1"/>
      </right>
      <top style="medium">
        <color auto="1"/>
      </top>
      <bottom/>
      <diagonal/>
    </border>
    <border>
      <left style="double">
        <color auto="1"/>
      </left>
      <right style="medium">
        <color auto="1"/>
      </right>
      <top/>
      <bottom style="medium">
        <color auto="1"/>
      </bottom>
      <diagonal/>
    </border>
    <border>
      <left style="double">
        <color auto="1"/>
      </left>
      <right style="medium">
        <color auto="1"/>
      </right>
      <top style="medium">
        <color auto="1"/>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double">
        <color auto="1"/>
      </left>
      <right style="medium">
        <color auto="1"/>
      </right>
      <top style="double">
        <color indexed="64"/>
      </top>
      <bottom/>
      <diagonal/>
    </border>
    <border>
      <left/>
      <right/>
      <top/>
      <bottom style="thick">
        <color theme="4"/>
      </bottom>
      <diagonal/>
    </border>
    <border>
      <left/>
      <right/>
      <top/>
      <bottom style="thick">
        <color theme="4" tint="0.499984740745262"/>
      </bottom>
      <diagonal/>
    </border>
    <border>
      <left/>
      <right style="medium">
        <color rgb="FF0070C0"/>
      </right>
      <top/>
      <bottom style="medium">
        <color rgb="FF0070C0"/>
      </bottom>
      <diagonal/>
    </border>
    <border>
      <left style="medium">
        <color rgb="FF0070C0"/>
      </left>
      <right style="medium">
        <color rgb="FF0070C0"/>
      </right>
      <top style="medium">
        <color rgb="FF0070C0"/>
      </top>
      <bottom style="medium">
        <color rgb="FF0070C0"/>
      </bottom>
      <diagonal/>
    </border>
    <border>
      <left style="medium">
        <color rgb="FF0070C0"/>
      </left>
      <right style="medium">
        <color rgb="FF0070C0"/>
      </right>
      <top style="medium">
        <color rgb="FF0070C0"/>
      </top>
      <bottom style="thin">
        <color rgb="FF0070C0"/>
      </bottom>
      <diagonal/>
    </border>
    <border>
      <left style="medium">
        <color rgb="FF0070C0"/>
      </left>
      <right style="medium">
        <color rgb="FF0070C0"/>
      </right>
      <top style="thin">
        <color rgb="FF0070C0"/>
      </top>
      <bottom style="thin">
        <color rgb="FF0070C0"/>
      </bottom>
      <diagonal/>
    </border>
    <border>
      <left style="medium">
        <color rgb="FF0070C0"/>
      </left>
      <right/>
      <top style="medium">
        <color rgb="FF0070C0"/>
      </top>
      <bottom style="thin">
        <color rgb="FF0070C0"/>
      </bottom>
      <diagonal/>
    </border>
    <border>
      <left/>
      <right style="medium">
        <color rgb="FF0070C0"/>
      </right>
      <top style="medium">
        <color rgb="FF0070C0"/>
      </top>
      <bottom style="thin">
        <color rgb="FF0070C0"/>
      </bottom>
      <diagonal/>
    </border>
    <border>
      <left style="medium">
        <color rgb="FF0070C0"/>
      </left>
      <right/>
      <top style="thin">
        <color rgb="FF0070C0"/>
      </top>
      <bottom style="thin">
        <color rgb="FF0070C0"/>
      </bottom>
      <diagonal/>
    </border>
    <border>
      <left/>
      <right style="medium">
        <color rgb="FF0070C0"/>
      </right>
      <top style="thin">
        <color rgb="FF0070C0"/>
      </top>
      <bottom style="thin">
        <color rgb="FF0070C0"/>
      </bottom>
      <diagonal/>
    </border>
    <border>
      <left/>
      <right style="double">
        <color auto="1"/>
      </right>
      <top/>
      <bottom/>
      <diagonal/>
    </border>
    <border>
      <left/>
      <right/>
      <top/>
      <bottom style="thick">
        <color rgb="FFACCCEA"/>
      </bottom>
      <diagonal/>
    </border>
  </borders>
  <cellStyleXfs count="12">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43" fontId="1" fillId="0" borderId="0" applyFont="0" applyFill="0" applyBorder="0" applyAlignment="0" applyProtection="0"/>
    <xf numFmtId="0" fontId="3" fillId="0" borderId="0"/>
    <xf numFmtId="44" fontId="1" fillId="0" borderId="0" applyFont="0" applyFill="0" applyBorder="0" applyAlignment="0" applyProtection="0"/>
    <xf numFmtId="43" fontId="1" fillId="0" borderId="0" applyFont="0" applyFill="0" applyBorder="0" applyAlignment="0" applyProtection="0"/>
    <xf numFmtId="0" fontId="32" fillId="0" borderId="0"/>
    <xf numFmtId="0" fontId="35" fillId="0" borderId="61" applyNumberFormat="0" applyFill="0" applyAlignment="0" applyProtection="0"/>
    <xf numFmtId="0" fontId="36" fillId="0" borderId="62" applyNumberFormat="0" applyFill="0" applyAlignment="0" applyProtection="0"/>
    <xf numFmtId="0" fontId="37" fillId="11" borderId="0" applyNumberFormat="0" applyBorder="0" applyAlignment="0" applyProtection="0"/>
  </cellStyleXfs>
  <cellXfs count="594">
    <xf numFmtId="0" fontId="0" fillId="0" borderId="0" xfId="0"/>
    <xf numFmtId="1" fontId="0" fillId="0" borderId="0" xfId="0" applyNumberFormat="1"/>
    <xf numFmtId="17" fontId="0" fillId="0" borderId="0" xfId="0" applyNumberForma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2" fillId="0" borderId="0" xfId="0" applyFont="1"/>
    <xf numFmtId="0" fontId="8" fillId="0" borderId="0" xfId="0" applyFont="1" applyAlignment="1">
      <alignment horizontal="center"/>
    </xf>
    <xf numFmtId="1" fontId="2" fillId="0" borderId="0" xfId="0" applyNumberFormat="1" applyFont="1"/>
    <xf numFmtId="1" fontId="8" fillId="0" borderId="0" xfId="0" applyNumberFormat="1" applyFont="1"/>
    <xf numFmtId="165" fontId="2" fillId="6" borderId="6" xfId="4" applyNumberFormat="1" applyFont="1" applyFill="1" applyBorder="1"/>
    <xf numFmtId="0" fontId="2" fillId="6" borderId="15" xfId="0" applyFont="1" applyFill="1" applyBorder="1" applyAlignment="1">
      <alignment horizontal="center"/>
    </xf>
    <xf numFmtId="44" fontId="0" fillId="0" borderId="0" xfId="1" applyFont="1"/>
    <xf numFmtId="0" fontId="2" fillId="0" borderId="6" xfId="0" applyFont="1" applyBorder="1" applyAlignment="1">
      <alignment horizontal="center"/>
    </xf>
    <xf numFmtId="1" fontId="2" fillId="0" borderId="13" xfId="0" applyNumberFormat="1" applyFont="1" applyBorder="1" applyAlignment="1">
      <alignment horizontal="center"/>
    </xf>
    <xf numFmtId="17" fontId="8" fillId="0" borderId="0" xfId="0" applyNumberFormat="1" applyFont="1"/>
    <xf numFmtId="167" fontId="9" fillId="8" borderId="0" xfId="0" applyNumberFormat="1" applyFont="1" applyFill="1"/>
    <xf numFmtId="0" fontId="0" fillId="8" borderId="0" xfId="0" applyFill="1"/>
    <xf numFmtId="1" fontId="0" fillId="8" borderId="0" xfId="0" applyNumberFormat="1" applyFill="1"/>
    <xf numFmtId="167" fontId="9" fillId="8" borderId="8" xfId="0" applyNumberFormat="1" applyFont="1" applyFill="1" applyBorder="1"/>
    <xf numFmtId="0" fontId="0" fillId="8" borderId="16" xfId="0" applyFill="1" applyBorder="1"/>
    <xf numFmtId="1" fontId="0" fillId="8" borderId="25" xfId="0" applyNumberFormat="1" applyFill="1" applyBorder="1"/>
    <xf numFmtId="1" fontId="0" fillId="8" borderId="16" xfId="0" applyNumberFormat="1" applyFill="1" applyBorder="1"/>
    <xf numFmtId="167" fontId="9" fillId="9" borderId="8" xfId="0" applyNumberFormat="1" applyFont="1" applyFill="1" applyBorder="1"/>
    <xf numFmtId="0" fontId="0" fillId="9" borderId="16" xfId="0" applyFill="1" applyBorder="1"/>
    <xf numFmtId="1" fontId="0" fillId="9" borderId="25" xfId="0" applyNumberFormat="1" applyFill="1" applyBorder="1"/>
    <xf numFmtId="1" fontId="0" fillId="9" borderId="16" xfId="0" applyNumberFormat="1" applyFill="1" applyBorder="1"/>
    <xf numFmtId="167" fontId="10" fillId="8" borderId="8" xfId="0" applyNumberFormat="1" applyFont="1" applyFill="1" applyBorder="1" applyAlignment="1">
      <alignment vertical="top"/>
    </xf>
    <xf numFmtId="167" fontId="10" fillId="9" borderId="8" xfId="0" applyNumberFormat="1" applyFont="1" applyFill="1" applyBorder="1" applyAlignment="1">
      <alignment vertical="top"/>
    </xf>
    <xf numFmtId="0" fontId="3" fillId="0" borderId="37" xfId="0" applyFont="1" applyBorder="1" applyAlignment="1">
      <alignment horizontal="center" wrapText="1"/>
    </xf>
    <xf numFmtId="1" fontId="0" fillId="8" borderId="2" xfId="0" applyNumberFormat="1" applyFill="1" applyBorder="1" applyAlignment="1">
      <alignment wrapText="1"/>
    </xf>
    <xf numFmtId="0" fontId="0" fillId="0" borderId="37" xfId="0" applyBorder="1" applyAlignment="1">
      <alignment horizontal="center" wrapText="1"/>
    </xf>
    <xf numFmtId="0" fontId="3" fillId="9" borderId="37" xfId="0" applyFont="1" applyFill="1" applyBorder="1" applyAlignment="1">
      <alignment horizontal="center" wrapText="1"/>
    </xf>
    <xf numFmtId="1" fontId="3" fillId="9" borderId="2" xfId="0" applyNumberFormat="1" applyFont="1" applyFill="1" applyBorder="1" applyAlignment="1">
      <alignment wrapText="1"/>
    </xf>
    <xf numFmtId="0" fontId="0" fillId="9" borderId="37" xfId="0" applyFill="1" applyBorder="1" applyAlignment="1">
      <alignment horizontal="center" wrapText="1"/>
    </xf>
    <xf numFmtId="1" fontId="0" fillId="9" borderId="2" xfId="0" applyNumberFormat="1" applyFill="1" applyBorder="1" applyAlignment="1">
      <alignment wrapText="1"/>
    </xf>
    <xf numFmtId="167" fontId="10" fillId="8" borderId="38" xfId="0" applyNumberFormat="1" applyFont="1" applyFill="1" applyBorder="1"/>
    <xf numFmtId="0" fontId="0" fillId="8" borderId="39" xfId="0" applyFill="1" applyBorder="1" applyAlignment="1">
      <alignment wrapText="1"/>
    </xf>
    <xf numFmtId="0" fontId="0" fillId="0" borderId="40" xfId="0" applyBorder="1" applyAlignment="1">
      <alignment horizontal="center" wrapText="1"/>
    </xf>
    <xf numFmtId="1" fontId="0" fillId="8" borderId="13" xfId="0" applyNumberFormat="1" applyFill="1" applyBorder="1" applyAlignment="1">
      <alignment wrapText="1"/>
    </xf>
    <xf numFmtId="1" fontId="0" fillId="8" borderId="39" xfId="0" applyNumberFormat="1" applyFill="1" applyBorder="1" applyAlignment="1">
      <alignment wrapText="1"/>
    </xf>
    <xf numFmtId="167" fontId="10" fillId="9" borderId="38" xfId="0" applyNumberFormat="1" applyFont="1" applyFill="1" applyBorder="1"/>
    <xf numFmtId="0" fontId="3" fillId="9" borderId="39" xfId="0" applyFont="1" applyFill="1" applyBorder="1" applyAlignment="1">
      <alignment wrapText="1"/>
    </xf>
    <xf numFmtId="0" fontId="3" fillId="9" borderId="40" xfId="0" applyFont="1" applyFill="1" applyBorder="1" applyAlignment="1">
      <alignment horizontal="center" wrapText="1"/>
    </xf>
    <xf numFmtId="1" fontId="3" fillId="9" borderId="13" xfId="0" applyNumberFormat="1" applyFont="1" applyFill="1" applyBorder="1" applyAlignment="1">
      <alignment wrapText="1"/>
    </xf>
    <xf numFmtId="1" fontId="0" fillId="9" borderId="39" xfId="0" applyNumberFormat="1" applyFill="1" applyBorder="1" applyAlignment="1">
      <alignment wrapText="1"/>
    </xf>
    <xf numFmtId="0" fontId="0" fillId="9" borderId="40" xfId="0" applyFill="1" applyBorder="1" applyAlignment="1">
      <alignment horizontal="center" wrapText="1"/>
    </xf>
    <xf numFmtId="1" fontId="0" fillId="9" borderId="13" xfId="0" applyNumberFormat="1" applyFill="1" applyBorder="1" applyAlignment="1">
      <alignment wrapText="1"/>
    </xf>
    <xf numFmtId="167" fontId="11" fillId="8" borderId="26" xfId="0" applyNumberFormat="1" applyFont="1" applyFill="1" applyBorder="1" applyAlignment="1">
      <alignment wrapText="1"/>
    </xf>
    <xf numFmtId="0" fontId="11" fillId="8" borderId="27" xfId="0" applyFont="1" applyFill="1" applyBorder="1" applyAlignment="1">
      <alignment horizontal="center" wrapText="1"/>
    </xf>
    <xf numFmtId="1" fontId="11" fillId="8" borderId="28" xfId="0" applyNumberFormat="1" applyFont="1" applyFill="1" applyBorder="1" applyAlignment="1">
      <alignment horizontal="center" wrapText="1"/>
    </xf>
    <xf numFmtId="1" fontId="11" fillId="8" borderId="27" xfId="0" applyNumberFormat="1" applyFont="1" applyFill="1" applyBorder="1" applyAlignment="1">
      <alignment horizontal="center" wrapText="1"/>
    </xf>
    <xf numFmtId="167" fontId="11" fillId="9" borderId="26" xfId="0" applyNumberFormat="1" applyFont="1" applyFill="1" applyBorder="1" applyAlignment="1">
      <alignment wrapText="1"/>
    </xf>
    <xf numFmtId="0" fontId="11" fillId="9" borderId="27" xfId="0" applyFont="1" applyFill="1" applyBorder="1" applyAlignment="1">
      <alignment horizontal="center" wrapText="1"/>
    </xf>
    <xf numFmtId="1" fontId="11" fillId="9" borderId="28" xfId="0" applyNumberFormat="1" applyFont="1" applyFill="1" applyBorder="1" applyAlignment="1">
      <alignment horizontal="center" wrapText="1"/>
    </xf>
    <xf numFmtId="1" fontId="11" fillId="9" borderId="27" xfId="0" applyNumberFormat="1" applyFont="1" applyFill="1" applyBorder="1" applyAlignment="1">
      <alignment horizontal="center" wrapText="1"/>
    </xf>
    <xf numFmtId="167" fontId="0" fillId="0" borderId="41" xfId="0" applyNumberFormat="1" applyBorder="1"/>
    <xf numFmtId="0" fontId="0" fillId="0" borderId="1" xfId="0" applyBorder="1" applyAlignment="1">
      <alignment wrapText="1"/>
    </xf>
    <xf numFmtId="1" fontId="0" fillId="0" borderId="42" xfId="0" applyNumberFormat="1" applyBorder="1" applyAlignment="1">
      <alignment wrapText="1"/>
    </xf>
    <xf numFmtId="167" fontId="3" fillId="0" borderId="41" xfId="0" applyNumberFormat="1" applyFont="1" applyBorder="1"/>
    <xf numFmtId="1" fontId="0" fillId="0" borderId="1" xfId="0" applyNumberFormat="1" applyBorder="1" applyAlignment="1">
      <alignment wrapText="1"/>
    </xf>
    <xf numFmtId="167" fontId="0" fillId="0" borderId="11" xfId="0" applyNumberFormat="1" applyBorder="1"/>
    <xf numFmtId="1" fontId="0" fillId="0" borderId="43" xfId="0" applyNumberFormat="1" applyBorder="1" applyAlignment="1">
      <alignment wrapText="1"/>
    </xf>
    <xf numFmtId="1" fontId="0" fillId="0" borderId="1" xfId="0" applyNumberFormat="1" applyBorder="1" applyAlignment="1">
      <alignment horizontal="right"/>
    </xf>
    <xf numFmtId="167" fontId="0" fillId="0" borderId="1" xfId="0" applyNumberFormat="1" applyBorder="1"/>
    <xf numFmtId="167" fontId="3" fillId="0" borderId="1" xfId="0" applyNumberFormat="1" applyFont="1" applyBorder="1"/>
    <xf numFmtId="1" fontId="0" fillId="0" borderId="1" xfId="0" applyNumberFormat="1" applyBorder="1"/>
    <xf numFmtId="0" fontId="0" fillId="0" borderId="1" xfId="0" applyBorder="1"/>
    <xf numFmtId="167" fontId="0" fillId="0" borderId="0" xfId="0" applyNumberFormat="1"/>
    <xf numFmtId="1" fontId="0" fillId="0" borderId="44" xfId="0" applyNumberFormat="1" applyBorder="1"/>
    <xf numFmtId="0" fontId="0" fillId="0" borderId="44" xfId="0" applyBorder="1"/>
    <xf numFmtId="167" fontId="3" fillId="0" borderId="0" xfId="0" applyNumberFormat="1" applyFont="1"/>
    <xf numFmtId="1" fontId="0" fillId="0" borderId="0" xfId="0" applyNumberFormat="1" applyAlignment="1">
      <alignment wrapText="1"/>
    </xf>
    <xf numFmtId="14" fontId="0" fillId="0" borderId="1" xfId="0" applyNumberFormat="1" applyBorder="1"/>
    <xf numFmtId="2" fontId="0" fillId="0" borderId="1" xfId="0" applyNumberFormat="1" applyBorder="1"/>
    <xf numFmtId="14" fontId="3" fillId="0" borderId="1" xfId="0" applyNumberFormat="1" applyFont="1" applyBorder="1"/>
    <xf numFmtId="1" fontId="0" fillId="0" borderId="45" xfId="0" applyNumberFormat="1" applyBorder="1" applyAlignment="1">
      <alignment wrapText="1"/>
    </xf>
    <xf numFmtId="167" fontId="12" fillId="0" borderId="1" xfId="0" applyNumberFormat="1" applyFont="1" applyBorder="1"/>
    <xf numFmtId="1" fontId="12" fillId="0" borderId="1" xfId="0" applyNumberFormat="1" applyFont="1" applyBorder="1"/>
    <xf numFmtId="0" fontId="12" fillId="0" borderId="1" xfId="0" applyFont="1" applyBorder="1" applyAlignment="1">
      <alignment wrapText="1"/>
    </xf>
    <xf numFmtId="1" fontId="12" fillId="0" borderId="42" xfId="0" applyNumberFormat="1" applyFont="1" applyBorder="1" applyAlignment="1">
      <alignment wrapText="1"/>
    </xf>
    <xf numFmtId="167" fontId="12" fillId="0" borderId="41" xfId="0" applyNumberFormat="1" applyFont="1" applyBorder="1"/>
    <xf numFmtId="2" fontId="12" fillId="0" borderId="1" xfId="0" applyNumberFormat="1" applyFont="1" applyBorder="1"/>
    <xf numFmtId="1" fontId="12" fillId="0" borderId="45" xfId="0" applyNumberFormat="1" applyFont="1" applyBorder="1" applyAlignment="1">
      <alignment wrapText="1"/>
    </xf>
    <xf numFmtId="1" fontId="12" fillId="0" borderId="43" xfId="0" applyNumberFormat="1" applyFont="1" applyBorder="1" applyAlignment="1">
      <alignment wrapText="1"/>
    </xf>
    <xf numFmtId="1" fontId="12" fillId="0" borderId="1" xfId="0" applyNumberFormat="1" applyFont="1" applyBorder="1" applyAlignment="1">
      <alignment wrapText="1"/>
    </xf>
    <xf numFmtId="0" fontId="12" fillId="0" borderId="1" xfId="0" applyFont="1" applyBorder="1"/>
    <xf numFmtId="0" fontId="13" fillId="0" borderId="1" xfId="0" applyFont="1" applyBorder="1"/>
    <xf numFmtId="0" fontId="13" fillId="0" borderId="1" xfId="0" applyFont="1" applyBorder="1" applyAlignment="1">
      <alignment wrapText="1"/>
    </xf>
    <xf numFmtId="1" fontId="14" fillId="0" borderId="1" xfId="0" applyNumberFormat="1" applyFont="1" applyBorder="1" applyAlignment="1">
      <alignment wrapText="1"/>
    </xf>
    <xf numFmtId="0" fontId="13" fillId="0" borderId="46" xfId="0" applyFont="1" applyBorder="1" applyAlignment="1">
      <alignment wrapText="1"/>
    </xf>
    <xf numFmtId="1" fontId="0" fillId="0" borderId="46" xfId="0" applyNumberFormat="1" applyBorder="1" applyAlignment="1">
      <alignment wrapText="1"/>
    </xf>
    <xf numFmtId="0" fontId="0" fillId="0" borderId="46" xfId="0" applyBorder="1" applyAlignment="1">
      <alignment wrapText="1"/>
    </xf>
    <xf numFmtId="14" fontId="0" fillId="0" borderId="1" xfId="0" applyNumberFormat="1" applyBorder="1" applyAlignment="1">
      <alignment vertical="center"/>
    </xf>
    <xf numFmtId="0" fontId="15" fillId="0" borderId="1" xfId="0" applyFont="1" applyBorder="1"/>
    <xf numFmtId="0" fontId="3" fillId="0" borderId="1" xfId="0" applyFont="1" applyBorder="1" applyAlignment="1">
      <alignment wrapText="1"/>
    </xf>
    <xf numFmtId="14" fontId="3" fillId="0" borderId="1" xfId="0" applyNumberFormat="1" applyFont="1" applyBorder="1" applyAlignment="1">
      <alignment vertical="center"/>
    </xf>
    <xf numFmtId="1" fontId="16" fillId="0" borderId="1" xfId="0" applyNumberFormat="1" applyFont="1" applyBorder="1" applyAlignment="1">
      <alignment wrapText="1"/>
    </xf>
    <xf numFmtId="14" fontId="0" fillId="0" borderId="0" xfId="0" applyNumberFormat="1"/>
    <xf numFmtId="14" fontId="3" fillId="0" borderId="0" xfId="0" applyNumberFormat="1" applyFont="1"/>
    <xf numFmtId="0" fontId="3" fillId="0" borderId="46" xfId="0" applyFont="1" applyBorder="1" applyAlignment="1">
      <alignment wrapText="1"/>
    </xf>
    <xf numFmtId="0" fontId="15" fillId="0" borderId="46" xfId="0" applyFont="1" applyBorder="1"/>
    <xf numFmtId="167" fontId="0" fillId="0" borderId="46" xfId="0" applyNumberFormat="1" applyBorder="1"/>
    <xf numFmtId="0" fontId="0" fillId="0" borderId="46" xfId="0" applyBorder="1"/>
    <xf numFmtId="1" fontId="0" fillId="0" borderId="46" xfId="0" applyNumberFormat="1" applyBorder="1"/>
    <xf numFmtId="0" fontId="3" fillId="8" borderId="0" xfId="0" applyFont="1" applyFill="1"/>
    <xf numFmtId="0" fontId="9" fillId="8" borderId="8" xfId="0" applyFont="1" applyFill="1" applyBorder="1"/>
    <xf numFmtId="0" fontId="3" fillId="8" borderId="25" xfId="0" applyFont="1" applyFill="1" applyBorder="1"/>
    <xf numFmtId="0" fontId="0" fillId="8" borderId="25" xfId="0" applyFill="1" applyBorder="1"/>
    <xf numFmtId="0" fontId="17" fillId="0" borderId="0" xfId="0" applyFont="1"/>
    <xf numFmtId="0" fontId="0" fillId="0" borderId="48" xfId="0" applyBorder="1" applyAlignment="1">
      <alignment wrapText="1"/>
    </xf>
    <xf numFmtId="0" fontId="3" fillId="0" borderId="49" xfId="0" applyFont="1" applyBorder="1" applyAlignment="1">
      <alignment wrapText="1"/>
    </xf>
    <xf numFmtId="0" fontId="10" fillId="8" borderId="50" xfId="0" applyFont="1" applyFill="1" applyBorder="1" applyAlignment="1">
      <alignment vertical="top"/>
    </xf>
    <xf numFmtId="0" fontId="10" fillId="8" borderId="50" xfId="0" applyFont="1" applyFill="1" applyBorder="1"/>
    <xf numFmtId="0" fontId="0" fillId="8" borderId="8" xfId="0" applyFill="1" applyBorder="1"/>
    <xf numFmtId="0" fontId="0" fillId="0" borderId="52" xfId="0" applyBorder="1" applyAlignment="1">
      <alignment horizontal="center" wrapText="1"/>
    </xf>
    <xf numFmtId="0" fontId="0" fillId="8" borderId="8" xfId="0" applyFill="1" applyBorder="1" applyAlignment="1">
      <alignment horizontal="center" wrapText="1"/>
    </xf>
    <xf numFmtId="0" fontId="0" fillId="8" borderId="54" xfId="0" applyFill="1" applyBorder="1"/>
    <xf numFmtId="0" fontId="3" fillId="8" borderId="18" xfId="0" applyFont="1" applyFill="1" applyBorder="1"/>
    <xf numFmtId="0" fontId="0" fillId="8" borderId="18" xfId="0" applyFill="1" applyBorder="1"/>
    <xf numFmtId="0" fontId="10" fillId="8" borderId="38" xfId="0" applyFont="1" applyFill="1" applyBorder="1"/>
    <xf numFmtId="0" fontId="0" fillId="8" borderId="54" xfId="0" applyFill="1" applyBorder="1" applyAlignment="1">
      <alignment horizontal="center" wrapText="1"/>
    </xf>
    <xf numFmtId="0" fontId="0" fillId="8" borderId="17" xfId="0" applyFill="1" applyBorder="1"/>
    <xf numFmtId="0" fontId="11" fillId="8" borderId="26" xfId="0" applyFont="1" applyFill="1" applyBorder="1" applyAlignment="1">
      <alignment wrapText="1"/>
    </xf>
    <xf numFmtId="0" fontId="11" fillId="8" borderId="28" xfId="0" applyFont="1" applyFill="1" applyBorder="1" applyAlignment="1">
      <alignment horizontal="center" wrapText="1"/>
    </xf>
    <xf numFmtId="0" fontId="11" fillId="8" borderId="55" xfId="0" applyFont="1" applyFill="1" applyBorder="1" applyAlignment="1">
      <alignment horizontal="center" wrapText="1"/>
    </xf>
    <xf numFmtId="0" fontId="11" fillId="8" borderId="56" xfId="0" applyFont="1" applyFill="1" applyBorder="1" applyAlignment="1">
      <alignment horizontal="center" wrapText="1"/>
    </xf>
    <xf numFmtId="14" fontId="0" fillId="0" borderId="41" xfId="0" applyNumberFormat="1" applyBorder="1"/>
    <xf numFmtId="0" fontId="0" fillId="0" borderId="42" xfId="0" applyBorder="1" applyAlignment="1">
      <alignment wrapText="1"/>
    </xf>
    <xf numFmtId="0" fontId="3" fillId="0" borderId="43" xfId="0" applyFont="1" applyBorder="1" applyAlignment="1">
      <alignment wrapText="1"/>
    </xf>
    <xf numFmtId="0" fontId="0" fillId="0" borderId="43" xfId="0" applyBorder="1" applyAlignment="1">
      <alignment wrapText="1"/>
    </xf>
    <xf numFmtId="14" fontId="0" fillId="0" borderId="11" xfId="0" applyNumberFormat="1" applyBorder="1"/>
    <xf numFmtId="1" fontId="0" fillId="0" borderId="42" xfId="0" applyNumberFormat="1" applyBorder="1" applyAlignment="1">
      <alignment horizontal="right"/>
    </xf>
    <xf numFmtId="0" fontId="0" fillId="0" borderId="7" xfId="0" applyBorder="1"/>
    <xf numFmtId="0" fontId="3" fillId="0" borderId="1" xfId="0" applyFont="1" applyBorder="1"/>
    <xf numFmtId="14" fontId="12" fillId="0" borderId="1" xfId="0" applyNumberFormat="1" applyFont="1" applyBorder="1"/>
    <xf numFmtId="14" fontId="12" fillId="0" borderId="11" xfId="0" applyNumberFormat="1" applyFont="1" applyBorder="1"/>
    <xf numFmtId="0" fontId="12" fillId="0" borderId="11" xfId="0" applyFont="1" applyBorder="1"/>
    <xf numFmtId="0" fontId="14" fillId="0" borderId="1" xfId="0" applyFont="1" applyBorder="1"/>
    <xf numFmtId="167" fontId="12" fillId="0" borderId="11" xfId="0" applyNumberFormat="1" applyFont="1" applyBorder="1"/>
    <xf numFmtId="14" fontId="0" fillId="0" borderId="11" xfId="0" applyNumberFormat="1" applyBorder="1" applyAlignment="1">
      <alignment vertical="center"/>
    </xf>
    <xf numFmtId="0" fontId="16" fillId="0" borderId="1" xfId="0" applyFont="1" applyBorder="1" applyAlignment="1">
      <alignment wrapText="1"/>
    </xf>
    <xf numFmtId="0" fontId="18" fillId="0" borderId="1" xfId="0" applyFont="1" applyBorder="1"/>
    <xf numFmtId="1" fontId="3" fillId="0" borderId="1" xfId="0" applyNumberFormat="1" applyFont="1" applyBorder="1" applyAlignment="1">
      <alignment wrapText="1"/>
    </xf>
    <xf numFmtId="168" fontId="16" fillId="0" borderId="1" xfId="0" applyNumberFormat="1" applyFont="1" applyBorder="1" applyAlignment="1">
      <alignment wrapText="1"/>
    </xf>
    <xf numFmtId="1" fontId="3" fillId="0" borderId="1" xfId="0" applyNumberFormat="1" applyFont="1" applyBorder="1"/>
    <xf numFmtId="0" fontId="19" fillId="0" borderId="1" xfId="0" applyFont="1" applyBorder="1" applyAlignment="1">
      <alignment wrapText="1"/>
    </xf>
    <xf numFmtId="0" fontId="19" fillId="0" borderId="1" xfId="0" applyFont="1" applyBorder="1" applyAlignment="1">
      <alignment horizontal="center"/>
    </xf>
    <xf numFmtId="0" fontId="18" fillId="0" borderId="1" xfId="0" applyFont="1" applyBorder="1" applyAlignment="1">
      <alignment wrapText="1"/>
    </xf>
    <xf numFmtId="0" fontId="18" fillId="0" borderId="44" xfId="0" applyFont="1" applyBorder="1"/>
    <xf numFmtId="0" fontId="3" fillId="0" borderId="0" xfId="0" applyFont="1"/>
    <xf numFmtId="0" fontId="0" fillId="9" borderId="0" xfId="0" applyFill="1"/>
    <xf numFmtId="0" fontId="9" fillId="9" borderId="8" xfId="0" applyFont="1" applyFill="1" applyBorder="1"/>
    <xf numFmtId="0" fontId="12" fillId="9" borderId="16" xfId="0" applyFont="1" applyFill="1" applyBorder="1"/>
    <xf numFmtId="0" fontId="0" fillId="9" borderId="25" xfId="0" applyFill="1" applyBorder="1"/>
    <xf numFmtId="0" fontId="10" fillId="8" borderId="38" xfId="0" applyFont="1" applyFill="1" applyBorder="1" applyAlignment="1">
      <alignment vertical="top"/>
    </xf>
    <xf numFmtId="0" fontId="10" fillId="9" borderId="38" xfId="0" applyFont="1" applyFill="1" applyBorder="1" applyAlignment="1">
      <alignment vertical="top"/>
    </xf>
    <xf numFmtId="0" fontId="3" fillId="0" borderId="40" xfId="0" applyFont="1" applyBorder="1" applyAlignment="1">
      <alignment horizontal="center" wrapText="1"/>
    </xf>
    <xf numFmtId="0" fontId="10" fillId="9" borderId="38" xfId="0" applyFont="1" applyFill="1" applyBorder="1"/>
    <xf numFmtId="0" fontId="0" fillId="9" borderId="39" xfId="0" applyFill="1" applyBorder="1" applyAlignment="1">
      <alignment wrapText="1"/>
    </xf>
    <xf numFmtId="0" fontId="11" fillId="9" borderId="26" xfId="0" applyFont="1" applyFill="1" applyBorder="1" applyAlignment="1">
      <alignment wrapText="1"/>
    </xf>
    <xf numFmtId="0" fontId="11" fillId="9" borderId="28" xfId="0" applyFont="1" applyFill="1" applyBorder="1" applyAlignment="1">
      <alignment horizontal="center" wrapText="1"/>
    </xf>
    <xf numFmtId="0" fontId="20" fillId="0" borderId="1" xfId="0" applyFont="1" applyBorder="1" applyAlignment="1">
      <alignment wrapText="1"/>
    </xf>
    <xf numFmtId="0" fontId="0" fillId="0" borderId="45" xfId="0" applyBorder="1" applyAlignment="1">
      <alignment wrapText="1"/>
    </xf>
    <xf numFmtId="0" fontId="20" fillId="0" borderId="45" xfId="0" applyFont="1" applyBorder="1" applyAlignment="1">
      <alignment wrapText="1"/>
    </xf>
    <xf numFmtId="0" fontId="3" fillId="0" borderId="45" xfId="0" applyFont="1" applyBorder="1" applyAlignment="1">
      <alignment wrapText="1"/>
    </xf>
    <xf numFmtId="0" fontId="0" fillId="0" borderId="11" xfId="0" applyBorder="1" applyAlignment="1">
      <alignment wrapText="1"/>
    </xf>
    <xf numFmtId="0" fontId="12" fillId="0" borderId="45" xfId="0" applyFont="1" applyBorder="1" applyAlignment="1">
      <alignment wrapText="1"/>
    </xf>
    <xf numFmtId="0" fontId="21" fillId="0" borderId="45" xfId="0" applyFont="1" applyBorder="1" applyAlignment="1">
      <alignment wrapText="1"/>
    </xf>
    <xf numFmtId="0" fontId="12" fillId="0" borderId="11" xfId="0" applyFont="1" applyBorder="1" applyAlignment="1">
      <alignment wrapText="1"/>
    </xf>
    <xf numFmtId="14" fontId="12" fillId="0" borderId="0" xfId="0" applyNumberFormat="1" applyFont="1"/>
    <xf numFmtId="0" fontId="12" fillId="0" borderId="0" xfId="0" applyFont="1"/>
    <xf numFmtId="1" fontId="21" fillId="0" borderId="1" xfId="0" applyNumberFormat="1" applyFont="1" applyBorder="1" applyAlignment="1">
      <alignment wrapText="1"/>
    </xf>
    <xf numFmtId="168" fontId="19" fillId="0" borderId="1" xfId="0" applyNumberFormat="1" applyFont="1" applyBorder="1" applyAlignment="1">
      <alignment wrapText="1"/>
    </xf>
    <xf numFmtId="168" fontId="16" fillId="0" borderId="46" xfId="0" applyNumberFormat="1" applyFont="1" applyBorder="1" applyAlignment="1">
      <alignment wrapText="1"/>
    </xf>
    <xf numFmtId="1" fontId="12" fillId="0" borderId="46" xfId="0" applyNumberFormat="1" applyFont="1" applyBorder="1" applyAlignment="1">
      <alignment wrapText="1"/>
    </xf>
    <xf numFmtId="168" fontId="19" fillId="0" borderId="46" xfId="0" applyNumberFormat="1" applyFont="1" applyBorder="1" applyAlignment="1">
      <alignment wrapText="1"/>
    </xf>
    <xf numFmtId="1" fontId="19" fillId="0" borderId="1" xfId="0" applyNumberFormat="1" applyFont="1" applyBorder="1" applyAlignment="1">
      <alignment wrapText="1"/>
    </xf>
    <xf numFmtId="0" fontId="22" fillId="8" borderId="0" xfId="0" applyFont="1" applyFill="1"/>
    <xf numFmtId="0" fontId="23" fillId="3" borderId="0" xfId="0" applyFont="1" applyFill="1"/>
    <xf numFmtId="0" fontId="23" fillId="8" borderId="0" xfId="0" applyFont="1" applyFill="1"/>
    <xf numFmtId="1" fontId="23" fillId="8" borderId="0" xfId="0" applyNumberFormat="1" applyFont="1" applyFill="1"/>
    <xf numFmtId="0" fontId="22" fillId="8" borderId="8" xfId="0" applyFont="1" applyFill="1" applyBorder="1"/>
    <xf numFmtId="0" fontId="23" fillId="3" borderId="16" xfId="0" applyFont="1" applyFill="1" applyBorder="1"/>
    <xf numFmtId="0" fontId="23" fillId="8" borderId="16" xfId="0" applyFont="1" applyFill="1" applyBorder="1"/>
    <xf numFmtId="1" fontId="23" fillId="8" borderId="25" xfId="0" applyNumberFormat="1" applyFont="1" applyFill="1" applyBorder="1"/>
    <xf numFmtId="0" fontId="22" fillId="8" borderId="8" xfId="0" applyFont="1" applyFill="1" applyBorder="1" applyAlignment="1">
      <alignment vertical="top"/>
    </xf>
    <xf numFmtId="0" fontId="23" fillId="0" borderId="37" xfId="0" applyFont="1" applyBorder="1" applyAlignment="1">
      <alignment horizontal="center" wrapText="1"/>
    </xf>
    <xf numFmtId="1" fontId="23" fillId="8" borderId="2" xfId="0" applyNumberFormat="1" applyFont="1" applyFill="1" applyBorder="1" applyAlignment="1">
      <alignment wrapText="1"/>
    </xf>
    <xf numFmtId="0" fontId="22" fillId="8" borderId="38" xfId="0" applyFont="1" applyFill="1" applyBorder="1"/>
    <xf numFmtId="0" fontId="23" fillId="3" borderId="39" xfId="0" applyFont="1" applyFill="1" applyBorder="1" applyAlignment="1">
      <alignment wrapText="1"/>
    </xf>
    <xf numFmtId="0" fontId="23" fillId="0" borderId="40" xfId="0" applyFont="1" applyBorder="1" applyAlignment="1">
      <alignment horizontal="center" wrapText="1"/>
    </xf>
    <xf numFmtId="1" fontId="23" fillId="8" borderId="13" xfId="0" applyNumberFormat="1" applyFont="1" applyFill="1" applyBorder="1" applyAlignment="1">
      <alignment wrapText="1"/>
    </xf>
    <xf numFmtId="0" fontId="23" fillId="8" borderId="26" xfId="0" applyFont="1" applyFill="1" applyBorder="1" applyAlignment="1">
      <alignment wrapText="1"/>
    </xf>
    <xf numFmtId="0" fontId="23" fillId="3" borderId="27" xfId="0" applyFont="1" applyFill="1" applyBorder="1" applyAlignment="1">
      <alignment horizontal="center" wrapText="1"/>
    </xf>
    <xf numFmtId="0" fontId="23" fillId="8" borderId="27" xfId="0" applyFont="1" applyFill="1" applyBorder="1" applyAlignment="1">
      <alignment horizontal="center" wrapText="1"/>
    </xf>
    <xf numFmtId="1" fontId="23" fillId="8" borderId="28" xfId="0" applyNumberFormat="1" applyFont="1" applyFill="1" applyBorder="1" applyAlignment="1">
      <alignment horizontal="center" wrapText="1"/>
    </xf>
    <xf numFmtId="14" fontId="23" fillId="0" borderId="41" xfId="0" applyNumberFormat="1" applyFont="1" applyBorder="1"/>
    <xf numFmtId="0" fontId="23" fillId="3" borderId="1" xfId="0" applyFont="1" applyFill="1" applyBorder="1" applyAlignment="1">
      <alignment wrapText="1"/>
    </xf>
    <xf numFmtId="0" fontId="23" fillId="0" borderId="1" xfId="0" applyFont="1" applyBorder="1" applyAlignment="1">
      <alignment wrapText="1"/>
    </xf>
    <xf numFmtId="1" fontId="23" fillId="0" borderId="43" xfId="0" applyNumberFormat="1" applyFont="1" applyBorder="1" applyAlignment="1">
      <alignment wrapText="1"/>
    </xf>
    <xf numFmtId="14" fontId="23" fillId="0" borderId="1" xfId="0" applyNumberFormat="1" applyFont="1" applyBorder="1"/>
    <xf numFmtId="0" fontId="23" fillId="3" borderId="1" xfId="0" applyFont="1" applyFill="1" applyBorder="1"/>
    <xf numFmtId="0" fontId="23" fillId="3" borderId="46" xfId="0" applyFont="1" applyFill="1" applyBorder="1"/>
    <xf numFmtId="14" fontId="23" fillId="0" borderId="42" xfId="0" applyNumberFormat="1" applyFont="1" applyBorder="1"/>
    <xf numFmtId="14" fontId="23" fillId="0" borderId="48" xfId="0" applyNumberFormat="1" applyFont="1" applyBorder="1"/>
    <xf numFmtId="1" fontId="23" fillId="0" borderId="1" xfId="0" applyNumberFormat="1" applyFont="1" applyBorder="1" applyAlignment="1">
      <alignment wrapText="1"/>
    </xf>
    <xf numFmtId="0" fontId="24" fillId="3" borderId="1" xfId="0" applyFont="1" applyFill="1" applyBorder="1"/>
    <xf numFmtId="14" fontId="23" fillId="0" borderId="55" xfId="0" applyNumberFormat="1" applyFont="1" applyBorder="1" applyAlignment="1">
      <alignment vertical="center"/>
    </xf>
    <xf numFmtId="14" fontId="23" fillId="0" borderId="0" xfId="0" applyNumberFormat="1" applyFont="1"/>
    <xf numFmtId="0" fontId="25" fillId="3" borderId="0" xfId="0" applyFont="1" applyFill="1"/>
    <xf numFmtId="0" fontId="23" fillId="0" borderId="46" xfId="0" applyFont="1" applyBorder="1" applyAlignment="1">
      <alignment wrapText="1"/>
    </xf>
    <xf numFmtId="1" fontId="23" fillId="0" borderId="46" xfId="0" applyNumberFormat="1" applyFont="1" applyBorder="1" applyAlignment="1">
      <alignment wrapText="1"/>
    </xf>
    <xf numFmtId="0" fontId="25" fillId="3" borderId="1" xfId="0" applyFont="1" applyFill="1" applyBorder="1"/>
    <xf numFmtId="0" fontId="25" fillId="3" borderId="46" xfId="0" applyFont="1" applyFill="1" applyBorder="1"/>
    <xf numFmtId="2" fontId="26" fillId="0" borderId="1" xfId="0" applyNumberFormat="1" applyFont="1" applyBorder="1" applyAlignment="1">
      <alignment wrapText="1"/>
    </xf>
    <xf numFmtId="168" fontId="27" fillId="0" borderId="1" xfId="0" applyNumberFormat="1" applyFont="1" applyBorder="1" applyAlignment="1">
      <alignment wrapText="1"/>
    </xf>
    <xf numFmtId="2" fontId="27" fillId="0" borderId="1" xfId="0" applyNumberFormat="1" applyFont="1" applyBorder="1"/>
    <xf numFmtId="0" fontId="23" fillId="0" borderId="0" xfId="0" applyFont="1"/>
    <xf numFmtId="1" fontId="23" fillId="0" borderId="0" xfId="0" applyNumberFormat="1" applyFont="1"/>
    <xf numFmtId="0" fontId="23" fillId="8" borderId="25" xfId="0" applyFont="1" applyFill="1" applyBorder="1"/>
    <xf numFmtId="0" fontId="28" fillId="0" borderId="0" xfId="0" applyFont="1"/>
    <xf numFmtId="0" fontId="23" fillId="0" borderId="48" xfId="0" applyFont="1" applyBorder="1" applyAlignment="1">
      <alignment wrapText="1"/>
    </xf>
    <xf numFmtId="0" fontId="23" fillId="0" borderId="49" xfId="0" applyFont="1" applyBorder="1" applyAlignment="1">
      <alignment wrapText="1"/>
    </xf>
    <xf numFmtId="0" fontId="22" fillId="8" borderId="50" xfId="0" applyFont="1" applyFill="1" applyBorder="1" applyAlignment="1">
      <alignment vertical="top"/>
    </xf>
    <xf numFmtId="0" fontId="22" fillId="8" borderId="50" xfId="0" applyFont="1" applyFill="1" applyBorder="1"/>
    <xf numFmtId="0" fontId="23" fillId="3" borderId="37" xfId="0" applyFont="1" applyFill="1" applyBorder="1" applyAlignment="1">
      <alignment horizontal="center" wrapText="1"/>
    </xf>
    <xf numFmtId="0" fontId="23" fillId="8" borderId="8" xfId="0" applyFont="1" applyFill="1" applyBorder="1"/>
    <xf numFmtId="0" fontId="23" fillId="8" borderId="54" xfId="0" applyFont="1" applyFill="1" applyBorder="1"/>
    <xf numFmtId="0" fontId="23" fillId="8" borderId="18" xfId="0" applyFont="1" applyFill="1" applyBorder="1"/>
    <xf numFmtId="0" fontId="23" fillId="8" borderId="28" xfId="0" applyFont="1" applyFill="1" applyBorder="1" applyAlignment="1">
      <alignment horizontal="center" wrapText="1"/>
    </xf>
    <xf numFmtId="0" fontId="23" fillId="0" borderId="42" xfId="0" applyFont="1" applyBorder="1" applyAlignment="1">
      <alignment wrapText="1"/>
    </xf>
    <xf numFmtId="0" fontId="23" fillId="0" borderId="43" xfId="0" applyFont="1" applyBorder="1" applyAlignment="1">
      <alignment wrapText="1"/>
    </xf>
    <xf numFmtId="1" fontId="23" fillId="3" borderId="1" xfId="0" applyNumberFormat="1" applyFont="1" applyFill="1" applyBorder="1" applyAlignment="1">
      <alignment horizontal="right"/>
    </xf>
    <xf numFmtId="1" fontId="23" fillId="0" borderId="1" xfId="0" applyNumberFormat="1" applyFont="1" applyBorder="1" applyAlignment="1">
      <alignment horizontal="right"/>
    </xf>
    <xf numFmtId="0" fontId="23" fillId="0" borderId="1" xfId="0" applyFont="1" applyBorder="1"/>
    <xf numFmtId="0" fontId="23" fillId="3" borderId="42" xfId="0" applyFont="1" applyFill="1" applyBorder="1"/>
    <xf numFmtId="0" fontId="23" fillId="0" borderId="45" xfId="0" applyFont="1" applyBorder="1"/>
    <xf numFmtId="0" fontId="24" fillId="0" borderId="1" xfId="0" applyFont="1" applyBorder="1" applyAlignment="1">
      <alignment wrapText="1"/>
    </xf>
    <xf numFmtId="0" fontId="24" fillId="0" borderId="1" xfId="0" applyFont="1" applyBorder="1"/>
    <xf numFmtId="0" fontId="24" fillId="0" borderId="0" xfId="0" applyFont="1"/>
    <xf numFmtId="14" fontId="23" fillId="0" borderId="1" xfId="0" applyNumberFormat="1" applyFont="1" applyBorder="1" applyAlignment="1">
      <alignment vertical="center"/>
    </xf>
    <xf numFmtId="0" fontId="25" fillId="0" borderId="0" xfId="0" applyFont="1"/>
    <xf numFmtId="14" fontId="23" fillId="0" borderId="46" xfId="0" applyNumberFormat="1" applyFont="1" applyBorder="1" applyAlignment="1">
      <alignment vertical="center"/>
    </xf>
    <xf numFmtId="0" fontId="23" fillId="0" borderId="46" xfId="0" applyFont="1" applyBorder="1"/>
    <xf numFmtId="0" fontId="25" fillId="0" borderId="1" xfId="0" applyFont="1" applyBorder="1"/>
    <xf numFmtId="0" fontId="29" fillId="0" borderId="1" xfId="0" applyFont="1" applyBorder="1"/>
    <xf numFmtId="0" fontId="25" fillId="0" borderId="1" xfId="0" applyFont="1" applyBorder="1" applyAlignment="1">
      <alignment wrapText="1"/>
    </xf>
    <xf numFmtId="1" fontId="0" fillId="3" borderId="0" xfId="0" applyNumberFormat="1" applyFill="1"/>
    <xf numFmtId="1" fontId="0" fillId="3" borderId="16" xfId="0" applyNumberFormat="1" applyFill="1" applyBorder="1"/>
    <xf numFmtId="1" fontId="0" fillId="3" borderId="39" xfId="0" applyNumberFormat="1" applyFill="1" applyBorder="1" applyAlignment="1">
      <alignment wrapText="1"/>
    </xf>
    <xf numFmtId="1" fontId="11" fillId="3" borderId="27" xfId="0" applyNumberFormat="1" applyFont="1" applyFill="1" applyBorder="1" applyAlignment="1">
      <alignment horizontal="center" wrapText="1"/>
    </xf>
    <xf numFmtId="1" fontId="0" fillId="3" borderId="1" xfId="0" applyNumberFormat="1" applyFill="1" applyBorder="1" applyAlignment="1">
      <alignment wrapText="1"/>
    </xf>
    <xf numFmtId="1" fontId="0" fillId="3" borderId="1" xfId="0" applyNumberFormat="1" applyFill="1" applyBorder="1"/>
    <xf numFmtId="1" fontId="0" fillId="3" borderId="44" xfId="0" applyNumberFormat="1" applyFill="1" applyBorder="1"/>
    <xf numFmtId="0" fontId="14" fillId="0" borderId="1" xfId="0" applyFont="1" applyBorder="1" applyAlignment="1">
      <alignment wrapText="1"/>
    </xf>
    <xf numFmtId="1" fontId="3" fillId="3" borderId="1" xfId="0" applyNumberFormat="1" applyFont="1" applyFill="1" applyBorder="1"/>
    <xf numFmtId="1" fontId="14" fillId="0" borderId="1" xfId="0" applyNumberFormat="1" applyFont="1" applyBorder="1"/>
    <xf numFmtId="2" fontId="19" fillId="0" borderId="1" xfId="0" applyNumberFormat="1" applyFont="1" applyBorder="1" applyAlignment="1">
      <alignment wrapText="1"/>
    </xf>
    <xf numFmtId="0" fontId="16" fillId="0" borderId="1" xfId="0" applyFont="1" applyBorder="1"/>
    <xf numFmtId="0" fontId="19" fillId="0" borderId="1" xfId="0" applyFont="1" applyBorder="1"/>
    <xf numFmtId="0" fontId="9" fillId="8" borderId="0" xfId="0" applyFont="1" applyFill="1"/>
    <xf numFmtId="0" fontId="10" fillId="8" borderId="8" xfId="0" applyFont="1" applyFill="1" applyBorder="1" applyAlignment="1">
      <alignment vertical="top"/>
    </xf>
    <xf numFmtId="16" fontId="0" fillId="0" borderId="1" xfId="0" applyNumberFormat="1" applyBorder="1"/>
    <xf numFmtId="14" fontId="14" fillId="0" borderId="1" xfId="0" applyNumberFormat="1" applyFont="1" applyBorder="1"/>
    <xf numFmtId="1" fontId="14" fillId="0" borderId="43" xfId="0" applyNumberFormat="1" applyFont="1" applyBorder="1" applyAlignment="1">
      <alignment wrapText="1"/>
    </xf>
    <xf numFmtId="1" fontId="0" fillId="0" borderId="48" xfId="0" applyNumberFormat="1" applyBorder="1" applyAlignment="1">
      <alignment wrapText="1"/>
    </xf>
    <xf numFmtId="1" fontId="0" fillId="0" borderId="49" xfId="0" applyNumberFormat="1" applyBorder="1" applyAlignment="1">
      <alignment wrapText="1"/>
    </xf>
    <xf numFmtId="1" fontId="16" fillId="0" borderId="46" xfId="0" applyNumberFormat="1" applyFont="1" applyBorder="1" applyAlignment="1">
      <alignment wrapText="1"/>
    </xf>
    <xf numFmtId="0" fontId="16" fillId="0" borderId="46" xfId="0" applyFont="1" applyBorder="1" applyAlignment="1">
      <alignment wrapText="1"/>
    </xf>
    <xf numFmtId="0" fontId="0" fillId="0" borderId="49" xfId="0" applyBorder="1" applyAlignment="1">
      <alignment wrapText="1"/>
    </xf>
    <xf numFmtId="14" fontId="0" fillId="0" borderId="58" xfId="0" applyNumberFormat="1" applyBorder="1"/>
    <xf numFmtId="0" fontId="9" fillId="8" borderId="10" xfId="0" applyFont="1" applyFill="1" applyBorder="1"/>
    <xf numFmtId="0" fontId="0" fillId="8" borderId="35" xfId="0" applyFill="1" applyBorder="1"/>
    <xf numFmtId="0" fontId="0" fillId="8" borderId="51" xfId="0" applyFill="1" applyBorder="1" applyAlignment="1">
      <alignment wrapText="1"/>
    </xf>
    <xf numFmtId="0" fontId="31" fillId="8" borderId="55" xfId="0" applyFont="1" applyFill="1" applyBorder="1" applyAlignment="1">
      <alignment horizontal="center" wrapText="1"/>
    </xf>
    <xf numFmtId="14" fontId="0" fillId="0" borderId="1" xfId="0" applyNumberFormat="1" applyBorder="1" applyAlignment="1">
      <alignment wrapText="1"/>
    </xf>
    <xf numFmtId="0" fontId="14" fillId="0" borderId="44" xfId="0" applyFont="1" applyBorder="1" applyAlignment="1">
      <alignment wrapText="1"/>
    </xf>
    <xf numFmtId="0" fontId="0" fillId="2" borderId="1" xfId="0" applyFill="1" applyBorder="1"/>
    <xf numFmtId="0" fontId="16" fillId="0" borderId="44" xfId="0" applyFont="1" applyBorder="1" applyAlignment="1">
      <alignment wrapText="1"/>
    </xf>
    <xf numFmtId="0" fontId="16" fillId="2" borderId="1" xfId="0" applyFont="1" applyFill="1" applyBorder="1"/>
    <xf numFmtId="0" fontId="0" fillId="2" borderId="0" xfId="0" applyFill="1"/>
    <xf numFmtId="0" fontId="16" fillId="2" borderId="0" xfId="0" applyFont="1" applyFill="1"/>
    <xf numFmtId="0" fontId="19" fillId="0" borderId="44" xfId="0" applyFont="1" applyBorder="1" applyAlignment="1">
      <alignment wrapText="1"/>
    </xf>
    <xf numFmtId="0" fontId="0" fillId="0" borderId="44" xfId="0" applyBorder="1" applyAlignment="1">
      <alignment wrapText="1"/>
    </xf>
    <xf numFmtId="0" fontId="0" fillId="0" borderId="0" xfId="0" applyAlignment="1">
      <alignment horizontal="right"/>
    </xf>
    <xf numFmtId="17" fontId="8" fillId="0" borderId="4" xfId="0" applyNumberFormat="1" applyFont="1" applyBorder="1"/>
    <xf numFmtId="164" fontId="2" fillId="0" borderId="0" xfId="1" applyNumberFormat="1" applyFont="1"/>
    <xf numFmtId="0" fontId="2" fillId="4" borderId="6" xfId="0" applyFont="1" applyFill="1" applyBorder="1" applyAlignment="1">
      <alignment horizontal="center" vertical="center" wrapText="1"/>
    </xf>
    <xf numFmtId="0" fontId="2" fillId="0" borderId="2" xfId="0" applyFont="1" applyBorder="1" applyAlignment="1">
      <alignment horizontal="center" vertical="center"/>
    </xf>
    <xf numFmtId="1" fontId="8" fillId="0" borderId="4" xfId="1" applyNumberFormat="1" applyFont="1" applyBorder="1" applyAlignment="1">
      <alignment horizontal="center" vertical="center"/>
    </xf>
    <xf numFmtId="1" fontId="8" fillId="0" borderId="5" xfId="1" applyNumberFormat="1" applyFont="1" applyBorder="1" applyAlignment="1">
      <alignment horizontal="center" vertical="center"/>
    </xf>
    <xf numFmtId="0" fontId="2" fillId="2" borderId="2" xfId="0" applyFont="1" applyFill="1" applyBorder="1" applyAlignment="1">
      <alignment horizontal="center" vertical="center" wrapText="1"/>
    </xf>
    <xf numFmtId="17" fontId="8" fillId="0" borderId="5" xfId="0" applyNumberFormat="1" applyFont="1" applyBorder="1"/>
    <xf numFmtId="165" fontId="2" fillId="5" borderId="6" xfId="4" applyNumberFormat="1" applyFont="1" applyFill="1" applyBorder="1"/>
    <xf numFmtId="0" fontId="22" fillId="5" borderId="6" xfId="0" applyFont="1" applyFill="1" applyBorder="1"/>
    <xf numFmtId="166" fontId="2" fillId="3" borderId="6" xfId="0" applyNumberFormat="1" applyFont="1" applyFill="1" applyBorder="1"/>
    <xf numFmtId="0" fontId="2" fillId="3" borderId="6" xfId="0" applyFont="1" applyFill="1" applyBorder="1"/>
    <xf numFmtId="165" fontId="2" fillId="2" borderId="6" xfId="4" applyNumberFormat="1" applyFont="1" applyFill="1" applyBorder="1"/>
    <xf numFmtId="0" fontId="2" fillId="2" borderId="6" xfId="0" applyFont="1" applyFill="1" applyBorder="1"/>
    <xf numFmtId="1" fontId="8" fillId="0" borderId="4" xfId="0" applyNumberFormat="1" applyFont="1" applyBorder="1" applyAlignment="1">
      <alignment horizontal="center" vertical="center"/>
    </xf>
    <xf numFmtId="17" fontId="33" fillId="0" borderId="0" xfId="0" applyNumberFormat="1" applyFont="1"/>
    <xf numFmtId="1" fontId="8" fillId="0" borderId="5" xfId="0" applyNumberFormat="1" applyFont="1" applyBorder="1" applyAlignment="1">
      <alignment horizontal="center" vertical="center"/>
    </xf>
    <xf numFmtId="0" fontId="2" fillId="3" borderId="2" xfId="0" applyFont="1" applyFill="1" applyBorder="1" applyAlignment="1">
      <alignment horizontal="center" vertical="center" wrapText="1"/>
    </xf>
    <xf numFmtId="0" fontId="38" fillId="0" borderId="0" xfId="0" applyFont="1"/>
    <xf numFmtId="0" fontId="39" fillId="0" borderId="0" xfId="0" applyFont="1"/>
    <xf numFmtId="0" fontId="40" fillId="0" borderId="0" xfId="0" applyFont="1"/>
    <xf numFmtId="17" fontId="39" fillId="0" borderId="0" xfId="0" applyNumberFormat="1" applyFont="1"/>
    <xf numFmtId="1" fontId="40" fillId="0" borderId="0" xfId="0" applyNumberFormat="1" applyFont="1"/>
    <xf numFmtId="17" fontId="38" fillId="0" borderId="0" xfId="0" applyNumberFormat="1" applyFont="1"/>
    <xf numFmtId="164" fontId="40" fillId="0" borderId="0" xfId="1" applyNumberFormat="1" applyFont="1"/>
    <xf numFmtId="165" fontId="40" fillId="0" borderId="0" xfId="4" applyNumberFormat="1" applyFont="1"/>
    <xf numFmtId="44" fontId="40" fillId="0" borderId="0" xfId="1" applyFont="1"/>
    <xf numFmtId="0" fontId="41" fillId="0" borderId="0" xfId="0" applyFont="1"/>
    <xf numFmtId="0" fontId="42" fillId="0" borderId="61" xfId="9" applyFont="1"/>
    <xf numFmtId="0" fontId="40" fillId="0" borderId="1" xfId="0" applyFont="1" applyBorder="1"/>
    <xf numFmtId="0" fontId="40" fillId="0" borderId="1" xfId="0" applyFont="1" applyBorder="1" applyAlignment="1">
      <alignment horizontal="center"/>
    </xf>
    <xf numFmtId="3" fontId="40" fillId="0" borderId="1" xfId="0" applyNumberFormat="1" applyFont="1" applyBorder="1" applyAlignment="1">
      <alignment horizontal="center"/>
    </xf>
    <xf numFmtId="0" fontId="42" fillId="0" borderId="62" xfId="10" applyFont="1"/>
    <xf numFmtId="8" fontId="39" fillId="0" borderId="0" xfId="0" applyNumberFormat="1" applyFont="1"/>
    <xf numFmtId="169" fontId="39" fillId="0" borderId="0" xfId="4" applyNumberFormat="1" applyFont="1"/>
    <xf numFmtId="0" fontId="43" fillId="13" borderId="1" xfId="11" applyFont="1" applyFill="1" applyBorder="1" applyAlignment="1">
      <alignment horizontal="left" vertical="center"/>
    </xf>
    <xf numFmtId="3" fontId="40" fillId="0" borderId="1" xfId="4" applyNumberFormat="1" applyFont="1" applyBorder="1" applyAlignment="1">
      <alignment horizontal="center" vertical="center"/>
    </xf>
    <xf numFmtId="165" fontId="44" fillId="0" borderId="1" xfId="4" applyNumberFormat="1" applyFont="1" applyBorder="1" applyAlignment="1">
      <alignment horizontal="center"/>
    </xf>
    <xf numFmtId="3" fontId="44" fillId="0" borderId="1" xfId="4" applyNumberFormat="1" applyFont="1" applyBorder="1" applyAlignment="1">
      <alignment horizontal="center" vertical="center"/>
    </xf>
    <xf numFmtId="0" fontId="39" fillId="0" borderId="9" xfId="0" applyFont="1" applyBorder="1" applyAlignment="1">
      <alignment vertical="top" wrapText="1"/>
    </xf>
    <xf numFmtId="0" fontId="39" fillId="0" borderId="0" xfId="0" applyFont="1" applyAlignment="1">
      <alignment vertical="top" wrapText="1"/>
    </xf>
    <xf numFmtId="0" fontId="43" fillId="14" borderId="1" xfId="11" applyFont="1" applyFill="1" applyBorder="1" applyAlignment="1">
      <alignment horizontal="left" vertical="center"/>
    </xf>
    <xf numFmtId="170" fontId="43" fillId="14" borderId="1" xfId="11" applyNumberFormat="1" applyFont="1" applyFill="1" applyBorder="1" applyAlignment="1">
      <alignment horizontal="center" vertical="center"/>
    </xf>
    <xf numFmtId="171" fontId="44" fillId="0" borderId="1" xfId="4" applyNumberFormat="1" applyFont="1" applyBorder="1" applyAlignment="1">
      <alignment horizontal="center"/>
    </xf>
    <xf numFmtId="0" fontId="42" fillId="0" borderId="0" xfId="10" applyFont="1" applyBorder="1"/>
    <xf numFmtId="0" fontId="43" fillId="0" borderId="0" xfId="11" applyFont="1" applyFill="1" applyAlignment="1">
      <alignment horizontal="left" vertical="center"/>
    </xf>
    <xf numFmtId="3" fontId="40" fillId="0" borderId="0" xfId="4" applyNumberFormat="1" applyFont="1" applyAlignment="1">
      <alignment horizontal="center" vertical="center"/>
    </xf>
    <xf numFmtId="165" fontId="44" fillId="0" borderId="0" xfId="4" applyNumberFormat="1" applyFont="1" applyAlignment="1">
      <alignment horizontal="center"/>
    </xf>
    <xf numFmtId="3" fontId="44" fillId="0" borderId="0" xfId="4" applyNumberFormat="1" applyFont="1" applyAlignment="1">
      <alignment horizontal="center" vertical="center"/>
    </xf>
    <xf numFmtId="0" fontId="45" fillId="7" borderId="6" xfId="0" applyFont="1" applyFill="1" applyBorder="1" applyAlignment="1">
      <alignment vertical="center" wrapText="1"/>
    </xf>
    <xf numFmtId="0" fontId="46" fillId="7" borderId="6" xfId="0" applyFont="1" applyFill="1" applyBorder="1" applyAlignment="1">
      <alignment vertical="center"/>
    </xf>
    <xf numFmtId="0" fontId="45" fillId="7" borderId="6" xfId="0" applyFont="1" applyFill="1" applyBorder="1" applyAlignment="1">
      <alignment horizontal="center" vertical="center" wrapText="1"/>
    </xf>
    <xf numFmtId="0" fontId="39" fillId="7" borderId="6" xfId="0" applyFont="1" applyFill="1" applyBorder="1" applyAlignment="1">
      <alignment horizontal="center" vertical="center"/>
    </xf>
    <xf numFmtId="0" fontId="39" fillId="7" borderId="6" xfId="0" applyFont="1" applyFill="1" applyBorder="1" applyAlignment="1">
      <alignment horizontal="center" vertical="center" wrapText="1"/>
    </xf>
    <xf numFmtId="0" fontId="45" fillId="7" borderId="6" xfId="0" applyFont="1" applyFill="1" applyBorder="1" applyAlignment="1">
      <alignment horizontal="left" vertical="center" wrapText="1"/>
    </xf>
    <xf numFmtId="0" fontId="40" fillId="0" borderId="0" xfId="0" applyFont="1" applyAlignment="1">
      <alignment vertical="center"/>
    </xf>
    <xf numFmtId="44" fontId="40" fillId="0" borderId="0" xfId="1" applyFont="1" applyAlignment="1">
      <alignment vertical="center"/>
    </xf>
    <xf numFmtId="0" fontId="40" fillId="0" borderId="11" xfId="0" applyFont="1" applyBorder="1" applyAlignment="1">
      <alignment vertical="center"/>
    </xf>
    <xf numFmtId="0" fontId="40" fillId="0" borderId="1" xfId="0" applyFont="1" applyBorder="1" applyAlignment="1">
      <alignment vertical="center"/>
    </xf>
    <xf numFmtId="16" fontId="47" fillId="7" borderId="3" xfId="0" applyNumberFormat="1" applyFont="1" applyFill="1" applyBorder="1" applyAlignment="1">
      <alignment horizontal="center"/>
    </xf>
    <xf numFmtId="49" fontId="47" fillId="0" borderId="3" xfId="3" applyNumberFormat="1" applyFont="1" applyBorder="1"/>
    <xf numFmtId="0" fontId="47" fillId="0" borderId="3" xfId="3" applyFont="1" applyBorder="1" applyAlignment="1">
      <alignment horizontal="center"/>
    </xf>
    <xf numFmtId="0" fontId="47" fillId="0" borderId="3" xfId="0" applyFont="1" applyBorder="1" applyAlignment="1">
      <alignment vertical="center" wrapText="1"/>
    </xf>
    <xf numFmtId="0" fontId="47" fillId="0" borderId="3" xfId="3" applyFont="1" applyBorder="1"/>
    <xf numFmtId="3" fontId="47" fillId="0" borderId="3" xfId="0" applyNumberFormat="1" applyFont="1" applyBorder="1" applyAlignment="1">
      <alignment horizontal="center" vertical="center" wrapText="1"/>
    </xf>
    <xf numFmtId="165" fontId="40" fillId="0" borderId="3" xfId="4" applyNumberFormat="1" applyFont="1" applyBorder="1"/>
    <xf numFmtId="2" fontId="40" fillId="0" borderId="0" xfId="0" applyNumberFormat="1" applyFont="1"/>
    <xf numFmtId="16" fontId="47" fillId="7" borderId="4" xfId="0" applyNumberFormat="1" applyFont="1" applyFill="1" applyBorder="1" applyAlignment="1">
      <alignment horizontal="center"/>
    </xf>
    <xf numFmtId="49" fontId="47" fillId="0" borderId="4" xfId="3" applyNumberFormat="1" applyFont="1" applyBorder="1"/>
    <xf numFmtId="0" fontId="47" fillId="0" borderId="4" xfId="3" applyFont="1" applyBorder="1" applyAlignment="1">
      <alignment horizontal="center"/>
    </xf>
    <xf numFmtId="0" fontId="47" fillId="0" borderId="4" xfId="0" applyFont="1" applyBorder="1" applyAlignment="1">
      <alignment vertical="center" wrapText="1"/>
    </xf>
    <xf numFmtId="0" fontId="47" fillId="0" borderId="4" xfId="3" applyFont="1" applyBorder="1"/>
    <xf numFmtId="3" fontId="47" fillId="0" borderId="4" xfId="0" applyNumberFormat="1" applyFont="1" applyBorder="1" applyAlignment="1">
      <alignment horizontal="center" vertical="center" wrapText="1"/>
    </xf>
    <xf numFmtId="165" fontId="40" fillId="0" borderId="4" xfId="4" applyNumberFormat="1" applyFont="1" applyBorder="1"/>
    <xf numFmtId="0" fontId="40" fillId="0" borderId="11" xfId="0" applyFont="1" applyBorder="1"/>
    <xf numFmtId="0" fontId="40" fillId="0" borderId="7" xfId="0" applyFont="1" applyBorder="1"/>
    <xf numFmtId="49" fontId="39" fillId="0" borderId="0" xfId="0" applyNumberFormat="1" applyFont="1"/>
    <xf numFmtId="3" fontId="39" fillId="0" borderId="0" xfId="0" applyNumberFormat="1" applyFont="1"/>
    <xf numFmtId="3" fontId="39" fillId="0" borderId="13" xfId="0" applyNumberFormat="1" applyFont="1" applyBorder="1" applyAlignment="1">
      <alignment horizontal="center"/>
    </xf>
    <xf numFmtId="0" fontId="39" fillId="0" borderId="9" xfId="0" applyFont="1" applyBorder="1"/>
    <xf numFmtId="0" fontId="39" fillId="0" borderId="14" xfId="0" applyFont="1" applyBorder="1"/>
    <xf numFmtId="3" fontId="39" fillId="0" borderId="13" xfId="0" applyNumberFormat="1" applyFont="1" applyBorder="1"/>
    <xf numFmtId="44" fontId="39" fillId="0" borderId="0" xfId="1" applyFont="1"/>
    <xf numFmtId="0" fontId="39" fillId="0" borderId="11" xfId="0" applyFont="1" applyBorder="1"/>
    <xf numFmtId="0" fontId="39" fillId="0" borderId="1" xfId="0" applyFont="1" applyBorder="1"/>
    <xf numFmtId="3" fontId="40" fillId="0" borderId="16" xfId="0" applyNumberFormat="1" applyFont="1" applyBorder="1"/>
    <xf numFmtId="3" fontId="40" fillId="0" borderId="16" xfId="0" applyNumberFormat="1" applyFont="1" applyBorder="1" applyAlignment="1">
      <alignment horizontal="center" wrapText="1"/>
    </xf>
    <xf numFmtId="0" fontId="42" fillId="0" borderId="63" xfId="10" applyFont="1" applyBorder="1" applyAlignment="1">
      <alignment horizontal="center" vertical="center" wrapText="1"/>
    </xf>
    <xf numFmtId="49" fontId="47" fillId="0" borderId="65" xfId="0" applyNumberFormat="1" applyFont="1" applyBorder="1" applyAlignment="1">
      <alignment horizontal="left" vertical="center" wrapText="1"/>
    </xf>
    <xf numFmtId="49" fontId="48" fillId="0" borderId="59" xfId="0" applyNumberFormat="1" applyFont="1" applyBorder="1" applyAlignment="1">
      <alignment horizontal="left" wrapText="1"/>
    </xf>
    <xf numFmtId="3" fontId="40" fillId="0" borderId="20" xfId="0" applyNumberFormat="1" applyFont="1" applyBorder="1" applyAlignment="1">
      <alignment horizontal="right" wrapText="1"/>
    </xf>
    <xf numFmtId="3" fontId="40" fillId="0" borderId="21" xfId="0" applyNumberFormat="1" applyFont="1" applyBorder="1" applyAlignment="1">
      <alignment horizontal="right" wrapText="1"/>
    </xf>
    <xf numFmtId="0" fontId="40" fillId="0" borderId="21" xfId="0" applyFont="1" applyBorder="1"/>
    <xf numFmtId="49" fontId="47" fillId="0" borderId="66" xfId="0" applyNumberFormat="1" applyFont="1" applyBorder="1" applyAlignment="1">
      <alignment horizontal="left" vertical="center" wrapText="1"/>
    </xf>
    <xf numFmtId="3" fontId="40" fillId="0" borderId="66" xfId="4" applyNumberFormat="1" applyFont="1" applyBorder="1" applyAlignment="1">
      <alignment horizontal="center" vertical="center"/>
    </xf>
    <xf numFmtId="164" fontId="40" fillId="0" borderId="66" xfId="1" applyNumberFormat="1" applyFont="1" applyBorder="1" applyAlignment="1">
      <alignment horizontal="center" vertical="center"/>
    </xf>
    <xf numFmtId="10" fontId="39" fillId="0" borderId="0" xfId="2" applyNumberFormat="1" applyFont="1" applyAlignment="1">
      <alignment horizontal="center" vertical="center"/>
    </xf>
    <xf numFmtId="3" fontId="39" fillId="0" borderId="0" xfId="0" applyNumberFormat="1" applyFont="1" applyAlignment="1">
      <alignment horizontal="center" wrapText="1"/>
    </xf>
    <xf numFmtId="3" fontId="40" fillId="0" borderId="0" xfId="0" applyNumberFormat="1" applyFont="1" applyAlignment="1">
      <alignment horizontal="right" wrapText="1"/>
    </xf>
    <xf numFmtId="164" fontId="40" fillId="0" borderId="0" xfId="0" applyNumberFormat="1" applyFont="1"/>
    <xf numFmtId="49" fontId="40" fillId="0" borderId="0" xfId="0" applyNumberFormat="1" applyFont="1" applyAlignment="1">
      <alignment vertical="center"/>
    </xf>
    <xf numFmtId="0" fontId="40" fillId="0" borderId="12" xfId="0" applyFont="1" applyBorder="1"/>
    <xf numFmtId="49" fontId="39" fillId="7" borderId="6" xfId="0" applyNumberFormat="1" applyFont="1" applyFill="1" applyBorder="1" applyAlignment="1">
      <alignment horizontal="center" vertical="center"/>
    </xf>
    <xf numFmtId="0" fontId="39" fillId="0" borderId="3" xfId="0" applyFont="1" applyBorder="1" applyAlignment="1">
      <alignment horizontal="right"/>
    </xf>
    <xf numFmtId="17" fontId="49" fillId="0" borderId="4" xfId="0" applyNumberFormat="1" applyFont="1" applyBorder="1" applyAlignment="1">
      <alignment horizontal="right"/>
    </xf>
    <xf numFmtId="164" fontId="40" fillId="0" borderId="65" xfId="1" applyNumberFormat="1" applyFont="1" applyBorder="1" applyAlignment="1">
      <alignment vertical="center"/>
    </xf>
    <xf numFmtId="164" fontId="40" fillId="0" borderId="64" xfId="0" applyNumberFormat="1" applyFont="1" applyBorder="1"/>
    <xf numFmtId="0" fontId="50" fillId="0" borderId="0" xfId="0" applyFont="1"/>
    <xf numFmtId="0" fontId="39" fillId="0" borderId="71" xfId="0" applyFont="1" applyBorder="1"/>
    <xf numFmtId="0" fontId="40" fillId="0" borderId="71" xfId="0" applyFont="1" applyBorder="1"/>
    <xf numFmtId="0" fontId="47" fillId="0" borderId="0" xfId="0" applyFont="1" applyAlignment="1">
      <alignment horizontal="right"/>
    </xf>
    <xf numFmtId="10" fontId="40" fillId="0" borderId="0" xfId="2" applyNumberFormat="1" applyFont="1" applyAlignment="1">
      <alignment horizontal="center" vertical="center"/>
    </xf>
    <xf numFmtId="17" fontId="8" fillId="0" borderId="3" xfId="0" applyNumberFormat="1" applyFont="1" applyBorder="1"/>
    <xf numFmtId="1" fontId="8" fillId="0" borderId="3" xfId="0" applyNumberFormat="1" applyFont="1" applyBorder="1" applyAlignment="1">
      <alignment horizontal="center" vertical="center"/>
    </xf>
    <xf numFmtId="1" fontId="8" fillId="0" borderId="3" xfId="1" applyNumberFormat="1" applyFont="1" applyBorder="1" applyAlignment="1">
      <alignment horizontal="center" vertical="center"/>
    </xf>
    <xf numFmtId="0" fontId="47" fillId="0" borderId="64" xfId="11" applyFont="1" applyFill="1" applyBorder="1" applyAlignment="1">
      <alignment horizontal="center" vertical="center" wrapText="1"/>
    </xf>
    <xf numFmtId="0" fontId="51" fillId="0" borderId="64" xfId="10" applyFont="1" applyBorder="1" applyAlignment="1">
      <alignment horizontal="center" vertical="center" wrapText="1"/>
    </xf>
    <xf numFmtId="0" fontId="52" fillId="0" borderId="0" xfId="0" applyFont="1"/>
    <xf numFmtId="0" fontId="2" fillId="0" borderId="0" xfId="0" applyFont="1" applyAlignment="1">
      <alignment vertical="center"/>
    </xf>
    <xf numFmtId="0" fontId="8" fillId="0" borderId="0" xfId="0" applyFont="1" applyAlignment="1">
      <alignment vertical="center"/>
    </xf>
    <xf numFmtId="3" fontId="40" fillId="0" borderId="0" xfId="0" applyNumberFormat="1" applyFont="1"/>
    <xf numFmtId="0" fontId="52" fillId="16" borderId="0" xfId="0" applyFont="1" applyFill="1"/>
    <xf numFmtId="0" fontId="52" fillId="16" borderId="0" xfId="0" applyFont="1" applyFill="1" applyAlignment="1">
      <alignment horizontal="right"/>
    </xf>
    <xf numFmtId="0" fontId="0" fillId="16" borderId="0" xfId="0" applyFill="1"/>
    <xf numFmtId="3" fontId="0" fillId="16" borderId="0" xfId="0" applyNumberFormat="1" applyFill="1" applyAlignment="1">
      <alignment horizontal="right"/>
    </xf>
    <xf numFmtId="0" fontId="39" fillId="16" borderId="0" xfId="0" applyFont="1" applyFill="1" applyAlignment="1">
      <alignment horizontal="right"/>
    </xf>
    <xf numFmtId="0" fontId="40" fillId="16" borderId="0" xfId="0" applyFont="1" applyFill="1"/>
    <xf numFmtId="1" fontId="0" fillId="16" borderId="0" xfId="0" applyNumberFormat="1" applyFill="1"/>
    <xf numFmtId="3" fontId="0" fillId="16" borderId="0" xfId="0" applyNumberFormat="1" applyFill="1"/>
    <xf numFmtId="0" fontId="0" fillId="16" borderId="0" xfId="0" applyFill="1" applyAlignment="1">
      <alignment horizontal="right"/>
    </xf>
    <xf numFmtId="3" fontId="0" fillId="3" borderId="0" xfId="0" applyNumberFormat="1" applyFill="1"/>
    <xf numFmtId="3" fontId="53" fillId="16" borderId="0" xfId="4" applyNumberFormat="1" applyFont="1" applyFill="1" applyAlignment="1">
      <alignment horizontal="left" vertical="center"/>
    </xf>
    <xf numFmtId="0" fontId="54" fillId="0" borderId="61" xfId="0" applyFont="1" applyBorder="1"/>
    <xf numFmtId="0" fontId="0" fillId="0" borderId="1" xfId="0" applyBorder="1" applyAlignment="1">
      <alignment vertical="center"/>
    </xf>
    <xf numFmtId="0" fontId="0" fillId="0" borderId="1" xfId="0" applyBorder="1" applyAlignment="1">
      <alignment horizontal="center" vertical="center"/>
    </xf>
    <xf numFmtId="3" fontId="0" fillId="0" borderId="1" xfId="0" applyNumberFormat="1" applyBorder="1" applyAlignment="1">
      <alignment horizontal="center" vertical="center"/>
    </xf>
    <xf numFmtId="0" fontId="0" fillId="10" borderId="1" xfId="0" applyFill="1" applyBorder="1" applyAlignment="1">
      <alignment horizontal="center" vertical="center"/>
    </xf>
    <xf numFmtId="0" fontId="55" fillId="0" borderId="0" xfId="0" applyFont="1" applyAlignment="1">
      <alignment horizontal="left" vertical="top"/>
    </xf>
    <xf numFmtId="0" fontId="0" fillId="0" borderId="0" xfId="0" applyAlignment="1">
      <alignment horizontal="left" vertical="top"/>
    </xf>
    <xf numFmtId="0" fontId="40" fillId="0" borderId="72" xfId="0" applyFont="1" applyBorder="1"/>
    <xf numFmtId="0" fontId="0" fillId="0" borderId="72" xfId="0" applyBorder="1"/>
    <xf numFmtId="0" fontId="57" fillId="0" borderId="0" xfId="11" applyFont="1" applyFill="1" applyAlignment="1">
      <alignment horizontal="left" vertical="center"/>
    </xf>
    <xf numFmtId="0" fontId="36" fillId="0" borderId="62" xfId="10"/>
    <xf numFmtId="171" fontId="37" fillId="0" borderId="0" xfId="0" applyNumberFormat="1" applyFont="1"/>
    <xf numFmtId="3" fontId="52" fillId="17" borderId="1" xfId="0" applyNumberFormat="1" applyFont="1" applyFill="1" applyBorder="1" applyAlignment="1">
      <alignment horizontal="right" vertical="center" wrapText="1"/>
    </xf>
    <xf numFmtId="3" fontId="52" fillId="17" borderId="1" xfId="0" applyNumberFormat="1" applyFont="1" applyFill="1" applyBorder="1" applyAlignment="1">
      <alignment horizontal="right" wrapText="1"/>
    </xf>
    <xf numFmtId="0" fontId="52" fillId="17" borderId="1" xfId="0" applyFont="1" applyFill="1" applyBorder="1" applyAlignment="1">
      <alignment horizontal="center" vertical="center"/>
    </xf>
    <xf numFmtId="0" fontId="59" fillId="13" borderId="42" xfId="11" applyFont="1" applyFill="1" applyBorder="1" applyAlignment="1">
      <alignment horizontal="left" vertical="center"/>
    </xf>
    <xf numFmtId="3" fontId="0" fillId="0" borderId="1" xfId="0" applyNumberFormat="1" applyBorder="1"/>
    <xf numFmtId="170" fontId="0" fillId="0" borderId="1" xfId="0" applyNumberFormat="1" applyBorder="1"/>
    <xf numFmtId="3" fontId="60" fillId="0" borderId="1" xfId="4" applyNumberFormat="1" applyFont="1" applyBorder="1" applyAlignment="1">
      <alignment horizontal="center" vertical="center"/>
    </xf>
    <xf numFmtId="0" fontId="59" fillId="13" borderId="1" xfId="11" applyFont="1" applyFill="1" applyBorder="1" applyAlignment="1">
      <alignment horizontal="left" vertical="center"/>
    </xf>
    <xf numFmtId="172" fontId="53" fillId="0" borderId="1" xfId="4" applyNumberFormat="1" applyFont="1" applyBorder="1" applyAlignment="1">
      <alignment horizontal="right"/>
    </xf>
    <xf numFmtId="173" fontId="0" fillId="0" borderId="1" xfId="0" applyNumberFormat="1" applyBorder="1" applyAlignment="1">
      <alignment horizontal="center"/>
    </xf>
    <xf numFmtId="3" fontId="37" fillId="0" borderId="0" xfId="0" applyNumberFormat="1" applyFont="1"/>
    <xf numFmtId="9" fontId="37" fillId="0" borderId="0" xfId="0" applyNumberFormat="1" applyFont="1"/>
    <xf numFmtId="0" fontId="60" fillId="0" borderId="55" xfId="0" applyFont="1" applyBorder="1" applyAlignment="1">
      <alignment horizontal="center"/>
    </xf>
    <xf numFmtId="0" fontId="0" fillId="0" borderId="0" xfId="0" applyAlignment="1">
      <alignment horizontal="left"/>
    </xf>
    <xf numFmtId="0" fontId="61" fillId="0" borderId="0" xfId="0" applyFont="1" applyAlignment="1">
      <alignment horizontal="left" vertical="center"/>
    </xf>
    <xf numFmtId="0" fontId="61" fillId="0" borderId="0" xfId="0" quotePrefix="1" applyFont="1" applyAlignment="1">
      <alignment horizontal="left" indent="4"/>
    </xf>
    <xf numFmtId="0" fontId="61" fillId="0" borderId="0" xfId="0" applyFont="1" applyAlignment="1">
      <alignment horizontal="left"/>
    </xf>
    <xf numFmtId="0" fontId="0" fillId="0" borderId="0" xfId="0" applyAlignment="1">
      <alignment horizontal="left" vertical="center"/>
    </xf>
    <xf numFmtId="0" fontId="0" fillId="0" borderId="0" xfId="0" applyAlignment="1">
      <alignment vertical="center"/>
    </xf>
    <xf numFmtId="0" fontId="62" fillId="0" borderId="0" xfId="0" applyFont="1" applyAlignment="1">
      <alignment vertical="top"/>
    </xf>
    <xf numFmtId="0" fontId="0" fillId="0" borderId="0" xfId="0" applyAlignment="1">
      <alignment vertical="top"/>
    </xf>
    <xf numFmtId="0" fontId="63" fillId="0" borderId="0" xfId="0" applyFont="1" applyAlignment="1">
      <alignment vertical="top"/>
    </xf>
    <xf numFmtId="0" fontId="64" fillId="0" borderId="0" xfId="0" applyFont="1" applyAlignment="1">
      <alignment vertical="top"/>
    </xf>
    <xf numFmtId="0" fontId="65" fillId="0" borderId="0" xfId="0" applyFont="1" applyAlignment="1">
      <alignment horizontal="left" vertical="top"/>
    </xf>
    <xf numFmtId="0" fontId="62" fillId="0" borderId="0" xfId="0" applyFont="1"/>
    <xf numFmtId="0" fontId="52" fillId="0" borderId="0" xfId="0" applyFont="1" applyAlignment="1">
      <alignment horizontal="right"/>
    </xf>
    <xf numFmtId="3" fontId="0" fillId="0" borderId="0" xfId="0" applyNumberFormat="1" applyAlignment="1">
      <alignment horizontal="right"/>
    </xf>
    <xf numFmtId="3" fontId="53" fillId="0" borderId="0" xfId="4" applyNumberFormat="1" applyFont="1" applyAlignment="1">
      <alignment horizontal="left" vertical="center"/>
    </xf>
    <xf numFmtId="3" fontId="0" fillId="0" borderId="0" xfId="0" applyNumberFormat="1"/>
    <xf numFmtId="0" fontId="2" fillId="6" borderId="6" xfId="0" applyFont="1" applyFill="1" applyBorder="1" applyAlignment="1">
      <alignment horizontal="center" vertical="center" wrapText="1"/>
    </xf>
    <xf numFmtId="0" fontId="2" fillId="0" borderId="6" xfId="0" applyFont="1" applyBorder="1"/>
    <xf numFmtId="0" fontId="45" fillId="0" borderId="0" xfId="0" applyFont="1" applyAlignment="1">
      <alignment horizontal="right"/>
    </xf>
    <xf numFmtId="0" fontId="34" fillId="0" borderId="6" xfId="0" applyFont="1" applyBorder="1" applyAlignment="1">
      <alignment horizontal="right" vertical="center" wrapText="1"/>
    </xf>
    <xf numFmtId="10" fontId="2" fillId="0" borderId="6" xfId="2" applyNumberFormat="1" applyFont="1" applyBorder="1" applyAlignment="1">
      <alignment horizontal="center" vertical="center"/>
    </xf>
    <xf numFmtId="0" fontId="23" fillId="0" borderId="3" xfId="0" applyFont="1" applyBorder="1" applyAlignment="1">
      <alignment horizontal="right" vertical="center" wrapText="1"/>
    </xf>
    <xf numFmtId="10" fontId="8" fillId="0" borderId="3" xfId="2" applyNumberFormat="1" applyFont="1" applyBorder="1" applyAlignment="1">
      <alignment horizontal="center" vertical="center"/>
    </xf>
    <xf numFmtId="0" fontId="23" fillId="0" borderId="4" xfId="0" applyFont="1" applyBorder="1" applyAlignment="1">
      <alignment horizontal="right" vertical="center" wrapText="1"/>
    </xf>
    <xf numFmtId="10" fontId="8" fillId="0" borderId="4" xfId="2" applyNumberFormat="1" applyFont="1" applyBorder="1" applyAlignment="1">
      <alignment horizontal="center" vertical="center"/>
    </xf>
    <xf numFmtId="0" fontId="23" fillId="0" borderId="5" xfId="0" applyFont="1" applyBorder="1" applyAlignment="1">
      <alignment horizontal="right" vertical="center" wrapText="1"/>
    </xf>
    <xf numFmtId="10" fontId="8" fillId="0" borderId="5" xfId="2" applyNumberFormat="1" applyFont="1" applyBorder="1" applyAlignment="1">
      <alignment horizontal="center" vertical="center"/>
    </xf>
    <xf numFmtId="17" fontId="45" fillId="0" borderId="5" xfId="0" applyNumberFormat="1" applyFont="1" applyBorder="1" applyAlignment="1">
      <alignment horizontal="right"/>
    </xf>
    <xf numFmtId="3" fontId="39" fillId="0" borderId="6" xfId="0" applyNumberFormat="1" applyFont="1" applyBorder="1" applyAlignment="1">
      <alignment horizontal="center" wrapText="1"/>
    </xf>
    <xf numFmtId="0" fontId="38" fillId="7" borderId="10" xfId="0" applyFont="1" applyFill="1" applyBorder="1" applyAlignment="1">
      <alignment horizontal="left" vertical="center" wrapText="1"/>
    </xf>
    <xf numFmtId="0" fontId="38" fillId="7" borderId="15" xfId="0" applyFont="1" applyFill="1" applyBorder="1" applyAlignment="1">
      <alignment horizontal="left" vertical="center" wrapText="1"/>
    </xf>
    <xf numFmtId="0" fontId="40" fillId="0" borderId="64" xfId="0" applyFont="1" applyBorder="1" applyAlignment="1">
      <alignment horizontal="center" vertical="center"/>
    </xf>
    <xf numFmtId="3" fontId="40" fillId="0" borderId="67" xfId="4" applyNumberFormat="1" applyFont="1" applyBorder="1" applyAlignment="1">
      <alignment horizontal="center" vertical="center"/>
    </xf>
    <xf numFmtId="3" fontId="40" fillId="0" borderId="68" xfId="4" applyNumberFormat="1" applyFont="1" applyBorder="1" applyAlignment="1">
      <alignment horizontal="center" vertical="center"/>
    </xf>
    <xf numFmtId="3" fontId="40" fillId="0" borderId="69" xfId="4" applyNumberFormat="1" applyFont="1" applyBorder="1" applyAlignment="1">
      <alignment horizontal="center" vertical="center"/>
    </xf>
    <xf numFmtId="3" fontId="40" fillId="0" borderId="70" xfId="4" applyNumberFormat="1" applyFont="1" applyBorder="1" applyAlignment="1">
      <alignment horizontal="center" vertical="center"/>
    </xf>
    <xf numFmtId="49" fontId="47" fillId="0" borderId="8" xfId="0" applyNumberFormat="1" applyFont="1" applyBorder="1" applyAlignment="1">
      <alignment horizontal="left" vertical="center"/>
    </xf>
    <xf numFmtId="49" fontId="47" fillId="0" borderId="16" xfId="0" applyNumberFormat="1" applyFont="1" applyBorder="1" applyAlignment="1">
      <alignment horizontal="left" vertical="center"/>
    </xf>
    <xf numFmtId="49" fontId="47" fillId="0" borderId="22" xfId="0" applyNumberFormat="1" applyFont="1" applyBorder="1" applyAlignment="1">
      <alignment horizontal="left" vertical="center"/>
    </xf>
    <xf numFmtId="49" fontId="47" fillId="0" borderId="54" xfId="0" applyNumberFormat="1" applyFont="1" applyBorder="1" applyAlignment="1">
      <alignment horizontal="left" vertical="center"/>
    </xf>
    <xf numFmtId="49" fontId="47" fillId="0" borderId="17" xfId="0" applyNumberFormat="1" applyFont="1" applyBorder="1" applyAlignment="1">
      <alignment horizontal="left" vertical="center"/>
    </xf>
    <xf numFmtId="49" fontId="47" fillId="0" borderId="19" xfId="0" applyNumberFormat="1" applyFont="1" applyBorder="1" applyAlignment="1">
      <alignment horizontal="left" vertical="center"/>
    </xf>
    <xf numFmtId="49" fontId="40" fillId="0" borderId="8" xfId="0" applyNumberFormat="1" applyFont="1" applyBorder="1" applyAlignment="1">
      <alignment horizontal="left" vertical="center"/>
    </xf>
    <xf numFmtId="49" fontId="40" fillId="0" borderId="16" xfId="0" applyNumberFormat="1" applyFont="1" applyBorder="1" applyAlignment="1">
      <alignment horizontal="left" vertical="center"/>
    </xf>
    <xf numFmtId="49" fontId="40" fillId="0" borderId="22" xfId="0" applyNumberFormat="1" applyFont="1" applyBorder="1" applyAlignment="1">
      <alignment horizontal="left" vertical="center"/>
    </xf>
    <xf numFmtId="49" fontId="40" fillId="0" borderId="54" xfId="0" applyNumberFormat="1" applyFont="1" applyBorder="1" applyAlignment="1">
      <alignment horizontal="left" vertical="center"/>
    </xf>
    <xf numFmtId="49" fontId="40" fillId="0" borderId="17" xfId="0" applyNumberFormat="1" applyFont="1" applyBorder="1" applyAlignment="1">
      <alignment horizontal="left" vertical="center"/>
    </xf>
    <xf numFmtId="49" fontId="40" fillId="0" borderId="19" xfId="0" applyNumberFormat="1" applyFont="1" applyBorder="1" applyAlignment="1">
      <alignment horizontal="left" vertical="center"/>
    </xf>
    <xf numFmtId="49" fontId="39" fillId="0" borderId="24" xfId="0" applyNumberFormat="1" applyFont="1" applyBorder="1" applyAlignment="1">
      <alignment horizontal="left" vertical="center"/>
    </xf>
    <xf numFmtId="49" fontId="39" fillId="0" borderId="23" xfId="0" applyNumberFormat="1" applyFont="1" applyBorder="1" applyAlignment="1">
      <alignment horizontal="left" vertical="center"/>
    </xf>
    <xf numFmtId="49" fontId="39" fillId="0" borderId="60" xfId="0" applyNumberFormat="1" applyFont="1" applyBorder="1" applyAlignment="1">
      <alignment horizontal="left" vertical="center"/>
    </xf>
    <xf numFmtId="3" fontId="0" fillId="0" borderId="46" xfId="0" applyNumberFormat="1" applyBorder="1" applyAlignment="1">
      <alignment vertical="center"/>
    </xf>
    <xf numFmtId="0" fontId="0" fillId="0" borderId="55" xfId="0" applyBorder="1" applyAlignment="1">
      <alignment vertical="center"/>
    </xf>
    <xf numFmtId="0" fontId="39" fillId="12" borderId="10" xfId="0" applyFont="1" applyFill="1" applyBorder="1" applyAlignment="1">
      <alignment horizontal="left" vertical="top" wrapText="1"/>
    </xf>
    <xf numFmtId="0" fontId="39" fillId="12" borderId="35" xfId="0" applyFont="1" applyFill="1" applyBorder="1" applyAlignment="1">
      <alignment horizontal="left" vertical="top" wrapText="1"/>
    </xf>
    <xf numFmtId="49" fontId="39" fillId="15" borderId="10" xfId="0" applyNumberFormat="1" applyFont="1" applyFill="1" applyBorder="1" applyAlignment="1">
      <alignment horizontal="left" vertical="top" wrapText="1"/>
    </xf>
    <xf numFmtId="0" fontId="39" fillId="15" borderId="35" xfId="0" applyFont="1" applyFill="1" applyBorder="1" applyAlignment="1">
      <alignment horizontal="left" vertical="top" wrapText="1"/>
    </xf>
    <xf numFmtId="0" fontId="59" fillId="13" borderId="46" xfId="11" applyFont="1" applyFill="1" applyBorder="1" applyAlignment="1">
      <alignment horizontal="left" vertical="center"/>
    </xf>
    <xf numFmtId="0" fontId="59" fillId="13" borderId="55" xfId="11" applyFont="1" applyFill="1" applyBorder="1" applyAlignment="1">
      <alignment horizontal="left" vertical="center"/>
    </xf>
    <xf numFmtId="170" fontId="0" fillId="0" borderId="46" xfId="0" applyNumberFormat="1" applyBorder="1" applyAlignment="1">
      <alignment vertical="center"/>
    </xf>
    <xf numFmtId="0" fontId="0" fillId="9" borderId="34" xfId="0" applyFill="1" applyBorder="1" applyAlignment="1">
      <alignment horizontal="center" wrapText="1"/>
    </xf>
    <xf numFmtId="0" fontId="0" fillId="9" borderId="32" xfId="0" applyFill="1" applyBorder="1" applyAlignment="1">
      <alignment horizontal="center" wrapText="1"/>
    </xf>
    <xf numFmtId="0" fontId="0" fillId="9" borderId="33" xfId="0" applyFill="1" applyBorder="1" applyAlignment="1">
      <alignment horizontal="center" wrapText="1"/>
    </xf>
    <xf numFmtId="0" fontId="10" fillId="8" borderId="26" xfId="0" applyFont="1" applyFill="1" applyBorder="1" applyAlignment="1">
      <alignment wrapText="1"/>
    </xf>
    <xf numFmtId="0" fontId="0" fillId="8" borderId="27" xfId="0" applyFill="1" applyBorder="1"/>
    <xf numFmtId="0" fontId="0" fillId="8" borderId="28" xfId="0" applyFill="1" applyBorder="1"/>
    <xf numFmtId="0" fontId="10" fillId="8" borderId="29" xfId="0" applyFont="1" applyFill="1" applyBorder="1" applyAlignment="1">
      <alignment wrapText="1"/>
    </xf>
    <xf numFmtId="0" fontId="10" fillId="8" borderId="30" xfId="0" applyFont="1" applyFill="1" applyBorder="1" applyAlignment="1">
      <alignment wrapText="1"/>
    </xf>
    <xf numFmtId="0" fontId="10" fillId="8" borderId="31" xfId="0" applyFont="1" applyFill="1" applyBorder="1" applyAlignment="1">
      <alignment wrapText="1"/>
    </xf>
    <xf numFmtId="0" fontId="10" fillId="9" borderId="29" xfId="0" applyFont="1" applyFill="1" applyBorder="1" applyAlignment="1">
      <alignment wrapText="1"/>
    </xf>
    <xf numFmtId="0" fontId="10" fillId="9" borderId="30" xfId="0" applyFont="1" applyFill="1" applyBorder="1" applyAlignment="1">
      <alignment wrapText="1"/>
    </xf>
    <xf numFmtId="0" fontId="10" fillId="9" borderId="31" xfId="0" applyFont="1" applyFill="1" applyBorder="1" applyAlignment="1">
      <alignment wrapText="1"/>
    </xf>
    <xf numFmtId="2" fontId="3" fillId="0" borderId="32" xfId="0" applyNumberFormat="1" applyFont="1" applyBorder="1"/>
    <xf numFmtId="2" fontId="0" fillId="0" borderId="32" xfId="0" applyNumberFormat="1" applyBorder="1"/>
    <xf numFmtId="2" fontId="0" fillId="0" borderId="33" xfId="0" applyNumberFormat="1" applyBorder="1"/>
    <xf numFmtId="0" fontId="3" fillId="0" borderId="34" xfId="0" applyFont="1" applyBorder="1" applyAlignment="1">
      <alignment horizontal="center" wrapText="1"/>
    </xf>
    <xf numFmtId="0" fontId="0" fillId="0" borderId="32" xfId="0" applyBorder="1" applyAlignment="1">
      <alignment horizontal="center" wrapText="1"/>
    </xf>
    <xf numFmtId="0" fontId="0" fillId="0" borderId="33" xfId="0" applyBorder="1" applyAlignment="1">
      <alignment horizontal="center" wrapText="1"/>
    </xf>
    <xf numFmtId="0" fontId="3" fillId="0" borderId="34" xfId="0" applyFont="1" applyBorder="1" applyAlignment="1">
      <alignment wrapText="1"/>
    </xf>
    <xf numFmtId="0" fontId="0" fillId="0" borderId="32" xfId="0" applyBorder="1" applyAlignment="1">
      <alignment wrapText="1"/>
    </xf>
    <xf numFmtId="0" fontId="0" fillId="0" borderId="33" xfId="0" applyBorder="1" applyAlignment="1">
      <alignment wrapText="1"/>
    </xf>
    <xf numFmtId="0" fontId="3" fillId="9" borderId="34" xfId="0" applyFont="1" applyFill="1" applyBorder="1" applyAlignment="1">
      <alignment horizontal="center" wrapText="1"/>
    </xf>
    <xf numFmtId="0" fontId="3" fillId="9" borderId="32" xfId="0" applyFont="1" applyFill="1" applyBorder="1" applyAlignment="1">
      <alignment horizontal="center" wrapText="1"/>
    </xf>
    <xf numFmtId="0" fontId="3" fillId="9" borderId="33" xfId="0" applyFont="1" applyFill="1" applyBorder="1" applyAlignment="1">
      <alignment horizontal="center" wrapText="1"/>
    </xf>
    <xf numFmtId="0" fontId="10" fillId="9" borderId="10" xfId="0" applyFont="1" applyFill="1" applyBorder="1" applyAlignment="1">
      <alignment wrapText="1"/>
    </xf>
    <xf numFmtId="0" fontId="10" fillId="9" borderId="36" xfId="0" applyFont="1" applyFill="1" applyBorder="1" applyAlignment="1">
      <alignment wrapText="1"/>
    </xf>
    <xf numFmtId="0" fontId="0" fillId="0" borderId="10" xfId="0" applyBorder="1" applyAlignment="1">
      <alignment horizontal="center" vertical="top" wrapText="1"/>
    </xf>
    <xf numFmtId="0" fontId="0" fillId="0" borderId="35" xfId="0" applyBorder="1" applyAlignment="1">
      <alignment horizontal="center" vertical="top" wrapText="1"/>
    </xf>
    <xf numFmtId="0" fontId="0" fillId="0" borderId="15" xfId="0" applyBorder="1" applyAlignment="1">
      <alignment horizontal="center" vertical="top" wrapText="1"/>
    </xf>
    <xf numFmtId="0" fontId="3" fillId="0" borderId="10" xfId="0" applyFont="1" applyBorder="1" applyAlignment="1">
      <alignment vertical="top" wrapText="1"/>
    </xf>
    <xf numFmtId="0" fontId="0" fillId="0" borderId="35" xfId="0" applyBorder="1" applyAlignment="1">
      <alignment vertical="top" wrapText="1"/>
    </xf>
    <xf numFmtId="0" fontId="0" fillId="0" borderId="15" xfId="0" applyBorder="1" applyAlignment="1">
      <alignment vertical="top" wrapText="1"/>
    </xf>
    <xf numFmtId="0" fontId="3" fillId="9" borderId="10" xfId="0" applyFont="1" applyFill="1" applyBorder="1" applyAlignment="1">
      <alignment vertical="top" wrapText="1"/>
    </xf>
    <xf numFmtId="0" fontId="3" fillId="9" borderId="35" xfId="0" applyFont="1" applyFill="1" applyBorder="1" applyAlignment="1">
      <alignment vertical="top" wrapText="1"/>
    </xf>
    <xf numFmtId="0" fontId="3" fillId="9" borderId="15" xfId="0" applyFont="1" applyFill="1" applyBorder="1" applyAlignment="1">
      <alignment vertical="top" wrapText="1"/>
    </xf>
    <xf numFmtId="0" fontId="0" fillId="9" borderId="10" xfId="0" applyFill="1" applyBorder="1" applyAlignment="1">
      <alignment vertical="top" wrapText="1"/>
    </xf>
    <xf numFmtId="0" fontId="0" fillId="9" borderId="35" xfId="0" applyFill="1" applyBorder="1" applyAlignment="1">
      <alignment vertical="top" wrapText="1"/>
    </xf>
    <xf numFmtId="0" fontId="0" fillId="9" borderId="15" xfId="0" applyFill="1" applyBorder="1" applyAlignment="1">
      <alignment vertical="top" wrapText="1"/>
    </xf>
    <xf numFmtId="0" fontId="10" fillId="8" borderId="10" xfId="0" applyFont="1" applyFill="1" applyBorder="1" applyAlignment="1">
      <alignment wrapText="1"/>
    </xf>
    <xf numFmtId="0" fontId="0" fillId="0" borderId="36" xfId="0" applyBorder="1" applyAlignment="1">
      <alignment wrapText="1"/>
    </xf>
    <xf numFmtId="0" fontId="10" fillId="8" borderId="36" xfId="0" applyFont="1" applyFill="1" applyBorder="1" applyAlignment="1">
      <alignment wrapText="1"/>
    </xf>
    <xf numFmtId="0" fontId="0" fillId="8" borderId="47" xfId="0" applyFill="1" applyBorder="1"/>
    <xf numFmtId="0" fontId="0" fillId="0" borderId="34" xfId="0" applyBorder="1" applyAlignment="1">
      <alignment horizontal="center" wrapText="1"/>
    </xf>
    <xf numFmtId="0" fontId="0" fillId="0" borderId="39" xfId="0" applyBorder="1" applyAlignment="1">
      <alignment vertical="top" wrapText="1"/>
    </xf>
    <xf numFmtId="0" fontId="0" fillId="0" borderId="40" xfId="0" applyBorder="1" applyAlignment="1">
      <alignment vertical="top" wrapText="1"/>
    </xf>
    <xf numFmtId="0" fontId="3" fillId="0" borderId="51" xfId="0" applyFont="1" applyBorder="1" applyAlignment="1">
      <alignment vertical="top" wrapText="1"/>
    </xf>
    <xf numFmtId="0" fontId="0" fillId="0" borderId="52" xfId="0" applyBorder="1" applyAlignment="1">
      <alignment vertical="top" wrapText="1"/>
    </xf>
    <xf numFmtId="0" fontId="0" fillId="0" borderId="37" xfId="0" applyBorder="1" applyAlignment="1">
      <alignment vertical="top" wrapText="1"/>
    </xf>
    <xf numFmtId="0" fontId="0" fillId="0" borderId="51" xfId="0" applyBorder="1" applyAlignment="1">
      <alignment vertical="top" wrapText="1"/>
    </xf>
    <xf numFmtId="0" fontId="0" fillId="0" borderId="53" xfId="0" applyBorder="1" applyAlignment="1">
      <alignment vertical="top" wrapText="1"/>
    </xf>
    <xf numFmtId="0" fontId="10" fillId="9" borderId="16" xfId="0" applyFont="1" applyFill="1" applyBorder="1" applyAlignment="1">
      <alignment wrapText="1"/>
    </xf>
    <xf numFmtId="0" fontId="0" fillId="9" borderId="16" xfId="0" applyFill="1" applyBorder="1"/>
    <xf numFmtId="0" fontId="0" fillId="9" borderId="25" xfId="0" applyFill="1" applyBorder="1"/>
    <xf numFmtId="0" fontId="0" fillId="0" borderId="0" xfId="0" applyAlignment="1">
      <alignment wrapText="1"/>
    </xf>
    <xf numFmtId="0" fontId="0" fillId="0" borderId="14" xfId="0" applyBorder="1" applyAlignment="1">
      <alignment wrapText="1"/>
    </xf>
    <xf numFmtId="0" fontId="0" fillId="0" borderId="54" xfId="0"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0" fontId="10" fillId="8" borderId="16" xfId="0" applyFont="1" applyFill="1" applyBorder="1" applyAlignment="1">
      <alignment wrapText="1"/>
    </xf>
    <xf numFmtId="0" fontId="0" fillId="8" borderId="16" xfId="0" applyFill="1" applyBorder="1"/>
    <xf numFmtId="0" fontId="0" fillId="8" borderId="25" xfId="0" applyFill="1" applyBorder="1"/>
    <xf numFmtId="0" fontId="22" fillId="8" borderId="26" xfId="0" applyFont="1" applyFill="1" applyBorder="1" applyAlignment="1">
      <alignment wrapText="1"/>
    </xf>
    <xf numFmtId="0" fontId="23" fillId="8" borderId="27" xfId="0" applyFont="1" applyFill="1" applyBorder="1"/>
    <xf numFmtId="0" fontId="23" fillId="8" borderId="28" xfId="0" applyFont="1" applyFill="1" applyBorder="1"/>
    <xf numFmtId="0" fontId="23" fillId="0" borderId="34" xfId="0" applyFont="1" applyBorder="1" applyAlignment="1">
      <alignment horizontal="center" wrapText="1"/>
    </xf>
    <xf numFmtId="0" fontId="23" fillId="0" borderId="32" xfId="0" applyFont="1" applyBorder="1" applyAlignment="1">
      <alignment horizontal="center" wrapText="1"/>
    </xf>
    <xf numFmtId="0" fontId="23" fillId="0" borderId="33" xfId="0" applyFont="1" applyBorder="1" applyAlignment="1">
      <alignment horizontal="center" wrapText="1"/>
    </xf>
    <xf numFmtId="0" fontId="23" fillId="0" borderId="50" xfId="0" applyFont="1" applyBorder="1" applyAlignment="1">
      <alignment vertical="top" wrapText="1"/>
    </xf>
    <xf numFmtId="0" fontId="23" fillId="0" borderId="51" xfId="0" applyFont="1" applyBorder="1" applyAlignment="1">
      <alignment vertical="top" wrapText="1"/>
    </xf>
    <xf numFmtId="0" fontId="23" fillId="0" borderId="37" xfId="0" applyFont="1" applyBorder="1" applyAlignment="1">
      <alignment vertical="top" wrapText="1"/>
    </xf>
    <xf numFmtId="0" fontId="22" fillId="8" borderId="10" xfId="0" applyFont="1" applyFill="1" applyBorder="1" applyAlignment="1">
      <alignment wrapText="1"/>
    </xf>
    <xf numFmtId="0" fontId="23" fillId="0" borderId="36" xfId="0" applyFont="1" applyBorder="1" applyAlignment="1">
      <alignment wrapText="1"/>
    </xf>
    <xf numFmtId="0" fontId="23" fillId="8" borderId="47" xfId="0" applyFont="1" applyFill="1" applyBorder="1"/>
    <xf numFmtId="0" fontId="23" fillId="0" borderId="52" xfId="0" applyFont="1" applyBorder="1" applyAlignment="1">
      <alignment vertical="top" wrapText="1"/>
    </xf>
    <xf numFmtId="0" fontId="0" fillId="0" borderId="57" xfId="0" applyBorder="1" applyAlignment="1">
      <alignment wrapText="1"/>
    </xf>
    <xf numFmtId="0" fontId="0" fillId="0" borderId="46" xfId="0" applyBorder="1" applyAlignment="1">
      <alignment wrapText="1"/>
    </xf>
    <xf numFmtId="0" fontId="0" fillId="0" borderId="48" xfId="0" applyBorder="1" applyAlignment="1">
      <alignment wrapText="1"/>
    </xf>
    <xf numFmtId="0" fontId="0" fillId="0" borderId="49" xfId="0" applyBorder="1" applyAlignment="1">
      <alignment wrapText="1"/>
    </xf>
    <xf numFmtId="0" fontId="0" fillId="0" borderId="34" xfId="0" applyBorder="1" applyAlignment="1">
      <alignment horizontal="left" wrapText="1"/>
    </xf>
    <xf numFmtId="0" fontId="0" fillId="0" borderId="32" xfId="0" applyBorder="1" applyAlignment="1">
      <alignment horizontal="left" wrapText="1"/>
    </xf>
    <xf numFmtId="0" fontId="0" fillId="0" borderId="33" xfId="0" applyBorder="1" applyAlignment="1">
      <alignment horizontal="left" wrapText="1"/>
    </xf>
    <xf numFmtId="0" fontId="12" fillId="0" borderId="34" xfId="0" applyFont="1" applyBorder="1" applyAlignment="1">
      <alignment horizontal="center" wrapText="1"/>
    </xf>
    <xf numFmtId="0" fontId="12" fillId="0" borderId="32" xfId="0" applyFont="1" applyBorder="1" applyAlignment="1">
      <alignment horizontal="center" wrapText="1"/>
    </xf>
    <xf numFmtId="0" fontId="12" fillId="0" borderId="33" xfId="0" applyFont="1" applyBorder="1" applyAlignment="1">
      <alignment horizontal="center" wrapText="1"/>
    </xf>
    <xf numFmtId="0" fontId="0" fillId="0" borderId="50" xfId="0" applyBorder="1" applyAlignment="1">
      <alignment vertical="top" wrapText="1"/>
    </xf>
    <xf numFmtId="0" fontId="10" fillId="8" borderId="9" xfId="0" applyFont="1" applyFill="1" applyBorder="1" applyAlignment="1">
      <alignment wrapText="1"/>
    </xf>
    <xf numFmtId="0" fontId="0" fillId="8" borderId="0" xfId="0" applyFill="1"/>
    <xf numFmtId="0" fontId="0" fillId="8" borderId="14" xfId="0" applyFill="1" applyBorder="1"/>
    <xf numFmtId="0" fontId="0" fillId="0" borderId="9" xfId="0" applyBorder="1" applyAlignment="1">
      <alignment wrapText="1"/>
    </xf>
  </cellXfs>
  <cellStyles count="12">
    <cellStyle name="Accent2" xfId="11" builtinId="33"/>
    <cellStyle name="Comma" xfId="4" builtinId="3"/>
    <cellStyle name="Comma 2" xfId="7"/>
    <cellStyle name="Currency" xfId="1" builtinId="4"/>
    <cellStyle name="Currency 2" xfId="6"/>
    <cellStyle name="Heading 1" xfId="9" builtinId="16"/>
    <cellStyle name="Heading 2" xfId="10" builtinId="17"/>
    <cellStyle name="Normal" xfId="0" builtinId="0"/>
    <cellStyle name="Normal 2" xfId="5"/>
    <cellStyle name="Normal 3" xfId="3"/>
    <cellStyle name="Normal 4" xfId="8"/>
    <cellStyle name="Percent" xfId="2" builtinId="5"/>
  </cellStyles>
  <dxfs count="183">
    <dxf>
      <font>
        <color rgb="FF9C0006"/>
      </font>
      <fill>
        <patternFill>
          <fgColor rgb="FFFFC7CE"/>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dxf>
    <dxf>
      <font>
        <color rgb="FFFF0000"/>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dxf>
    <dxf>
      <font>
        <color rgb="FFFF0000"/>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fgColor rgb="FFFFC7CE"/>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dxf>
    <dxf>
      <font>
        <color rgb="FFFF0000"/>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dxf>
    <dxf>
      <font>
        <color rgb="FFFF0000"/>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fgColor rgb="FFFFC7CE"/>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dxf>
    <dxf>
      <font>
        <color rgb="FFFF0000"/>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dxf>
    <dxf>
      <font>
        <color rgb="FFFF0000"/>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fgColor rgb="FFFFC7CE"/>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"Comparison of fossil fuel consumption (kWhrs) v Temperature (degree days)"</c:f>
          <c:strCache>
            <c:ptCount val="1"/>
            <c:pt idx="0">
              <c:v>Comparison of fossil fuel consumption (kWhrs) v Temperature (degree days)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trendline>
            <c:spPr>
              <a:ln w="19050" cap="rnd">
                <a:solidFill>
                  <a:schemeClr val="accent1"/>
                </a:solidFill>
                <a:prstDash val="sysDot"/>
              </a:ln>
              <a:effectLst/>
            </c:spPr>
            <c:trendlineType val="linear"/>
            <c:dispRSqr val="0"/>
            <c:dispEq val="0"/>
          </c:trendline>
          <c:cat>
            <c:numRef>
              <c:f>'Site A'!$D$155:$D$188</c:f>
              <c:numCache>
                <c:formatCode>mmm\-yy</c:formatCode>
                <c:ptCount val="34"/>
                <c:pt idx="0">
                  <c:v>42522</c:v>
                </c:pt>
                <c:pt idx="1">
                  <c:v>42552</c:v>
                </c:pt>
                <c:pt idx="2">
                  <c:v>42583</c:v>
                </c:pt>
                <c:pt idx="3">
                  <c:v>42614</c:v>
                </c:pt>
                <c:pt idx="4">
                  <c:v>42644</c:v>
                </c:pt>
                <c:pt idx="5">
                  <c:v>42675</c:v>
                </c:pt>
                <c:pt idx="6">
                  <c:v>42705</c:v>
                </c:pt>
                <c:pt idx="7">
                  <c:v>42736</c:v>
                </c:pt>
                <c:pt idx="8">
                  <c:v>42767</c:v>
                </c:pt>
                <c:pt idx="9">
                  <c:v>42795</c:v>
                </c:pt>
                <c:pt idx="10">
                  <c:v>42826</c:v>
                </c:pt>
                <c:pt idx="11">
                  <c:v>42856</c:v>
                </c:pt>
                <c:pt idx="12">
                  <c:v>42887</c:v>
                </c:pt>
                <c:pt idx="13">
                  <c:v>42917</c:v>
                </c:pt>
                <c:pt idx="14">
                  <c:v>42948</c:v>
                </c:pt>
                <c:pt idx="15">
                  <c:v>42979</c:v>
                </c:pt>
                <c:pt idx="16">
                  <c:v>43009</c:v>
                </c:pt>
                <c:pt idx="17">
                  <c:v>43040</c:v>
                </c:pt>
                <c:pt idx="18">
                  <c:v>43070</c:v>
                </c:pt>
                <c:pt idx="19">
                  <c:v>43101</c:v>
                </c:pt>
                <c:pt idx="20">
                  <c:v>43132</c:v>
                </c:pt>
                <c:pt idx="21">
                  <c:v>43160</c:v>
                </c:pt>
                <c:pt idx="22">
                  <c:v>43191</c:v>
                </c:pt>
                <c:pt idx="23">
                  <c:v>43221</c:v>
                </c:pt>
                <c:pt idx="24">
                  <c:v>43252</c:v>
                </c:pt>
                <c:pt idx="25">
                  <c:v>43282</c:v>
                </c:pt>
                <c:pt idx="26">
                  <c:v>43313</c:v>
                </c:pt>
                <c:pt idx="27">
                  <c:v>43344</c:v>
                </c:pt>
                <c:pt idx="28">
                  <c:v>43374</c:v>
                </c:pt>
                <c:pt idx="29">
                  <c:v>43405</c:v>
                </c:pt>
                <c:pt idx="30">
                  <c:v>43435</c:v>
                </c:pt>
                <c:pt idx="31">
                  <c:v>43466</c:v>
                </c:pt>
                <c:pt idx="32">
                  <c:v>43497</c:v>
                </c:pt>
                <c:pt idx="33">
                  <c:v>43525</c:v>
                </c:pt>
              </c:numCache>
            </c:numRef>
          </c:cat>
          <c:val>
            <c:numRef>
              <c:f>'Site A'!$E$155:$E$188</c:f>
              <c:numCache>
                <c:formatCode>0</c:formatCode>
                <c:ptCount val="34"/>
                <c:pt idx="0">
                  <c:v>134212.99784299999</c:v>
                </c:pt>
                <c:pt idx="1">
                  <c:v>109419.53401700001</c:v>
                </c:pt>
                <c:pt idx="2">
                  <c:v>97727.525882000002</c:v>
                </c:pt>
                <c:pt idx="3">
                  <c:v>120833.923694</c:v>
                </c:pt>
                <c:pt idx="4">
                  <c:v>150495.87524299999</c:v>
                </c:pt>
                <c:pt idx="5">
                  <c:v>232713.66215999998</c:v>
                </c:pt>
                <c:pt idx="6">
                  <c:v>338365.47153500002</c:v>
                </c:pt>
                <c:pt idx="7">
                  <c:v>224614.68778800001</c:v>
                </c:pt>
                <c:pt idx="8">
                  <c:v>164638.42322699999</c:v>
                </c:pt>
                <c:pt idx="9">
                  <c:v>134567.31913000002</c:v>
                </c:pt>
                <c:pt idx="10">
                  <c:v>80167.668563999992</c:v>
                </c:pt>
                <c:pt idx="11">
                  <c:v>84022.294076999999</c:v>
                </c:pt>
                <c:pt idx="12">
                  <c:v>47758.162840000005</c:v>
                </c:pt>
                <c:pt idx="13">
                  <c:v>42016.485854999999</c:v>
                </c:pt>
                <c:pt idx="14">
                  <c:v>56479.829602999998</c:v>
                </c:pt>
                <c:pt idx="15">
                  <c:v>81580.055217000016</c:v>
                </c:pt>
                <c:pt idx="16">
                  <c:v>92198.47138599999</c:v>
                </c:pt>
                <c:pt idx="17">
                  <c:v>130285.58829699998</c:v>
                </c:pt>
                <c:pt idx="18">
                  <c:v>220888.19387099997</c:v>
                </c:pt>
                <c:pt idx="19">
                  <c:v>137833.695129</c:v>
                </c:pt>
                <c:pt idx="20">
                  <c:v>256132.17083499997</c:v>
                </c:pt>
                <c:pt idx="21">
                  <c:v>159017.139302</c:v>
                </c:pt>
                <c:pt idx="22">
                  <c:v>65128.712332999996</c:v>
                </c:pt>
                <c:pt idx="23">
                  <c:v>94001.031965000002</c:v>
                </c:pt>
                <c:pt idx="24">
                  <c:v>94631.012311999992</c:v>
                </c:pt>
                <c:pt idx="25">
                  <c:v>71129.542079000006</c:v>
                </c:pt>
                <c:pt idx="26">
                  <c:v>124859.39133500002</c:v>
                </c:pt>
                <c:pt idx="27">
                  <c:v>70716.028724999996</c:v>
                </c:pt>
                <c:pt idx="28">
                  <c:v>163950.20574800001</c:v>
                </c:pt>
                <c:pt idx="29">
                  <c:v>153401.68404299999</c:v>
                </c:pt>
                <c:pt idx="30">
                  <c:v>154946.453534</c:v>
                </c:pt>
                <c:pt idx="31">
                  <c:v>197231.026136</c:v>
                </c:pt>
                <c:pt idx="32">
                  <c:v>148392.89446700001</c:v>
                </c:pt>
                <c:pt idx="33">
                  <c:v>69389.087899999999</c:v>
                </c:pt>
              </c:numCache>
            </c:numRef>
          </c:val>
          <c:extLst>
            <c:ext xmlns:c16="http://schemas.microsoft.com/office/drawing/2014/chart" uri="{C3380CC4-5D6E-409C-BE32-E72D297353CC}">
              <c16:uniqueId val="{00000001-8FF4-44BF-94C2-3B5AD4EFD909}"/>
            </c:ext>
          </c:extLst>
        </c:ser>
        <c:dLbls>
          <c:showLegendKey val="0"/>
          <c:showVal val="0"/>
          <c:showCatName val="0"/>
          <c:showSerName val="0"/>
          <c:showPercent val="0"/>
          <c:showBubbleSize val="0"/>
        </c:dLbls>
        <c:gapWidth val="150"/>
        <c:axId val="244574632"/>
        <c:axId val="244575024"/>
      </c:barChart>
      <c:lineChart>
        <c:grouping val="standard"/>
        <c:varyColors val="0"/>
        <c:ser>
          <c:idx val="1"/>
          <c:order val="1"/>
          <c:spPr>
            <a:ln w="28575" cap="rnd">
              <a:solidFill>
                <a:schemeClr val="accent2"/>
              </a:solidFill>
              <a:round/>
            </a:ln>
            <a:effectLst/>
          </c:spPr>
          <c:marker>
            <c:symbol val="none"/>
          </c:marker>
          <c:cat>
            <c:numRef>
              <c:f>'Site A'!$D$155:$D$188</c:f>
              <c:numCache>
                <c:formatCode>mmm\-yy</c:formatCode>
                <c:ptCount val="34"/>
                <c:pt idx="0">
                  <c:v>42522</c:v>
                </c:pt>
                <c:pt idx="1">
                  <c:v>42552</c:v>
                </c:pt>
                <c:pt idx="2">
                  <c:v>42583</c:v>
                </c:pt>
                <c:pt idx="3">
                  <c:v>42614</c:v>
                </c:pt>
                <c:pt idx="4">
                  <c:v>42644</c:v>
                </c:pt>
                <c:pt idx="5">
                  <c:v>42675</c:v>
                </c:pt>
                <c:pt idx="6">
                  <c:v>42705</c:v>
                </c:pt>
                <c:pt idx="7">
                  <c:v>42736</c:v>
                </c:pt>
                <c:pt idx="8">
                  <c:v>42767</c:v>
                </c:pt>
                <c:pt idx="9">
                  <c:v>42795</c:v>
                </c:pt>
                <c:pt idx="10">
                  <c:v>42826</c:v>
                </c:pt>
                <c:pt idx="11">
                  <c:v>42856</c:v>
                </c:pt>
                <c:pt idx="12">
                  <c:v>42887</c:v>
                </c:pt>
                <c:pt idx="13">
                  <c:v>42917</c:v>
                </c:pt>
                <c:pt idx="14">
                  <c:v>42948</c:v>
                </c:pt>
                <c:pt idx="15">
                  <c:v>42979</c:v>
                </c:pt>
                <c:pt idx="16">
                  <c:v>43009</c:v>
                </c:pt>
                <c:pt idx="17">
                  <c:v>43040</c:v>
                </c:pt>
                <c:pt idx="18">
                  <c:v>43070</c:v>
                </c:pt>
                <c:pt idx="19">
                  <c:v>43101</c:v>
                </c:pt>
                <c:pt idx="20">
                  <c:v>43132</c:v>
                </c:pt>
                <c:pt idx="21">
                  <c:v>43160</c:v>
                </c:pt>
                <c:pt idx="22">
                  <c:v>43191</c:v>
                </c:pt>
                <c:pt idx="23">
                  <c:v>43221</c:v>
                </c:pt>
                <c:pt idx="24">
                  <c:v>43252</c:v>
                </c:pt>
                <c:pt idx="25">
                  <c:v>43282</c:v>
                </c:pt>
                <c:pt idx="26">
                  <c:v>43313</c:v>
                </c:pt>
                <c:pt idx="27">
                  <c:v>43344</c:v>
                </c:pt>
                <c:pt idx="28">
                  <c:v>43374</c:v>
                </c:pt>
                <c:pt idx="29">
                  <c:v>43405</c:v>
                </c:pt>
                <c:pt idx="30">
                  <c:v>43435</c:v>
                </c:pt>
                <c:pt idx="31">
                  <c:v>43466</c:v>
                </c:pt>
                <c:pt idx="32">
                  <c:v>43497</c:v>
                </c:pt>
                <c:pt idx="33">
                  <c:v>43525</c:v>
                </c:pt>
              </c:numCache>
            </c:numRef>
          </c:cat>
          <c:val>
            <c:numRef>
              <c:f>'Site A'!$F$155:$F$188</c:f>
              <c:numCache>
                <c:formatCode>0</c:formatCode>
                <c:ptCount val="34"/>
                <c:pt idx="0">
                  <c:v>28</c:v>
                </c:pt>
                <c:pt idx="1">
                  <c:v>11</c:v>
                </c:pt>
                <c:pt idx="2">
                  <c:v>10</c:v>
                </c:pt>
                <c:pt idx="3">
                  <c:v>19</c:v>
                </c:pt>
                <c:pt idx="4">
                  <c:v>101</c:v>
                </c:pt>
                <c:pt idx="5">
                  <c:v>248</c:v>
                </c:pt>
                <c:pt idx="6">
                  <c:v>262</c:v>
                </c:pt>
                <c:pt idx="7">
                  <c:v>350</c:v>
                </c:pt>
                <c:pt idx="8">
                  <c:v>227</c:v>
                </c:pt>
                <c:pt idx="9">
                  <c:v>159</c:v>
                </c:pt>
                <c:pt idx="10">
                  <c:v>140</c:v>
                </c:pt>
                <c:pt idx="11">
                  <c:v>66</c:v>
                </c:pt>
                <c:pt idx="12">
                  <c:v>18</c:v>
                </c:pt>
                <c:pt idx="13">
                  <c:v>9</c:v>
                </c:pt>
                <c:pt idx="14">
                  <c:v>19</c:v>
                </c:pt>
                <c:pt idx="15">
                  <c:v>47</c:v>
                </c:pt>
                <c:pt idx="16">
                  <c:v>76</c:v>
                </c:pt>
                <c:pt idx="17">
                  <c:v>233</c:v>
                </c:pt>
                <c:pt idx="18">
                  <c:v>293</c:v>
                </c:pt>
                <c:pt idx="19">
                  <c:v>276</c:v>
                </c:pt>
                <c:pt idx="20">
                  <c:v>325</c:v>
                </c:pt>
                <c:pt idx="21">
                  <c:v>207</c:v>
                </c:pt>
                <c:pt idx="22">
                  <c:v>141</c:v>
                </c:pt>
                <c:pt idx="23">
                  <c:v>66</c:v>
                </c:pt>
                <c:pt idx="24">
                  <c:v>17</c:v>
                </c:pt>
                <c:pt idx="25">
                  <c:v>3</c:v>
                </c:pt>
                <c:pt idx="26">
                  <c:v>14</c:v>
                </c:pt>
                <c:pt idx="27">
                  <c:v>53</c:v>
                </c:pt>
                <c:pt idx="28">
                  <c:v>120</c:v>
                </c:pt>
                <c:pt idx="29">
                  <c:v>182</c:v>
                </c:pt>
                <c:pt idx="30">
                  <c:v>234</c:v>
                </c:pt>
                <c:pt idx="31">
                  <c:v>333</c:v>
                </c:pt>
                <c:pt idx="32">
                  <c:v>211</c:v>
                </c:pt>
                <c:pt idx="33">
                  <c:v>188</c:v>
                </c:pt>
              </c:numCache>
            </c:numRef>
          </c:val>
          <c:smooth val="0"/>
          <c:extLst>
            <c:ext xmlns:c16="http://schemas.microsoft.com/office/drawing/2014/chart" uri="{C3380CC4-5D6E-409C-BE32-E72D297353CC}">
              <c16:uniqueId val="{00000002-8FF4-44BF-94C2-3B5AD4EFD909}"/>
            </c:ext>
          </c:extLst>
        </c:ser>
        <c:dLbls>
          <c:showLegendKey val="0"/>
          <c:showVal val="0"/>
          <c:showCatName val="0"/>
          <c:showSerName val="0"/>
          <c:showPercent val="0"/>
          <c:showBubbleSize val="0"/>
        </c:dLbls>
        <c:marker val="1"/>
        <c:smooth val="0"/>
        <c:axId val="244575808"/>
        <c:axId val="244575416"/>
      </c:lineChart>
      <c:dateAx>
        <c:axId val="24457463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4575024"/>
        <c:crosses val="autoZero"/>
        <c:auto val="1"/>
        <c:lblOffset val="100"/>
        <c:baseTimeUnit val="months"/>
      </c:dateAx>
      <c:valAx>
        <c:axId val="2445750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4574632"/>
        <c:crosses val="autoZero"/>
        <c:crossBetween val="between"/>
      </c:valAx>
      <c:valAx>
        <c:axId val="244575416"/>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4575808"/>
        <c:crosses val="max"/>
        <c:crossBetween val="between"/>
      </c:valAx>
      <c:dateAx>
        <c:axId val="244575808"/>
        <c:scaling>
          <c:orientation val="minMax"/>
        </c:scaling>
        <c:delete val="1"/>
        <c:axPos val="b"/>
        <c:numFmt formatCode="mmm\-yy" sourceLinked="1"/>
        <c:majorTickMark val="out"/>
        <c:minorTickMark val="none"/>
        <c:tickLblPos val="nextTo"/>
        <c:crossAx val="244575416"/>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"Carbon Benchmark (kG Co2/prisoner)"</c:f>
          <c:strCache>
            <c:ptCount val="1"/>
            <c:pt idx="0">
              <c:v>Carbon Benchmark (kG Co2/prisoner)</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9518-44FC-95D8-4F856E217DF1}"/>
              </c:ext>
            </c:extLst>
          </c:dPt>
          <c:dPt>
            <c:idx val="2"/>
            <c:invertIfNegative val="0"/>
            <c:bubble3D val="0"/>
            <c:spPr>
              <a:solidFill>
                <a:schemeClr val="bg1">
                  <a:lumMod val="50000"/>
                </a:schemeClr>
              </a:solidFill>
              <a:ln>
                <a:noFill/>
              </a:ln>
              <a:effectLst/>
            </c:spPr>
            <c:extLst>
              <c:ext xmlns:c16="http://schemas.microsoft.com/office/drawing/2014/chart" uri="{C3380CC4-5D6E-409C-BE32-E72D297353CC}">
                <c16:uniqueId val="{00000002-9518-44FC-95D8-4F856E217DF1}"/>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3-9518-44FC-95D8-4F856E217DF1}"/>
              </c:ext>
            </c:extLst>
          </c:dPt>
          <c:cat>
            <c:strRef>
              <c:f>'Site A'!$AA$169:$AD$169</c:f>
              <c:strCache>
                <c:ptCount val="4"/>
                <c:pt idx="0">
                  <c:v>2016/17 Data</c:v>
                </c:pt>
                <c:pt idx="1">
                  <c:v>2017/18 Data</c:v>
                </c:pt>
                <c:pt idx="2">
                  <c:v>Typical Practise benchmark (kWhr/Prisoner)</c:v>
                </c:pt>
                <c:pt idx="3">
                  <c:v>Good Practise benchmark (kWhr/Prisoner)</c:v>
                </c:pt>
              </c:strCache>
            </c:strRef>
          </c:cat>
          <c:val>
            <c:numRef>
              <c:f>'Site A'!$AA$170:$AD$170</c:f>
              <c:numCache>
                <c:formatCode>_-* #,##0_-;\-* #,##0_-;_-* "-"??_-;_-@_-</c:formatCode>
                <c:ptCount val="4"/>
                <c:pt idx="0">
                  <c:v>4587.471213336531</c:v>
                </c:pt>
                <c:pt idx="1">
                  <c:v>3621.4774035764999</c:v>
                </c:pt>
                <c:pt idx="2">
                  <c:v>3425</c:v>
                </c:pt>
                <c:pt idx="3">
                  <c:v>2566</c:v>
                </c:pt>
              </c:numCache>
            </c:numRef>
          </c:val>
          <c:extLst>
            <c:ext xmlns:c16="http://schemas.microsoft.com/office/drawing/2014/chart" uri="{C3380CC4-5D6E-409C-BE32-E72D297353CC}">
              <c16:uniqueId val="{00000000-9518-44FC-95D8-4F856E217DF1}"/>
            </c:ext>
          </c:extLst>
        </c:ser>
        <c:dLbls>
          <c:showLegendKey val="0"/>
          <c:showVal val="0"/>
          <c:showCatName val="0"/>
          <c:showSerName val="0"/>
          <c:showPercent val="0"/>
          <c:showBubbleSize val="0"/>
        </c:dLbls>
        <c:gapWidth val="219"/>
        <c:overlap val="-27"/>
        <c:axId val="1201804128"/>
        <c:axId val="1201806096"/>
      </c:barChart>
      <c:catAx>
        <c:axId val="120180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201806096"/>
        <c:crosses val="autoZero"/>
        <c:auto val="1"/>
        <c:lblAlgn val="ctr"/>
        <c:lblOffset val="100"/>
        <c:noMultiLvlLbl val="0"/>
      </c:catAx>
      <c:valAx>
        <c:axId val="120180609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18041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"Energy cost £/month"</c:f>
          <c:strCache>
            <c:ptCount val="1"/>
            <c:pt idx="0">
              <c:v>Energy cost £/month</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'Site A'!$Y$141</c:f>
              <c:strCache>
                <c:ptCount val="1"/>
                <c:pt idx="0">
                  <c:v>2014</c:v>
                </c:pt>
              </c:strCache>
            </c:strRef>
          </c:tx>
          <c:spPr>
            <a:solidFill>
              <a:schemeClr val="accent1"/>
            </a:solidFill>
            <a:ln>
              <a:noFill/>
            </a:ln>
            <a:effectLst/>
          </c:spPr>
          <c:invertIfNegative val="0"/>
          <c:cat>
            <c:strRef>
              <c:f>'Site A'!$X$142:$X$153</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A'!$Y$142:$Y$153</c:f>
              <c:numCache>
                <c:formatCode>_-"£"* #,##0_-;\-"£"* #,##0_-;_-"£"* "-"??_-;_-@_-</c:formatCode>
                <c:ptCount val="12"/>
                <c:pt idx="0">
                  <c:v>19578.86627174</c:v>
                </c:pt>
                <c:pt idx="1">
                  <c:v>19039.104795970001</c:v>
                </c:pt>
                <c:pt idx="2">
                  <c:v>19569.050609819998</c:v>
                </c:pt>
                <c:pt idx="3">
                  <c:v>19615.92330006</c:v>
                </c:pt>
                <c:pt idx="4">
                  <c:v>16191.864096500001</c:v>
                </c:pt>
                <c:pt idx="5">
                  <c:v>19397.747338956666</c:v>
                </c:pt>
                <c:pt idx="6">
                  <c:v>32092.632682926665</c:v>
                </c:pt>
                <c:pt idx="7">
                  <c:v>34287.408963246664</c:v>
                </c:pt>
                <c:pt idx="8">
                  <c:v>43485.761209559998</c:v>
                </c:pt>
                <c:pt idx="9">
                  <c:v>24279.847496699997</c:v>
                </c:pt>
                <c:pt idx="10">
                  <c:v>34904.040177839997</c:v>
                </c:pt>
                <c:pt idx="11">
                  <c:v>36387.022968869998</c:v>
                </c:pt>
              </c:numCache>
            </c:numRef>
          </c:val>
          <c:extLst>
            <c:ext xmlns:c16="http://schemas.microsoft.com/office/drawing/2014/chart" uri="{C3380CC4-5D6E-409C-BE32-E72D297353CC}">
              <c16:uniqueId val="{00000000-4CD2-4FFE-BACA-60DF0A3E6B98}"/>
            </c:ext>
          </c:extLst>
        </c:ser>
        <c:ser>
          <c:idx val="1"/>
          <c:order val="1"/>
          <c:tx>
            <c:strRef>
              <c:f>'Site A'!$Z$141</c:f>
              <c:strCache>
                <c:ptCount val="1"/>
                <c:pt idx="0">
                  <c:v>2015</c:v>
                </c:pt>
              </c:strCache>
            </c:strRef>
          </c:tx>
          <c:spPr>
            <a:solidFill>
              <a:schemeClr val="accent2"/>
            </a:solidFill>
            <a:ln>
              <a:noFill/>
            </a:ln>
            <a:effectLst/>
          </c:spPr>
          <c:invertIfNegative val="0"/>
          <c:cat>
            <c:strRef>
              <c:f>'Site A'!$X$142:$X$153</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A'!$Z$142:$Z$153</c:f>
              <c:numCache>
                <c:formatCode>_-"£"* #,##0_-;\-"£"* #,##0_-;_-"£"* "-"??_-;_-@_-</c:formatCode>
                <c:ptCount val="12"/>
                <c:pt idx="0">
                  <c:v>29602.340526179996</c:v>
                </c:pt>
                <c:pt idx="1">
                  <c:v>25173.258638399995</c:v>
                </c:pt>
                <c:pt idx="2">
                  <c:v>19072.189486070001</c:v>
                </c:pt>
                <c:pt idx="3">
                  <c:v>19861.928433600002</c:v>
                </c:pt>
                <c:pt idx="4">
                  <c:v>19928.484811120001</c:v>
                </c:pt>
                <c:pt idx="5">
                  <c:v>18552.889046920001</c:v>
                </c:pt>
                <c:pt idx="6">
                  <c:v>31458.848016259999</c:v>
                </c:pt>
                <c:pt idx="7">
                  <c:v>31500.434296579999</c:v>
                </c:pt>
                <c:pt idx="8">
                  <c:v>40144.605209560003</c:v>
                </c:pt>
                <c:pt idx="9">
                  <c:v>22259.231496699998</c:v>
                </c:pt>
                <c:pt idx="10">
                  <c:v>33648.474177840006</c:v>
                </c:pt>
                <c:pt idx="11">
                  <c:v>35046.046968870003</c:v>
                </c:pt>
              </c:numCache>
            </c:numRef>
          </c:val>
          <c:extLst>
            <c:ext xmlns:c16="http://schemas.microsoft.com/office/drawing/2014/chart" uri="{C3380CC4-5D6E-409C-BE32-E72D297353CC}">
              <c16:uniqueId val="{00000001-4CD2-4FFE-BACA-60DF0A3E6B98}"/>
            </c:ext>
          </c:extLst>
        </c:ser>
        <c:ser>
          <c:idx val="2"/>
          <c:order val="2"/>
          <c:tx>
            <c:strRef>
              <c:f>'Site A'!$AA$141</c:f>
              <c:strCache>
                <c:ptCount val="1"/>
                <c:pt idx="0">
                  <c:v>2016</c:v>
                </c:pt>
              </c:strCache>
            </c:strRef>
          </c:tx>
          <c:spPr>
            <a:solidFill>
              <a:schemeClr val="accent3"/>
            </a:solidFill>
            <a:ln>
              <a:noFill/>
            </a:ln>
            <a:effectLst/>
          </c:spPr>
          <c:invertIfNegative val="0"/>
          <c:cat>
            <c:strRef>
              <c:f>'Site A'!$X$142:$X$153</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A'!$AA$142:$AA$153</c:f>
              <c:numCache>
                <c:formatCode>_-"£"* #,##0_-;\-"£"* #,##0_-;_-"£"* "-"??_-;_-@_-</c:formatCode>
                <c:ptCount val="12"/>
                <c:pt idx="0">
                  <c:v>28200.134526179998</c:v>
                </c:pt>
                <c:pt idx="1">
                  <c:v>22758.35998284</c:v>
                </c:pt>
                <c:pt idx="2">
                  <c:v>19794.089935290001</c:v>
                </c:pt>
                <c:pt idx="3">
                  <c:v>19060.556020510001</c:v>
                </c:pt>
                <c:pt idx="4">
                  <c:v>18410.665776459999</c:v>
                </c:pt>
                <c:pt idx="5">
                  <c:v>19455.117710819999</c:v>
                </c:pt>
                <c:pt idx="6">
                  <c:v>23143.356257289997</c:v>
                </c:pt>
                <c:pt idx="7">
                  <c:v>26622.329864800002</c:v>
                </c:pt>
                <c:pt idx="8">
                  <c:v>31408.304146050003</c:v>
                </c:pt>
                <c:pt idx="9">
                  <c:v>28027.89063364</c:v>
                </c:pt>
                <c:pt idx="10">
                  <c:v>24060.72269681</c:v>
                </c:pt>
                <c:pt idx="11">
                  <c:v>24171.1595739</c:v>
                </c:pt>
              </c:numCache>
            </c:numRef>
          </c:val>
          <c:extLst>
            <c:ext xmlns:c16="http://schemas.microsoft.com/office/drawing/2014/chart" uri="{C3380CC4-5D6E-409C-BE32-E72D297353CC}">
              <c16:uniqueId val="{00000002-4CD2-4FFE-BACA-60DF0A3E6B98}"/>
            </c:ext>
          </c:extLst>
        </c:ser>
        <c:ser>
          <c:idx val="3"/>
          <c:order val="3"/>
          <c:tx>
            <c:strRef>
              <c:f>'Site A'!$AB$141</c:f>
              <c:strCache>
                <c:ptCount val="1"/>
                <c:pt idx="0">
                  <c:v>2017</c:v>
                </c:pt>
              </c:strCache>
            </c:strRef>
          </c:tx>
          <c:spPr>
            <a:solidFill>
              <a:schemeClr val="accent4"/>
            </a:solidFill>
            <a:ln>
              <a:noFill/>
            </a:ln>
            <a:effectLst/>
          </c:spPr>
          <c:invertIfNegative val="0"/>
          <c:cat>
            <c:strRef>
              <c:f>'Site A'!$X$142:$X$153</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A'!$AB$142:$AB$153</c:f>
              <c:numCache>
                <c:formatCode>_-"£"* #,##0_-;\-"£"* #,##0_-;_-"£"* "-"??_-;_-@_-</c:formatCode>
                <c:ptCount val="12"/>
                <c:pt idx="0">
                  <c:v>19901.08005692</c:v>
                </c:pt>
                <c:pt idx="1">
                  <c:v>19504.38882231</c:v>
                </c:pt>
                <c:pt idx="2">
                  <c:v>17314.3248852</c:v>
                </c:pt>
                <c:pt idx="3">
                  <c:v>18890.834575649998</c:v>
                </c:pt>
                <c:pt idx="4">
                  <c:v>18349.084888090001</c:v>
                </c:pt>
                <c:pt idx="5">
                  <c:v>19799.28165651</c:v>
                </c:pt>
                <c:pt idx="6">
                  <c:v>22668.82414158</c:v>
                </c:pt>
                <c:pt idx="7">
                  <c:v>24629.52764891</c:v>
                </c:pt>
                <c:pt idx="8">
                  <c:v>29363.25581613</c:v>
                </c:pt>
                <c:pt idx="9">
                  <c:v>27191.680853870002</c:v>
                </c:pt>
                <c:pt idx="10">
                  <c:v>28687.805125049999</c:v>
                </c:pt>
                <c:pt idx="11">
                  <c:v>26581.134179059998</c:v>
                </c:pt>
              </c:numCache>
            </c:numRef>
          </c:val>
          <c:extLst>
            <c:ext xmlns:c16="http://schemas.microsoft.com/office/drawing/2014/chart" uri="{C3380CC4-5D6E-409C-BE32-E72D297353CC}">
              <c16:uniqueId val="{00000003-4CD2-4FFE-BACA-60DF0A3E6B98}"/>
            </c:ext>
          </c:extLst>
        </c:ser>
        <c:ser>
          <c:idx val="4"/>
          <c:order val="4"/>
          <c:tx>
            <c:strRef>
              <c:f>'Site A'!$AC$141</c:f>
              <c:strCache>
                <c:ptCount val="1"/>
                <c:pt idx="0">
                  <c:v>2018</c:v>
                </c:pt>
              </c:strCache>
            </c:strRef>
          </c:tx>
          <c:spPr>
            <a:solidFill>
              <a:schemeClr val="accent5"/>
            </a:solidFill>
            <a:ln>
              <a:noFill/>
            </a:ln>
            <a:effectLst/>
          </c:spPr>
          <c:invertIfNegative val="0"/>
          <c:cat>
            <c:strRef>
              <c:f>'Site A'!$X$142:$X$153</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A'!$AC$142:$AC$153</c:f>
              <c:numCache>
                <c:formatCode>_-"£"* #,##0_-;\-"£"* #,##0_-;_-"£"* "-"??_-;_-@_-</c:formatCode>
                <c:ptCount val="12"/>
                <c:pt idx="0">
                  <c:v>20778.511369990003</c:v>
                </c:pt>
                <c:pt idx="1">
                  <c:v>20336.75095895</c:v>
                </c:pt>
                <c:pt idx="2">
                  <c:v>18883.010369359999</c:v>
                </c:pt>
                <c:pt idx="3">
                  <c:v>18812.496262370001</c:v>
                </c:pt>
                <c:pt idx="4">
                  <c:v>21597.641740049999</c:v>
                </c:pt>
                <c:pt idx="5">
                  <c:v>19989.460861749998</c:v>
                </c:pt>
                <c:pt idx="6">
                  <c:v>26129.30617244</c:v>
                </c:pt>
                <c:pt idx="7">
                  <c:v>26560.09052129</c:v>
                </c:pt>
                <c:pt idx="8">
                  <c:v>27158.02360602</c:v>
                </c:pt>
                <c:pt idx="9">
                  <c:v>28912.890784079998</c:v>
                </c:pt>
                <c:pt idx="10">
                  <c:v>24299.406834009998</c:v>
                </c:pt>
                <c:pt idx="11">
                  <c:v>23248.792636999999</c:v>
                </c:pt>
              </c:numCache>
            </c:numRef>
          </c:val>
          <c:extLst>
            <c:ext xmlns:c16="http://schemas.microsoft.com/office/drawing/2014/chart" uri="{C3380CC4-5D6E-409C-BE32-E72D297353CC}">
              <c16:uniqueId val="{00000004-4CD2-4FFE-BACA-60DF0A3E6B98}"/>
            </c:ext>
          </c:extLst>
        </c:ser>
        <c:dLbls>
          <c:showLegendKey val="0"/>
          <c:showVal val="0"/>
          <c:showCatName val="0"/>
          <c:showSerName val="0"/>
          <c:showPercent val="0"/>
          <c:showBubbleSize val="0"/>
        </c:dLbls>
        <c:gapWidth val="219"/>
        <c:overlap val="-27"/>
        <c:axId val="1293107408"/>
        <c:axId val="1293112000"/>
      </c:barChart>
      <c:catAx>
        <c:axId val="1293107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3112000"/>
        <c:crosses val="autoZero"/>
        <c:auto val="1"/>
        <c:lblAlgn val="ctr"/>
        <c:lblOffset val="100"/>
        <c:noMultiLvlLbl val="0"/>
      </c:catAx>
      <c:valAx>
        <c:axId val="129311200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3107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"Monthly fossil fuel consumption (kWhrs) 2014/5 - 2017/8"</c:f>
          <c:strCache>
            <c:ptCount val="1"/>
            <c:pt idx="0">
              <c:v>Monthly fossil fuel consumption (kWhrs) 2014/5 - 2017/8</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'Site A'!$S$167</c:f>
              <c:strCache>
                <c:ptCount val="1"/>
                <c:pt idx="0">
                  <c:v>2014</c:v>
                </c:pt>
              </c:strCache>
            </c:strRef>
          </c:tx>
          <c:spPr>
            <a:solidFill>
              <a:schemeClr val="accent1"/>
            </a:solidFill>
            <a:ln>
              <a:noFill/>
            </a:ln>
            <a:effectLst/>
          </c:spPr>
          <c:invertIfNegative val="0"/>
          <c:cat>
            <c:strRef>
              <c:f>'Site A'!$R$168:$R$179</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A'!$S$168:$S$179</c:f>
              <c:numCache>
                <c:formatCode>0</c:formatCode>
                <c:ptCount val="12"/>
                <c:pt idx="0">
                  <c:v>89954.209057999993</c:v>
                </c:pt>
                <c:pt idx="1">
                  <c:v>99318.493199000004</c:v>
                </c:pt>
                <c:pt idx="2">
                  <c:v>121901.68699399999</c:v>
                </c:pt>
                <c:pt idx="3">
                  <c:v>136594.110002</c:v>
                </c:pt>
                <c:pt idx="4">
                  <c:v>59245.33655</c:v>
                </c:pt>
                <c:pt idx="5">
                  <c:v>94705.755743000002</c:v>
                </c:pt>
                <c:pt idx="6">
                  <c:v>460980.60054199997</c:v>
                </c:pt>
                <c:pt idx="7">
                  <c:v>452096.809886</c:v>
                </c:pt>
                <c:pt idx="8">
                  <c:v>713720.17365200003</c:v>
                </c:pt>
                <c:pt idx="9">
                  <c:v>80387.049889999995</c:v>
                </c:pt>
                <c:pt idx="10">
                  <c:v>521223.80592800007</c:v>
                </c:pt>
                <c:pt idx="11">
                  <c:v>544682.56562900008</c:v>
                </c:pt>
              </c:numCache>
            </c:numRef>
          </c:val>
          <c:extLst>
            <c:ext xmlns:c16="http://schemas.microsoft.com/office/drawing/2014/chart" uri="{C3380CC4-5D6E-409C-BE32-E72D297353CC}">
              <c16:uniqueId val="{00000000-4360-4C1B-B091-E6378605518E}"/>
            </c:ext>
          </c:extLst>
        </c:ser>
        <c:ser>
          <c:idx val="1"/>
          <c:order val="1"/>
          <c:tx>
            <c:strRef>
              <c:f>'Site A'!$T$167</c:f>
              <c:strCache>
                <c:ptCount val="1"/>
                <c:pt idx="0">
                  <c:v>2015</c:v>
                </c:pt>
              </c:strCache>
            </c:strRef>
          </c:tx>
          <c:spPr>
            <a:solidFill>
              <a:schemeClr val="accent2"/>
            </a:solidFill>
            <a:ln>
              <a:noFill/>
            </a:ln>
            <a:effectLst/>
          </c:spPr>
          <c:invertIfNegative val="0"/>
          <c:cat>
            <c:strRef>
              <c:f>'Site A'!$R$168:$R$179</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A'!$T$168:$T$179</c:f>
              <c:numCache>
                <c:formatCode>0</c:formatCode>
                <c:ptCount val="12"/>
                <c:pt idx="0">
                  <c:v>377780.48420599994</c:v>
                </c:pt>
                <c:pt idx="1">
                  <c:v>238308.42127999998</c:v>
                </c:pt>
                <c:pt idx="2">
                  <c:v>120566.982869</c:v>
                </c:pt>
                <c:pt idx="3">
                  <c:v>137085.28112</c:v>
                </c:pt>
                <c:pt idx="4">
                  <c:v>152546.49370399999</c:v>
                </c:pt>
                <c:pt idx="5">
                  <c:v>92965.301563999994</c:v>
                </c:pt>
                <c:pt idx="6">
                  <c:v>460980.60054199997</c:v>
                </c:pt>
                <c:pt idx="7">
                  <c:v>452096.809886</c:v>
                </c:pt>
                <c:pt idx="8">
                  <c:v>713720.17365200003</c:v>
                </c:pt>
                <c:pt idx="9">
                  <c:v>80387.049889999995</c:v>
                </c:pt>
                <c:pt idx="10">
                  <c:v>521223.80592800007</c:v>
                </c:pt>
                <c:pt idx="11">
                  <c:v>544682.56562900008</c:v>
                </c:pt>
              </c:numCache>
            </c:numRef>
          </c:val>
          <c:extLst>
            <c:ext xmlns:c16="http://schemas.microsoft.com/office/drawing/2014/chart" uri="{C3380CC4-5D6E-409C-BE32-E72D297353CC}">
              <c16:uniqueId val="{00000001-4360-4C1B-B091-E6378605518E}"/>
            </c:ext>
          </c:extLst>
        </c:ser>
        <c:ser>
          <c:idx val="2"/>
          <c:order val="2"/>
          <c:tx>
            <c:strRef>
              <c:f>'Site A'!$U$167</c:f>
              <c:strCache>
                <c:ptCount val="1"/>
                <c:pt idx="0">
                  <c:v>2016</c:v>
                </c:pt>
              </c:strCache>
            </c:strRef>
          </c:tx>
          <c:spPr>
            <a:solidFill>
              <a:schemeClr val="accent3"/>
            </a:solidFill>
            <a:ln>
              <a:noFill/>
            </a:ln>
            <a:effectLst/>
          </c:spPr>
          <c:invertIfNegative val="0"/>
          <c:cat>
            <c:strRef>
              <c:f>'Site A'!$R$168:$R$179</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A'!$U$168:$U$179</c:f>
              <c:numCache>
                <c:formatCode>0</c:formatCode>
                <c:ptCount val="12"/>
                <c:pt idx="0">
                  <c:v>377780.48420599994</c:v>
                </c:pt>
                <c:pt idx="1">
                  <c:v>195555.99942800001</c:v>
                </c:pt>
                <c:pt idx="2">
                  <c:v>134212.99784299999</c:v>
                </c:pt>
                <c:pt idx="3">
                  <c:v>109419.53401700001</c:v>
                </c:pt>
                <c:pt idx="4">
                  <c:v>97727.525882000002</c:v>
                </c:pt>
                <c:pt idx="5">
                  <c:v>120833.923694</c:v>
                </c:pt>
                <c:pt idx="6">
                  <c:v>150495.87524299999</c:v>
                </c:pt>
                <c:pt idx="7">
                  <c:v>232713.66215999998</c:v>
                </c:pt>
                <c:pt idx="8">
                  <c:v>338365.47153500002</c:v>
                </c:pt>
                <c:pt idx="9">
                  <c:v>224614.68778800001</c:v>
                </c:pt>
                <c:pt idx="10">
                  <c:v>164638.42322699999</c:v>
                </c:pt>
                <c:pt idx="11">
                  <c:v>134567.31913000002</c:v>
                </c:pt>
              </c:numCache>
            </c:numRef>
          </c:val>
          <c:extLst>
            <c:ext xmlns:c16="http://schemas.microsoft.com/office/drawing/2014/chart" uri="{C3380CC4-5D6E-409C-BE32-E72D297353CC}">
              <c16:uniqueId val="{00000002-4360-4C1B-B091-E6378605518E}"/>
            </c:ext>
          </c:extLst>
        </c:ser>
        <c:ser>
          <c:idx val="3"/>
          <c:order val="3"/>
          <c:tx>
            <c:strRef>
              <c:f>'Site A'!$V$167</c:f>
              <c:strCache>
                <c:ptCount val="1"/>
                <c:pt idx="0">
                  <c:v>2017</c:v>
                </c:pt>
              </c:strCache>
            </c:strRef>
          </c:tx>
          <c:spPr>
            <a:solidFill>
              <a:schemeClr val="accent4"/>
            </a:solidFill>
            <a:ln>
              <a:noFill/>
            </a:ln>
            <a:effectLst/>
          </c:spPr>
          <c:invertIfNegative val="0"/>
          <c:cat>
            <c:strRef>
              <c:f>'Site A'!$R$168:$R$179</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A'!$V$168:$V$179</c:f>
              <c:numCache>
                <c:formatCode>0</c:formatCode>
                <c:ptCount val="12"/>
                <c:pt idx="0">
                  <c:v>80167.668563999992</c:v>
                </c:pt>
                <c:pt idx="1">
                  <c:v>84022.294076999999</c:v>
                </c:pt>
                <c:pt idx="2">
                  <c:v>47758.162840000005</c:v>
                </c:pt>
                <c:pt idx="3">
                  <c:v>42016.485854999999</c:v>
                </c:pt>
                <c:pt idx="4">
                  <c:v>56479.829602999998</c:v>
                </c:pt>
                <c:pt idx="5">
                  <c:v>81580.055217000016</c:v>
                </c:pt>
                <c:pt idx="6">
                  <c:v>92198.47138599999</c:v>
                </c:pt>
                <c:pt idx="7">
                  <c:v>130285.58829699998</c:v>
                </c:pt>
                <c:pt idx="8">
                  <c:v>220888.19387099997</c:v>
                </c:pt>
                <c:pt idx="9">
                  <c:v>137833.695129</c:v>
                </c:pt>
                <c:pt idx="10">
                  <c:v>256132.17083499997</c:v>
                </c:pt>
                <c:pt idx="11">
                  <c:v>159017.139302</c:v>
                </c:pt>
              </c:numCache>
            </c:numRef>
          </c:val>
          <c:extLst>
            <c:ext xmlns:c16="http://schemas.microsoft.com/office/drawing/2014/chart" uri="{C3380CC4-5D6E-409C-BE32-E72D297353CC}">
              <c16:uniqueId val="{00000003-4360-4C1B-B091-E6378605518E}"/>
            </c:ext>
          </c:extLst>
        </c:ser>
        <c:ser>
          <c:idx val="4"/>
          <c:order val="4"/>
          <c:tx>
            <c:strRef>
              <c:f>'Site A'!$W$167</c:f>
              <c:strCache>
                <c:ptCount val="1"/>
                <c:pt idx="0">
                  <c:v>2018</c:v>
                </c:pt>
              </c:strCache>
            </c:strRef>
          </c:tx>
          <c:spPr>
            <a:solidFill>
              <a:schemeClr val="accent5"/>
            </a:solidFill>
            <a:ln>
              <a:noFill/>
            </a:ln>
            <a:effectLst/>
          </c:spPr>
          <c:invertIfNegative val="0"/>
          <c:cat>
            <c:strRef>
              <c:f>'Site A'!$R$168:$R$179</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A'!$W$168:$W$179</c:f>
              <c:numCache>
                <c:formatCode>0</c:formatCode>
                <c:ptCount val="12"/>
                <c:pt idx="0">
                  <c:v>65128.712332999996</c:v>
                </c:pt>
                <c:pt idx="1">
                  <c:v>94001.031965000002</c:v>
                </c:pt>
                <c:pt idx="2">
                  <c:v>94631.012311999992</c:v>
                </c:pt>
                <c:pt idx="3">
                  <c:v>71129.542079000006</c:v>
                </c:pt>
                <c:pt idx="4">
                  <c:v>124859.39133500002</c:v>
                </c:pt>
                <c:pt idx="5">
                  <c:v>70716.028724999996</c:v>
                </c:pt>
                <c:pt idx="6">
                  <c:v>163950.20574800001</c:v>
                </c:pt>
                <c:pt idx="7">
                  <c:v>153401.68404299999</c:v>
                </c:pt>
                <c:pt idx="8">
                  <c:v>154946.453534</c:v>
                </c:pt>
                <c:pt idx="9">
                  <c:v>197231.026136</c:v>
                </c:pt>
                <c:pt idx="10">
                  <c:v>148392.89446700001</c:v>
                </c:pt>
                <c:pt idx="11">
                  <c:v>69389.087899999999</c:v>
                </c:pt>
              </c:numCache>
            </c:numRef>
          </c:val>
          <c:extLst>
            <c:ext xmlns:c16="http://schemas.microsoft.com/office/drawing/2014/chart" uri="{C3380CC4-5D6E-409C-BE32-E72D297353CC}">
              <c16:uniqueId val="{00000004-4360-4C1B-B091-E6378605518E}"/>
            </c:ext>
          </c:extLst>
        </c:ser>
        <c:dLbls>
          <c:showLegendKey val="0"/>
          <c:showVal val="0"/>
          <c:showCatName val="0"/>
          <c:showSerName val="0"/>
          <c:showPercent val="0"/>
          <c:showBubbleSize val="0"/>
        </c:dLbls>
        <c:gapWidth val="219"/>
        <c:overlap val="-27"/>
        <c:axId val="832743944"/>
        <c:axId val="832745584"/>
      </c:barChart>
      <c:catAx>
        <c:axId val="832743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2745584"/>
        <c:crosses val="autoZero"/>
        <c:auto val="1"/>
        <c:lblAlgn val="ctr"/>
        <c:lblOffset val="100"/>
        <c:noMultiLvlLbl val="0"/>
      </c:catAx>
      <c:valAx>
        <c:axId val="8327455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2743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"Water use KPI (m3/prisoner/year)"</c:f>
          <c:strCache>
            <c:ptCount val="1"/>
            <c:pt idx="0">
              <c:v>Water use KPI (m3/prisoner/year)</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FA8A-45E6-A1DC-8752FF4DD5C5}"/>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2-FA8A-45E6-A1DC-8752FF4DD5C5}"/>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3-FA8A-45E6-A1DC-8752FF4DD5C5}"/>
              </c:ext>
            </c:extLst>
          </c:dPt>
          <c:dPt>
            <c:idx val="4"/>
            <c:invertIfNegative val="0"/>
            <c:bubble3D val="0"/>
            <c:spPr>
              <a:solidFill>
                <a:schemeClr val="accent6"/>
              </a:solidFill>
              <a:ln>
                <a:noFill/>
              </a:ln>
              <a:effectLst/>
            </c:spPr>
            <c:extLst>
              <c:ext xmlns:c16="http://schemas.microsoft.com/office/drawing/2014/chart" uri="{C3380CC4-5D6E-409C-BE32-E72D297353CC}">
                <c16:uniqueId val="{00000004-FA8A-45E6-A1DC-8752FF4DD5C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'Site A'!$U$4:$U$11</c:f>
              <c:strCache>
                <c:ptCount val="8"/>
                <c:pt idx="0">
                  <c:v>2014/5</c:v>
                </c:pt>
                <c:pt idx="1">
                  <c:v>2015/6</c:v>
                </c:pt>
                <c:pt idx="2">
                  <c:v>2016/7</c:v>
                </c:pt>
                <c:pt idx="3">
                  <c:v>2017/8</c:v>
                </c:pt>
                <c:pt idx="4">
                  <c:v>2018/9</c:v>
                </c:pt>
                <c:pt idx="5">
                  <c:v>Target </c:v>
                </c:pt>
                <c:pt idx="6">
                  <c:v>Typical Practice Benchmark</c:v>
                </c:pt>
                <c:pt idx="7">
                  <c:v>Good Practice Benchmark</c:v>
                </c:pt>
              </c:strCache>
            </c:strRef>
          </c:cat>
          <c:val>
            <c:numRef>
              <c:f>'Site A'!$V$4:$V$11</c:f>
              <c:numCache>
                <c:formatCode>0</c:formatCode>
                <c:ptCount val="8"/>
                <c:pt idx="0">
                  <c:v>80.558814102564085</c:v>
                </c:pt>
                <c:pt idx="1">
                  <c:v>82.251282051282033</c:v>
                </c:pt>
                <c:pt idx="2">
                  <c:v>81.509615384615387</c:v>
                </c:pt>
                <c:pt idx="3">
                  <c:v>80.125</c:v>
                </c:pt>
                <c:pt idx="4">
                  <c:v>89.60817307692308</c:v>
                </c:pt>
                <c:pt idx="5">
                  <c:v>76.118749999999991</c:v>
                </c:pt>
                <c:pt idx="6">
                  <c:v>143</c:v>
                </c:pt>
                <c:pt idx="7">
                  <c:v>115.3</c:v>
                </c:pt>
              </c:numCache>
            </c:numRef>
          </c:val>
          <c:extLst>
            <c:ext xmlns:c16="http://schemas.microsoft.com/office/drawing/2014/chart" uri="{C3380CC4-5D6E-409C-BE32-E72D297353CC}">
              <c16:uniqueId val="{00000000-FA8A-45E6-A1DC-8752FF4DD5C5}"/>
            </c:ext>
          </c:extLst>
        </c:ser>
        <c:dLbls>
          <c:showLegendKey val="0"/>
          <c:showVal val="0"/>
          <c:showCatName val="0"/>
          <c:showSerName val="0"/>
          <c:showPercent val="0"/>
          <c:showBubbleSize val="0"/>
        </c:dLbls>
        <c:gapWidth val="219"/>
        <c:overlap val="-27"/>
        <c:axId val="119861543"/>
        <c:axId val="119869415"/>
      </c:barChart>
      <c:catAx>
        <c:axId val="1198615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869415"/>
        <c:crosses val="autoZero"/>
        <c:auto val="1"/>
        <c:lblAlgn val="ctr"/>
        <c:lblOffset val="100"/>
        <c:noMultiLvlLbl val="0"/>
      </c:catAx>
      <c:valAx>
        <c:axId val="11986941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8615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"Comparison of fossil fuel consumption (kWhrs) v Temperature (degree days)"</c:f>
          <c:strCache>
            <c:ptCount val="1"/>
            <c:pt idx="0">
              <c:v>Comparison of fossil fuel consumption (kWhrs) v Temperature (degree days)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'Site B'!$E$128</c:f>
              <c:strCache>
                <c:ptCount val="1"/>
                <c:pt idx="0">
                  <c:v>Gas</c:v>
                </c:pt>
              </c:strCache>
            </c:strRef>
          </c:tx>
          <c:spPr>
            <a:solidFill>
              <a:schemeClr val="accent1"/>
            </a:solidFill>
            <a:ln>
              <a:noFill/>
            </a:ln>
            <a:effectLst/>
          </c:spPr>
          <c:invertIfNegative val="0"/>
          <c:trendline>
            <c:spPr>
              <a:ln w="19050" cap="rnd">
                <a:solidFill>
                  <a:schemeClr val="accent1"/>
                </a:solidFill>
                <a:prstDash val="sysDot"/>
              </a:ln>
              <a:effectLst/>
            </c:spPr>
            <c:trendlineType val="linear"/>
            <c:dispRSqr val="0"/>
            <c:dispEq val="0"/>
          </c:trendline>
          <c:cat>
            <c:numRef>
              <c:f>'Site B'!$D$129:$D$188</c:f>
              <c:numCache>
                <c:formatCode>mmm\-yy</c:formatCode>
                <c:ptCount val="60"/>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pt idx="49">
                  <c:v>43221</c:v>
                </c:pt>
                <c:pt idx="50">
                  <c:v>43252</c:v>
                </c:pt>
                <c:pt idx="51">
                  <c:v>43282</c:v>
                </c:pt>
                <c:pt idx="52">
                  <c:v>43313</c:v>
                </c:pt>
                <c:pt idx="53">
                  <c:v>43344</c:v>
                </c:pt>
                <c:pt idx="54">
                  <c:v>43374</c:v>
                </c:pt>
                <c:pt idx="55">
                  <c:v>43405</c:v>
                </c:pt>
                <c:pt idx="56">
                  <c:v>43435</c:v>
                </c:pt>
                <c:pt idx="57">
                  <c:v>43466</c:v>
                </c:pt>
                <c:pt idx="58">
                  <c:v>43497</c:v>
                </c:pt>
                <c:pt idx="59">
                  <c:v>43525</c:v>
                </c:pt>
              </c:numCache>
            </c:numRef>
          </c:cat>
          <c:val>
            <c:numRef>
              <c:f>'Site B'!$E$129:$E$188</c:f>
              <c:numCache>
                <c:formatCode>0</c:formatCode>
                <c:ptCount val="60"/>
                <c:pt idx="0">
                  <c:v>1198107.4492799998</c:v>
                </c:pt>
                <c:pt idx="1">
                  <c:v>872864.54984999984</c:v>
                </c:pt>
                <c:pt idx="2">
                  <c:v>536622.07637999998</c:v>
                </c:pt>
                <c:pt idx="3">
                  <c:v>522721.5157799999</c:v>
                </c:pt>
                <c:pt idx="4">
                  <c:v>483769.72748999996</c:v>
                </c:pt>
                <c:pt idx="5">
                  <c:v>542235</c:v>
                </c:pt>
                <c:pt idx="6">
                  <c:v>926200.39649999992</c:v>
                </c:pt>
                <c:pt idx="7">
                  <c:v>1279667.4776699999</c:v>
                </c:pt>
                <c:pt idx="8">
                  <c:v>1622648.7011699998</c:v>
                </c:pt>
                <c:pt idx="9">
                  <c:v>1681212.36735</c:v>
                </c:pt>
                <c:pt idx="10">
                  <c:v>1600347.3669899998</c:v>
                </c:pt>
                <c:pt idx="11">
                  <c:v>1734517.9953899998</c:v>
                </c:pt>
                <c:pt idx="12">
                  <c:v>1299551.32305</c:v>
                </c:pt>
                <c:pt idx="13">
                  <c:v>832492.48688999983</c:v>
                </c:pt>
                <c:pt idx="14">
                  <c:v>587782.18310999998</c:v>
                </c:pt>
                <c:pt idx="15">
                  <c:v>506524.34081999998</c:v>
                </c:pt>
                <c:pt idx="16">
                  <c:v>497156.57171999995</c:v>
                </c:pt>
                <c:pt idx="17">
                  <c:v>566629.15610999998</c:v>
                </c:pt>
                <c:pt idx="18">
                  <c:v>704486.45492999989</c:v>
                </c:pt>
                <c:pt idx="19">
                  <c:v>528221.30279999995</c:v>
                </c:pt>
                <c:pt idx="20">
                  <c:v>746883.16475999984</c:v>
                </c:pt>
                <c:pt idx="21">
                  <c:v>1610923.8804899999</c:v>
                </c:pt>
                <c:pt idx="22">
                  <c:v>1787988.0957695772</c:v>
                </c:pt>
                <c:pt idx="23">
                  <c:v>1937890.2303494774</c:v>
                </c:pt>
                <c:pt idx="24">
                  <c:v>1451923.7156776125</c:v>
                </c:pt>
                <c:pt idx="25">
                  <c:v>930102.23097785248</c:v>
                </c:pt>
                <c:pt idx="26">
                  <c:v>656699.64407964749</c:v>
                </c:pt>
                <c:pt idx="27">
                  <c:v>565914.31978114508</c:v>
                </c:pt>
                <c:pt idx="28">
                  <c:v>588900.27167999989</c:v>
                </c:pt>
                <c:pt idx="29">
                  <c:v>343374.06542999996</c:v>
                </c:pt>
                <c:pt idx="30">
                  <c:v>1442273.8180799999</c:v>
                </c:pt>
                <c:pt idx="31">
                  <c:v>1026375.0886499998</c:v>
                </c:pt>
                <c:pt idx="32">
                  <c:v>1591674.6259199998</c:v>
                </c:pt>
                <c:pt idx="33">
                  <c:v>1535739.9788099998</c:v>
                </c:pt>
                <c:pt idx="34">
                  <c:v>2714749.2665699995</c:v>
                </c:pt>
                <c:pt idx="35">
                  <c:v>443004.82259999996</c:v>
                </c:pt>
                <c:pt idx="36">
                  <c:v>1050006.0416699999</c:v>
                </c:pt>
                <c:pt idx="37">
                  <c:v>782631.78038999997</c:v>
                </c:pt>
                <c:pt idx="38">
                  <c:v>653719.19013</c:v>
                </c:pt>
                <c:pt idx="39">
                  <c:v>473767.3675799999</c:v>
                </c:pt>
                <c:pt idx="40">
                  <c:v>579562.72118999995</c:v>
                </c:pt>
                <c:pt idx="41">
                  <c:v>496582.41812999995</c:v>
                </c:pt>
                <c:pt idx="42">
                  <c:v>633865.56335999991</c:v>
                </c:pt>
                <c:pt idx="43">
                  <c:v>1506518.5829399999</c:v>
                </c:pt>
                <c:pt idx="44">
                  <c:v>1572425.3713499999</c:v>
                </c:pt>
                <c:pt idx="45">
                  <c:v>1674534.0545399997</c:v>
                </c:pt>
                <c:pt idx="46">
                  <c:v>1533352.7086199997</c:v>
                </c:pt>
                <c:pt idx="47">
                  <c:v>1693783.3091099998</c:v>
                </c:pt>
                <c:pt idx="48">
                  <c:v>1283746.9900199999</c:v>
                </c:pt>
                <c:pt idx="49">
                  <c:v>256284.03141</c:v>
                </c:pt>
                <c:pt idx="50">
                  <c:v>181311.65999999997</c:v>
                </c:pt>
                <c:pt idx="51">
                  <c:v>61011.373589999996</c:v>
                </c:pt>
                <c:pt idx="52">
                  <c:v>34539.871229999997</c:v>
                </c:pt>
                <c:pt idx="53">
                  <c:v>97031.956709999984</c:v>
                </c:pt>
                <c:pt idx="54">
                  <c:v>615401.99264999991</c:v>
                </c:pt>
                <c:pt idx="55">
                  <c:v>1152809.7528899999</c:v>
                </c:pt>
                <c:pt idx="56">
                  <c:v>1420274.6699999997</c:v>
                </c:pt>
                <c:pt idx="57">
                  <c:v>1480711.8899999997</c:v>
                </c:pt>
                <c:pt idx="58">
                  <c:v>1359837.4499999997</c:v>
                </c:pt>
                <c:pt idx="59">
                  <c:v>1480711.8899999997</c:v>
                </c:pt>
              </c:numCache>
            </c:numRef>
          </c:val>
          <c:extLst>
            <c:ext xmlns:c16="http://schemas.microsoft.com/office/drawing/2014/chart" uri="{C3380CC4-5D6E-409C-BE32-E72D297353CC}">
              <c16:uniqueId val="{00000001-2268-4717-9474-1262B0396EE9}"/>
            </c:ext>
          </c:extLst>
        </c:ser>
        <c:dLbls>
          <c:showLegendKey val="0"/>
          <c:showVal val="0"/>
          <c:showCatName val="0"/>
          <c:showSerName val="0"/>
          <c:showPercent val="0"/>
          <c:showBubbleSize val="0"/>
        </c:dLbls>
        <c:gapWidth val="150"/>
        <c:axId val="245857104"/>
        <c:axId val="245856712"/>
      </c:barChart>
      <c:lineChart>
        <c:grouping val="standard"/>
        <c:varyColors val="0"/>
        <c:ser>
          <c:idx val="1"/>
          <c:order val="1"/>
          <c:tx>
            <c:strRef>
              <c:f>'Site B'!$F$128</c:f>
              <c:strCache>
                <c:ptCount val="1"/>
                <c:pt idx="0">
                  <c:v>DD</c:v>
                </c:pt>
              </c:strCache>
            </c:strRef>
          </c:tx>
          <c:spPr>
            <a:ln w="28575" cap="rnd">
              <a:solidFill>
                <a:schemeClr val="accent2"/>
              </a:solidFill>
              <a:round/>
            </a:ln>
            <a:effectLst/>
          </c:spPr>
          <c:marker>
            <c:symbol val="none"/>
          </c:marker>
          <c:cat>
            <c:numRef>
              <c:f>'Site B'!$D$129:$D$188</c:f>
              <c:numCache>
                <c:formatCode>mmm\-yy</c:formatCode>
                <c:ptCount val="60"/>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pt idx="49">
                  <c:v>43221</c:v>
                </c:pt>
                <c:pt idx="50">
                  <c:v>43252</c:v>
                </c:pt>
                <c:pt idx="51">
                  <c:v>43282</c:v>
                </c:pt>
                <c:pt idx="52">
                  <c:v>43313</c:v>
                </c:pt>
                <c:pt idx="53">
                  <c:v>43344</c:v>
                </c:pt>
                <c:pt idx="54">
                  <c:v>43374</c:v>
                </c:pt>
                <c:pt idx="55">
                  <c:v>43405</c:v>
                </c:pt>
                <c:pt idx="56">
                  <c:v>43435</c:v>
                </c:pt>
                <c:pt idx="57">
                  <c:v>43466</c:v>
                </c:pt>
                <c:pt idx="58">
                  <c:v>43497</c:v>
                </c:pt>
                <c:pt idx="59">
                  <c:v>43525</c:v>
                </c:pt>
              </c:numCache>
            </c:numRef>
          </c:cat>
          <c:val>
            <c:numRef>
              <c:f>'Site B'!$F$129:$F$188</c:f>
              <c:numCache>
                <c:formatCode>0</c:formatCode>
                <c:ptCount val="60"/>
                <c:pt idx="0">
                  <c:v>116</c:v>
                </c:pt>
                <c:pt idx="1">
                  <c:v>77</c:v>
                </c:pt>
                <c:pt idx="2">
                  <c:v>24</c:v>
                </c:pt>
                <c:pt idx="3">
                  <c:v>8</c:v>
                </c:pt>
                <c:pt idx="4">
                  <c:v>25</c:v>
                </c:pt>
                <c:pt idx="5">
                  <c:v>25</c:v>
                </c:pt>
                <c:pt idx="6">
                  <c:v>67</c:v>
                </c:pt>
                <c:pt idx="7">
                  <c:v>174</c:v>
                </c:pt>
                <c:pt idx="8">
                  <c:v>280</c:v>
                </c:pt>
                <c:pt idx="9">
                  <c:v>315</c:v>
                </c:pt>
                <c:pt idx="10">
                  <c:v>294</c:v>
                </c:pt>
                <c:pt idx="11">
                  <c:v>239</c:v>
                </c:pt>
                <c:pt idx="12">
                  <c:v>146</c:v>
                </c:pt>
                <c:pt idx="13">
                  <c:v>96</c:v>
                </c:pt>
                <c:pt idx="14">
                  <c:v>37</c:v>
                </c:pt>
                <c:pt idx="15">
                  <c:v>16</c:v>
                </c:pt>
                <c:pt idx="16">
                  <c:v>14</c:v>
                </c:pt>
                <c:pt idx="17">
                  <c:v>62</c:v>
                </c:pt>
                <c:pt idx="18">
                  <c:v>103</c:v>
                </c:pt>
                <c:pt idx="19">
                  <c:v>143</c:v>
                </c:pt>
                <c:pt idx="20">
                  <c:v>126</c:v>
                </c:pt>
                <c:pt idx="21">
                  <c:v>278</c:v>
                </c:pt>
                <c:pt idx="22">
                  <c:v>268</c:v>
                </c:pt>
                <c:pt idx="23">
                  <c:v>266</c:v>
                </c:pt>
                <c:pt idx="24">
                  <c:v>199</c:v>
                </c:pt>
                <c:pt idx="25">
                  <c:v>76</c:v>
                </c:pt>
                <c:pt idx="26">
                  <c:v>28</c:v>
                </c:pt>
                <c:pt idx="27">
                  <c:v>11</c:v>
                </c:pt>
                <c:pt idx="28">
                  <c:v>10</c:v>
                </c:pt>
                <c:pt idx="29">
                  <c:v>19</c:v>
                </c:pt>
                <c:pt idx="30">
                  <c:v>101</c:v>
                </c:pt>
                <c:pt idx="31">
                  <c:v>248</c:v>
                </c:pt>
                <c:pt idx="32">
                  <c:v>262</c:v>
                </c:pt>
                <c:pt idx="33">
                  <c:v>350</c:v>
                </c:pt>
                <c:pt idx="34">
                  <c:v>227</c:v>
                </c:pt>
                <c:pt idx="35">
                  <c:v>159</c:v>
                </c:pt>
                <c:pt idx="36">
                  <c:v>140</c:v>
                </c:pt>
                <c:pt idx="37">
                  <c:v>66</c:v>
                </c:pt>
                <c:pt idx="38">
                  <c:v>18</c:v>
                </c:pt>
                <c:pt idx="39">
                  <c:v>9</c:v>
                </c:pt>
                <c:pt idx="40">
                  <c:v>19</c:v>
                </c:pt>
                <c:pt idx="41">
                  <c:v>47</c:v>
                </c:pt>
                <c:pt idx="42">
                  <c:v>76</c:v>
                </c:pt>
                <c:pt idx="43">
                  <c:v>233</c:v>
                </c:pt>
                <c:pt idx="44">
                  <c:v>293</c:v>
                </c:pt>
                <c:pt idx="45">
                  <c:v>276</c:v>
                </c:pt>
                <c:pt idx="46">
                  <c:v>325</c:v>
                </c:pt>
                <c:pt idx="47">
                  <c:v>207</c:v>
                </c:pt>
                <c:pt idx="48">
                  <c:v>141</c:v>
                </c:pt>
                <c:pt idx="49">
                  <c:v>66</c:v>
                </c:pt>
                <c:pt idx="50">
                  <c:v>17</c:v>
                </c:pt>
                <c:pt idx="51">
                  <c:v>3</c:v>
                </c:pt>
                <c:pt idx="52">
                  <c:v>14</c:v>
                </c:pt>
                <c:pt idx="53">
                  <c:v>53</c:v>
                </c:pt>
                <c:pt idx="54">
                  <c:v>120</c:v>
                </c:pt>
                <c:pt idx="55">
                  <c:v>182</c:v>
                </c:pt>
                <c:pt idx="56">
                  <c:v>234</c:v>
                </c:pt>
                <c:pt idx="57">
                  <c:v>333</c:v>
                </c:pt>
                <c:pt idx="58">
                  <c:v>211</c:v>
                </c:pt>
                <c:pt idx="59">
                  <c:v>188</c:v>
                </c:pt>
              </c:numCache>
            </c:numRef>
          </c:val>
          <c:smooth val="0"/>
          <c:extLst>
            <c:ext xmlns:c16="http://schemas.microsoft.com/office/drawing/2014/chart" uri="{C3380CC4-5D6E-409C-BE32-E72D297353CC}">
              <c16:uniqueId val="{00000002-2268-4717-9474-1262B0396EE9}"/>
            </c:ext>
          </c:extLst>
        </c:ser>
        <c:dLbls>
          <c:showLegendKey val="0"/>
          <c:showVal val="0"/>
          <c:showCatName val="0"/>
          <c:showSerName val="0"/>
          <c:showPercent val="0"/>
          <c:showBubbleSize val="0"/>
        </c:dLbls>
        <c:marker val="1"/>
        <c:smooth val="0"/>
        <c:axId val="245855928"/>
        <c:axId val="245856320"/>
      </c:lineChart>
      <c:dateAx>
        <c:axId val="24585710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5856712"/>
        <c:crosses val="autoZero"/>
        <c:auto val="1"/>
        <c:lblOffset val="100"/>
        <c:baseTimeUnit val="months"/>
      </c:dateAx>
      <c:valAx>
        <c:axId val="2458567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5857104"/>
        <c:crosses val="autoZero"/>
        <c:crossBetween val="between"/>
      </c:valAx>
      <c:valAx>
        <c:axId val="245856320"/>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5855928"/>
        <c:crosses val="max"/>
        <c:crossBetween val="between"/>
      </c:valAx>
      <c:dateAx>
        <c:axId val="245855928"/>
        <c:scaling>
          <c:orientation val="minMax"/>
        </c:scaling>
        <c:delete val="1"/>
        <c:axPos val="b"/>
        <c:numFmt formatCode="mmm\-yy" sourceLinked="1"/>
        <c:majorTickMark val="out"/>
        <c:minorTickMark val="none"/>
        <c:tickLblPos val="nextTo"/>
        <c:crossAx val="245856320"/>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kG Co2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'Site B'!$S$128</c:f>
              <c:strCache>
                <c:ptCount val="1"/>
                <c:pt idx="0">
                  <c:v>2014</c:v>
                </c:pt>
              </c:strCache>
            </c:strRef>
          </c:tx>
          <c:spPr>
            <a:solidFill>
              <a:schemeClr val="accent1"/>
            </a:solidFill>
            <a:ln>
              <a:noFill/>
            </a:ln>
            <a:effectLst/>
          </c:spPr>
          <c:invertIfNegative val="0"/>
          <c:cat>
            <c:strRef>
              <c:f>'Site B'!$R$129:$R$140</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B'!$S$129:$S$140</c:f>
              <c:numCache>
                <c:formatCode>0</c:formatCode>
                <c:ptCount val="12"/>
                <c:pt idx="0">
                  <c:v>307348.87811679998</c:v>
                </c:pt>
                <c:pt idx="1">
                  <c:v>247178.94172224996</c:v>
                </c:pt>
                <c:pt idx="2">
                  <c:v>184974.08413029998</c:v>
                </c:pt>
                <c:pt idx="3">
                  <c:v>182402.48041929997</c:v>
                </c:pt>
                <c:pt idx="4">
                  <c:v>175196.39958565001</c:v>
                </c:pt>
                <c:pt idx="5">
                  <c:v>186012.47500000001</c:v>
                </c:pt>
                <c:pt idx="6">
                  <c:v>257046.07335249998</c:v>
                </c:pt>
                <c:pt idx="7">
                  <c:v>322437.48336894996</c:v>
                </c:pt>
                <c:pt idx="8">
                  <c:v>385889.00971644995</c:v>
                </c:pt>
                <c:pt idx="9">
                  <c:v>396723.28795974999</c:v>
                </c:pt>
                <c:pt idx="10">
                  <c:v>381763.26289314998</c:v>
                </c:pt>
                <c:pt idx="11">
                  <c:v>406584.82914714998</c:v>
                </c:pt>
              </c:numCache>
            </c:numRef>
          </c:val>
          <c:extLst>
            <c:ext xmlns:c16="http://schemas.microsoft.com/office/drawing/2014/chart" uri="{C3380CC4-5D6E-409C-BE32-E72D297353CC}">
              <c16:uniqueId val="{00000000-5941-4023-AC5D-CD4A3817AC99}"/>
            </c:ext>
          </c:extLst>
        </c:ser>
        <c:ser>
          <c:idx val="1"/>
          <c:order val="1"/>
          <c:tx>
            <c:strRef>
              <c:f>'Site B'!$T$128</c:f>
              <c:strCache>
                <c:ptCount val="1"/>
                <c:pt idx="0">
                  <c:v>2015</c:v>
                </c:pt>
              </c:strCache>
            </c:strRef>
          </c:tx>
          <c:spPr>
            <a:solidFill>
              <a:schemeClr val="accent2"/>
            </a:solidFill>
            <a:ln>
              <a:noFill/>
            </a:ln>
            <a:effectLst/>
          </c:spPr>
          <c:invertIfNegative val="0"/>
          <c:cat>
            <c:strRef>
              <c:f>'Site B'!$R$129:$R$140</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B'!$T$129:$T$140</c:f>
              <c:numCache>
                <c:formatCode>0</c:formatCode>
                <c:ptCount val="12"/>
                <c:pt idx="0">
                  <c:v>325466.21910272504</c:v>
                </c:pt>
                <c:pt idx="1">
                  <c:v>239293.86383120497</c:v>
                </c:pt>
                <c:pt idx="2">
                  <c:v>194144.812783795</c:v>
                </c:pt>
                <c:pt idx="3">
                  <c:v>179152.74088129</c:v>
                </c:pt>
                <c:pt idx="4">
                  <c:v>177424.38748233998</c:v>
                </c:pt>
                <c:pt idx="5">
                  <c:v>190242.07930229499</c:v>
                </c:pt>
                <c:pt idx="6">
                  <c:v>215676.750934585</c:v>
                </c:pt>
                <c:pt idx="7">
                  <c:v>183155.83036659998</c:v>
                </c:pt>
                <c:pt idx="8">
                  <c:v>223498.94389821996</c:v>
                </c:pt>
                <c:pt idx="9">
                  <c:v>382914.45595040498</c:v>
                </c:pt>
                <c:pt idx="10">
                  <c:v>415582.80366948701</c:v>
                </c:pt>
                <c:pt idx="11">
                  <c:v>443239.74749947857</c:v>
                </c:pt>
              </c:numCache>
            </c:numRef>
          </c:val>
          <c:extLst>
            <c:ext xmlns:c16="http://schemas.microsoft.com/office/drawing/2014/chart" uri="{C3380CC4-5D6E-409C-BE32-E72D297353CC}">
              <c16:uniqueId val="{00000001-5941-4023-AC5D-CD4A3817AC99}"/>
            </c:ext>
          </c:extLst>
        </c:ser>
        <c:ser>
          <c:idx val="2"/>
          <c:order val="2"/>
          <c:tx>
            <c:strRef>
              <c:f>'Site B'!$U$128</c:f>
              <c:strCache>
                <c:ptCount val="1"/>
                <c:pt idx="0">
                  <c:v>2016</c:v>
                </c:pt>
              </c:strCache>
            </c:strRef>
          </c:tx>
          <c:spPr>
            <a:solidFill>
              <a:schemeClr val="accent3"/>
            </a:solidFill>
            <a:ln>
              <a:noFill/>
            </a:ln>
            <a:effectLst/>
          </c:spPr>
          <c:invertIfNegative val="0"/>
          <c:cat>
            <c:strRef>
              <c:f>'Site B'!$R$129:$R$140</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B'!$U$129:$U$140</c:f>
              <c:numCache>
                <c:formatCode>0</c:formatCode>
                <c:ptCount val="12"/>
                <c:pt idx="0">
                  <c:v>352852.9636846807</c:v>
                </c:pt>
                <c:pt idx="1">
                  <c:v>256837.81049992485</c:v>
                </c:pt>
                <c:pt idx="2">
                  <c:v>206531.73451065514</c:v>
                </c:pt>
                <c:pt idx="3">
                  <c:v>189827.23483973069</c:v>
                </c:pt>
                <c:pt idx="4">
                  <c:v>194056.64998911996</c:v>
                </c:pt>
                <c:pt idx="5">
                  <c:v>148879.82803911998</c:v>
                </c:pt>
                <c:pt idx="6">
                  <c:v>351077.38252672</c:v>
                </c:pt>
                <c:pt idx="7">
                  <c:v>274552.01631159999</c:v>
                </c:pt>
                <c:pt idx="8">
                  <c:v>378567.13116927998</c:v>
                </c:pt>
                <c:pt idx="9">
                  <c:v>368275.15610103996</c:v>
                </c:pt>
                <c:pt idx="10">
                  <c:v>585212.86504887987</c:v>
                </c:pt>
                <c:pt idx="11">
                  <c:v>167211.88735839998</c:v>
                </c:pt>
              </c:numCache>
            </c:numRef>
          </c:val>
          <c:extLst>
            <c:ext xmlns:c16="http://schemas.microsoft.com/office/drawing/2014/chart" uri="{C3380CC4-5D6E-409C-BE32-E72D297353CC}">
              <c16:uniqueId val="{00000002-5941-4023-AC5D-CD4A3817AC99}"/>
            </c:ext>
          </c:extLst>
        </c:ser>
        <c:ser>
          <c:idx val="3"/>
          <c:order val="3"/>
          <c:tx>
            <c:strRef>
              <c:f>'Site B'!$V$128</c:f>
              <c:strCache>
                <c:ptCount val="1"/>
                <c:pt idx="0">
                  <c:v>2017</c:v>
                </c:pt>
              </c:strCache>
            </c:strRef>
          </c:tx>
          <c:spPr>
            <a:solidFill>
              <a:schemeClr val="accent4"/>
            </a:solidFill>
            <a:ln>
              <a:noFill/>
            </a:ln>
            <a:effectLst/>
          </c:spPr>
          <c:invertIfNegative val="0"/>
          <c:cat>
            <c:strRef>
              <c:f>'Site B'!$R$129:$R$140</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B'!$V$129:$V$140</c:f>
              <c:numCache>
                <c:formatCode>0</c:formatCode>
                <c:ptCount val="12"/>
                <c:pt idx="0">
                  <c:v>278900.11166727997</c:v>
                </c:pt>
                <c:pt idx="1">
                  <c:v>229703.24759175998</c:v>
                </c:pt>
                <c:pt idx="2">
                  <c:v>205983.33098391999</c:v>
                </c:pt>
                <c:pt idx="3">
                  <c:v>172872.19563471997</c:v>
                </c:pt>
                <c:pt idx="4">
                  <c:v>192338.54069895999</c:v>
                </c:pt>
                <c:pt idx="5">
                  <c:v>177070.16493591998</c:v>
                </c:pt>
                <c:pt idx="6">
                  <c:v>202330.26365823997</c:v>
                </c:pt>
                <c:pt idx="7">
                  <c:v>362898.41926095996</c:v>
                </c:pt>
                <c:pt idx="8">
                  <c:v>375025.26832839998</c:v>
                </c:pt>
                <c:pt idx="9">
                  <c:v>393813.26603535993</c:v>
                </c:pt>
                <c:pt idx="10">
                  <c:v>367835.89838607993</c:v>
                </c:pt>
                <c:pt idx="11">
                  <c:v>397355.12887623993</c:v>
                </c:pt>
              </c:numCache>
            </c:numRef>
          </c:val>
          <c:extLst>
            <c:ext xmlns:c16="http://schemas.microsoft.com/office/drawing/2014/chart" uri="{C3380CC4-5D6E-409C-BE32-E72D297353CC}">
              <c16:uniqueId val="{00000003-5941-4023-AC5D-CD4A3817AC99}"/>
            </c:ext>
          </c:extLst>
        </c:ser>
        <c:ser>
          <c:idx val="4"/>
          <c:order val="4"/>
          <c:tx>
            <c:strRef>
              <c:f>'Site B'!$W$128</c:f>
              <c:strCache>
                <c:ptCount val="1"/>
                <c:pt idx="0">
                  <c:v>2018</c:v>
                </c:pt>
              </c:strCache>
            </c:strRef>
          </c:tx>
          <c:spPr>
            <a:solidFill>
              <a:schemeClr val="accent5"/>
            </a:solidFill>
            <a:ln>
              <a:noFill/>
            </a:ln>
            <a:effectLst/>
          </c:spPr>
          <c:invertIfNegative val="0"/>
          <c:cat>
            <c:strRef>
              <c:f>'Site B'!$R$129:$R$140</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B'!$W$129:$W$140</c:f>
              <c:numCache>
                <c:formatCode>0</c:formatCode>
                <c:ptCount val="12"/>
                <c:pt idx="0">
                  <c:v>321908.44616367994</c:v>
                </c:pt>
                <c:pt idx="1">
                  <c:v>132855.26177943998</c:v>
                </c:pt>
                <c:pt idx="2">
                  <c:v>119060.34544</c:v>
                </c:pt>
                <c:pt idx="3">
                  <c:v>96925.092740559994</c:v>
                </c:pt>
                <c:pt idx="4">
                  <c:v>92054.336306319994</c:v>
                </c:pt>
                <c:pt idx="5">
                  <c:v>103552.88003463999</c:v>
                </c:pt>
                <c:pt idx="6">
                  <c:v>198932.9666476</c:v>
                </c:pt>
                <c:pt idx="7">
                  <c:v>297815.99453175999</c:v>
                </c:pt>
                <c:pt idx="8">
                  <c:v>347029.53927999991</c:v>
                </c:pt>
                <c:pt idx="9">
                  <c:v>358149.98775999993</c:v>
                </c:pt>
                <c:pt idx="10">
                  <c:v>335909.09079999995</c:v>
                </c:pt>
                <c:pt idx="11">
                  <c:v>358149.98775999993</c:v>
                </c:pt>
              </c:numCache>
            </c:numRef>
          </c:val>
          <c:extLst>
            <c:ext xmlns:c16="http://schemas.microsoft.com/office/drawing/2014/chart" uri="{C3380CC4-5D6E-409C-BE32-E72D297353CC}">
              <c16:uniqueId val="{00000004-5941-4023-AC5D-CD4A3817AC99}"/>
            </c:ext>
          </c:extLst>
        </c:ser>
        <c:dLbls>
          <c:showLegendKey val="0"/>
          <c:showVal val="0"/>
          <c:showCatName val="0"/>
          <c:showSerName val="0"/>
          <c:showPercent val="0"/>
          <c:showBubbleSize val="0"/>
        </c:dLbls>
        <c:gapWidth val="219"/>
        <c:overlap val="-27"/>
        <c:axId val="247476160"/>
        <c:axId val="247476552"/>
      </c:barChart>
      <c:catAx>
        <c:axId val="247476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476552"/>
        <c:crosses val="autoZero"/>
        <c:auto val="1"/>
        <c:lblAlgn val="ctr"/>
        <c:lblOffset val="100"/>
        <c:noMultiLvlLbl val="0"/>
      </c:catAx>
      <c:valAx>
        <c:axId val="247476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476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"Water use (m3 per month)"</c:f>
          <c:strCache>
            <c:ptCount val="1"/>
            <c:pt idx="0">
              <c:v>Water use (m3 per month)</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'Site B'!$S$141</c:f>
              <c:strCache>
                <c:ptCount val="1"/>
                <c:pt idx="0">
                  <c:v>2014</c:v>
                </c:pt>
              </c:strCache>
            </c:strRef>
          </c:tx>
          <c:spPr>
            <a:solidFill>
              <a:schemeClr val="accent1"/>
            </a:solidFill>
            <a:ln>
              <a:noFill/>
            </a:ln>
            <a:effectLst/>
          </c:spPr>
          <c:invertIfNegative val="0"/>
          <c:cat>
            <c:strRef>
              <c:f>'Site B'!$R$142:$R$153</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B'!$S$142:$S$153</c:f>
              <c:numCache>
                <c:formatCode>0</c:formatCode>
                <c:ptCount val="12"/>
                <c:pt idx="0">
                  <c:v>9433</c:v>
                </c:pt>
                <c:pt idx="1">
                  <c:v>10060</c:v>
                </c:pt>
                <c:pt idx="2">
                  <c:v>11323</c:v>
                </c:pt>
                <c:pt idx="3">
                  <c:v>10039</c:v>
                </c:pt>
                <c:pt idx="4">
                  <c:v>10386</c:v>
                </c:pt>
                <c:pt idx="5">
                  <c:v>11625</c:v>
                </c:pt>
                <c:pt idx="6">
                  <c:v>8271</c:v>
                </c:pt>
                <c:pt idx="7">
                  <c:v>11982</c:v>
                </c:pt>
                <c:pt idx="8">
                  <c:v>7883</c:v>
                </c:pt>
                <c:pt idx="9">
                  <c:v>12588</c:v>
                </c:pt>
                <c:pt idx="10">
                  <c:v>8707</c:v>
                </c:pt>
                <c:pt idx="11">
                  <c:v>9476</c:v>
                </c:pt>
              </c:numCache>
            </c:numRef>
          </c:val>
          <c:extLst>
            <c:ext xmlns:c16="http://schemas.microsoft.com/office/drawing/2014/chart" uri="{C3380CC4-5D6E-409C-BE32-E72D297353CC}">
              <c16:uniqueId val="{00000000-F5E5-422B-97CA-ECDB0C3F5D8C}"/>
            </c:ext>
          </c:extLst>
        </c:ser>
        <c:ser>
          <c:idx val="1"/>
          <c:order val="1"/>
          <c:tx>
            <c:strRef>
              <c:f>'Site B'!$T$141</c:f>
              <c:strCache>
                <c:ptCount val="1"/>
                <c:pt idx="0">
                  <c:v>2015</c:v>
                </c:pt>
              </c:strCache>
            </c:strRef>
          </c:tx>
          <c:spPr>
            <a:solidFill>
              <a:schemeClr val="accent2"/>
            </a:solidFill>
            <a:ln>
              <a:noFill/>
            </a:ln>
            <a:effectLst/>
          </c:spPr>
          <c:invertIfNegative val="0"/>
          <c:cat>
            <c:strRef>
              <c:f>'Site B'!$R$142:$R$153</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B'!$T$142:$T$153</c:f>
              <c:numCache>
                <c:formatCode>0</c:formatCode>
                <c:ptCount val="12"/>
                <c:pt idx="0">
                  <c:v>9562</c:v>
                </c:pt>
                <c:pt idx="1">
                  <c:v>9310</c:v>
                </c:pt>
                <c:pt idx="2">
                  <c:v>10603</c:v>
                </c:pt>
                <c:pt idx="3">
                  <c:v>10707</c:v>
                </c:pt>
                <c:pt idx="4">
                  <c:v>13531</c:v>
                </c:pt>
                <c:pt idx="5">
                  <c:v>7630</c:v>
                </c:pt>
                <c:pt idx="6">
                  <c:v>11395</c:v>
                </c:pt>
                <c:pt idx="7">
                  <c:v>8925</c:v>
                </c:pt>
                <c:pt idx="8">
                  <c:v>10501.5</c:v>
                </c:pt>
                <c:pt idx="9">
                  <c:v>5418.5</c:v>
                </c:pt>
                <c:pt idx="10">
                  <c:v>10621.75</c:v>
                </c:pt>
                <c:pt idx="11">
                  <c:v>10621.75</c:v>
                </c:pt>
              </c:numCache>
            </c:numRef>
          </c:val>
          <c:extLst>
            <c:ext xmlns:c16="http://schemas.microsoft.com/office/drawing/2014/chart" uri="{C3380CC4-5D6E-409C-BE32-E72D297353CC}">
              <c16:uniqueId val="{00000001-F5E5-422B-97CA-ECDB0C3F5D8C}"/>
            </c:ext>
          </c:extLst>
        </c:ser>
        <c:ser>
          <c:idx val="2"/>
          <c:order val="2"/>
          <c:tx>
            <c:strRef>
              <c:f>'Site B'!$U$141</c:f>
              <c:strCache>
                <c:ptCount val="1"/>
                <c:pt idx="0">
                  <c:v>2016</c:v>
                </c:pt>
              </c:strCache>
            </c:strRef>
          </c:tx>
          <c:spPr>
            <a:solidFill>
              <a:schemeClr val="accent3"/>
            </a:solidFill>
            <a:ln>
              <a:noFill/>
            </a:ln>
            <a:effectLst/>
          </c:spPr>
          <c:invertIfNegative val="0"/>
          <c:cat>
            <c:strRef>
              <c:f>'Site B'!$R$142:$R$153</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B'!$U$142:$U$153</c:f>
              <c:numCache>
                <c:formatCode>0</c:formatCode>
                <c:ptCount val="12"/>
                <c:pt idx="0">
                  <c:v>10621.75</c:v>
                </c:pt>
                <c:pt idx="1">
                  <c:v>10621.75</c:v>
                </c:pt>
                <c:pt idx="2">
                  <c:v>10621.75</c:v>
                </c:pt>
                <c:pt idx="3">
                  <c:v>10621.75</c:v>
                </c:pt>
                <c:pt idx="4">
                  <c:v>13886.25</c:v>
                </c:pt>
                <c:pt idx="5">
                  <c:v>10399</c:v>
                </c:pt>
                <c:pt idx="6">
                  <c:v>10399</c:v>
                </c:pt>
                <c:pt idx="7">
                  <c:v>9506</c:v>
                </c:pt>
                <c:pt idx="8">
                  <c:v>9801</c:v>
                </c:pt>
                <c:pt idx="9">
                  <c:v>10522</c:v>
                </c:pt>
                <c:pt idx="10">
                  <c:v>16701</c:v>
                </c:pt>
                <c:pt idx="11">
                  <c:v>9551</c:v>
                </c:pt>
              </c:numCache>
            </c:numRef>
          </c:val>
          <c:extLst>
            <c:ext xmlns:c16="http://schemas.microsoft.com/office/drawing/2014/chart" uri="{C3380CC4-5D6E-409C-BE32-E72D297353CC}">
              <c16:uniqueId val="{00000002-F5E5-422B-97CA-ECDB0C3F5D8C}"/>
            </c:ext>
          </c:extLst>
        </c:ser>
        <c:ser>
          <c:idx val="3"/>
          <c:order val="3"/>
          <c:tx>
            <c:strRef>
              <c:f>'Site B'!$V$141</c:f>
              <c:strCache>
                <c:ptCount val="1"/>
                <c:pt idx="0">
                  <c:v>2017</c:v>
                </c:pt>
              </c:strCache>
            </c:strRef>
          </c:tx>
          <c:spPr>
            <a:solidFill>
              <a:schemeClr val="accent4"/>
            </a:solidFill>
            <a:ln>
              <a:noFill/>
            </a:ln>
            <a:effectLst/>
          </c:spPr>
          <c:invertIfNegative val="0"/>
          <c:cat>
            <c:strRef>
              <c:f>'Site B'!$R$142:$R$153</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B'!$V$142:$V$153</c:f>
              <c:numCache>
                <c:formatCode>0</c:formatCode>
                <c:ptCount val="12"/>
                <c:pt idx="0">
                  <c:v>8800</c:v>
                </c:pt>
                <c:pt idx="1">
                  <c:v>6530</c:v>
                </c:pt>
                <c:pt idx="2">
                  <c:v>11008</c:v>
                </c:pt>
                <c:pt idx="3">
                  <c:v>9801</c:v>
                </c:pt>
                <c:pt idx="4">
                  <c:v>10780</c:v>
                </c:pt>
                <c:pt idx="5">
                  <c:v>9277</c:v>
                </c:pt>
                <c:pt idx="6">
                  <c:v>17511</c:v>
                </c:pt>
                <c:pt idx="7">
                  <c:v>9540</c:v>
                </c:pt>
                <c:pt idx="8">
                  <c:v>7632</c:v>
                </c:pt>
                <c:pt idx="9">
                  <c:v>7325</c:v>
                </c:pt>
                <c:pt idx="10">
                  <c:v>13220</c:v>
                </c:pt>
                <c:pt idx="11">
                  <c:v>11590</c:v>
                </c:pt>
              </c:numCache>
            </c:numRef>
          </c:val>
          <c:extLst>
            <c:ext xmlns:c16="http://schemas.microsoft.com/office/drawing/2014/chart" uri="{C3380CC4-5D6E-409C-BE32-E72D297353CC}">
              <c16:uniqueId val="{00000003-F5E5-422B-97CA-ECDB0C3F5D8C}"/>
            </c:ext>
          </c:extLst>
        </c:ser>
        <c:ser>
          <c:idx val="4"/>
          <c:order val="4"/>
          <c:tx>
            <c:strRef>
              <c:f>'Site B'!$W$141</c:f>
              <c:strCache>
                <c:ptCount val="1"/>
                <c:pt idx="0">
                  <c:v>2018</c:v>
                </c:pt>
              </c:strCache>
            </c:strRef>
          </c:tx>
          <c:spPr>
            <a:solidFill>
              <a:schemeClr val="accent5"/>
            </a:solidFill>
            <a:ln>
              <a:noFill/>
            </a:ln>
            <a:effectLst/>
          </c:spPr>
          <c:invertIfNegative val="0"/>
          <c:cat>
            <c:strRef>
              <c:f>'Site B'!$R$142:$R$153</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B'!$W$142:$W$153</c:f>
              <c:numCache>
                <c:formatCode>0</c:formatCode>
                <c:ptCount val="12"/>
                <c:pt idx="0">
                  <c:v>11696</c:v>
                </c:pt>
                <c:pt idx="1">
                  <c:v>9670</c:v>
                </c:pt>
                <c:pt idx="2">
                  <c:v>8799</c:v>
                </c:pt>
                <c:pt idx="3">
                  <c:v>9773.5</c:v>
                </c:pt>
                <c:pt idx="4">
                  <c:v>10134.75</c:v>
                </c:pt>
                <c:pt idx="5">
                  <c:v>9134.75</c:v>
                </c:pt>
                <c:pt idx="6">
                  <c:v>11134.75</c:v>
                </c:pt>
                <c:pt idx="7">
                  <c:v>9334.75</c:v>
                </c:pt>
                <c:pt idx="8">
                  <c:v>5603</c:v>
                </c:pt>
                <c:pt idx="9">
                  <c:v>11800</c:v>
                </c:pt>
                <c:pt idx="10">
                  <c:v>9550</c:v>
                </c:pt>
                <c:pt idx="11">
                  <c:v>12034</c:v>
                </c:pt>
              </c:numCache>
            </c:numRef>
          </c:val>
          <c:extLst>
            <c:ext xmlns:c16="http://schemas.microsoft.com/office/drawing/2014/chart" uri="{C3380CC4-5D6E-409C-BE32-E72D297353CC}">
              <c16:uniqueId val="{00000004-F5E5-422B-97CA-ECDB0C3F5D8C}"/>
            </c:ext>
          </c:extLst>
        </c:ser>
        <c:dLbls>
          <c:showLegendKey val="0"/>
          <c:showVal val="0"/>
          <c:showCatName val="0"/>
          <c:showSerName val="0"/>
          <c:showPercent val="0"/>
          <c:showBubbleSize val="0"/>
        </c:dLbls>
        <c:gapWidth val="219"/>
        <c:overlap val="-27"/>
        <c:axId val="247477336"/>
        <c:axId val="247477728"/>
      </c:barChart>
      <c:catAx>
        <c:axId val="247477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477728"/>
        <c:crosses val="autoZero"/>
        <c:auto val="1"/>
        <c:lblAlgn val="ctr"/>
        <c:lblOffset val="100"/>
        <c:noMultiLvlLbl val="0"/>
      </c:catAx>
      <c:valAx>
        <c:axId val="2474777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477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Electricity Trend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'Site B'!$H$128</c:f>
              <c:strCache>
                <c:ptCount val="1"/>
                <c:pt idx="0">
                  <c:v>Electricity</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'Site B'!$G$129:$G$188</c:f>
              <c:numCache>
                <c:formatCode>mmm\-yy</c:formatCode>
                <c:ptCount val="60"/>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pt idx="49">
                  <c:v>43221</c:v>
                </c:pt>
                <c:pt idx="50">
                  <c:v>43252</c:v>
                </c:pt>
                <c:pt idx="51">
                  <c:v>43282</c:v>
                </c:pt>
                <c:pt idx="52">
                  <c:v>43313</c:v>
                </c:pt>
                <c:pt idx="53">
                  <c:v>43344</c:v>
                </c:pt>
                <c:pt idx="54">
                  <c:v>43374</c:v>
                </c:pt>
                <c:pt idx="55">
                  <c:v>43405</c:v>
                </c:pt>
                <c:pt idx="56">
                  <c:v>43435</c:v>
                </c:pt>
                <c:pt idx="57">
                  <c:v>43466</c:v>
                </c:pt>
                <c:pt idx="58">
                  <c:v>43497</c:v>
                </c:pt>
                <c:pt idx="59">
                  <c:v>43525</c:v>
                </c:pt>
              </c:numCache>
            </c:numRef>
          </c:xVal>
          <c:yVal>
            <c:numRef>
              <c:f>'Site B'!$H$129:$H$188</c:f>
              <c:numCache>
                <c:formatCode>0</c:formatCode>
                <c:ptCount val="60"/>
                <c:pt idx="0">
                  <c:v>159440</c:v>
                </c:pt>
                <c:pt idx="1">
                  <c:v>155499</c:v>
                </c:pt>
                <c:pt idx="2">
                  <c:v>149418</c:v>
                </c:pt>
                <c:pt idx="3">
                  <c:v>153124</c:v>
                </c:pt>
                <c:pt idx="4">
                  <c:v>145182</c:v>
                </c:pt>
                <c:pt idx="5">
                  <c:v>143051</c:v>
                </c:pt>
                <c:pt idx="6">
                  <c:v>166651</c:v>
                </c:pt>
                <c:pt idx="7">
                  <c:v>167776</c:v>
                </c:pt>
                <c:pt idx="8">
                  <c:v>172898</c:v>
                </c:pt>
                <c:pt idx="9">
                  <c:v>178459</c:v>
                </c:pt>
                <c:pt idx="10">
                  <c:v>164536</c:v>
                </c:pt>
                <c:pt idx="11">
                  <c:v>174754</c:v>
                </c:pt>
                <c:pt idx="12">
                  <c:v>155677</c:v>
                </c:pt>
                <c:pt idx="13">
                  <c:v>147041</c:v>
                </c:pt>
                <c:pt idx="14">
                  <c:v>137771</c:v>
                </c:pt>
                <c:pt idx="15">
                  <c:v>135451</c:v>
                </c:pt>
                <c:pt idx="16">
                  <c:v>137803</c:v>
                </c:pt>
                <c:pt idx="17">
                  <c:v>141428</c:v>
                </c:pt>
                <c:pt idx="18">
                  <c:v>153892</c:v>
                </c:pt>
                <c:pt idx="19">
                  <c:v>155954</c:v>
                </c:pt>
                <c:pt idx="20">
                  <c:v>160472</c:v>
                </c:pt>
                <c:pt idx="21">
                  <c:v>169171</c:v>
                </c:pt>
                <c:pt idx="22">
                  <c:v>161174</c:v>
                </c:pt>
                <c:pt idx="23">
                  <c:v>161815</c:v>
                </c:pt>
                <c:pt idx="24">
                  <c:v>146312</c:v>
                </c:pt>
                <c:pt idx="25">
                  <c:v>134791</c:v>
                </c:pt>
                <c:pt idx="26">
                  <c:v>121378</c:v>
                </c:pt>
                <c:pt idx="27">
                  <c:v>119141</c:v>
                </c:pt>
                <c:pt idx="28">
                  <c:v>121919</c:v>
                </c:pt>
                <c:pt idx="29">
                  <c:v>121412</c:v>
                </c:pt>
                <c:pt idx="30">
                  <c:v>150683</c:v>
                </c:pt>
                <c:pt idx="31">
                  <c:v>159664</c:v>
                </c:pt>
                <c:pt idx="32">
                  <c:v>157442</c:v>
                </c:pt>
                <c:pt idx="33">
                  <c:v>166639</c:v>
                </c:pt>
                <c:pt idx="34">
                  <c:v>134106</c:v>
                </c:pt>
                <c:pt idx="35">
                  <c:v>145837</c:v>
                </c:pt>
                <c:pt idx="36">
                  <c:v>129907</c:v>
                </c:pt>
                <c:pt idx="37">
                  <c:v>131874</c:v>
                </c:pt>
                <c:pt idx="38">
                  <c:v>118620</c:v>
                </c:pt>
                <c:pt idx="39">
                  <c:v>119164</c:v>
                </c:pt>
                <c:pt idx="40">
                  <c:v>119449</c:v>
                </c:pt>
                <c:pt idx="41">
                  <c:v>118875</c:v>
                </c:pt>
                <c:pt idx="42">
                  <c:v>130575</c:v>
                </c:pt>
                <c:pt idx="43">
                  <c:v>145281</c:v>
                </c:pt>
                <c:pt idx="44">
                  <c:v>147498</c:v>
                </c:pt>
                <c:pt idx="45">
                  <c:v>158715</c:v>
                </c:pt>
                <c:pt idx="46">
                  <c:v>141727</c:v>
                </c:pt>
                <c:pt idx="47">
                  <c:v>146707</c:v>
                </c:pt>
                <c:pt idx="48">
                  <c:v>133378</c:v>
                </c:pt>
                <c:pt idx="49">
                  <c:v>126340</c:v>
                </c:pt>
                <c:pt idx="50">
                  <c:v>115722</c:v>
                </c:pt>
                <c:pt idx="51">
                  <c:v>123598</c:v>
                </c:pt>
                <c:pt idx="52">
                  <c:v>118629</c:v>
                </c:pt>
                <c:pt idx="53">
                  <c:v>117240</c:v>
                </c:pt>
                <c:pt idx="54">
                  <c:v>142898</c:v>
                </c:pt>
                <c:pt idx="55">
                  <c:v>152211</c:v>
                </c:pt>
                <c:pt idx="56">
                  <c:v>154156</c:v>
                </c:pt>
                <c:pt idx="57">
                  <c:v>161160</c:v>
                </c:pt>
                <c:pt idx="58">
                  <c:v>140734</c:v>
                </c:pt>
                <c:pt idx="59">
                  <c:v>146000</c:v>
                </c:pt>
              </c:numCache>
            </c:numRef>
          </c:yVal>
          <c:smooth val="0"/>
          <c:extLst>
            <c:ext xmlns:c16="http://schemas.microsoft.com/office/drawing/2014/chart" uri="{C3380CC4-5D6E-409C-BE32-E72D297353CC}">
              <c16:uniqueId val="{00000001-93CB-4DBE-94D4-B8F0ADEB4178}"/>
            </c:ext>
          </c:extLst>
        </c:ser>
        <c:dLbls>
          <c:showLegendKey val="0"/>
          <c:showVal val="0"/>
          <c:showCatName val="0"/>
          <c:showSerName val="0"/>
          <c:showPercent val="0"/>
          <c:showBubbleSize val="0"/>
        </c:dLbls>
        <c:axId val="247479688"/>
        <c:axId val="245562032"/>
      </c:scatterChart>
      <c:valAx>
        <c:axId val="247479688"/>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5562032"/>
        <c:crosses val="autoZero"/>
        <c:crossBetween val="midCat"/>
      </c:valAx>
      <c:valAx>
        <c:axId val="245562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47968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Electricity kWhr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'Site B'!$S$154</c:f>
              <c:strCache>
                <c:ptCount val="1"/>
                <c:pt idx="0">
                  <c:v>2014</c:v>
                </c:pt>
              </c:strCache>
            </c:strRef>
          </c:tx>
          <c:spPr>
            <a:solidFill>
              <a:schemeClr val="accent1"/>
            </a:solidFill>
            <a:ln>
              <a:noFill/>
            </a:ln>
            <a:effectLst/>
          </c:spPr>
          <c:invertIfNegative val="0"/>
          <c:cat>
            <c:strRef>
              <c:f>'Site B'!$R$155:$R$166</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B'!$S$155:$S$166</c:f>
              <c:numCache>
                <c:formatCode>0</c:formatCode>
                <c:ptCount val="12"/>
                <c:pt idx="0">
                  <c:v>159440</c:v>
                </c:pt>
                <c:pt idx="1">
                  <c:v>155499</c:v>
                </c:pt>
                <c:pt idx="2">
                  <c:v>149418</c:v>
                </c:pt>
                <c:pt idx="3">
                  <c:v>153124</c:v>
                </c:pt>
                <c:pt idx="4">
                  <c:v>145182</c:v>
                </c:pt>
                <c:pt idx="5">
                  <c:v>143051</c:v>
                </c:pt>
                <c:pt idx="6">
                  <c:v>166651</c:v>
                </c:pt>
                <c:pt idx="7">
                  <c:v>167776</c:v>
                </c:pt>
                <c:pt idx="8">
                  <c:v>172898</c:v>
                </c:pt>
                <c:pt idx="9">
                  <c:v>178459</c:v>
                </c:pt>
                <c:pt idx="10">
                  <c:v>164536</c:v>
                </c:pt>
                <c:pt idx="11">
                  <c:v>174754</c:v>
                </c:pt>
              </c:numCache>
            </c:numRef>
          </c:val>
          <c:extLst>
            <c:ext xmlns:c16="http://schemas.microsoft.com/office/drawing/2014/chart" uri="{C3380CC4-5D6E-409C-BE32-E72D297353CC}">
              <c16:uniqueId val="{00000000-6BD3-4386-AB0D-66D8AA971C6B}"/>
            </c:ext>
          </c:extLst>
        </c:ser>
        <c:ser>
          <c:idx val="1"/>
          <c:order val="1"/>
          <c:tx>
            <c:strRef>
              <c:f>'Site B'!$T$154</c:f>
              <c:strCache>
                <c:ptCount val="1"/>
                <c:pt idx="0">
                  <c:v>2015</c:v>
                </c:pt>
              </c:strCache>
            </c:strRef>
          </c:tx>
          <c:spPr>
            <a:solidFill>
              <a:schemeClr val="accent2"/>
            </a:solidFill>
            <a:ln>
              <a:noFill/>
            </a:ln>
            <a:effectLst/>
          </c:spPr>
          <c:invertIfNegative val="0"/>
          <c:cat>
            <c:strRef>
              <c:f>'Site B'!$R$155:$R$166</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B'!$T$155:$T$166</c:f>
              <c:numCache>
                <c:formatCode>0</c:formatCode>
                <c:ptCount val="12"/>
                <c:pt idx="0">
                  <c:v>155677</c:v>
                </c:pt>
                <c:pt idx="1">
                  <c:v>147041</c:v>
                </c:pt>
                <c:pt idx="2">
                  <c:v>137771</c:v>
                </c:pt>
                <c:pt idx="3">
                  <c:v>135451</c:v>
                </c:pt>
                <c:pt idx="4">
                  <c:v>137803</c:v>
                </c:pt>
                <c:pt idx="5">
                  <c:v>141428</c:v>
                </c:pt>
                <c:pt idx="6">
                  <c:v>153892</c:v>
                </c:pt>
                <c:pt idx="7">
                  <c:v>155954</c:v>
                </c:pt>
                <c:pt idx="8">
                  <c:v>160472</c:v>
                </c:pt>
                <c:pt idx="9">
                  <c:v>169171</c:v>
                </c:pt>
                <c:pt idx="10">
                  <c:v>161174</c:v>
                </c:pt>
                <c:pt idx="11">
                  <c:v>161815</c:v>
                </c:pt>
              </c:numCache>
            </c:numRef>
          </c:val>
          <c:extLst>
            <c:ext xmlns:c16="http://schemas.microsoft.com/office/drawing/2014/chart" uri="{C3380CC4-5D6E-409C-BE32-E72D297353CC}">
              <c16:uniqueId val="{00000001-6BD3-4386-AB0D-66D8AA971C6B}"/>
            </c:ext>
          </c:extLst>
        </c:ser>
        <c:ser>
          <c:idx val="2"/>
          <c:order val="2"/>
          <c:tx>
            <c:strRef>
              <c:f>'Site B'!$U$154</c:f>
              <c:strCache>
                <c:ptCount val="1"/>
                <c:pt idx="0">
                  <c:v>2016</c:v>
                </c:pt>
              </c:strCache>
            </c:strRef>
          </c:tx>
          <c:spPr>
            <a:solidFill>
              <a:schemeClr val="accent3"/>
            </a:solidFill>
            <a:ln>
              <a:noFill/>
            </a:ln>
            <a:effectLst/>
          </c:spPr>
          <c:invertIfNegative val="0"/>
          <c:cat>
            <c:strRef>
              <c:f>'Site B'!$R$155:$R$166</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B'!$U$155:$U$166</c:f>
              <c:numCache>
                <c:formatCode>0</c:formatCode>
                <c:ptCount val="12"/>
                <c:pt idx="0">
                  <c:v>146312</c:v>
                </c:pt>
                <c:pt idx="1">
                  <c:v>134791</c:v>
                </c:pt>
                <c:pt idx="2">
                  <c:v>121378</c:v>
                </c:pt>
                <c:pt idx="3">
                  <c:v>119141</c:v>
                </c:pt>
                <c:pt idx="4">
                  <c:v>121919</c:v>
                </c:pt>
                <c:pt idx="5">
                  <c:v>121412</c:v>
                </c:pt>
                <c:pt idx="6">
                  <c:v>150683</c:v>
                </c:pt>
                <c:pt idx="7">
                  <c:v>159664</c:v>
                </c:pt>
                <c:pt idx="8">
                  <c:v>157442</c:v>
                </c:pt>
                <c:pt idx="9">
                  <c:v>166639</c:v>
                </c:pt>
                <c:pt idx="10">
                  <c:v>134106</c:v>
                </c:pt>
                <c:pt idx="11">
                  <c:v>145837</c:v>
                </c:pt>
              </c:numCache>
            </c:numRef>
          </c:val>
          <c:extLst>
            <c:ext xmlns:c16="http://schemas.microsoft.com/office/drawing/2014/chart" uri="{C3380CC4-5D6E-409C-BE32-E72D297353CC}">
              <c16:uniqueId val="{00000002-6BD3-4386-AB0D-66D8AA971C6B}"/>
            </c:ext>
          </c:extLst>
        </c:ser>
        <c:ser>
          <c:idx val="3"/>
          <c:order val="3"/>
          <c:tx>
            <c:strRef>
              <c:f>'Site B'!$V$154</c:f>
              <c:strCache>
                <c:ptCount val="1"/>
                <c:pt idx="0">
                  <c:v>2017</c:v>
                </c:pt>
              </c:strCache>
            </c:strRef>
          </c:tx>
          <c:spPr>
            <a:solidFill>
              <a:schemeClr val="accent4"/>
            </a:solidFill>
            <a:ln>
              <a:noFill/>
            </a:ln>
            <a:effectLst/>
          </c:spPr>
          <c:invertIfNegative val="0"/>
          <c:cat>
            <c:strRef>
              <c:f>'Site B'!$R$155:$R$166</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B'!$V$155:$V$166</c:f>
              <c:numCache>
                <c:formatCode>0</c:formatCode>
                <c:ptCount val="12"/>
                <c:pt idx="0">
                  <c:v>129907</c:v>
                </c:pt>
                <c:pt idx="1">
                  <c:v>131874</c:v>
                </c:pt>
                <c:pt idx="2">
                  <c:v>118620</c:v>
                </c:pt>
                <c:pt idx="3">
                  <c:v>119164</c:v>
                </c:pt>
                <c:pt idx="4">
                  <c:v>119449</c:v>
                </c:pt>
                <c:pt idx="5">
                  <c:v>118875</c:v>
                </c:pt>
                <c:pt idx="6">
                  <c:v>130575</c:v>
                </c:pt>
                <c:pt idx="7">
                  <c:v>145281</c:v>
                </c:pt>
                <c:pt idx="8">
                  <c:v>147498</c:v>
                </c:pt>
                <c:pt idx="9">
                  <c:v>158715</c:v>
                </c:pt>
                <c:pt idx="10">
                  <c:v>141727</c:v>
                </c:pt>
                <c:pt idx="11">
                  <c:v>146707</c:v>
                </c:pt>
              </c:numCache>
            </c:numRef>
          </c:val>
          <c:extLst>
            <c:ext xmlns:c16="http://schemas.microsoft.com/office/drawing/2014/chart" uri="{C3380CC4-5D6E-409C-BE32-E72D297353CC}">
              <c16:uniqueId val="{00000003-6BD3-4386-AB0D-66D8AA971C6B}"/>
            </c:ext>
          </c:extLst>
        </c:ser>
        <c:ser>
          <c:idx val="4"/>
          <c:order val="4"/>
          <c:tx>
            <c:strRef>
              <c:f>'Site B'!$W$154</c:f>
              <c:strCache>
                <c:ptCount val="1"/>
                <c:pt idx="0">
                  <c:v>2018</c:v>
                </c:pt>
              </c:strCache>
            </c:strRef>
          </c:tx>
          <c:spPr>
            <a:solidFill>
              <a:schemeClr val="accent5"/>
            </a:solidFill>
            <a:ln>
              <a:noFill/>
            </a:ln>
            <a:effectLst/>
          </c:spPr>
          <c:invertIfNegative val="0"/>
          <c:cat>
            <c:strRef>
              <c:f>'Site B'!$R$155:$R$166</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B'!$W$155:$W$166</c:f>
              <c:numCache>
                <c:formatCode>0</c:formatCode>
                <c:ptCount val="12"/>
                <c:pt idx="0">
                  <c:v>133378</c:v>
                </c:pt>
                <c:pt idx="1">
                  <c:v>126340</c:v>
                </c:pt>
                <c:pt idx="2">
                  <c:v>115722</c:v>
                </c:pt>
                <c:pt idx="3">
                  <c:v>123598</c:v>
                </c:pt>
                <c:pt idx="4">
                  <c:v>118629</c:v>
                </c:pt>
                <c:pt idx="5">
                  <c:v>117240</c:v>
                </c:pt>
                <c:pt idx="6">
                  <c:v>142898</c:v>
                </c:pt>
                <c:pt idx="7">
                  <c:v>152211</c:v>
                </c:pt>
                <c:pt idx="8">
                  <c:v>154156</c:v>
                </c:pt>
                <c:pt idx="9">
                  <c:v>161160</c:v>
                </c:pt>
                <c:pt idx="10">
                  <c:v>140734</c:v>
                </c:pt>
                <c:pt idx="11">
                  <c:v>146000</c:v>
                </c:pt>
              </c:numCache>
            </c:numRef>
          </c:val>
          <c:extLst>
            <c:ext xmlns:c16="http://schemas.microsoft.com/office/drawing/2014/chart" uri="{C3380CC4-5D6E-409C-BE32-E72D297353CC}">
              <c16:uniqueId val="{00000004-6BD3-4386-AB0D-66D8AA971C6B}"/>
            </c:ext>
          </c:extLst>
        </c:ser>
        <c:dLbls>
          <c:showLegendKey val="0"/>
          <c:showVal val="0"/>
          <c:showCatName val="0"/>
          <c:showSerName val="0"/>
          <c:showPercent val="0"/>
          <c:showBubbleSize val="0"/>
        </c:dLbls>
        <c:gapWidth val="219"/>
        <c:overlap val="-27"/>
        <c:axId val="245562816"/>
        <c:axId val="245563208"/>
      </c:barChart>
      <c:catAx>
        <c:axId val="24556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5563208"/>
        <c:crosses val="autoZero"/>
        <c:auto val="1"/>
        <c:lblAlgn val="ctr"/>
        <c:lblOffset val="100"/>
        <c:noMultiLvlLbl val="0"/>
      </c:catAx>
      <c:valAx>
        <c:axId val="245563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5562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Electricity v Hrs of darkness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'Site B'!$H$128</c:f>
              <c:strCache>
                <c:ptCount val="1"/>
                <c:pt idx="0">
                  <c:v>Electricity</c:v>
                </c:pt>
              </c:strCache>
            </c:strRef>
          </c:tx>
          <c:spPr>
            <a:solidFill>
              <a:schemeClr val="accent1"/>
            </a:solidFill>
            <a:ln>
              <a:noFill/>
            </a:ln>
            <a:effectLst/>
          </c:spPr>
          <c:invertIfNegative val="0"/>
          <c:cat>
            <c:numRef>
              <c:f>'Site B'!$G$129:$G$188</c:f>
              <c:numCache>
                <c:formatCode>mmm\-yy</c:formatCode>
                <c:ptCount val="60"/>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pt idx="49">
                  <c:v>43221</c:v>
                </c:pt>
                <c:pt idx="50">
                  <c:v>43252</c:v>
                </c:pt>
                <c:pt idx="51">
                  <c:v>43282</c:v>
                </c:pt>
                <c:pt idx="52">
                  <c:v>43313</c:v>
                </c:pt>
                <c:pt idx="53">
                  <c:v>43344</c:v>
                </c:pt>
                <c:pt idx="54">
                  <c:v>43374</c:v>
                </c:pt>
                <c:pt idx="55">
                  <c:v>43405</c:v>
                </c:pt>
                <c:pt idx="56">
                  <c:v>43435</c:v>
                </c:pt>
                <c:pt idx="57">
                  <c:v>43466</c:v>
                </c:pt>
                <c:pt idx="58">
                  <c:v>43497</c:v>
                </c:pt>
                <c:pt idx="59">
                  <c:v>43525</c:v>
                </c:pt>
              </c:numCache>
            </c:numRef>
          </c:cat>
          <c:val>
            <c:numRef>
              <c:f>'Site B'!$H$129:$H$188</c:f>
              <c:numCache>
                <c:formatCode>0</c:formatCode>
                <c:ptCount val="60"/>
                <c:pt idx="0">
                  <c:v>159440</c:v>
                </c:pt>
                <c:pt idx="1">
                  <c:v>155499</c:v>
                </c:pt>
                <c:pt idx="2">
                  <c:v>149418</c:v>
                </c:pt>
                <c:pt idx="3">
                  <c:v>153124</c:v>
                </c:pt>
                <c:pt idx="4">
                  <c:v>145182</c:v>
                </c:pt>
                <c:pt idx="5">
                  <c:v>143051</c:v>
                </c:pt>
                <c:pt idx="6">
                  <c:v>166651</c:v>
                </c:pt>
                <c:pt idx="7">
                  <c:v>167776</c:v>
                </c:pt>
                <c:pt idx="8">
                  <c:v>172898</c:v>
                </c:pt>
                <c:pt idx="9">
                  <c:v>178459</c:v>
                </c:pt>
                <c:pt idx="10">
                  <c:v>164536</c:v>
                </c:pt>
                <c:pt idx="11">
                  <c:v>174754</c:v>
                </c:pt>
                <c:pt idx="12">
                  <c:v>155677</c:v>
                </c:pt>
                <c:pt idx="13">
                  <c:v>147041</c:v>
                </c:pt>
                <c:pt idx="14">
                  <c:v>137771</c:v>
                </c:pt>
                <c:pt idx="15">
                  <c:v>135451</c:v>
                </c:pt>
                <c:pt idx="16">
                  <c:v>137803</c:v>
                </c:pt>
                <c:pt idx="17">
                  <c:v>141428</c:v>
                </c:pt>
                <c:pt idx="18">
                  <c:v>153892</c:v>
                </c:pt>
                <c:pt idx="19">
                  <c:v>155954</c:v>
                </c:pt>
                <c:pt idx="20">
                  <c:v>160472</c:v>
                </c:pt>
                <c:pt idx="21">
                  <c:v>169171</c:v>
                </c:pt>
                <c:pt idx="22">
                  <c:v>161174</c:v>
                </c:pt>
                <c:pt idx="23">
                  <c:v>161815</c:v>
                </c:pt>
                <c:pt idx="24">
                  <c:v>146312</c:v>
                </c:pt>
                <c:pt idx="25">
                  <c:v>134791</c:v>
                </c:pt>
                <c:pt idx="26">
                  <c:v>121378</c:v>
                </c:pt>
                <c:pt idx="27">
                  <c:v>119141</c:v>
                </c:pt>
                <c:pt idx="28">
                  <c:v>121919</c:v>
                </c:pt>
                <c:pt idx="29">
                  <c:v>121412</c:v>
                </c:pt>
                <c:pt idx="30">
                  <c:v>150683</c:v>
                </c:pt>
                <c:pt idx="31">
                  <c:v>159664</c:v>
                </c:pt>
                <c:pt idx="32">
                  <c:v>157442</c:v>
                </c:pt>
                <c:pt idx="33">
                  <c:v>166639</c:v>
                </c:pt>
                <c:pt idx="34">
                  <c:v>134106</c:v>
                </c:pt>
                <c:pt idx="35">
                  <c:v>145837</c:v>
                </c:pt>
                <c:pt idx="36">
                  <c:v>129907</c:v>
                </c:pt>
                <c:pt idx="37">
                  <c:v>131874</c:v>
                </c:pt>
                <c:pt idx="38">
                  <c:v>118620</c:v>
                </c:pt>
                <c:pt idx="39">
                  <c:v>119164</c:v>
                </c:pt>
                <c:pt idx="40">
                  <c:v>119449</c:v>
                </c:pt>
                <c:pt idx="41">
                  <c:v>118875</c:v>
                </c:pt>
                <c:pt idx="42">
                  <c:v>130575</c:v>
                </c:pt>
                <c:pt idx="43">
                  <c:v>145281</c:v>
                </c:pt>
                <c:pt idx="44">
                  <c:v>147498</c:v>
                </c:pt>
                <c:pt idx="45">
                  <c:v>158715</c:v>
                </c:pt>
                <c:pt idx="46">
                  <c:v>141727</c:v>
                </c:pt>
                <c:pt idx="47">
                  <c:v>146707</c:v>
                </c:pt>
                <c:pt idx="48">
                  <c:v>133378</c:v>
                </c:pt>
                <c:pt idx="49">
                  <c:v>126340</c:v>
                </c:pt>
                <c:pt idx="50">
                  <c:v>115722</c:v>
                </c:pt>
                <c:pt idx="51">
                  <c:v>123598</c:v>
                </c:pt>
                <c:pt idx="52">
                  <c:v>118629</c:v>
                </c:pt>
                <c:pt idx="53">
                  <c:v>117240</c:v>
                </c:pt>
                <c:pt idx="54">
                  <c:v>142898</c:v>
                </c:pt>
                <c:pt idx="55">
                  <c:v>152211</c:v>
                </c:pt>
                <c:pt idx="56">
                  <c:v>154156</c:v>
                </c:pt>
                <c:pt idx="57">
                  <c:v>161160</c:v>
                </c:pt>
                <c:pt idx="58">
                  <c:v>140734</c:v>
                </c:pt>
                <c:pt idx="59">
                  <c:v>146000</c:v>
                </c:pt>
              </c:numCache>
            </c:numRef>
          </c:val>
          <c:extLst>
            <c:ext xmlns:c16="http://schemas.microsoft.com/office/drawing/2014/chart" uri="{C3380CC4-5D6E-409C-BE32-E72D297353CC}">
              <c16:uniqueId val="{00000000-82C7-4483-8448-400E8E327256}"/>
            </c:ext>
          </c:extLst>
        </c:ser>
        <c:dLbls>
          <c:showLegendKey val="0"/>
          <c:showVal val="0"/>
          <c:showCatName val="0"/>
          <c:showSerName val="0"/>
          <c:showPercent val="0"/>
          <c:showBubbleSize val="0"/>
        </c:dLbls>
        <c:gapWidth val="150"/>
        <c:axId val="245563992"/>
        <c:axId val="245564384"/>
      </c:barChart>
      <c:lineChart>
        <c:grouping val="standard"/>
        <c:varyColors val="0"/>
        <c:ser>
          <c:idx val="1"/>
          <c:order val="1"/>
          <c:tx>
            <c:strRef>
              <c:f>'Site B'!$I$128</c:f>
              <c:strCache>
                <c:ptCount val="1"/>
                <c:pt idx="0">
                  <c:v>Hrs of Darkness</c:v>
                </c:pt>
              </c:strCache>
            </c:strRef>
          </c:tx>
          <c:spPr>
            <a:ln w="28575" cap="rnd">
              <a:solidFill>
                <a:schemeClr val="accent2"/>
              </a:solidFill>
              <a:round/>
            </a:ln>
            <a:effectLst/>
          </c:spPr>
          <c:marker>
            <c:symbol val="none"/>
          </c:marker>
          <c:cat>
            <c:numRef>
              <c:f>'Site B'!$G$129:$G$188</c:f>
              <c:numCache>
                <c:formatCode>mmm\-yy</c:formatCode>
                <c:ptCount val="60"/>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pt idx="49">
                  <c:v>43221</c:v>
                </c:pt>
                <c:pt idx="50">
                  <c:v>43252</c:v>
                </c:pt>
                <c:pt idx="51">
                  <c:v>43282</c:v>
                </c:pt>
                <c:pt idx="52">
                  <c:v>43313</c:v>
                </c:pt>
                <c:pt idx="53">
                  <c:v>43344</c:v>
                </c:pt>
                <c:pt idx="54">
                  <c:v>43374</c:v>
                </c:pt>
                <c:pt idx="55">
                  <c:v>43405</c:v>
                </c:pt>
                <c:pt idx="56">
                  <c:v>43435</c:v>
                </c:pt>
                <c:pt idx="57">
                  <c:v>43466</c:v>
                </c:pt>
                <c:pt idx="58">
                  <c:v>43497</c:v>
                </c:pt>
                <c:pt idx="59">
                  <c:v>43525</c:v>
                </c:pt>
              </c:numCache>
            </c:numRef>
          </c:cat>
          <c:val>
            <c:numRef>
              <c:f>'Site B'!$I$129:$I$188</c:f>
              <c:numCache>
                <c:formatCode>0</c:formatCode>
                <c:ptCount val="60"/>
                <c:pt idx="0">
                  <c:v>330</c:v>
                </c:pt>
                <c:pt idx="1">
                  <c:v>279</c:v>
                </c:pt>
                <c:pt idx="2">
                  <c:v>240</c:v>
                </c:pt>
                <c:pt idx="3">
                  <c:v>232.5</c:v>
                </c:pt>
                <c:pt idx="4">
                  <c:v>248</c:v>
                </c:pt>
                <c:pt idx="5">
                  <c:v>300</c:v>
                </c:pt>
                <c:pt idx="6">
                  <c:v>403</c:v>
                </c:pt>
                <c:pt idx="7">
                  <c:v>420</c:v>
                </c:pt>
                <c:pt idx="8">
                  <c:v>496</c:v>
                </c:pt>
                <c:pt idx="9">
                  <c:v>496</c:v>
                </c:pt>
                <c:pt idx="10">
                  <c:v>420</c:v>
                </c:pt>
                <c:pt idx="11">
                  <c:v>403</c:v>
                </c:pt>
                <c:pt idx="12">
                  <c:v>330</c:v>
                </c:pt>
                <c:pt idx="13">
                  <c:v>279</c:v>
                </c:pt>
                <c:pt idx="14">
                  <c:v>240</c:v>
                </c:pt>
                <c:pt idx="15">
                  <c:v>232.5</c:v>
                </c:pt>
                <c:pt idx="16">
                  <c:v>248</c:v>
                </c:pt>
                <c:pt idx="17">
                  <c:v>300</c:v>
                </c:pt>
                <c:pt idx="18">
                  <c:v>403</c:v>
                </c:pt>
                <c:pt idx="19">
                  <c:v>420</c:v>
                </c:pt>
                <c:pt idx="20">
                  <c:v>496</c:v>
                </c:pt>
                <c:pt idx="21">
                  <c:v>496</c:v>
                </c:pt>
                <c:pt idx="22">
                  <c:v>420</c:v>
                </c:pt>
                <c:pt idx="23">
                  <c:v>403</c:v>
                </c:pt>
                <c:pt idx="24">
                  <c:v>330</c:v>
                </c:pt>
                <c:pt idx="25">
                  <c:v>279</c:v>
                </c:pt>
                <c:pt idx="26">
                  <c:v>240</c:v>
                </c:pt>
                <c:pt idx="27">
                  <c:v>232.5</c:v>
                </c:pt>
                <c:pt idx="28">
                  <c:v>248</c:v>
                </c:pt>
                <c:pt idx="29">
                  <c:v>300</c:v>
                </c:pt>
                <c:pt idx="30">
                  <c:v>403</c:v>
                </c:pt>
                <c:pt idx="31">
                  <c:v>420</c:v>
                </c:pt>
                <c:pt idx="32">
                  <c:v>496</c:v>
                </c:pt>
                <c:pt idx="33">
                  <c:v>496</c:v>
                </c:pt>
                <c:pt idx="34">
                  <c:v>420</c:v>
                </c:pt>
                <c:pt idx="35">
                  <c:v>403</c:v>
                </c:pt>
                <c:pt idx="36">
                  <c:v>330</c:v>
                </c:pt>
                <c:pt idx="37">
                  <c:v>279</c:v>
                </c:pt>
                <c:pt idx="38">
                  <c:v>240</c:v>
                </c:pt>
                <c:pt idx="39">
                  <c:v>232.5</c:v>
                </c:pt>
                <c:pt idx="40">
                  <c:v>248</c:v>
                </c:pt>
                <c:pt idx="41">
                  <c:v>300</c:v>
                </c:pt>
                <c:pt idx="42">
                  <c:v>403</c:v>
                </c:pt>
                <c:pt idx="43">
                  <c:v>420</c:v>
                </c:pt>
                <c:pt idx="44">
                  <c:v>496</c:v>
                </c:pt>
                <c:pt idx="45">
                  <c:v>496</c:v>
                </c:pt>
                <c:pt idx="46">
                  <c:v>420</c:v>
                </c:pt>
                <c:pt idx="47">
                  <c:v>403</c:v>
                </c:pt>
                <c:pt idx="48">
                  <c:v>330</c:v>
                </c:pt>
                <c:pt idx="49">
                  <c:v>279</c:v>
                </c:pt>
                <c:pt idx="50">
                  <c:v>240</c:v>
                </c:pt>
                <c:pt idx="51">
                  <c:v>232.5</c:v>
                </c:pt>
                <c:pt idx="52">
                  <c:v>248</c:v>
                </c:pt>
                <c:pt idx="53">
                  <c:v>300</c:v>
                </c:pt>
                <c:pt idx="54">
                  <c:v>403</c:v>
                </c:pt>
                <c:pt idx="55">
                  <c:v>420</c:v>
                </c:pt>
                <c:pt idx="56">
                  <c:v>496</c:v>
                </c:pt>
                <c:pt idx="57">
                  <c:v>496</c:v>
                </c:pt>
                <c:pt idx="58">
                  <c:v>420</c:v>
                </c:pt>
                <c:pt idx="59">
                  <c:v>403</c:v>
                </c:pt>
              </c:numCache>
            </c:numRef>
          </c:val>
          <c:smooth val="0"/>
          <c:extLst>
            <c:ext xmlns:c16="http://schemas.microsoft.com/office/drawing/2014/chart" uri="{C3380CC4-5D6E-409C-BE32-E72D297353CC}">
              <c16:uniqueId val="{00000001-82C7-4483-8448-400E8E327256}"/>
            </c:ext>
          </c:extLst>
        </c:ser>
        <c:dLbls>
          <c:showLegendKey val="0"/>
          <c:showVal val="0"/>
          <c:showCatName val="0"/>
          <c:showSerName val="0"/>
          <c:showPercent val="0"/>
          <c:showBubbleSize val="0"/>
        </c:dLbls>
        <c:marker val="1"/>
        <c:smooth val="0"/>
        <c:axId val="245565168"/>
        <c:axId val="245564776"/>
      </c:lineChart>
      <c:dateAx>
        <c:axId val="24556399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5564384"/>
        <c:crosses val="autoZero"/>
        <c:auto val="1"/>
        <c:lblOffset val="100"/>
        <c:baseTimeUnit val="months"/>
      </c:dateAx>
      <c:valAx>
        <c:axId val="245564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5563992"/>
        <c:crosses val="autoZero"/>
        <c:crossBetween val="between"/>
      </c:valAx>
      <c:valAx>
        <c:axId val="245564776"/>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5565168"/>
        <c:crosses val="max"/>
        <c:crossBetween val="between"/>
      </c:valAx>
      <c:dateAx>
        <c:axId val="245565168"/>
        <c:scaling>
          <c:orientation val="minMax"/>
        </c:scaling>
        <c:delete val="1"/>
        <c:axPos val="b"/>
        <c:numFmt formatCode="mmm\-yy" sourceLinked="1"/>
        <c:majorTickMark val="out"/>
        <c:minorTickMark val="none"/>
        <c:tickLblPos val="nextTo"/>
        <c:crossAx val="245564776"/>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"Carbon emissions (kG Co2/month)"</c:f>
          <c:strCache>
            <c:ptCount val="1"/>
            <c:pt idx="0">
              <c:v>Carbon emissions (kG Co2/month)</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'Site A'!$S$128</c:f>
              <c:strCache>
                <c:ptCount val="1"/>
                <c:pt idx="0">
                  <c:v>2014</c:v>
                </c:pt>
              </c:strCache>
            </c:strRef>
          </c:tx>
          <c:spPr>
            <a:solidFill>
              <a:schemeClr val="accent1"/>
            </a:solidFill>
            <a:ln>
              <a:noFill/>
            </a:ln>
            <a:effectLst/>
          </c:spPr>
          <c:invertIfNegative val="0"/>
          <c:cat>
            <c:strRef>
              <c:f>'Site A'!$R$129:$R$140</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A'!$S$129:$S$140</c:f>
              <c:numCache>
                <c:formatCode>0</c:formatCode>
                <c:ptCount val="12"/>
                <c:pt idx="0">
                  <c:v>86042.628675729997</c:v>
                </c:pt>
                <c:pt idx="1">
                  <c:v>84381.783741815001</c:v>
                </c:pt>
                <c:pt idx="2">
                  <c:v>87949.612093889999</c:v>
                </c:pt>
                <c:pt idx="3">
                  <c:v>89039.085350370005</c:v>
                </c:pt>
                <c:pt idx="4">
                  <c:v>70166.617261749998</c:v>
                </c:pt>
                <c:pt idx="5">
                  <c:v>85583.433145788324</c:v>
                </c:pt>
                <c:pt idx="6">
                  <c:v>160400.57943360333</c:v>
                </c:pt>
                <c:pt idx="7">
                  <c:v>168933.56566224335</c:v>
                </c:pt>
                <c:pt idx="8">
                  <c:v>222914.17712561999</c:v>
                </c:pt>
                <c:pt idx="9">
                  <c:v>92184.665020210494</c:v>
                </c:pt>
                <c:pt idx="10">
                  <c:v>164249.96934141961</c:v>
                </c:pt>
                <c:pt idx="11">
                  <c:v>171347.30442826904</c:v>
                </c:pt>
              </c:numCache>
            </c:numRef>
          </c:val>
          <c:extLst>
            <c:ext xmlns:c16="http://schemas.microsoft.com/office/drawing/2014/chart" uri="{C3380CC4-5D6E-409C-BE32-E72D297353CC}">
              <c16:uniqueId val="{00000000-1B55-4396-8F14-EB8A58DA95E1}"/>
            </c:ext>
          </c:extLst>
        </c:ser>
        <c:ser>
          <c:idx val="1"/>
          <c:order val="1"/>
          <c:tx>
            <c:strRef>
              <c:f>'Site A'!$T$128</c:f>
              <c:strCache>
                <c:ptCount val="1"/>
                <c:pt idx="0">
                  <c:v>2015</c:v>
                </c:pt>
              </c:strCache>
            </c:strRef>
          </c:tx>
          <c:spPr>
            <a:solidFill>
              <a:schemeClr val="accent2"/>
            </a:solidFill>
            <a:ln>
              <a:noFill/>
            </a:ln>
            <a:effectLst/>
          </c:spPr>
          <c:invertIfNegative val="0"/>
          <c:cat>
            <c:strRef>
              <c:f>'Site A'!$R$129:$R$140</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A'!$T$129:$T$140</c:f>
              <c:numCache>
                <c:formatCode>0</c:formatCode>
                <c:ptCount val="12"/>
                <c:pt idx="0">
                  <c:v>134242.22944979666</c:v>
                </c:pt>
                <c:pt idx="1">
                  <c:v>107645.84148309598</c:v>
                </c:pt>
                <c:pt idx="2">
                  <c:v>76795.466330187046</c:v>
                </c:pt>
                <c:pt idx="3">
                  <c:v>80888.202412583996</c:v>
                </c:pt>
                <c:pt idx="4">
                  <c:v>82327.5704337028</c:v>
                </c:pt>
                <c:pt idx="5">
                  <c:v>72802.037463479792</c:v>
                </c:pt>
                <c:pt idx="6">
                  <c:v>147314.8858599719</c:v>
                </c:pt>
                <c:pt idx="7">
                  <c:v>146771.6609734727</c:v>
                </c:pt>
                <c:pt idx="8">
                  <c:v>197856.2310301114</c:v>
                </c:pt>
                <c:pt idx="9">
                  <c:v>84918.573009825996</c:v>
                </c:pt>
                <c:pt idx="10">
                  <c:v>159240.98688719521</c:v>
                </c:pt>
                <c:pt idx="11">
                  <c:v>166010.0314463586</c:v>
                </c:pt>
              </c:numCache>
            </c:numRef>
          </c:val>
          <c:extLst>
            <c:ext xmlns:c16="http://schemas.microsoft.com/office/drawing/2014/chart" uri="{C3380CC4-5D6E-409C-BE32-E72D297353CC}">
              <c16:uniqueId val="{00000001-1B55-4396-8F14-EB8A58DA95E1}"/>
            </c:ext>
          </c:extLst>
        </c:ser>
        <c:ser>
          <c:idx val="2"/>
          <c:order val="2"/>
          <c:tx>
            <c:strRef>
              <c:f>'Site A'!$U$128</c:f>
              <c:strCache>
                <c:ptCount val="1"/>
                <c:pt idx="0">
                  <c:v>2016</c:v>
                </c:pt>
              </c:strCache>
            </c:strRef>
          </c:tx>
          <c:spPr>
            <a:solidFill>
              <a:schemeClr val="accent3"/>
            </a:solidFill>
            <a:ln>
              <a:noFill/>
            </a:ln>
            <a:effectLst/>
          </c:spPr>
          <c:invertIfNegative val="0"/>
          <c:cat>
            <c:strRef>
              <c:f>'Site A'!$R$129:$R$140</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A'!$U$129:$U$140</c:f>
              <c:numCache>
                <c:formatCode>0</c:formatCode>
                <c:ptCount val="12"/>
                <c:pt idx="0">
                  <c:v>127415.50829390399</c:v>
                </c:pt>
                <c:pt idx="1">
                  <c:v>95647.343734752008</c:v>
                </c:pt>
                <c:pt idx="2">
                  <c:v>80364.136703111988</c:v>
                </c:pt>
                <c:pt idx="3">
                  <c:v>75838.652369128002</c:v>
                </c:pt>
                <c:pt idx="4">
                  <c:v>72623.823682287999</c:v>
                </c:pt>
                <c:pt idx="5">
                  <c:v>78124.238259695994</c:v>
                </c:pt>
                <c:pt idx="6">
                  <c:v>93531.139284712001</c:v>
                </c:pt>
                <c:pt idx="7">
                  <c:v>112648.82779744</c:v>
                </c:pt>
                <c:pt idx="8">
                  <c:v>136275.31118244</c:v>
                </c:pt>
                <c:pt idx="9">
                  <c:v>117019.647902992</c:v>
                </c:pt>
                <c:pt idx="10">
                  <c:v>98276.534783768002</c:v>
                </c:pt>
                <c:pt idx="11">
                  <c:v>86627.466619920015</c:v>
                </c:pt>
              </c:numCache>
            </c:numRef>
          </c:val>
          <c:extLst>
            <c:ext xmlns:c16="http://schemas.microsoft.com/office/drawing/2014/chart" uri="{C3380CC4-5D6E-409C-BE32-E72D297353CC}">
              <c16:uniqueId val="{00000002-1B55-4396-8F14-EB8A58DA95E1}"/>
            </c:ext>
          </c:extLst>
        </c:ser>
        <c:ser>
          <c:idx val="3"/>
          <c:order val="3"/>
          <c:tx>
            <c:strRef>
              <c:f>'Site A'!$V$128</c:f>
              <c:strCache>
                <c:ptCount val="1"/>
                <c:pt idx="0">
                  <c:v>2017</c:v>
                </c:pt>
              </c:strCache>
            </c:strRef>
          </c:tx>
          <c:spPr>
            <a:solidFill>
              <a:schemeClr val="accent4"/>
            </a:solidFill>
            <a:ln>
              <a:noFill/>
            </a:ln>
            <a:effectLst/>
          </c:spPr>
          <c:invertIfNegative val="0"/>
          <c:cat>
            <c:strRef>
              <c:f>'Site A'!$R$129:$R$140</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A'!$V$129:$V$140</c:f>
              <c:numCache>
                <c:formatCode>0</c:formatCode>
                <c:ptCount val="12"/>
                <c:pt idx="0">
                  <c:v>66485.325015776005</c:v>
                </c:pt>
                <c:pt idx="1">
                  <c:v>65679.655710167994</c:v>
                </c:pt>
                <c:pt idx="2">
                  <c:v>53797.712362560007</c:v>
                </c:pt>
                <c:pt idx="3">
                  <c:v>59862.592597320006</c:v>
                </c:pt>
                <c:pt idx="4">
                  <c:v>59248.845846952005</c:v>
                </c:pt>
                <c:pt idx="5">
                  <c:v>63978.424559928004</c:v>
                </c:pt>
                <c:pt idx="6">
                  <c:v>73865.374335023997</c:v>
                </c:pt>
                <c:pt idx="7">
                  <c:v>83292.433046648002</c:v>
                </c:pt>
                <c:pt idx="8">
                  <c:v>107873.83447226399</c:v>
                </c:pt>
                <c:pt idx="9">
                  <c:v>92367.959503735998</c:v>
                </c:pt>
                <c:pt idx="10">
                  <c:v>107284.65863364001</c:v>
                </c:pt>
                <c:pt idx="11">
                  <c:v>93361.399231568008</c:v>
                </c:pt>
              </c:numCache>
            </c:numRef>
          </c:val>
          <c:extLst>
            <c:ext xmlns:c16="http://schemas.microsoft.com/office/drawing/2014/chart" uri="{C3380CC4-5D6E-409C-BE32-E72D297353CC}">
              <c16:uniqueId val="{00000003-1B55-4396-8F14-EB8A58DA95E1}"/>
            </c:ext>
          </c:extLst>
        </c:ser>
        <c:ser>
          <c:idx val="4"/>
          <c:order val="4"/>
          <c:tx>
            <c:strRef>
              <c:f>'Site A'!$W$128</c:f>
              <c:strCache>
                <c:ptCount val="1"/>
                <c:pt idx="0">
                  <c:v>2018</c:v>
                </c:pt>
              </c:strCache>
            </c:strRef>
          </c:tx>
          <c:spPr>
            <a:solidFill>
              <a:schemeClr val="accent5"/>
            </a:solidFill>
            <a:ln>
              <a:noFill/>
            </a:ln>
            <a:effectLst/>
          </c:spPr>
          <c:invertIfNegative val="0"/>
          <c:cat>
            <c:strRef>
              <c:f>'Site A'!$R$129:$R$140</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A'!$W$129:$W$140</c:f>
              <c:numCache>
                <c:formatCode>0</c:formatCode>
                <c:ptCount val="12"/>
                <c:pt idx="0">
                  <c:v>56092.179569272004</c:v>
                </c:pt>
                <c:pt idx="1">
                  <c:v>58312.941081559999</c:v>
                </c:pt>
                <c:pt idx="2">
                  <c:v>54947.763065407999</c:v>
                </c:pt>
                <c:pt idx="3">
                  <c:v>52123.423842536002</c:v>
                </c:pt>
                <c:pt idx="4">
                  <c:v>64783.098605640007</c:v>
                </c:pt>
                <c:pt idx="5">
                  <c:v>54663.785085399999</c:v>
                </c:pt>
                <c:pt idx="6">
                  <c:v>79915.825857632008</c:v>
                </c:pt>
                <c:pt idx="7">
                  <c:v>78961.098263912005</c:v>
                </c:pt>
                <c:pt idx="8">
                  <c:v>79925.081750256009</c:v>
                </c:pt>
                <c:pt idx="9">
                  <c:v>90493.388409024003</c:v>
                </c:pt>
                <c:pt idx="10">
                  <c:v>73830.932781928001</c:v>
                </c:pt>
                <c:pt idx="11">
                  <c:v>62413.327373600005</c:v>
                </c:pt>
              </c:numCache>
            </c:numRef>
          </c:val>
          <c:extLst>
            <c:ext xmlns:c16="http://schemas.microsoft.com/office/drawing/2014/chart" uri="{C3380CC4-5D6E-409C-BE32-E72D297353CC}">
              <c16:uniqueId val="{00000004-1B55-4396-8F14-EB8A58DA95E1}"/>
            </c:ext>
          </c:extLst>
        </c:ser>
        <c:dLbls>
          <c:showLegendKey val="0"/>
          <c:showVal val="0"/>
          <c:showCatName val="0"/>
          <c:showSerName val="0"/>
          <c:showPercent val="0"/>
          <c:showBubbleSize val="0"/>
        </c:dLbls>
        <c:gapWidth val="219"/>
        <c:overlap val="-27"/>
        <c:axId val="244576592"/>
        <c:axId val="244576984"/>
      </c:barChart>
      <c:catAx>
        <c:axId val="24457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4576984"/>
        <c:crosses val="autoZero"/>
        <c:auto val="1"/>
        <c:lblAlgn val="ctr"/>
        <c:lblOffset val="100"/>
        <c:noMultiLvlLbl val="0"/>
      </c:catAx>
      <c:valAx>
        <c:axId val="2445769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4576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"Energy Benchmark (kWhr/prisoner)"</c:f>
          <c:strCache>
            <c:ptCount val="1"/>
            <c:pt idx="0">
              <c:v>Energy Benchmark (kWhr/prisoner)</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760D-430E-82BC-D9F8ABB9294D}"/>
              </c:ext>
            </c:extLst>
          </c:dPt>
          <c:dPt>
            <c:idx val="2"/>
            <c:invertIfNegative val="0"/>
            <c:bubble3D val="0"/>
            <c:spPr>
              <a:solidFill>
                <a:schemeClr val="bg1">
                  <a:lumMod val="50000"/>
                </a:schemeClr>
              </a:solidFill>
              <a:ln>
                <a:noFill/>
              </a:ln>
              <a:effectLst/>
            </c:spPr>
            <c:extLst>
              <c:ext xmlns:c16="http://schemas.microsoft.com/office/drawing/2014/chart" uri="{C3380CC4-5D6E-409C-BE32-E72D297353CC}">
                <c16:uniqueId val="{00000002-760D-430E-82BC-D9F8ABB9294D}"/>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3-760D-430E-82BC-D9F8ABB9294D}"/>
              </c:ext>
            </c:extLst>
          </c:dPt>
          <c:cat>
            <c:strRef>
              <c:f>'Site B'!$AA$167:$AD$167</c:f>
              <c:strCache>
                <c:ptCount val="4"/>
                <c:pt idx="0">
                  <c:v>2016/17 Data</c:v>
                </c:pt>
                <c:pt idx="1">
                  <c:v>2017/18 Data</c:v>
                </c:pt>
                <c:pt idx="2">
                  <c:v>Typical Practise benchmark (kWhr/Prisoner)</c:v>
                </c:pt>
                <c:pt idx="3">
                  <c:v>Good Practise benchmark (kWhr/Prisoner)</c:v>
                </c:pt>
              </c:strCache>
            </c:strRef>
          </c:cat>
          <c:val>
            <c:numRef>
              <c:f>'Site B'!$AA$168:$AD$168</c:f>
              <c:numCache>
                <c:formatCode>_-* #,##0_-;\-* #,##0_-;_-* "-"??_-;_-@_-</c:formatCode>
                <c:ptCount val="4"/>
                <c:pt idx="0">
                  <c:v>14270.787271931607</c:v>
                </c:pt>
                <c:pt idx="1">
                  <c:v>13593.080180181125</c:v>
                </c:pt>
                <c:pt idx="2">
                  <c:v>14970</c:v>
                </c:pt>
                <c:pt idx="3">
                  <c:v>9032</c:v>
                </c:pt>
              </c:numCache>
            </c:numRef>
          </c:val>
          <c:extLst>
            <c:ext xmlns:c16="http://schemas.microsoft.com/office/drawing/2014/chart" uri="{C3380CC4-5D6E-409C-BE32-E72D297353CC}">
              <c16:uniqueId val="{00000000-760D-430E-82BC-D9F8ABB9294D}"/>
            </c:ext>
          </c:extLst>
        </c:ser>
        <c:dLbls>
          <c:showLegendKey val="0"/>
          <c:showVal val="0"/>
          <c:showCatName val="0"/>
          <c:showSerName val="0"/>
          <c:showPercent val="0"/>
          <c:showBubbleSize val="0"/>
        </c:dLbls>
        <c:gapWidth val="219"/>
        <c:overlap val="-27"/>
        <c:axId val="422607535"/>
        <c:axId val="422610815"/>
      </c:barChart>
      <c:catAx>
        <c:axId val="422607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2610815"/>
        <c:crosses val="autoZero"/>
        <c:auto val="1"/>
        <c:lblAlgn val="ctr"/>
        <c:lblOffset val="100"/>
        <c:noMultiLvlLbl val="0"/>
      </c:catAx>
      <c:valAx>
        <c:axId val="422610815"/>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260753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"Carbon Benchmark (kG Co2/prisoner)"</c:f>
          <c:strCache>
            <c:ptCount val="1"/>
            <c:pt idx="0">
              <c:v>Carbon Benchmark (kG Co2/prisoner)</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3-58EB-441A-B2CB-110DB28FC5ED}"/>
              </c:ext>
            </c:extLst>
          </c:dPt>
          <c:dPt>
            <c:idx val="2"/>
            <c:invertIfNegative val="0"/>
            <c:bubble3D val="0"/>
            <c:spPr>
              <a:solidFill>
                <a:schemeClr val="bg1">
                  <a:lumMod val="50000"/>
                </a:schemeClr>
              </a:solidFill>
              <a:ln>
                <a:noFill/>
              </a:ln>
              <a:effectLst/>
            </c:spPr>
            <c:extLst>
              <c:ext xmlns:c16="http://schemas.microsoft.com/office/drawing/2014/chart" uri="{C3380CC4-5D6E-409C-BE32-E72D297353CC}">
                <c16:uniqueId val="{00000002-58EB-441A-B2CB-110DB28FC5ED}"/>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1-58EB-441A-B2CB-110DB28FC5ED}"/>
              </c:ext>
            </c:extLst>
          </c:dPt>
          <c:cat>
            <c:strRef>
              <c:f>'Site B'!$AA$169:$AD$169</c:f>
              <c:strCache>
                <c:ptCount val="4"/>
                <c:pt idx="0">
                  <c:v>2016/17 Data</c:v>
                </c:pt>
                <c:pt idx="1">
                  <c:v>2017/18 Data</c:v>
                </c:pt>
                <c:pt idx="2">
                  <c:v>Typical Practise benchmark (kWhr/Prisoner)</c:v>
                </c:pt>
                <c:pt idx="3">
                  <c:v>Good Practise benchmark (kWhr/Prisoner)</c:v>
                </c:pt>
              </c:strCache>
            </c:strRef>
          </c:cat>
          <c:val>
            <c:numRef>
              <c:f>'Site B'!$AA$170:$AD$170</c:f>
              <c:numCache>
                <c:formatCode>_-* #,##0_-;\-* #,##0_-;_-* "-"??_-;_-@_-</c:formatCode>
                <c:ptCount val="4"/>
                <c:pt idx="0">
                  <c:v>3311.6135939744049</c:v>
                </c:pt>
                <c:pt idx="1">
                  <c:v>3199.3573270332122</c:v>
                </c:pt>
                <c:pt idx="2">
                  <c:v>3425</c:v>
                </c:pt>
                <c:pt idx="3">
                  <c:v>2566</c:v>
                </c:pt>
              </c:numCache>
            </c:numRef>
          </c:val>
          <c:extLst>
            <c:ext xmlns:c16="http://schemas.microsoft.com/office/drawing/2014/chart" uri="{C3380CC4-5D6E-409C-BE32-E72D297353CC}">
              <c16:uniqueId val="{00000000-58EB-441A-B2CB-110DB28FC5ED}"/>
            </c:ext>
          </c:extLst>
        </c:ser>
        <c:dLbls>
          <c:showLegendKey val="0"/>
          <c:showVal val="0"/>
          <c:showCatName val="0"/>
          <c:showSerName val="0"/>
          <c:showPercent val="0"/>
          <c:showBubbleSize val="0"/>
        </c:dLbls>
        <c:gapWidth val="219"/>
        <c:overlap val="-27"/>
        <c:axId val="1318378280"/>
        <c:axId val="1318385168"/>
      </c:barChart>
      <c:catAx>
        <c:axId val="1318378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18385168"/>
        <c:crosses val="autoZero"/>
        <c:auto val="1"/>
        <c:lblAlgn val="ctr"/>
        <c:lblOffset val="100"/>
        <c:noMultiLvlLbl val="0"/>
      </c:catAx>
      <c:valAx>
        <c:axId val="1318385168"/>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18378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"Energy cost £/month"</c:f>
          <c:strCache>
            <c:ptCount val="1"/>
            <c:pt idx="0">
              <c:v>Energy cost £/month</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'Site B'!$Y$141</c:f>
              <c:strCache>
                <c:ptCount val="1"/>
                <c:pt idx="0">
                  <c:v>2014</c:v>
                </c:pt>
              </c:strCache>
            </c:strRef>
          </c:tx>
          <c:spPr>
            <a:solidFill>
              <a:schemeClr val="accent1"/>
            </a:solidFill>
            <a:ln>
              <a:noFill/>
            </a:ln>
            <a:effectLst/>
          </c:spPr>
          <c:invertIfNegative val="0"/>
          <c:cat>
            <c:strRef>
              <c:f>'Site B'!$X$142:$X$153</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B'!$Y$142:$Y$153</c:f>
              <c:numCache>
                <c:formatCode>_-"£"* #,##0_-;\-"£"* #,##0_-;_-"£"* "-"??_-;_-@_-</c:formatCode>
                <c:ptCount val="12"/>
                <c:pt idx="0">
                  <c:v>56670.4234784</c:v>
                </c:pt>
                <c:pt idx="1">
                  <c:v>46400.806495499994</c:v>
                </c:pt>
                <c:pt idx="2">
                  <c:v>35523.0022914</c:v>
                </c:pt>
                <c:pt idx="3">
                  <c:v>35587.765473399995</c:v>
                </c:pt>
                <c:pt idx="4">
                  <c:v>33386.751824699997</c:v>
                </c:pt>
                <c:pt idx="5">
                  <c:v>34863.68</c:v>
                </c:pt>
                <c:pt idx="6">
                  <c:v>49450.641894999993</c:v>
                </c:pt>
                <c:pt idx="7">
                  <c:v>60200.904330099991</c:v>
                </c:pt>
                <c:pt idx="8">
                  <c:v>71156.201035099992</c:v>
                </c:pt>
                <c:pt idx="9">
                  <c:v>73636.041020499993</c:v>
                </c:pt>
                <c:pt idx="10">
                  <c:v>69400.101009699982</c:v>
                </c:pt>
                <c:pt idx="11">
                  <c:v>74753.559861699992</c:v>
                </c:pt>
              </c:numCache>
            </c:numRef>
          </c:val>
          <c:extLst>
            <c:ext xmlns:c16="http://schemas.microsoft.com/office/drawing/2014/chart" uri="{C3380CC4-5D6E-409C-BE32-E72D297353CC}">
              <c16:uniqueId val="{00000000-0CCD-4E22-9D79-BBAAFF3EA84A}"/>
            </c:ext>
          </c:extLst>
        </c:ser>
        <c:ser>
          <c:idx val="1"/>
          <c:order val="1"/>
          <c:tx>
            <c:strRef>
              <c:f>'Site B'!$Z$141</c:f>
              <c:strCache>
                <c:ptCount val="1"/>
                <c:pt idx="0">
                  <c:v>2015</c:v>
                </c:pt>
              </c:strCache>
            </c:strRef>
          </c:tx>
          <c:spPr>
            <a:solidFill>
              <a:schemeClr val="accent2"/>
            </a:solidFill>
            <a:ln>
              <a:noFill/>
            </a:ln>
            <a:effectLst/>
          </c:spPr>
          <c:invertIfNegative val="0"/>
          <c:cat>
            <c:strRef>
              <c:f>'Site B'!$X$142:$X$153</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B'!$Z$142:$Z$153</c:f>
              <c:numCache>
                <c:formatCode>_-"£"* #,##0_-;\-"£"* #,##0_-;_-"£"* "-"??_-;_-@_-</c:formatCode>
                <c:ptCount val="12"/>
                <c:pt idx="0">
                  <c:v>59224.549691500004</c:v>
                </c:pt>
                <c:pt idx="1">
                  <c:v>44090.104606699999</c:v>
                </c:pt>
                <c:pt idx="2">
                  <c:v>35543.695493299994</c:v>
                </c:pt>
                <c:pt idx="3">
                  <c:v>32804.360224600001</c:v>
                </c:pt>
                <c:pt idx="4">
                  <c:v>32829.087151599997</c:v>
                </c:pt>
                <c:pt idx="5">
                  <c:v>35384.514683300004</c:v>
                </c:pt>
                <c:pt idx="6">
                  <c:v>41140.5536479</c:v>
                </c:pt>
                <c:pt idx="7">
                  <c:v>36120.659083999999</c:v>
                </c:pt>
                <c:pt idx="8">
                  <c:v>43267.854942799997</c:v>
                </c:pt>
                <c:pt idx="9">
                  <c:v>70319.946414699996</c:v>
                </c:pt>
                <c:pt idx="10">
                  <c:v>74592.262873087311</c:v>
                </c:pt>
                <c:pt idx="11">
                  <c:v>79172.656910484322</c:v>
                </c:pt>
              </c:numCache>
            </c:numRef>
          </c:val>
          <c:extLst>
            <c:ext xmlns:c16="http://schemas.microsoft.com/office/drawing/2014/chart" uri="{C3380CC4-5D6E-409C-BE32-E72D297353CC}">
              <c16:uniqueId val="{00000001-0CCD-4E22-9D79-BBAAFF3EA84A}"/>
            </c:ext>
          </c:extLst>
        </c:ser>
        <c:ser>
          <c:idx val="2"/>
          <c:order val="2"/>
          <c:tx>
            <c:strRef>
              <c:f>'Site B'!$AA$141</c:f>
              <c:strCache>
                <c:ptCount val="1"/>
                <c:pt idx="0">
                  <c:v>2016</c:v>
                </c:pt>
              </c:strCache>
            </c:strRef>
          </c:tx>
          <c:spPr>
            <a:solidFill>
              <a:schemeClr val="accent3"/>
            </a:solidFill>
            <a:ln>
              <a:noFill/>
            </a:ln>
            <a:effectLst/>
          </c:spPr>
          <c:invertIfNegative val="0"/>
          <c:cat>
            <c:strRef>
              <c:f>'Site B'!$X$142:$X$153</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B'!$AA$142:$AA$153</c:f>
              <c:numCache>
                <c:formatCode>_-"£"* #,##0_-;\-"£"* #,##0_-;_-"£"* "-"??_-;_-@_-</c:formatCode>
                <c:ptCount val="12"/>
                <c:pt idx="0">
                  <c:v>62578.271470328371</c:v>
                </c:pt>
                <c:pt idx="1">
                  <c:v>45425.896929335577</c:v>
                </c:pt>
                <c:pt idx="2">
                  <c:v>35480.129322389424</c:v>
                </c:pt>
                <c:pt idx="3">
                  <c:v>32465.759593434355</c:v>
                </c:pt>
                <c:pt idx="4">
                  <c:v>33516.478150399998</c:v>
                </c:pt>
                <c:pt idx="5">
                  <c:v>26084.781962900001</c:v>
                </c:pt>
                <c:pt idx="6">
                  <c:v>62857.004542399998</c:v>
                </c:pt>
                <c:pt idx="7">
                  <c:v>51547.572659499994</c:v>
                </c:pt>
                <c:pt idx="8">
                  <c:v>68217.698777599988</c:v>
                </c:pt>
                <c:pt idx="9">
                  <c:v>67735.26936429998</c:v>
                </c:pt>
                <c:pt idx="10">
                  <c:v>98876.25799709998</c:v>
                </c:pt>
                <c:pt idx="11">
                  <c:v>32248.954678000002</c:v>
                </c:pt>
              </c:numCache>
            </c:numRef>
          </c:val>
          <c:extLst>
            <c:ext xmlns:c16="http://schemas.microsoft.com/office/drawing/2014/chart" uri="{C3380CC4-5D6E-409C-BE32-E72D297353CC}">
              <c16:uniqueId val="{00000002-0CCD-4E22-9D79-BBAAFF3EA84A}"/>
            </c:ext>
          </c:extLst>
        </c:ser>
        <c:ser>
          <c:idx val="3"/>
          <c:order val="3"/>
          <c:tx>
            <c:strRef>
              <c:f>'Site B'!$AB$141</c:f>
              <c:strCache>
                <c:ptCount val="1"/>
                <c:pt idx="0">
                  <c:v>2017</c:v>
                </c:pt>
              </c:strCache>
            </c:strRef>
          </c:tx>
          <c:spPr>
            <a:solidFill>
              <a:schemeClr val="accent4"/>
            </a:solidFill>
            <a:ln>
              <a:noFill/>
            </a:ln>
            <a:effectLst/>
          </c:spPr>
          <c:invertIfNegative val="0"/>
          <c:cat>
            <c:strRef>
              <c:f>'Site B'!$X$142:$X$153</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B'!$AB$142:$AB$153</c:f>
              <c:numCache>
                <c:formatCode>_-"£"* #,##0_-;\-"£"* #,##0_-;_-"£"* "-"??_-;_-@_-</c:formatCode>
                <c:ptCount val="12"/>
                <c:pt idx="0">
                  <c:v>48388.091250099998</c:v>
                </c:pt>
                <c:pt idx="1">
                  <c:v>40622.573411699996</c:v>
                </c:pt>
                <c:pt idx="2">
                  <c:v>35032.1757039</c:v>
                </c:pt>
                <c:pt idx="3">
                  <c:v>29704.341027399998</c:v>
                </c:pt>
                <c:pt idx="4">
                  <c:v>32915.251635699999</c:v>
                </c:pt>
                <c:pt idx="5">
                  <c:v>30351.222543899996</c:v>
                </c:pt>
                <c:pt idx="6">
                  <c:v>35990.716900799998</c:v>
                </c:pt>
                <c:pt idx="7">
                  <c:v>64082.087488199992</c:v>
                </c:pt>
                <c:pt idx="8">
                  <c:v>66347.501140499997</c:v>
                </c:pt>
                <c:pt idx="9">
                  <c:v>70868.971636199989</c:v>
                </c:pt>
                <c:pt idx="10">
                  <c:v>64425.09125859999</c:v>
                </c:pt>
                <c:pt idx="11">
                  <c:v>69885.409273299985</c:v>
                </c:pt>
              </c:numCache>
            </c:numRef>
          </c:val>
          <c:extLst>
            <c:ext xmlns:c16="http://schemas.microsoft.com/office/drawing/2014/chart" uri="{C3380CC4-5D6E-409C-BE32-E72D297353CC}">
              <c16:uniqueId val="{00000003-0CCD-4E22-9D79-BBAAFF3EA84A}"/>
            </c:ext>
          </c:extLst>
        </c:ser>
        <c:ser>
          <c:idx val="4"/>
          <c:order val="4"/>
          <c:tx>
            <c:strRef>
              <c:f>'Site B'!$AC$141</c:f>
              <c:strCache>
                <c:ptCount val="1"/>
                <c:pt idx="0">
                  <c:v>2018</c:v>
                </c:pt>
              </c:strCache>
            </c:strRef>
          </c:tx>
          <c:spPr>
            <a:solidFill>
              <a:schemeClr val="accent5"/>
            </a:solidFill>
            <a:ln>
              <a:noFill/>
            </a:ln>
            <a:effectLst/>
          </c:spPr>
          <c:invertIfNegative val="0"/>
          <c:cat>
            <c:strRef>
              <c:f>'Site B'!$X$142:$X$153</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B'!$AC$142:$AC$153</c:f>
              <c:numCache>
                <c:formatCode>_-"£"* #,##0_-;\-"£"* #,##0_-;_-"£"* "-"??_-;_-@_-</c:formatCode>
                <c:ptCount val="12"/>
                <c:pt idx="0">
                  <c:v>55851.549700599993</c:v>
                </c:pt>
                <c:pt idx="1">
                  <c:v>24112.720942300002</c:v>
                </c:pt>
                <c:pt idx="2">
                  <c:v>20483.209800000001</c:v>
                </c:pt>
                <c:pt idx="3">
                  <c:v>17898.081207700001</c:v>
                </c:pt>
                <c:pt idx="4">
                  <c:v>16457.966136899999</c:v>
                </c:pt>
                <c:pt idx="5">
                  <c:v>18152.158701299999</c:v>
                </c:pt>
                <c:pt idx="6">
                  <c:v>37038.799779499997</c:v>
                </c:pt>
                <c:pt idx="7">
                  <c:v>54371.722586699994</c:v>
                </c:pt>
                <c:pt idx="8">
                  <c:v>62648.520099999994</c:v>
                </c:pt>
                <c:pt idx="9">
                  <c:v>65372.156699999992</c:v>
                </c:pt>
                <c:pt idx="10">
                  <c:v>59090.543499999985</c:v>
                </c:pt>
                <c:pt idx="11">
                  <c:v>63401.356699999989</c:v>
                </c:pt>
              </c:numCache>
            </c:numRef>
          </c:val>
          <c:extLst>
            <c:ext xmlns:c16="http://schemas.microsoft.com/office/drawing/2014/chart" uri="{C3380CC4-5D6E-409C-BE32-E72D297353CC}">
              <c16:uniqueId val="{00000004-0CCD-4E22-9D79-BBAAFF3EA84A}"/>
            </c:ext>
          </c:extLst>
        </c:ser>
        <c:dLbls>
          <c:showLegendKey val="0"/>
          <c:showVal val="0"/>
          <c:showCatName val="0"/>
          <c:showSerName val="0"/>
          <c:showPercent val="0"/>
          <c:showBubbleSize val="0"/>
        </c:dLbls>
        <c:gapWidth val="219"/>
        <c:overlap val="-27"/>
        <c:axId val="422619999"/>
        <c:axId val="422617375"/>
      </c:barChart>
      <c:catAx>
        <c:axId val="4226199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2617375"/>
        <c:crosses val="autoZero"/>
        <c:auto val="1"/>
        <c:lblAlgn val="ctr"/>
        <c:lblOffset val="100"/>
        <c:noMultiLvlLbl val="0"/>
      </c:catAx>
      <c:valAx>
        <c:axId val="42261737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26199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"Monthly fossil fuel consumption (kWhrs) 2014/5 - 2017/8"</c:f>
          <c:strCache>
            <c:ptCount val="1"/>
            <c:pt idx="0">
              <c:v>Monthly fossil fuel consumption (kWhrs) 2014/5 - 2017/8</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'Site B'!$S$167</c:f>
              <c:strCache>
                <c:ptCount val="1"/>
                <c:pt idx="0">
                  <c:v>2014</c:v>
                </c:pt>
              </c:strCache>
            </c:strRef>
          </c:tx>
          <c:spPr>
            <a:solidFill>
              <a:schemeClr val="accent1"/>
            </a:solidFill>
            <a:ln>
              <a:noFill/>
            </a:ln>
            <a:effectLst/>
          </c:spPr>
          <c:invertIfNegative val="0"/>
          <c:cat>
            <c:strRef>
              <c:f>'Site B'!$R$168:$R$179</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B'!$S$168:$S$179</c:f>
              <c:numCache>
                <c:formatCode>0</c:formatCode>
                <c:ptCount val="12"/>
                <c:pt idx="0">
                  <c:v>1198107.4492799998</c:v>
                </c:pt>
                <c:pt idx="1">
                  <c:v>872864.54984999984</c:v>
                </c:pt>
                <c:pt idx="2">
                  <c:v>536622.07637999998</c:v>
                </c:pt>
                <c:pt idx="3">
                  <c:v>522721.5157799999</c:v>
                </c:pt>
                <c:pt idx="4">
                  <c:v>483769.72748999996</c:v>
                </c:pt>
                <c:pt idx="5">
                  <c:v>542235</c:v>
                </c:pt>
                <c:pt idx="6">
                  <c:v>926200.39649999992</c:v>
                </c:pt>
                <c:pt idx="7">
                  <c:v>1279667.4776699999</c:v>
                </c:pt>
                <c:pt idx="8">
                  <c:v>1622648.7011699998</c:v>
                </c:pt>
                <c:pt idx="9">
                  <c:v>1681212.36735</c:v>
                </c:pt>
                <c:pt idx="10">
                  <c:v>1600347.3669899998</c:v>
                </c:pt>
                <c:pt idx="11">
                  <c:v>1734517.9953899998</c:v>
                </c:pt>
              </c:numCache>
            </c:numRef>
          </c:val>
          <c:extLst>
            <c:ext xmlns:c16="http://schemas.microsoft.com/office/drawing/2014/chart" uri="{C3380CC4-5D6E-409C-BE32-E72D297353CC}">
              <c16:uniqueId val="{00000000-F019-4774-A39B-2417FA5ACA26}"/>
            </c:ext>
          </c:extLst>
        </c:ser>
        <c:ser>
          <c:idx val="1"/>
          <c:order val="1"/>
          <c:tx>
            <c:strRef>
              <c:f>'Site B'!$T$167</c:f>
              <c:strCache>
                <c:ptCount val="1"/>
                <c:pt idx="0">
                  <c:v>2015</c:v>
                </c:pt>
              </c:strCache>
            </c:strRef>
          </c:tx>
          <c:spPr>
            <a:solidFill>
              <a:schemeClr val="accent2"/>
            </a:solidFill>
            <a:ln>
              <a:noFill/>
            </a:ln>
            <a:effectLst/>
          </c:spPr>
          <c:invertIfNegative val="0"/>
          <c:cat>
            <c:strRef>
              <c:f>'Site B'!$R$168:$R$179</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B'!$T$168:$T$179</c:f>
              <c:numCache>
                <c:formatCode>0</c:formatCode>
                <c:ptCount val="12"/>
                <c:pt idx="0">
                  <c:v>1299551.32305</c:v>
                </c:pt>
                <c:pt idx="1">
                  <c:v>832492.48688999983</c:v>
                </c:pt>
                <c:pt idx="2">
                  <c:v>587782.18310999998</c:v>
                </c:pt>
                <c:pt idx="3">
                  <c:v>506524.34081999998</c:v>
                </c:pt>
                <c:pt idx="4">
                  <c:v>497156.57171999995</c:v>
                </c:pt>
                <c:pt idx="5">
                  <c:v>566629.15610999998</c:v>
                </c:pt>
                <c:pt idx="6">
                  <c:v>704486.45492999989</c:v>
                </c:pt>
                <c:pt idx="7">
                  <c:v>528221.30279999995</c:v>
                </c:pt>
                <c:pt idx="8">
                  <c:v>746883.16475999984</c:v>
                </c:pt>
                <c:pt idx="9">
                  <c:v>1610923.8804899999</c:v>
                </c:pt>
                <c:pt idx="10">
                  <c:v>1787988.0957695772</c:v>
                </c:pt>
                <c:pt idx="11">
                  <c:v>1937890.2303494774</c:v>
                </c:pt>
              </c:numCache>
            </c:numRef>
          </c:val>
          <c:extLst>
            <c:ext xmlns:c16="http://schemas.microsoft.com/office/drawing/2014/chart" uri="{C3380CC4-5D6E-409C-BE32-E72D297353CC}">
              <c16:uniqueId val="{00000001-F019-4774-A39B-2417FA5ACA26}"/>
            </c:ext>
          </c:extLst>
        </c:ser>
        <c:ser>
          <c:idx val="2"/>
          <c:order val="2"/>
          <c:tx>
            <c:strRef>
              <c:f>'Site B'!$U$167</c:f>
              <c:strCache>
                <c:ptCount val="1"/>
                <c:pt idx="0">
                  <c:v>2016</c:v>
                </c:pt>
              </c:strCache>
            </c:strRef>
          </c:tx>
          <c:spPr>
            <a:solidFill>
              <a:schemeClr val="accent3"/>
            </a:solidFill>
            <a:ln>
              <a:noFill/>
            </a:ln>
            <a:effectLst/>
          </c:spPr>
          <c:invertIfNegative val="0"/>
          <c:cat>
            <c:strRef>
              <c:f>'Site B'!$R$168:$R$179</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B'!$U$168:$U$179</c:f>
              <c:numCache>
                <c:formatCode>0</c:formatCode>
                <c:ptCount val="12"/>
                <c:pt idx="0">
                  <c:v>1451923.7156776125</c:v>
                </c:pt>
                <c:pt idx="1">
                  <c:v>930102.23097785248</c:v>
                </c:pt>
                <c:pt idx="2">
                  <c:v>656699.64407964749</c:v>
                </c:pt>
                <c:pt idx="3">
                  <c:v>565914.31978114508</c:v>
                </c:pt>
                <c:pt idx="4">
                  <c:v>588900.27167999989</c:v>
                </c:pt>
                <c:pt idx="5">
                  <c:v>343374.06542999996</c:v>
                </c:pt>
                <c:pt idx="6">
                  <c:v>1442273.8180799999</c:v>
                </c:pt>
                <c:pt idx="7">
                  <c:v>1026375.0886499998</c:v>
                </c:pt>
                <c:pt idx="8">
                  <c:v>1591674.6259199998</c:v>
                </c:pt>
                <c:pt idx="9">
                  <c:v>1535739.9788099998</c:v>
                </c:pt>
                <c:pt idx="10">
                  <c:v>2714749.2665699995</c:v>
                </c:pt>
                <c:pt idx="11">
                  <c:v>443004.82259999996</c:v>
                </c:pt>
              </c:numCache>
            </c:numRef>
          </c:val>
          <c:extLst>
            <c:ext xmlns:c16="http://schemas.microsoft.com/office/drawing/2014/chart" uri="{C3380CC4-5D6E-409C-BE32-E72D297353CC}">
              <c16:uniqueId val="{00000002-F019-4774-A39B-2417FA5ACA26}"/>
            </c:ext>
          </c:extLst>
        </c:ser>
        <c:ser>
          <c:idx val="3"/>
          <c:order val="3"/>
          <c:tx>
            <c:strRef>
              <c:f>'Site B'!$V$167</c:f>
              <c:strCache>
                <c:ptCount val="1"/>
                <c:pt idx="0">
                  <c:v>2017</c:v>
                </c:pt>
              </c:strCache>
            </c:strRef>
          </c:tx>
          <c:spPr>
            <a:solidFill>
              <a:schemeClr val="accent4"/>
            </a:solidFill>
            <a:ln>
              <a:noFill/>
            </a:ln>
            <a:effectLst/>
          </c:spPr>
          <c:invertIfNegative val="0"/>
          <c:cat>
            <c:strRef>
              <c:f>'Site B'!$R$168:$R$179</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B'!$V$168:$V$179</c:f>
              <c:numCache>
                <c:formatCode>0</c:formatCode>
                <c:ptCount val="12"/>
                <c:pt idx="0">
                  <c:v>1050006.0416699999</c:v>
                </c:pt>
                <c:pt idx="1">
                  <c:v>782631.78038999997</c:v>
                </c:pt>
                <c:pt idx="2">
                  <c:v>653719.19013</c:v>
                </c:pt>
                <c:pt idx="3">
                  <c:v>473767.3675799999</c:v>
                </c:pt>
                <c:pt idx="4">
                  <c:v>579562.72118999995</c:v>
                </c:pt>
                <c:pt idx="5">
                  <c:v>496582.41812999995</c:v>
                </c:pt>
                <c:pt idx="6">
                  <c:v>633865.56335999991</c:v>
                </c:pt>
                <c:pt idx="7">
                  <c:v>1506518.5829399999</c:v>
                </c:pt>
                <c:pt idx="8">
                  <c:v>1572425.3713499999</c:v>
                </c:pt>
                <c:pt idx="9">
                  <c:v>1674534.0545399997</c:v>
                </c:pt>
                <c:pt idx="10">
                  <c:v>1533352.7086199997</c:v>
                </c:pt>
                <c:pt idx="11">
                  <c:v>1693783.3091099998</c:v>
                </c:pt>
              </c:numCache>
            </c:numRef>
          </c:val>
          <c:extLst>
            <c:ext xmlns:c16="http://schemas.microsoft.com/office/drawing/2014/chart" uri="{C3380CC4-5D6E-409C-BE32-E72D297353CC}">
              <c16:uniqueId val="{00000003-F019-4774-A39B-2417FA5ACA26}"/>
            </c:ext>
          </c:extLst>
        </c:ser>
        <c:ser>
          <c:idx val="4"/>
          <c:order val="4"/>
          <c:tx>
            <c:strRef>
              <c:f>'Site B'!$W$167</c:f>
              <c:strCache>
                <c:ptCount val="1"/>
                <c:pt idx="0">
                  <c:v>2018</c:v>
                </c:pt>
              </c:strCache>
            </c:strRef>
          </c:tx>
          <c:spPr>
            <a:solidFill>
              <a:schemeClr val="accent5"/>
            </a:solidFill>
            <a:ln>
              <a:noFill/>
            </a:ln>
            <a:effectLst/>
          </c:spPr>
          <c:invertIfNegative val="0"/>
          <c:cat>
            <c:strRef>
              <c:f>'Site B'!$R$168:$R$179</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B'!$W$168:$W$179</c:f>
              <c:numCache>
                <c:formatCode>0</c:formatCode>
                <c:ptCount val="12"/>
                <c:pt idx="0">
                  <c:v>1283746.9900199999</c:v>
                </c:pt>
                <c:pt idx="1">
                  <c:v>256284.03141</c:v>
                </c:pt>
                <c:pt idx="2">
                  <c:v>181311.65999999997</c:v>
                </c:pt>
                <c:pt idx="3">
                  <c:v>61011.373589999996</c:v>
                </c:pt>
                <c:pt idx="4">
                  <c:v>34539.871229999997</c:v>
                </c:pt>
                <c:pt idx="5">
                  <c:v>97031.956709999984</c:v>
                </c:pt>
                <c:pt idx="6">
                  <c:v>615401.99264999991</c:v>
                </c:pt>
                <c:pt idx="7">
                  <c:v>1152809.7528899999</c:v>
                </c:pt>
                <c:pt idx="8">
                  <c:v>1420274.6699999997</c:v>
                </c:pt>
                <c:pt idx="9">
                  <c:v>1480711.8899999997</c:v>
                </c:pt>
                <c:pt idx="10">
                  <c:v>1359837.4499999997</c:v>
                </c:pt>
                <c:pt idx="11">
                  <c:v>1480711.8899999997</c:v>
                </c:pt>
              </c:numCache>
            </c:numRef>
          </c:val>
          <c:extLst>
            <c:ext xmlns:c16="http://schemas.microsoft.com/office/drawing/2014/chart" uri="{C3380CC4-5D6E-409C-BE32-E72D297353CC}">
              <c16:uniqueId val="{00000004-F019-4774-A39B-2417FA5ACA26}"/>
            </c:ext>
          </c:extLst>
        </c:ser>
        <c:dLbls>
          <c:showLegendKey val="0"/>
          <c:showVal val="0"/>
          <c:showCatName val="0"/>
          <c:showSerName val="0"/>
          <c:showPercent val="0"/>
          <c:showBubbleSize val="0"/>
        </c:dLbls>
        <c:gapWidth val="219"/>
        <c:overlap val="-27"/>
        <c:axId val="422572439"/>
        <c:axId val="422579655"/>
      </c:barChart>
      <c:catAx>
        <c:axId val="4225724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2579655"/>
        <c:crosses val="autoZero"/>
        <c:auto val="1"/>
        <c:lblAlgn val="ctr"/>
        <c:lblOffset val="100"/>
        <c:noMultiLvlLbl val="0"/>
      </c:catAx>
      <c:valAx>
        <c:axId val="42257965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25724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Gas Trend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'Site B'!$E$128</c:f>
              <c:strCache>
                <c:ptCount val="1"/>
                <c:pt idx="0">
                  <c:v>Gas</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'Site B'!$D$129:$D$188</c:f>
              <c:numCache>
                <c:formatCode>mmm\-yy</c:formatCode>
                <c:ptCount val="60"/>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pt idx="49">
                  <c:v>43221</c:v>
                </c:pt>
                <c:pt idx="50">
                  <c:v>43252</c:v>
                </c:pt>
                <c:pt idx="51">
                  <c:v>43282</c:v>
                </c:pt>
                <c:pt idx="52">
                  <c:v>43313</c:v>
                </c:pt>
                <c:pt idx="53">
                  <c:v>43344</c:v>
                </c:pt>
                <c:pt idx="54">
                  <c:v>43374</c:v>
                </c:pt>
                <c:pt idx="55">
                  <c:v>43405</c:v>
                </c:pt>
                <c:pt idx="56">
                  <c:v>43435</c:v>
                </c:pt>
                <c:pt idx="57">
                  <c:v>43466</c:v>
                </c:pt>
                <c:pt idx="58">
                  <c:v>43497</c:v>
                </c:pt>
                <c:pt idx="59">
                  <c:v>43525</c:v>
                </c:pt>
              </c:numCache>
            </c:numRef>
          </c:xVal>
          <c:yVal>
            <c:numRef>
              <c:f>'Site B'!$E$129:$E$188</c:f>
              <c:numCache>
                <c:formatCode>0</c:formatCode>
                <c:ptCount val="60"/>
                <c:pt idx="0">
                  <c:v>1198107.4492799998</c:v>
                </c:pt>
                <c:pt idx="1">
                  <c:v>872864.54984999984</c:v>
                </c:pt>
                <c:pt idx="2">
                  <c:v>536622.07637999998</c:v>
                </c:pt>
                <c:pt idx="3">
                  <c:v>522721.5157799999</c:v>
                </c:pt>
                <c:pt idx="4">
                  <c:v>483769.72748999996</c:v>
                </c:pt>
                <c:pt idx="5">
                  <c:v>542235</c:v>
                </c:pt>
                <c:pt idx="6">
                  <c:v>926200.39649999992</c:v>
                </c:pt>
                <c:pt idx="7">
                  <c:v>1279667.4776699999</c:v>
                </c:pt>
                <c:pt idx="8">
                  <c:v>1622648.7011699998</c:v>
                </c:pt>
                <c:pt idx="9">
                  <c:v>1681212.36735</c:v>
                </c:pt>
                <c:pt idx="10">
                  <c:v>1600347.3669899998</c:v>
                </c:pt>
                <c:pt idx="11">
                  <c:v>1734517.9953899998</c:v>
                </c:pt>
                <c:pt idx="12">
                  <c:v>1299551.32305</c:v>
                </c:pt>
                <c:pt idx="13">
                  <c:v>832492.48688999983</c:v>
                </c:pt>
                <c:pt idx="14">
                  <c:v>587782.18310999998</c:v>
                </c:pt>
                <c:pt idx="15">
                  <c:v>506524.34081999998</c:v>
                </c:pt>
                <c:pt idx="16">
                  <c:v>497156.57171999995</c:v>
                </c:pt>
                <c:pt idx="17">
                  <c:v>566629.15610999998</c:v>
                </c:pt>
                <c:pt idx="18">
                  <c:v>704486.45492999989</c:v>
                </c:pt>
                <c:pt idx="19">
                  <c:v>528221.30279999995</c:v>
                </c:pt>
                <c:pt idx="20">
                  <c:v>746883.16475999984</c:v>
                </c:pt>
                <c:pt idx="21">
                  <c:v>1610923.8804899999</c:v>
                </c:pt>
                <c:pt idx="22">
                  <c:v>1787988.0957695772</c:v>
                </c:pt>
                <c:pt idx="23">
                  <c:v>1937890.2303494774</c:v>
                </c:pt>
                <c:pt idx="24">
                  <c:v>1451923.7156776125</c:v>
                </c:pt>
                <c:pt idx="25">
                  <c:v>930102.23097785248</c:v>
                </c:pt>
                <c:pt idx="26">
                  <c:v>656699.64407964749</c:v>
                </c:pt>
                <c:pt idx="27">
                  <c:v>565914.31978114508</c:v>
                </c:pt>
                <c:pt idx="28">
                  <c:v>588900.27167999989</c:v>
                </c:pt>
                <c:pt idx="29">
                  <c:v>343374.06542999996</c:v>
                </c:pt>
                <c:pt idx="30">
                  <c:v>1442273.8180799999</c:v>
                </c:pt>
                <c:pt idx="31">
                  <c:v>1026375.0886499998</c:v>
                </c:pt>
                <c:pt idx="32">
                  <c:v>1591674.6259199998</c:v>
                </c:pt>
                <c:pt idx="33">
                  <c:v>1535739.9788099998</c:v>
                </c:pt>
                <c:pt idx="34">
                  <c:v>2714749.2665699995</c:v>
                </c:pt>
                <c:pt idx="35">
                  <c:v>443004.82259999996</c:v>
                </c:pt>
                <c:pt idx="36">
                  <c:v>1050006.0416699999</c:v>
                </c:pt>
                <c:pt idx="37">
                  <c:v>782631.78038999997</c:v>
                </c:pt>
                <c:pt idx="38">
                  <c:v>653719.19013</c:v>
                </c:pt>
                <c:pt idx="39">
                  <c:v>473767.3675799999</c:v>
                </c:pt>
                <c:pt idx="40">
                  <c:v>579562.72118999995</c:v>
                </c:pt>
                <c:pt idx="41">
                  <c:v>496582.41812999995</c:v>
                </c:pt>
                <c:pt idx="42">
                  <c:v>633865.56335999991</c:v>
                </c:pt>
                <c:pt idx="43">
                  <c:v>1506518.5829399999</c:v>
                </c:pt>
                <c:pt idx="44">
                  <c:v>1572425.3713499999</c:v>
                </c:pt>
                <c:pt idx="45">
                  <c:v>1674534.0545399997</c:v>
                </c:pt>
                <c:pt idx="46">
                  <c:v>1533352.7086199997</c:v>
                </c:pt>
                <c:pt idx="47">
                  <c:v>1693783.3091099998</c:v>
                </c:pt>
                <c:pt idx="48">
                  <c:v>1283746.9900199999</c:v>
                </c:pt>
                <c:pt idx="49">
                  <c:v>256284.03141</c:v>
                </c:pt>
                <c:pt idx="50">
                  <c:v>181311.65999999997</c:v>
                </c:pt>
                <c:pt idx="51">
                  <c:v>61011.373589999996</c:v>
                </c:pt>
                <c:pt idx="52">
                  <c:v>34539.871229999997</c:v>
                </c:pt>
                <c:pt idx="53">
                  <c:v>97031.956709999984</c:v>
                </c:pt>
                <c:pt idx="54">
                  <c:v>615401.99264999991</c:v>
                </c:pt>
                <c:pt idx="55">
                  <c:v>1152809.7528899999</c:v>
                </c:pt>
                <c:pt idx="56">
                  <c:v>1420274.6699999997</c:v>
                </c:pt>
                <c:pt idx="57">
                  <c:v>1480711.8899999997</c:v>
                </c:pt>
                <c:pt idx="58">
                  <c:v>1359837.4499999997</c:v>
                </c:pt>
                <c:pt idx="59">
                  <c:v>1480711.8899999997</c:v>
                </c:pt>
              </c:numCache>
            </c:numRef>
          </c:yVal>
          <c:smooth val="0"/>
          <c:extLst>
            <c:ext xmlns:c16="http://schemas.microsoft.com/office/drawing/2014/chart" uri="{C3380CC4-5D6E-409C-BE32-E72D297353CC}">
              <c16:uniqueId val="{00000001-C3EA-4BD4-A1FB-3D0BBAF23BC3}"/>
            </c:ext>
          </c:extLst>
        </c:ser>
        <c:dLbls>
          <c:showLegendKey val="0"/>
          <c:showVal val="0"/>
          <c:showCatName val="0"/>
          <c:showSerName val="0"/>
          <c:showPercent val="0"/>
          <c:showBubbleSize val="0"/>
        </c:dLbls>
        <c:axId val="1312795928"/>
        <c:axId val="1312800520"/>
      </c:scatterChart>
      <c:valAx>
        <c:axId val="1312795928"/>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12800520"/>
        <c:crosses val="autoZero"/>
        <c:crossBetween val="midCat"/>
      </c:valAx>
      <c:valAx>
        <c:axId val="13128005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1279592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Water Trend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'Site B'!$B$129:$B$188</c:f>
              <c:numCache>
                <c:formatCode>mmm\-yy</c:formatCode>
                <c:ptCount val="60"/>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pt idx="49">
                  <c:v>43221</c:v>
                </c:pt>
                <c:pt idx="50">
                  <c:v>43252</c:v>
                </c:pt>
                <c:pt idx="51">
                  <c:v>43282</c:v>
                </c:pt>
                <c:pt idx="52">
                  <c:v>43313</c:v>
                </c:pt>
                <c:pt idx="53">
                  <c:v>43344</c:v>
                </c:pt>
                <c:pt idx="54">
                  <c:v>43374</c:v>
                </c:pt>
                <c:pt idx="55">
                  <c:v>43405</c:v>
                </c:pt>
                <c:pt idx="56">
                  <c:v>43435</c:v>
                </c:pt>
                <c:pt idx="57">
                  <c:v>43466</c:v>
                </c:pt>
                <c:pt idx="58">
                  <c:v>43497</c:v>
                </c:pt>
                <c:pt idx="59">
                  <c:v>43525</c:v>
                </c:pt>
              </c:numCache>
            </c:numRef>
          </c:xVal>
          <c:yVal>
            <c:numRef>
              <c:f>'Site B'!$C$129:$C$188</c:f>
              <c:numCache>
                <c:formatCode>0</c:formatCode>
                <c:ptCount val="60"/>
                <c:pt idx="0">
                  <c:v>9433</c:v>
                </c:pt>
                <c:pt idx="1">
                  <c:v>10060</c:v>
                </c:pt>
                <c:pt idx="2">
                  <c:v>11323</c:v>
                </c:pt>
                <c:pt idx="3">
                  <c:v>10039</c:v>
                </c:pt>
                <c:pt idx="4">
                  <c:v>10386</c:v>
                </c:pt>
                <c:pt idx="5">
                  <c:v>11625</c:v>
                </c:pt>
                <c:pt idx="6">
                  <c:v>8271</c:v>
                </c:pt>
                <c:pt idx="7">
                  <c:v>11982</c:v>
                </c:pt>
                <c:pt idx="8">
                  <c:v>7883</c:v>
                </c:pt>
                <c:pt idx="9">
                  <c:v>12588</c:v>
                </c:pt>
                <c:pt idx="10">
                  <c:v>8707</c:v>
                </c:pt>
                <c:pt idx="11">
                  <c:v>9476</c:v>
                </c:pt>
                <c:pt idx="12">
                  <c:v>9562</c:v>
                </c:pt>
                <c:pt idx="13">
                  <c:v>9310</c:v>
                </c:pt>
                <c:pt idx="14">
                  <c:v>10603</c:v>
                </c:pt>
                <c:pt idx="15">
                  <c:v>10707</c:v>
                </c:pt>
                <c:pt idx="16">
                  <c:v>13531</c:v>
                </c:pt>
                <c:pt idx="17">
                  <c:v>7630</c:v>
                </c:pt>
                <c:pt idx="18">
                  <c:v>11395</c:v>
                </c:pt>
                <c:pt idx="19">
                  <c:v>8925</c:v>
                </c:pt>
                <c:pt idx="20">
                  <c:v>10501.5</c:v>
                </c:pt>
                <c:pt idx="21">
                  <c:v>5418.5</c:v>
                </c:pt>
                <c:pt idx="22">
                  <c:v>10621.75</c:v>
                </c:pt>
                <c:pt idx="23">
                  <c:v>10621.75</c:v>
                </c:pt>
                <c:pt idx="24">
                  <c:v>10621.75</c:v>
                </c:pt>
                <c:pt idx="25">
                  <c:v>10621.75</c:v>
                </c:pt>
                <c:pt idx="26">
                  <c:v>10621.75</c:v>
                </c:pt>
                <c:pt idx="27">
                  <c:v>10621.75</c:v>
                </c:pt>
                <c:pt idx="28">
                  <c:v>13886.25</c:v>
                </c:pt>
                <c:pt idx="29">
                  <c:v>10399</c:v>
                </c:pt>
                <c:pt idx="30">
                  <c:v>10399</c:v>
                </c:pt>
                <c:pt idx="31">
                  <c:v>9506</c:v>
                </c:pt>
                <c:pt idx="32">
                  <c:v>9801</c:v>
                </c:pt>
                <c:pt idx="33">
                  <c:v>10522</c:v>
                </c:pt>
                <c:pt idx="34">
                  <c:v>16701</c:v>
                </c:pt>
                <c:pt idx="35">
                  <c:v>9551</c:v>
                </c:pt>
                <c:pt idx="36">
                  <c:v>8800</c:v>
                </c:pt>
                <c:pt idx="37">
                  <c:v>6530</c:v>
                </c:pt>
                <c:pt idx="38">
                  <c:v>11008</c:v>
                </c:pt>
                <c:pt idx="39">
                  <c:v>9801</c:v>
                </c:pt>
                <c:pt idx="40">
                  <c:v>10780</c:v>
                </c:pt>
                <c:pt idx="41">
                  <c:v>9277</c:v>
                </c:pt>
                <c:pt idx="42">
                  <c:v>17511</c:v>
                </c:pt>
                <c:pt idx="43">
                  <c:v>9540</c:v>
                </c:pt>
                <c:pt idx="44">
                  <c:v>7632</c:v>
                </c:pt>
                <c:pt idx="45">
                  <c:v>7325</c:v>
                </c:pt>
                <c:pt idx="46">
                  <c:v>13220</c:v>
                </c:pt>
                <c:pt idx="47">
                  <c:v>11590</c:v>
                </c:pt>
                <c:pt idx="48">
                  <c:v>11696</c:v>
                </c:pt>
                <c:pt idx="49">
                  <c:v>9670</c:v>
                </c:pt>
                <c:pt idx="50">
                  <c:v>8799</c:v>
                </c:pt>
                <c:pt idx="51">
                  <c:v>9773.5</c:v>
                </c:pt>
                <c:pt idx="52">
                  <c:v>10134.75</c:v>
                </c:pt>
                <c:pt idx="53">
                  <c:v>9134.75</c:v>
                </c:pt>
                <c:pt idx="54">
                  <c:v>11134.75</c:v>
                </c:pt>
                <c:pt idx="55">
                  <c:v>9334.75</c:v>
                </c:pt>
                <c:pt idx="56">
                  <c:v>5603</c:v>
                </c:pt>
                <c:pt idx="57">
                  <c:v>11800</c:v>
                </c:pt>
                <c:pt idx="58">
                  <c:v>9550</c:v>
                </c:pt>
                <c:pt idx="59">
                  <c:v>12034</c:v>
                </c:pt>
              </c:numCache>
            </c:numRef>
          </c:yVal>
          <c:smooth val="0"/>
          <c:extLst>
            <c:ext xmlns:c16="http://schemas.microsoft.com/office/drawing/2014/chart" uri="{C3380CC4-5D6E-409C-BE32-E72D297353CC}">
              <c16:uniqueId val="{00000001-B9E2-4788-89F4-C6DE6B8A0A9D}"/>
            </c:ext>
          </c:extLst>
        </c:ser>
        <c:dLbls>
          <c:showLegendKey val="0"/>
          <c:showVal val="0"/>
          <c:showCatName val="0"/>
          <c:showSerName val="0"/>
          <c:showPercent val="0"/>
          <c:showBubbleSize val="0"/>
        </c:dLbls>
        <c:axId val="1312689656"/>
        <c:axId val="1312695232"/>
      </c:scatterChart>
      <c:valAx>
        <c:axId val="1312689656"/>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12695232"/>
        <c:crosses val="autoZero"/>
        <c:crossBetween val="midCat"/>
      </c:valAx>
      <c:valAx>
        <c:axId val="1312695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1268965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"Water use KPI (m3/prisoner/year)"</c:f>
          <c:strCache>
            <c:ptCount val="1"/>
            <c:pt idx="0">
              <c:v>Water use KPI (m3/prisoner/year)</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1C90-46F7-8779-7C7750593C49}"/>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2-1C90-46F7-8779-7C7750593C49}"/>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3-1C90-46F7-8779-7C7750593C49}"/>
              </c:ext>
            </c:extLst>
          </c:dPt>
          <c:dPt>
            <c:idx val="4"/>
            <c:invertIfNegative val="0"/>
            <c:bubble3D val="0"/>
            <c:spPr>
              <a:solidFill>
                <a:schemeClr val="accent6"/>
              </a:solidFill>
              <a:ln>
                <a:noFill/>
              </a:ln>
              <a:effectLst/>
            </c:spPr>
            <c:extLst>
              <c:ext xmlns:c16="http://schemas.microsoft.com/office/drawing/2014/chart" uri="{C3380CC4-5D6E-409C-BE32-E72D297353CC}">
                <c16:uniqueId val="{00000004-1C90-46F7-8779-7C7750593C4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'Site B'!$U$4:$U$11</c:f>
              <c:strCache>
                <c:ptCount val="8"/>
                <c:pt idx="0">
                  <c:v>2014/5</c:v>
                </c:pt>
                <c:pt idx="1">
                  <c:v>2015/6</c:v>
                </c:pt>
                <c:pt idx="2">
                  <c:v>2016/7</c:v>
                </c:pt>
                <c:pt idx="3">
                  <c:v>2017/8</c:v>
                </c:pt>
                <c:pt idx="4">
                  <c:v>2018/9</c:v>
                </c:pt>
                <c:pt idx="5">
                  <c:v>Target </c:v>
                </c:pt>
                <c:pt idx="6">
                  <c:v>Typical Practice Benchmark</c:v>
                </c:pt>
                <c:pt idx="7">
                  <c:v>Good Practice Benchmark</c:v>
                </c:pt>
              </c:strCache>
            </c:strRef>
          </c:cat>
          <c:val>
            <c:numRef>
              <c:f>'Site B'!$V$4:$V$11</c:f>
              <c:numCache>
                <c:formatCode>0</c:formatCode>
                <c:ptCount val="8"/>
                <c:pt idx="0">
                  <c:v>113.17193308550186</c:v>
                </c:pt>
                <c:pt idx="1">
                  <c:v>110.4335501858736</c:v>
                </c:pt>
                <c:pt idx="2">
                  <c:v>123.8403810408922</c:v>
                </c:pt>
                <c:pt idx="3">
                  <c:v>114.32527881040892</c:v>
                </c:pt>
                <c:pt idx="4">
                  <c:v>110.28299256505576</c:v>
                </c:pt>
                <c:pt idx="5">
                  <c:v>110.4335501858736</c:v>
                </c:pt>
                <c:pt idx="6">
                  <c:v>116.6</c:v>
                </c:pt>
                <c:pt idx="7">
                  <c:v>92.4</c:v>
                </c:pt>
              </c:numCache>
            </c:numRef>
          </c:val>
          <c:extLst>
            <c:ext xmlns:c16="http://schemas.microsoft.com/office/drawing/2014/chart" uri="{C3380CC4-5D6E-409C-BE32-E72D297353CC}">
              <c16:uniqueId val="{00000000-1C90-46F7-8779-7C7750593C49}"/>
            </c:ext>
          </c:extLst>
        </c:ser>
        <c:dLbls>
          <c:showLegendKey val="0"/>
          <c:showVal val="0"/>
          <c:showCatName val="0"/>
          <c:showSerName val="0"/>
          <c:showPercent val="0"/>
          <c:showBubbleSize val="0"/>
        </c:dLbls>
        <c:gapWidth val="219"/>
        <c:overlap val="-27"/>
        <c:axId val="2119529744"/>
        <c:axId val="2119534664"/>
      </c:barChart>
      <c:catAx>
        <c:axId val="211952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19534664"/>
        <c:crosses val="autoZero"/>
        <c:auto val="1"/>
        <c:lblAlgn val="ctr"/>
        <c:lblOffset val="100"/>
        <c:noMultiLvlLbl val="0"/>
      </c:catAx>
      <c:valAx>
        <c:axId val="2119534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195297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"Comparison of fossil fuel (Gas &amp; Oil) consumption (kWhrs) v Temperature (degree days)"</c:f>
          <c:strCache>
            <c:ptCount val="1"/>
            <c:pt idx="0">
              <c:v>Comparison of fossil fuel (Gas &amp; Oil) consumption (kWhrs) v Temperature (degree days)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'Site C'!$E$128</c:f>
              <c:strCache>
                <c:ptCount val="1"/>
                <c:pt idx="0">
                  <c:v>Gas &amp; Oil</c:v>
                </c:pt>
              </c:strCache>
            </c:strRef>
          </c:tx>
          <c:spPr>
            <a:solidFill>
              <a:schemeClr val="accent1"/>
            </a:solidFill>
            <a:ln>
              <a:noFill/>
            </a:ln>
            <a:effectLst/>
          </c:spPr>
          <c:invertIfNegative val="0"/>
          <c:trendline>
            <c:spPr>
              <a:ln w="19050" cap="rnd">
                <a:solidFill>
                  <a:schemeClr val="accent1"/>
                </a:solidFill>
                <a:prstDash val="sysDot"/>
              </a:ln>
              <a:effectLst/>
            </c:spPr>
            <c:trendlineType val="linear"/>
            <c:dispRSqr val="0"/>
            <c:dispEq val="0"/>
          </c:trendline>
          <c:cat>
            <c:numRef>
              <c:f>'Site C'!$D$129:$D$188</c:f>
              <c:numCache>
                <c:formatCode>mmm\-yy</c:formatCode>
                <c:ptCount val="60"/>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pt idx="49">
                  <c:v>43221</c:v>
                </c:pt>
                <c:pt idx="50">
                  <c:v>43252</c:v>
                </c:pt>
                <c:pt idx="51">
                  <c:v>43282</c:v>
                </c:pt>
                <c:pt idx="52">
                  <c:v>43313</c:v>
                </c:pt>
                <c:pt idx="53">
                  <c:v>43344</c:v>
                </c:pt>
                <c:pt idx="54">
                  <c:v>43374</c:v>
                </c:pt>
                <c:pt idx="55">
                  <c:v>43405</c:v>
                </c:pt>
                <c:pt idx="56">
                  <c:v>43435</c:v>
                </c:pt>
                <c:pt idx="57">
                  <c:v>43466</c:v>
                </c:pt>
                <c:pt idx="58">
                  <c:v>43497</c:v>
                </c:pt>
                <c:pt idx="59">
                  <c:v>43525</c:v>
                </c:pt>
              </c:numCache>
            </c:numRef>
          </c:cat>
          <c:val>
            <c:numRef>
              <c:f>'Site C'!$E$129:$E$188</c:f>
              <c:numCache>
                <c:formatCode>0</c:formatCode>
                <c:ptCount val="60"/>
                <c:pt idx="0">
                  <c:v>323171.64552799996</c:v>
                </c:pt>
                <c:pt idx="1">
                  <c:v>188399.39291699999</c:v>
                </c:pt>
                <c:pt idx="2">
                  <c:v>202448.24361200002</c:v>
                </c:pt>
                <c:pt idx="3">
                  <c:v>178557.48009600001</c:v>
                </c:pt>
                <c:pt idx="4">
                  <c:v>173034.229502</c:v>
                </c:pt>
                <c:pt idx="5">
                  <c:v>194244.90713499999</c:v>
                </c:pt>
                <c:pt idx="6">
                  <c:v>450714.33424699999</c:v>
                </c:pt>
                <c:pt idx="7">
                  <c:v>835158.37960099999</c:v>
                </c:pt>
                <c:pt idx="8">
                  <c:v>997346.06860899995</c:v>
                </c:pt>
                <c:pt idx="9">
                  <c:v>973831.93658099999</c:v>
                </c:pt>
                <c:pt idx="10">
                  <c:v>820070.74797000003</c:v>
                </c:pt>
                <c:pt idx="11">
                  <c:v>1029256.0869519999</c:v>
                </c:pt>
                <c:pt idx="12">
                  <c:v>359091.32675999997</c:v>
                </c:pt>
                <c:pt idx="13">
                  <c:v>363175.081061</c:v>
                </c:pt>
                <c:pt idx="14">
                  <c:v>191764.781946</c:v>
                </c:pt>
                <c:pt idx="15">
                  <c:v>124160.66957100001</c:v>
                </c:pt>
                <c:pt idx="16">
                  <c:v>178260.46577000001</c:v>
                </c:pt>
                <c:pt idx="17">
                  <c:v>174654.31538499999</c:v>
                </c:pt>
                <c:pt idx="18">
                  <c:v>372379.20070699998</c:v>
                </c:pt>
                <c:pt idx="19">
                  <c:v>907051.98610899993</c:v>
                </c:pt>
                <c:pt idx="20">
                  <c:v>956912.66295100003</c:v>
                </c:pt>
                <c:pt idx="21">
                  <c:v>768796.107051</c:v>
                </c:pt>
                <c:pt idx="22">
                  <c:v>1149011.4153809999</c:v>
                </c:pt>
                <c:pt idx="23">
                  <c:v>1488980.204957</c:v>
                </c:pt>
                <c:pt idx="24">
                  <c:v>646152.19718100003</c:v>
                </c:pt>
                <c:pt idx="25">
                  <c:v>376114.68147899996</c:v>
                </c:pt>
                <c:pt idx="26">
                  <c:v>158660.10179400002</c:v>
                </c:pt>
                <c:pt idx="27">
                  <c:v>219288.83025100001</c:v>
                </c:pt>
                <c:pt idx="28">
                  <c:v>229742.23295799998</c:v>
                </c:pt>
                <c:pt idx="29">
                  <c:v>273183.74249700003</c:v>
                </c:pt>
                <c:pt idx="30">
                  <c:v>448674.65870399994</c:v>
                </c:pt>
                <c:pt idx="31">
                  <c:v>865653.67468499998</c:v>
                </c:pt>
                <c:pt idx="32">
                  <c:v>956918.54114500002</c:v>
                </c:pt>
                <c:pt idx="33">
                  <c:v>999765.081886</c:v>
                </c:pt>
                <c:pt idx="34">
                  <c:v>1415143.1868439999</c:v>
                </c:pt>
                <c:pt idx="35">
                  <c:v>888228.175009</c:v>
                </c:pt>
                <c:pt idx="36">
                  <c:v>550579.82858199999</c:v>
                </c:pt>
                <c:pt idx="37">
                  <c:v>435290.15594500001</c:v>
                </c:pt>
                <c:pt idx="38">
                  <c:v>212847.30321899999</c:v>
                </c:pt>
                <c:pt idx="39">
                  <c:v>157871.94111399999</c:v>
                </c:pt>
                <c:pt idx="40">
                  <c:v>215438.32547799998</c:v>
                </c:pt>
                <c:pt idx="41">
                  <c:v>332632.653705</c:v>
                </c:pt>
                <c:pt idx="42">
                  <c:v>189947.55064600002</c:v>
                </c:pt>
                <c:pt idx="43">
                  <c:v>772173.67207899992</c:v>
                </c:pt>
                <c:pt idx="44">
                  <c:v>570411.58130099997</c:v>
                </c:pt>
                <c:pt idx="45">
                  <c:v>1144459.9379779999</c:v>
                </c:pt>
                <c:pt idx="46">
                  <c:v>1185782.7810849999</c:v>
                </c:pt>
                <c:pt idx="47">
                  <c:v>1101597.2581710001</c:v>
                </c:pt>
                <c:pt idx="48">
                  <c:v>282380.04931500001</c:v>
                </c:pt>
                <c:pt idx="49">
                  <c:v>201604.636313</c:v>
                </c:pt>
                <c:pt idx="50">
                  <c:v>483154.08682000003</c:v>
                </c:pt>
                <c:pt idx="51">
                  <c:v>146799.235693</c:v>
                </c:pt>
                <c:pt idx="52">
                  <c:v>169262.88704999999</c:v>
                </c:pt>
                <c:pt idx="53">
                  <c:v>153163.104961</c:v>
                </c:pt>
                <c:pt idx="54">
                  <c:v>245349.785172</c:v>
                </c:pt>
                <c:pt idx="55">
                  <c:v>703489.63755299989</c:v>
                </c:pt>
                <c:pt idx="56">
                  <c:v>691083.03101699997</c:v>
                </c:pt>
                <c:pt idx="57">
                  <c:v>1390353.3441549998</c:v>
                </c:pt>
                <c:pt idx="58">
                  <c:v>1055666.132219</c:v>
                </c:pt>
                <c:pt idx="59">
                  <c:v>1093749.5084480001</c:v>
                </c:pt>
              </c:numCache>
            </c:numRef>
          </c:val>
          <c:extLst>
            <c:ext xmlns:c16="http://schemas.microsoft.com/office/drawing/2014/chart" uri="{C3380CC4-5D6E-409C-BE32-E72D297353CC}">
              <c16:uniqueId val="{00000001-9820-4BCA-ABAC-192DC55E6A9E}"/>
            </c:ext>
          </c:extLst>
        </c:ser>
        <c:dLbls>
          <c:showLegendKey val="0"/>
          <c:showVal val="0"/>
          <c:showCatName val="0"/>
          <c:showSerName val="0"/>
          <c:showPercent val="0"/>
          <c:showBubbleSize val="0"/>
        </c:dLbls>
        <c:gapWidth val="150"/>
        <c:axId val="245565952"/>
        <c:axId val="245566344"/>
      </c:barChart>
      <c:lineChart>
        <c:grouping val="standard"/>
        <c:varyColors val="0"/>
        <c:ser>
          <c:idx val="1"/>
          <c:order val="1"/>
          <c:tx>
            <c:strRef>
              <c:f>'Site C'!$F$128</c:f>
              <c:strCache>
                <c:ptCount val="1"/>
                <c:pt idx="0">
                  <c:v>DD</c:v>
                </c:pt>
              </c:strCache>
            </c:strRef>
          </c:tx>
          <c:spPr>
            <a:ln w="28575" cap="rnd">
              <a:solidFill>
                <a:schemeClr val="accent2"/>
              </a:solidFill>
              <a:round/>
            </a:ln>
            <a:effectLst/>
          </c:spPr>
          <c:marker>
            <c:symbol val="none"/>
          </c:marker>
          <c:cat>
            <c:numRef>
              <c:f>'Site C'!$D$129:$D$188</c:f>
              <c:numCache>
                <c:formatCode>mmm\-yy</c:formatCode>
                <c:ptCount val="60"/>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pt idx="49">
                  <c:v>43221</c:v>
                </c:pt>
                <c:pt idx="50">
                  <c:v>43252</c:v>
                </c:pt>
                <c:pt idx="51">
                  <c:v>43282</c:v>
                </c:pt>
                <c:pt idx="52">
                  <c:v>43313</c:v>
                </c:pt>
                <c:pt idx="53">
                  <c:v>43344</c:v>
                </c:pt>
                <c:pt idx="54">
                  <c:v>43374</c:v>
                </c:pt>
                <c:pt idx="55">
                  <c:v>43405</c:v>
                </c:pt>
                <c:pt idx="56">
                  <c:v>43435</c:v>
                </c:pt>
                <c:pt idx="57">
                  <c:v>43466</c:v>
                </c:pt>
                <c:pt idx="58">
                  <c:v>43497</c:v>
                </c:pt>
                <c:pt idx="59">
                  <c:v>43525</c:v>
                </c:pt>
              </c:numCache>
            </c:numRef>
          </c:cat>
          <c:val>
            <c:numRef>
              <c:f>'Site C'!$F$129:$F$188</c:f>
              <c:numCache>
                <c:formatCode>0</c:formatCode>
                <c:ptCount val="60"/>
                <c:pt idx="0">
                  <c:v>116</c:v>
                </c:pt>
                <c:pt idx="1">
                  <c:v>77</c:v>
                </c:pt>
                <c:pt idx="2">
                  <c:v>24</c:v>
                </c:pt>
                <c:pt idx="3">
                  <c:v>8</c:v>
                </c:pt>
                <c:pt idx="4">
                  <c:v>25</c:v>
                </c:pt>
                <c:pt idx="5">
                  <c:v>25</c:v>
                </c:pt>
                <c:pt idx="6">
                  <c:v>67</c:v>
                </c:pt>
                <c:pt idx="7">
                  <c:v>174</c:v>
                </c:pt>
                <c:pt idx="8">
                  <c:v>280</c:v>
                </c:pt>
                <c:pt idx="9">
                  <c:v>315</c:v>
                </c:pt>
                <c:pt idx="10">
                  <c:v>294</c:v>
                </c:pt>
                <c:pt idx="11">
                  <c:v>239</c:v>
                </c:pt>
                <c:pt idx="12">
                  <c:v>146</c:v>
                </c:pt>
                <c:pt idx="13">
                  <c:v>96</c:v>
                </c:pt>
                <c:pt idx="14">
                  <c:v>37</c:v>
                </c:pt>
                <c:pt idx="15">
                  <c:v>16</c:v>
                </c:pt>
                <c:pt idx="16">
                  <c:v>14</c:v>
                </c:pt>
                <c:pt idx="17">
                  <c:v>62</c:v>
                </c:pt>
                <c:pt idx="18">
                  <c:v>103</c:v>
                </c:pt>
                <c:pt idx="19">
                  <c:v>143</c:v>
                </c:pt>
                <c:pt idx="20">
                  <c:v>126</c:v>
                </c:pt>
                <c:pt idx="21">
                  <c:v>278</c:v>
                </c:pt>
                <c:pt idx="22">
                  <c:v>268</c:v>
                </c:pt>
                <c:pt idx="23">
                  <c:v>266</c:v>
                </c:pt>
                <c:pt idx="24">
                  <c:v>199</c:v>
                </c:pt>
                <c:pt idx="25">
                  <c:v>76</c:v>
                </c:pt>
                <c:pt idx="26">
                  <c:v>28</c:v>
                </c:pt>
                <c:pt idx="27">
                  <c:v>11</c:v>
                </c:pt>
                <c:pt idx="28">
                  <c:v>10</c:v>
                </c:pt>
                <c:pt idx="29">
                  <c:v>19</c:v>
                </c:pt>
                <c:pt idx="30">
                  <c:v>101</c:v>
                </c:pt>
                <c:pt idx="31">
                  <c:v>248</c:v>
                </c:pt>
                <c:pt idx="32">
                  <c:v>262</c:v>
                </c:pt>
                <c:pt idx="33">
                  <c:v>350</c:v>
                </c:pt>
                <c:pt idx="34">
                  <c:v>227</c:v>
                </c:pt>
                <c:pt idx="35">
                  <c:v>159</c:v>
                </c:pt>
                <c:pt idx="36">
                  <c:v>140</c:v>
                </c:pt>
                <c:pt idx="37">
                  <c:v>66</c:v>
                </c:pt>
                <c:pt idx="38">
                  <c:v>18</c:v>
                </c:pt>
                <c:pt idx="39">
                  <c:v>9</c:v>
                </c:pt>
                <c:pt idx="40">
                  <c:v>19</c:v>
                </c:pt>
                <c:pt idx="41">
                  <c:v>47</c:v>
                </c:pt>
                <c:pt idx="42">
                  <c:v>76</c:v>
                </c:pt>
                <c:pt idx="43">
                  <c:v>233</c:v>
                </c:pt>
                <c:pt idx="44">
                  <c:v>293</c:v>
                </c:pt>
                <c:pt idx="45">
                  <c:v>276</c:v>
                </c:pt>
                <c:pt idx="46">
                  <c:v>325</c:v>
                </c:pt>
                <c:pt idx="47">
                  <c:v>207</c:v>
                </c:pt>
                <c:pt idx="48">
                  <c:v>141</c:v>
                </c:pt>
                <c:pt idx="49">
                  <c:v>66</c:v>
                </c:pt>
                <c:pt idx="50">
                  <c:v>17</c:v>
                </c:pt>
                <c:pt idx="51">
                  <c:v>3</c:v>
                </c:pt>
                <c:pt idx="52">
                  <c:v>14</c:v>
                </c:pt>
                <c:pt idx="53">
                  <c:v>53</c:v>
                </c:pt>
                <c:pt idx="54">
                  <c:v>120</c:v>
                </c:pt>
                <c:pt idx="55">
                  <c:v>182</c:v>
                </c:pt>
                <c:pt idx="56">
                  <c:v>234</c:v>
                </c:pt>
                <c:pt idx="57">
                  <c:v>333</c:v>
                </c:pt>
                <c:pt idx="58">
                  <c:v>211</c:v>
                </c:pt>
                <c:pt idx="59">
                  <c:v>188</c:v>
                </c:pt>
              </c:numCache>
            </c:numRef>
          </c:val>
          <c:smooth val="0"/>
          <c:extLst>
            <c:ext xmlns:c16="http://schemas.microsoft.com/office/drawing/2014/chart" uri="{C3380CC4-5D6E-409C-BE32-E72D297353CC}">
              <c16:uniqueId val="{00000002-9820-4BCA-ABAC-192DC55E6A9E}"/>
            </c:ext>
          </c:extLst>
        </c:ser>
        <c:dLbls>
          <c:showLegendKey val="0"/>
          <c:showVal val="0"/>
          <c:showCatName val="0"/>
          <c:showSerName val="0"/>
          <c:showPercent val="0"/>
          <c:showBubbleSize val="0"/>
        </c:dLbls>
        <c:marker val="1"/>
        <c:smooth val="0"/>
        <c:axId val="245567128"/>
        <c:axId val="245566736"/>
      </c:lineChart>
      <c:dateAx>
        <c:axId val="24556595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5566344"/>
        <c:crosses val="autoZero"/>
        <c:auto val="1"/>
        <c:lblOffset val="100"/>
        <c:baseTimeUnit val="months"/>
      </c:dateAx>
      <c:valAx>
        <c:axId val="2455663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5565952"/>
        <c:crosses val="autoZero"/>
        <c:crossBetween val="between"/>
      </c:valAx>
      <c:valAx>
        <c:axId val="245566736"/>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5567128"/>
        <c:crosses val="max"/>
        <c:crossBetween val="between"/>
      </c:valAx>
      <c:dateAx>
        <c:axId val="245567128"/>
        <c:scaling>
          <c:orientation val="minMax"/>
        </c:scaling>
        <c:delete val="1"/>
        <c:axPos val="b"/>
        <c:numFmt formatCode="mmm\-yy" sourceLinked="1"/>
        <c:majorTickMark val="out"/>
        <c:minorTickMark val="none"/>
        <c:tickLblPos val="nextTo"/>
        <c:crossAx val="245566736"/>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"Carbon emissions (kG Co2/month)"</c:f>
          <c:strCache>
            <c:ptCount val="1"/>
            <c:pt idx="0">
              <c:v>Carbon emissions (kG Co2/month)</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'Site C'!$S$128</c:f>
              <c:strCache>
                <c:ptCount val="1"/>
                <c:pt idx="0">
                  <c:v>2014</c:v>
                </c:pt>
              </c:strCache>
            </c:strRef>
          </c:tx>
          <c:spPr>
            <a:solidFill>
              <a:schemeClr val="accent1"/>
            </a:solidFill>
            <a:ln>
              <a:noFill/>
            </a:ln>
            <a:effectLst/>
          </c:spPr>
          <c:invertIfNegative val="0"/>
          <c:cat>
            <c:strRef>
              <c:f>'Site C'!$R$129:$R$140</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C'!$S$129:$S$140</c:f>
              <c:numCache>
                <c:formatCode>0</c:formatCode>
                <c:ptCount val="12"/>
                <c:pt idx="0">
                  <c:v>223892.21042267999</c:v>
                </c:pt>
                <c:pt idx="1">
                  <c:v>111069.119189645</c:v>
                </c:pt>
                <c:pt idx="2">
                  <c:v>147957.55556821998</c:v>
                </c:pt>
                <c:pt idx="3">
                  <c:v>144374.98181776001</c:v>
                </c:pt>
                <c:pt idx="4">
                  <c:v>142109.52945787</c:v>
                </c:pt>
                <c:pt idx="5">
                  <c:v>144635.67481997499</c:v>
                </c:pt>
                <c:pt idx="6">
                  <c:v>232060.20533569501</c:v>
                </c:pt>
                <c:pt idx="7">
                  <c:v>334078.89972618502</c:v>
                </c:pt>
                <c:pt idx="8">
                  <c:v>366627.90369266504</c:v>
                </c:pt>
                <c:pt idx="9">
                  <c:v>361997.42026748497</c:v>
                </c:pt>
                <c:pt idx="10">
                  <c:v>319520.17737445002</c:v>
                </c:pt>
                <c:pt idx="11">
                  <c:v>398342.45816611999</c:v>
                </c:pt>
              </c:numCache>
            </c:numRef>
          </c:val>
          <c:extLst>
            <c:ext xmlns:c16="http://schemas.microsoft.com/office/drawing/2014/chart" uri="{C3380CC4-5D6E-409C-BE32-E72D297353CC}">
              <c16:uniqueId val="{00000000-DB3C-458D-BBC2-C61FE17402E3}"/>
            </c:ext>
          </c:extLst>
        </c:ser>
        <c:ser>
          <c:idx val="1"/>
          <c:order val="1"/>
          <c:tx>
            <c:strRef>
              <c:f>'Site C'!$T$128</c:f>
              <c:strCache>
                <c:ptCount val="1"/>
                <c:pt idx="0">
                  <c:v>2015</c:v>
                </c:pt>
              </c:strCache>
            </c:strRef>
          </c:tx>
          <c:spPr>
            <a:solidFill>
              <a:schemeClr val="accent2"/>
            </a:solidFill>
            <a:ln>
              <a:noFill/>
            </a:ln>
            <a:effectLst/>
          </c:spPr>
          <c:invertIfNegative val="0"/>
          <c:cat>
            <c:strRef>
              <c:f>'Site C'!$R$129:$R$140</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C'!$T$129:$T$140</c:f>
              <c:numCache>
                <c:formatCode>0</c:formatCode>
                <c:ptCount val="12"/>
                <c:pt idx="0">
                  <c:v>196668.55978722</c:v>
                </c:pt>
                <c:pt idx="1">
                  <c:v>194131.21605575451</c:v>
                </c:pt>
                <c:pt idx="2">
                  <c:v>146031.00746903699</c:v>
                </c:pt>
                <c:pt idx="3">
                  <c:v>134126.0003358495</c:v>
                </c:pt>
                <c:pt idx="4">
                  <c:v>143612.85273456501</c:v>
                </c:pt>
                <c:pt idx="5">
                  <c:v>141740.38598853251</c:v>
                </c:pt>
                <c:pt idx="6">
                  <c:v>199596.3873304415</c:v>
                </c:pt>
                <c:pt idx="7">
                  <c:v>352187.98823711049</c:v>
                </c:pt>
                <c:pt idx="8">
                  <c:v>367375.2699144595</c:v>
                </c:pt>
                <c:pt idx="9">
                  <c:v>318829.74595090951</c:v>
                </c:pt>
                <c:pt idx="10">
                  <c:v>416944.92253779445</c:v>
                </c:pt>
                <c:pt idx="11">
                  <c:v>508989.94821456651</c:v>
                </c:pt>
              </c:numCache>
            </c:numRef>
          </c:val>
          <c:extLst>
            <c:ext xmlns:c16="http://schemas.microsoft.com/office/drawing/2014/chart" uri="{C3380CC4-5D6E-409C-BE32-E72D297353CC}">
              <c16:uniqueId val="{00000001-DB3C-458D-BBC2-C61FE17402E3}"/>
            </c:ext>
          </c:extLst>
        </c:ser>
        <c:ser>
          <c:idx val="2"/>
          <c:order val="2"/>
          <c:tx>
            <c:strRef>
              <c:f>'Site C'!$U$128</c:f>
              <c:strCache>
                <c:ptCount val="1"/>
                <c:pt idx="0">
                  <c:v>2016</c:v>
                </c:pt>
              </c:strCache>
            </c:strRef>
          </c:tx>
          <c:spPr>
            <a:solidFill>
              <a:schemeClr val="accent3"/>
            </a:solidFill>
            <a:ln>
              <a:noFill/>
            </a:ln>
            <a:effectLst/>
          </c:spPr>
          <c:invertIfNegative val="0"/>
          <c:cat>
            <c:strRef>
              <c:f>'Site C'!$R$129:$R$140</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C'!$U$129:$U$140</c:f>
              <c:numCache>
                <c:formatCode>0</c:formatCode>
                <c:ptCount val="12"/>
                <c:pt idx="0">
                  <c:v>265853.08378130401</c:v>
                </c:pt>
                <c:pt idx="1">
                  <c:v>191961.300792136</c:v>
                </c:pt>
                <c:pt idx="2">
                  <c:v>129552.908630096</c:v>
                </c:pt>
                <c:pt idx="3">
                  <c:v>144821.79376618398</c:v>
                </c:pt>
                <c:pt idx="4">
                  <c:v>148503.33076427199</c:v>
                </c:pt>
                <c:pt idx="5">
                  <c:v>153559.96721944801</c:v>
                </c:pt>
                <c:pt idx="6">
                  <c:v>202419.20240153599</c:v>
                </c:pt>
                <c:pt idx="7">
                  <c:v>321454.41584203998</c:v>
                </c:pt>
                <c:pt idx="8">
                  <c:v>351936.54117068002</c:v>
                </c:pt>
                <c:pt idx="9">
                  <c:v>359941.71626702399</c:v>
                </c:pt>
                <c:pt idx="10">
                  <c:v>465733.31187929603</c:v>
                </c:pt>
                <c:pt idx="11">
                  <c:v>325555.46580165601</c:v>
                </c:pt>
              </c:numCache>
            </c:numRef>
          </c:val>
          <c:extLst>
            <c:ext xmlns:c16="http://schemas.microsoft.com/office/drawing/2014/chart" uri="{C3380CC4-5D6E-409C-BE32-E72D297353CC}">
              <c16:uniqueId val="{00000002-DB3C-458D-BBC2-C61FE17402E3}"/>
            </c:ext>
          </c:extLst>
        </c:ser>
        <c:ser>
          <c:idx val="3"/>
          <c:order val="3"/>
          <c:tx>
            <c:strRef>
              <c:f>'Site C'!$V$128</c:f>
              <c:strCache>
                <c:ptCount val="1"/>
                <c:pt idx="0">
                  <c:v>2017</c:v>
                </c:pt>
              </c:strCache>
            </c:strRef>
          </c:tx>
          <c:spPr>
            <a:solidFill>
              <a:schemeClr val="accent4"/>
            </a:solidFill>
            <a:ln>
              <a:noFill/>
            </a:ln>
            <a:effectLst/>
          </c:spPr>
          <c:invertIfNegative val="0"/>
          <c:cat>
            <c:strRef>
              <c:f>'Site C'!$R$129:$R$140</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C'!$V$129:$V$140</c:f>
              <c:numCache>
                <c:formatCode>0</c:formatCode>
                <c:ptCount val="12"/>
                <c:pt idx="0">
                  <c:v>212267.12925908802</c:v>
                </c:pt>
                <c:pt idx="1">
                  <c:v>184689.55229388003</c:v>
                </c:pt>
                <c:pt idx="2">
                  <c:v>125348.287392296</c:v>
                </c:pt>
                <c:pt idx="3">
                  <c:v>107640.798764976</c:v>
                </c:pt>
                <c:pt idx="4">
                  <c:v>126504.07748795202</c:v>
                </c:pt>
                <c:pt idx="5">
                  <c:v>155683.04428172001</c:v>
                </c:pt>
                <c:pt idx="6">
                  <c:v>123085.056518864</c:v>
                </c:pt>
                <c:pt idx="7">
                  <c:v>276076.609462536</c:v>
                </c:pt>
                <c:pt idx="8">
                  <c:v>230064.55975938402</c:v>
                </c:pt>
                <c:pt idx="9">
                  <c:v>385338.84858795203</c:v>
                </c:pt>
                <c:pt idx="10">
                  <c:v>389541.28831963998</c:v>
                </c:pt>
                <c:pt idx="11">
                  <c:v>354583.40050346393</c:v>
                </c:pt>
              </c:numCache>
            </c:numRef>
          </c:val>
          <c:extLst>
            <c:ext xmlns:c16="http://schemas.microsoft.com/office/drawing/2014/chart" uri="{C3380CC4-5D6E-409C-BE32-E72D297353CC}">
              <c16:uniqueId val="{00000003-DB3C-458D-BBC2-C61FE17402E3}"/>
            </c:ext>
          </c:extLst>
        </c:ser>
        <c:ser>
          <c:idx val="4"/>
          <c:order val="4"/>
          <c:tx>
            <c:strRef>
              <c:f>'Site C'!$W$128</c:f>
              <c:strCache>
                <c:ptCount val="1"/>
                <c:pt idx="0">
                  <c:v>2018</c:v>
                </c:pt>
              </c:strCache>
            </c:strRef>
          </c:tx>
          <c:spPr>
            <a:solidFill>
              <a:schemeClr val="accent5"/>
            </a:solidFill>
            <a:ln>
              <a:noFill/>
            </a:ln>
            <a:effectLst/>
          </c:spPr>
          <c:invertIfNegative val="0"/>
          <c:cat>
            <c:strRef>
              <c:f>'Site C'!$R$129:$R$140</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C'!$W$129:$W$140</c:f>
              <c:numCache>
                <c:formatCode>0</c:formatCode>
                <c:ptCount val="12"/>
                <c:pt idx="0">
                  <c:v>129455.36427395999</c:v>
                </c:pt>
                <c:pt idx="1">
                  <c:v>106077.16188159199</c:v>
                </c:pt>
                <c:pt idx="2">
                  <c:v>179349.90077488002</c:v>
                </c:pt>
                <c:pt idx="3">
                  <c:v>90966.268967512005</c:v>
                </c:pt>
                <c:pt idx="4">
                  <c:v>95297.442817200004</c:v>
                </c:pt>
                <c:pt idx="5">
                  <c:v>90688.465712823992</c:v>
                </c:pt>
                <c:pt idx="6">
                  <c:v>120264.376671648</c:v>
                </c:pt>
                <c:pt idx="7">
                  <c:v>241914.67030975199</c:v>
                </c:pt>
                <c:pt idx="8">
                  <c:v>230581.80090712797</c:v>
                </c:pt>
                <c:pt idx="9">
                  <c:v>427525.77152452001</c:v>
                </c:pt>
                <c:pt idx="10">
                  <c:v>331496.46112829604</c:v>
                </c:pt>
                <c:pt idx="11">
                  <c:v>344500.33375443192</c:v>
                </c:pt>
              </c:numCache>
            </c:numRef>
          </c:val>
          <c:extLst>
            <c:ext xmlns:c16="http://schemas.microsoft.com/office/drawing/2014/chart" uri="{C3380CC4-5D6E-409C-BE32-E72D297353CC}">
              <c16:uniqueId val="{00000004-DB3C-458D-BBC2-C61FE17402E3}"/>
            </c:ext>
          </c:extLst>
        </c:ser>
        <c:dLbls>
          <c:showLegendKey val="0"/>
          <c:showVal val="0"/>
          <c:showCatName val="0"/>
          <c:showSerName val="0"/>
          <c:showPercent val="0"/>
          <c:showBubbleSize val="0"/>
        </c:dLbls>
        <c:gapWidth val="219"/>
        <c:overlap val="-27"/>
        <c:axId val="245567912"/>
        <c:axId val="245568304"/>
      </c:barChart>
      <c:catAx>
        <c:axId val="245567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5568304"/>
        <c:crosses val="autoZero"/>
        <c:auto val="1"/>
        <c:lblAlgn val="ctr"/>
        <c:lblOffset val="100"/>
        <c:noMultiLvlLbl val="0"/>
      </c:catAx>
      <c:valAx>
        <c:axId val="245568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5567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"Water use (m3 per month)"</c:f>
          <c:strCache>
            <c:ptCount val="1"/>
            <c:pt idx="0">
              <c:v>Water use (m3 per month)</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'Site C'!$S$141</c:f>
              <c:strCache>
                <c:ptCount val="1"/>
                <c:pt idx="0">
                  <c:v>2014</c:v>
                </c:pt>
              </c:strCache>
            </c:strRef>
          </c:tx>
          <c:spPr>
            <a:solidFill>
              <a:schemeClr val="accent1"/>
            </a:solidFill>
            <a:ln>
              <a:noFill/>
            </a:ln>
            <a:effectLst/>
          </c:spPr>
          <c:invertIfNegative val="0"/>
          <c:cat>
            <c:strRef>
              <c:f>'Site C'!$R$142:$R$153</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C'!$S$142:$S$153</c:f>
              <c:numCache>
                <c:formatCode>0</c:formatCode>
                <c:ptCount val="12"/>
                <c:pt idx="0">
                  <c:v>4061</c:v>
                </c:pt>
                <c:pt idx="1">
                  <c:v>4060</c:v>
                </c:pt>
                <c:pt idx="2">
                  <c:v>4060</c:v>
                </c:pt>
                <c:pt idx="3">
                  <c:v>4059</c:v>
                </c:pt>
                <c:pt idx="4">
                  <c:v>4059</c:v>
                </c:pt>
                <c:pt idx="5">
                  <c:v>4060</c:v>
                </c:pt>
                <c:pt idx="6">
                  <c:v>4061</c:v>
                </c:pt>
                <c:pt idx="7">
                  <c:v>4060</c:v>
                </c:pt>
                <c:pt idx="8">
                  <c:v>4061</c:v>
                </c:pt>
                <c:pt idx="9">
                  <c:v>4070</c:v>
                </c:pt>
                <c:pt idx="10">
                  <c:v>4076</c:v>
                </c:pt>
                <c:pt idx="11">
                  <c:v>4087</c:v>
                </c:pt>
              </c:numCache>
            </c:numRef>
          </c:val>
          <c:extLst>
            <c:ext xmlns:c16="http://schemas.microsoft.com/office/drawing/2014/chart" uri="{C3380CC4-5D6E-409C-BE32-E72D297353CC}">
              <c16:uniqueId val="{00000000-456E-447D-A927-87DAAE0B18FF}"/>
            </c:ext>
          </c:extLst>
        </c:ser>
        <c:ser>
          <c:idx val="1"/>
          <c:order val="1"/>
          <c:tx>
            <c:strRef>
              <c:f>'Site C'!$T$141</c:f>
              <c:strCache>
                <c:ptCount val="1"/>
                <c:pt idx="0">
                  <c:v>2015</c:v>
                </c:pt>
              </c:strCache>
            </c:strRef>
          </c:tx>
          <c:spPr>
            <a:solidFill>
              <a:schemeClr val="accent2"/>
            </a:solidFill>
            <a:ln>
              <a:noFill/>
            </a:ln>
            <a:effectLst/>
          </c:spPr>
          <c:invertIfNegative val="0"/>
          <c:cat>
            <c:strRef>
              <c:f>'Site C'!$R$142:$R$153</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C'!$T$142:$T$153</c:f>
              <c:numCache>
                <c:formatCode>0</c:formatCode>
                <c:ptCount val="12"/>
                <c:pt idx="0">
                  <c:v>4080</c:v>
                </c:pt>
                <c:pt idx="1">
                  <c:v>4080</c:v>
                </c:pt>
                <c:pt idx="2">
                  <c:v>4078</c:v>
                </c:pt>
                <c:pt idx="3">
                  <c:v>4071</c:v>
                </c:pt>
                <c:pt idx="4">
                  <c:v>4069</c:v>
                </c:pt>
                <c:pt idx="5">
                  <c:v>3860</c:v>
                </c:pt>
                <c:pt idx="6">
                  <c:v>4867.75</c:v>
                </c:pt>
                <c:pt idx="7">
                  <c:v>4855.75</c:v>
                </c:pt>
                <c:pt idx="8">
                  <c:v>4874.75</c:v>
                </c:pt>
                <c:pt idx="9">
                  <c:v>4865.75</c:v>
                </c:pt>
                <c:pt idx="10">
                  <c:v>4878.75</c:v>
                </c:pt>
                <c:pt idx="11">
                  <c:v>4866.75</c:v>
                </c:pt>
              </c:numCache>
            </c:numRef>
          </c:val>
          <c:extLst>
            <c:ext xmlns:c16="http://schemas.microsoft.com/office/drawing/2014/chart" uri="{C3380CC4-5D6E-409C-BE32-E72D297353CC}">
              <c16:uniqueId val="{00000001-456E-447D-A927-87DAAE0B18FF}"/>
            </c:ext>
          </c:extLst>
        </c:ser>
        <c:ser>
          <c:idx val="2"/>
          <c:order val="2"/>
          <c:tx>
            <c:strRef>
              <c:f>'Site C'!$U$141</c:f>
              <c:strCache>
                <c:ptCount val="1"/>
                <c:pt idx="0">
                  <c:v>2016</c:v>
                </c:pt>
              </c:strCache>
            </c:strRef>
          </c:tx>
          <c:spPr>
            <a:solidFill>
              <a:schemeClr val="accent3"/>
            </a:solidFill>
            <a:ln>
              <a:noFill/>
            </a:ln>
            <a:effectLst/>
          </c:spPr>
          <c:invertIfNegative val="0"/>
          <c:trendline>
            <c:spPr>
              <a:ln w="19050" cap="rnd">
                <a:solidFill>
                  <a:schemeClr val="accent3"/>
                </a:solidFill>
                <a:prstDash val="sysDot"/>
              </a:ln>
              <a:effectLst/>
            </c:spPr>
            <c:trendlineType val="movingAvg"/>
            <c:period val="2"/>
            <c:dispRSqr val="0"/>
            <c:dispEq val="0"/>
          </c:trendline>
          <c:trendline>
            <c:spPr>
              <a:ln w="19050" cap="rnd">
                <a:solidFill>
                  <a:schemeClr val="accent3"/>
                </a:solidFill>
                <a:prstDash val="sysDot"/>
              </a:ln>
              <a:effectLst/>
            </c:spPr>
            <c:trendlineType val="linear"/>
            <c:dispRSqr val="0"/>
            <c:dispEq val="0"/>
          </c:trendline>
          <c:cat>
            <c:strRef>
              <c:f>'Site C'!$R$142:$R$153</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C'!$U$142:$U$153</c:f>
              <c:numCache>
                <c:formatCode>0</c:formatCode>
                <c:ptCount val="12"/>
                <c:pt idx="0">
                  <c:v>4866.75</c:v>
                </c:pt>
                <c:pt idx="1">
                  <c:v>4866.75</c:v>
                </c:pt>
                <c:pt idx="2">
                  <c:v>4867.75</c:v>
                </c:pt>
                <c:pt idx="3">
                  <c:v>4860.75</c:v>
                </c:pt>
                <c:pt idx="4">
                  <c:v>4866.75</c:v>
                </c:pt>
                <c:pt idx="5">
                  <c:v>4867.75</c:v>
                </c:pt>
                <c:pt idx="6">
                  <c:v>3355</c:v>
                </c:pt>
                <c:pt idx="7">
                  <c:v>5094</c:v>
                </c:pt>
                <c:pt idx="8">
                  <c:v>5547</c:v>
                </c:pt>
                <c:pt idx="9">
                  <c:v>4928</c:v>
                </c:pt>
                <c:pt idx="10">
                  <c:v>3752</c:v>
                </c:pt>
                <c:pt idx="11">
                  <c:v>4180</c:v>
                </c:pt>
              </c:numCache>
            </c:numRef>
          </c:val>
          <c:extLst>
            <c:ext xmlns:c16="http://schemas.microsoft.com/office/drawing/2014/chart" uri="{C3380CC4-5D6E-409C-BE32-E72D297353CC}">
              <c16:uniqueId val="{00000004-456E-447D-A927-87DAAE0B18FF}"/>
            </c:ext>
          </c:extLst>
        </c:ser>
        <c:ser>
          <c:idx val="3"/>
          <c:order val="3"/>
          <c:tx>
            <c:strRef>
              <c:f>'Site C'!$V$141</c:f>
              <c:strCache>
                <c:ptCount val="1"/>
                <c:pt idx="0">
                  <c:v>2017</c:v>
                </c:pt>
              </c:strCache>
            </c:strRef>
          </c:tx>
          <c:spPr>
            <a:solidFill>
              <a:schemeClr val="accent4"/>
            </a:solidFill>
            <a:ln>
              <a:noFill/>
            </a:ln>
            <a:effectLst/>
          </c:spPr>
          <c:invertIfNegative val="0"/>
          <c:cat>
            <c:strRef>
              <c:f>'Site C'!$R$142:$R$153</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C'!$V$142:$V$153</c:f>
              <c:numCache>
                <c:formatCode>0</c:formatCode>
                <c:ptCount val="12"/>
                <c:pt idx="0">
                  <c:v>4100</c:v>
                </c:pt>
                <c:pt idx="1">
                  <c:v>4063</c:v>
                </c:pt>
                <c:pt idx="2">
                  <c:v>4069</c:v>
                </c:pt>
                <c:pt idx="3">
                  <c:v>4227</c:v>
                </c:pt>
                <c:pt idx="4">
                  <c:v>4303</c:v>
                </c:pt>
                <c:pt idx="5">
                  <c:v>4142</c:v>
                </c:pt>
                <c:pt idx="6">
                  <c:v>4271</c:v>
                </c:pt>
                <c:pt idx="7">
                  <c:v>4667</c:v>
                </c:pt>
                <c:pt idx="8">
                  <c:v>4649</c:v>
                </c:pt>
                <c:pt idx="9">
                  <c:v>3792</c:v>
                </c:pt>
                <c:pt idx="10">
                  <c:v>3428</c:v>
                </c:pt>
                <c:pt idx="11">
                  <c:v>3554</c:v>
                </c:pt>
              </c:numCache>
            </c:numRef>
          </c:val>
          <c:extLst>
            <c:ext xmlns:c16="http://schemas.microsoft.com/office/drawing/2014/chart" uri="{C3380CC4-5D6E-409C-BE32-E72D297353CC}">
              <c16:uniqueId val="{00000005-456E-447D-A927-87DAAE0B18FF}"/>
            </c:ext>
          </c:extLst>
        </c:ser>
        <c:ser>
          <c:idx val="4"/>
          <c:order val="4"/>
          <c:tx>
            <c:strRef>
              <c:f>'Site C'!$W$141</c:f>
              <c:strCache>
                <c:ptCount val="1"/>
                <c:pt idx="0">
                  <c:v>2018</c:v>
                </c:pt>
              </c:strCache>
            </c:strRef>
          </c:tx>
          <c:spPr>
            <a:solidFill>
              <a:schemeClr val="accent5"/>
            </a:solidFill>
            <a:ln>
              <a:noFill/>
            </a:ln>
            <a:effectLst/>
          </c:spPr>
          <c:invertIfNegative val="0"/>
          <c:cat>
            <c:strRef>
              <c:f>'Site C'!$R$142:$R$153</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C'!$W$142:$W$153</c:f>
              <c:numCache>
                <c:formatCode>0</c:formatCode>
                <c:ptCount val="12"/>
                <c:pt idx="0">
                  <c:v>3623</c:v>
                </c:pt>
                <c:pt idx="1">
                  <c:v>3667</c:v>
                </c:pt>
                <c:pt idx="2">
                  <c:v>3378</c:v>
                </c:pt>
                <c:pt idx="3">
                  <c:v>3866</c:v>
                </c:pt>
                <c:pt idx="4">
                  <c:v>3862</c:v>
                </c:pt>
                <c:pt idx="5">
                  <c:v>3302</c:v>
                </c:pt>
                <c:pt idx="6">
                  <c:v>3137</c:v>
                </c:pt>
                <c:pt idx="7">
                  <c:v>3115</c:v>
                </c:pt>
                <c:pt idx="8">
                  <c:v>3594</c:v>
                </c:pt>
                <c:pt idx="9">
                  <c:v>3237</c:v>
                </c:pt>
                <c:pt idx="10">
                  <c:v>3428</c:v>
                </c:pt>
                <c:pt idx="11">
                  <c:v>3245</c:v>
                </c:pt>
              </c:numCache>
            </c:numRef>
          </c:val>
          <c:extLst>
            <c:ext xmlns:c16="http://schemas.microsoft.com/office/drawing/2014/chart" uri="{C3380CC4-5D6E-409C-BE32-E72D297353CC}">
              <c16:uniqueId val="{00000006-456E-447D-A927-87DAAE0B18FF}"/>
            </c:ext>
          </c:extLst>
        </c:ser>
        <c:dLbls>
          <c:showLegendKey val="0"/>
          <c:showVal val="0"/>
          <c:showCatName val="0"/>
          <c:showSerName val="0"/>
          <c:showPercent val="0"/>
          <c:showBubbleSize val="0"/>
        </c:dLbls>
        <c:gapWidth val="219"/>
        <c:overlap val="-27"/>
        <c:axId val="245569088"/>
        <c:axId val="245569480"/>
      </c:barChart>
      <c:catAx>
        <c:axId val="245569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5569480"/>
        <c:crosses val="autoZero"/>
        <c:auto val="1"/>
        <c:lblAlgn val="ctr"/>
        <c:lblOffset val="100"/>
        <c:noMultiLvlLbl val="0"/>
      </c:catAx>
      <c:valAx>
        <c:axId val="2455694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5569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"Water use (m3 per month)"</c:f>
          <c:strCache>
            <c:ptCount val="1"/>
            <c:pt idx="0">
              <c:v>Water use (m3 per month)</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'Site A'!$S$141</c:f>
              <c:strCache>
                <c:ptCount val="1"/>
                <c:pt idx="0">
                  <c:v>2014</c:v>
                </c:pt>
              </c:strCache>
            </c:strRef>
          </c:tx>
          <c:spPr>
            <a:solidFill>
              <a:schemeClr val="accent1"/>
            </a:solidFill>
            <a:ln>
              <a:noFill/>
            </a:ln>
            <a:effectLst/>
          </c:spPr>
          <c:invertIfNegative val="0"/>
          <c:cat>
            <c:strRef>
              <c:f>'Site A'!$R$142:$R$153</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A'!$S$142:$S$153</c:f>
              <c:numCache>
                <c:formatCode>0</c:formatCode>
                <c:ptCount val="12"/>
                <c:pt idx="0">
                  <c:v>2697</c:v>
                </c:pt>
                <c:pt idx="1">
                  <c:v>2678</c:v>
                </c:pt>
                <c:pt idx="2">
                  <c:v>2982</c:v>
                </c:pt>
                <c:pt idx="3">
                  <c:v>3091</c:v>
                </c:pt>
                <c:pt idx="4">
                  <c:v>2919</c:v>
                </c:pt>
                <c:pt idx="5">
                  <c:v>2735.0666666666666</c:v>
                </c:pt>
                <c:pt idx="6">
                  <c:v>2735.0666666666666</c:v>
                </c:pt>
                <c:pt idx="7">
                  <c:v>2735.0666666666666</c:v>
                </c:pt>
                <c:pt idx="8">
                  <c:v>2735.0666666666666</c:v>
                </c:pt>
                <c:pt idx="9">
                  <c:v>2735.0666666666666</c:v>
                </c:pt>
                <c:pt idx="10">
                  <c:v>2735.0666666666666</c:v>
                </c:pt>
                <c:pt idx="11">
                  <c:v>2735.0666666666666</c:v>
                </c:pt>
              </c:numCache>
            </c:numRef>
          </c:val>
          <c:extLst>
            <c:ext xmlns:c16="http://schemas.microsoft.com/office/drawing/2014/chart" uri="{C3380CC4-5D6E-409C-BE32-E72D297353CC}">
              <c16:uniqueId val="{00000000-C067-4E7F-916C-F357A7FCC0D7}"/>
            </c:ext>
          </c:extLst>
        </c:ser>
        <c:ser>
          <c:idx val="1"/>
          <c:order val="1"/>
          <c:tx>
            <c:strRef>
              <c:f>'Site A'!$T$141</c:f>
              <c:strCache>
                <c:ptCount val="1"/>
                <c:pt idx="0">
                  <c:v>2015</c:v>
                </c:pt>
              </c:strCache>
            </c:strRef>
          </c:tx>
          <c:spPr>
            <a:solidFill>
              <a:schemeClr val="accent2"/>
            </a:solidFill>
            <a:ln>
              <a:noFill/>
            </a:ln>
            <a:effectLst/>
          </c:spPr>
          <c:invertIfNegative val="0"/>
          <c:cat>
            <c:strRef>
              <c:f>'Site A'!$R$142:$R$153</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A'!$T$142:$T$153</c:f>
              <c:numCache>
                <c:formatCode>0</c:formatCode>
                <c:ptCount val="12"/>
                <c:pt idx="0">
                  <c:v>2735.0666666666666</c:v>
                </c:pt>
                <c:pt idx="1">
                  <c:v>2735.0666666666666</c:v>
                </c:pt>
                <c:pt idx="2">
                  <c:v>2735.0666666666666</c:v>
                </c:pt>
                <c:pt idx="3">
                  <c:v>2735.0666666666666</c:v>
                </c:pt>
                <c:pt idx="4">
                  <c:v>2735.0666666666666</c:v>
                </c:pt>
                <c:pt idx="5">
                  <c:v>2735.0666666666666</c:v>
                </c:pt>
                <c:pt idx="6">
                  <c:v>2735.0666666666666</c:v>
                </c:pt>
                <c:pt idx="7">
                  <c:v>2736.0666666666666</c:v>
                </c:pt>
                <c:pt idx="8">
                  <c:v>3216</c:v>
                </c:pt>
                <c:pt idx="9">
                  <c:v>3308</c:v>
                </c:pt>
                <c:pt idx="10">
                  <c:v>2424</c:v>
                </c:pt>
                <c:pt idx="11">
                  <c:v>3387</c:v>
                </c:pt>
              </c:numCache>
            </c:numRef>
          </c:val>
          <c:extLst>
            <c:ext xmlns:c16="http://schemas.microsoft.com/office/drawing/2014/chart" uri="{C3380CC4-5D6E-409C-BE32-E72D297353CC}">
              <c16:uniqueId val="{00000001-C067-4E7F-916C-F357A7FCC0D7}"/>
            </c:ext>
          </c:extLst>
        </c:ser>
        <c:ser>
          <c:idx val="2"/>
          <c:order val="2"/>
          <c:tx>
            <c:strRef>
              <c:f>'Site A'!$U$141</c:f>
              <c:strCache>
                <c:ptCount val="1"/>
                <c:pt idx="0">
                  <c:v>2016</c:v>
                </c:pt>
              </c:strCache>
            </c:strRef>
          </c:tx>
          <c:spPr>
            <a:solidFill>
              <a:schemeClr val="accent3"/>
            </a:solidFill>
            <a:ln>
              <a:noFill/>
            </a:ln>
            <a:effectLst/>
          </c:spPr>
          <c:invertIfNegative val="0"/>
          <c:cat>
            <c:strRef>
              <c:f>'Site A'!$R$142:$R$153</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A'!$U$142:$U$153</c:f>
              <c:numCache>
                <c:formatCode>0</c:formatCode>
                <c:ptCount val="12"/>
                <c:pt idx="0">
                  <c:v>3044</c:v>
                </c:pt>
                <c:pt idx="1">
                  <c:v>2475</c:v>
                </c:pt>
                <c:pt idx="2">
                  <c:v>2938</c:v>
                </c:pt>
                <c:pt idx="3">
                  <c:v>2907</c:v>
                </c:pt>
                <c:pt idx="4">
                  <c:v>3260</c:v>
                </c:pt>
                <c:pt idx="5">
                  <c:v>3469</c:v>
                </c:pt>
                <c:pt idx="6">
                  <c:v>2352</c:v>
                </c:pt>
                <c:pt idx="7">
                  <c:v>2482</c:v>
                </c:pt>
                <c:pt idx="8">
                  <c:v>3070</c:v>
                </c:pt>
                <c:pt idx="9">
                  <c:v>2430</c:v>
                </c:pt>
                <c:pt idx="10">
                  <c:v>2617</c:v>
                </c:pt>
                <c:pt idx="11">
                  <c:v>2864</c:v>
                </c:pt>
              </c:numCache>
            </c:numRef>
          </c:val>
          <c:extLst>
            <c:ext xmlns:c16="http://schemas.microsoft.com/office/drawing/2014/chart" uri="{C3380CC4-5D6E-409C-BE32-E72D297353CC}">
              <c16:uniqueId val="{00000002-C067-4E7F-916C-F357A7FCC0D7}"/>
            </c:ext>
          </c:extLst>
        </c:ser>
        <c:ser>
          <c:idx val="3"/>
          <c:order val="3"/>
          <c:tx>
            <c:strRef>
              <c:f>'Site A'!$V$141</c:f>
              <c:strCache>
                <c:ptCount val="1"/>
                <c:pt idx="0">
                  <c:v>2017</c:v>
                </c:pt>
              </c:strCache>
            </c:strRef>
          </c:tx>
          <c:spPr>
            <a:solidFill>
              <a:schemeClr val="accent4"/>
            </a:solidFill>
            <a:ln>
              <a:noFill/>
            </a:ln>
            <a:effectLst/>
          </c:spPr>
          <c:invertIfNegative val="0"/>
          <c:cat>
            <c:strRef>
              <c:f>'Site A'!$R$142:$R$153</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A'!$V$142:$V$153</c:f>
              <c:numCache>
                <c:formatCode>0</c:formatCode>
                <c:ptCount val="12"/>
                <c:pt idx="0">
                  <c:v>2502</c:v>
                </c:pt>
                <c:pt idx="1">
                  <c:v>2385</c:v>
                </c:pt>
                <c:pt idx="2">
                  <c:v>3196</c:v>
                </c:pt>
                <c:pt idx="3">
                  <c:v>2749</c:v>
                </c:pt>
                <c:pt idx="4">
                  <c:v>2618</c:v>
                </c:pt>
                <c:pt idx="5">
                  <c:v>2849</c:v>
                </c:pt>
                <c:pt idx="6">
                  <c:v>3137</c:v>
                </c:pt>
                <c:pt idx="7">
                  <c:v>2739</c:v>
                </c:pt>
                <c:pt idx="8">
                  <c:v>3031</c:v>
                </c:pt>
                <c:pt idx="9">
                  <c:v>2242</c:v>
                </c:pt>
                <c:pt idx="10">
                  <c:v>3135</c:v>
                </c:pt>
                <c:pt idx="11">
                  <c:v>2749</c:v>
                </c:pt>
              </c:numCache>
            </c:numRef>
          </c:val>
          <c:extLst>
            <c:ext xmlns:c16="http://schemas.microsoft.com/office/drawing/2014/chart" uri="{C3380CC4-5D6E-409C-BE32-E72D297353CC}">
              <c16:uniqueId val="{00000003-C067-4E7F-916C-F357A7FCC0D7}"/>
            </c:ext>
          </c:extLst>
        </c:ser>
        <c:ser>
          <c:idx val="4"/>
          <c:order val="4"/>
          <c:tx>
            <c:strRef>
              <c:f>'Site A'!$W$141</c:f>
              <c:strCache>
                <c:ptCount val="1"/>
                <c:pt idx="0">
                  <c:v>2018</c:v>
                </c:pt>
              </c:strCache>
            </c:strRef>
          </c:tx>
          <c:spPr>
            <a:solidFill>
              <a:schemeClr val="accent5"/>
            </a:solidFill>
            <a:ln>
              <a:noFill/>
            </a:ln>
            <a:effectLst/>
          </c:spPr>
          <c:invertIfNegative val="0"/>
          <c:cat>
            <c:strRef>
              <c:f>'Site A'!$R$142:$R$153</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A'!$W$142:$W$153</c:f>
              <c:numCache>
                <c:formatCode>0</c:formatCode>
                <c:ptCount val="12"/>
                <c:pt idx="0">
                  <c:v>2646</c:v>
                </c:pt>
                <c:pt idx="1">
                  <c:v>3340</c:v>
                </c:pt>
                <c:pt idx="2">
                  <c:v>3540</c:v>
                </c:pt>
                <c:pt idx="3">
                  <c:v>3540</c:v>
                </c:pt>
                <c:pt idx="4">
                  <c:v>3439</c:v>
                </c:pt>
                <c:pt idx="5">
                  <c:v>2730</c:v>
                </c:pt>
                <c:pt idx="6">
                  <c:v>3733</c:v>
                </c:pt>
                <c:pt idx="7">
                  <c:v>3033</c:v>
                </c:pt>
                <c:pt idx="8">
                  <c:v>3055</c:v>
                </c:pt>
                <c:pt idx="9">
                  <c:v>2687</c:v>
                </c:pt>
                <c:pt idx="10">
                  <c:v>3032</c:v>
                </c:pt>
                <c:pt idx="11">
                  <c:v>2502</c:v>
                </c:pt>
              </c:numCache>
            </c:numRef>
          </c:val>
          <c:extLst>
            <c:ext xmlns:c16="http://schemas.microsoft.com/office/drawing/2014/chart" uri="{C3380CC4-5D6E-409C-BE32-E72D297353CC}">
              <c16:uniqueId val="{00000004-C067-4E7F-916C-F357A7FCC0D7}"/>
            </c:ext>
          </c:extLst>
        </c:ser>
        <c:dLbls>
          <c:showLegendKey val="0"/>
          <c:showVal val="0"/>
          <c:showCatName val="0"/>
          <c:showSerName val="0"/>
          <c:showPercent val="0"/>
          <c:showBubbleSize val="0"/>
        </c:dLbls>
        <c:gapWidth val="219"/>
        <c:overlap val="-27"/>
        <c:axId val="244577768"/>
        <c:axId val="245853968"/>
      </c:barChart>
      <c:catAx>
        <c:axId val="244577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5853968"/>
        <c:crosses val="autoZero"/>
        <c:auto val="1"/>
        <c:lblAlgn val="ctr"/>
        <c:lblOffset val="100"/>
        <c:noMultiLvlLbl val="0"/>
      </c:catAx>
      <c:valAx>
        <c:axId val="2458539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4577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Water M3 Trend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'Site C'!$C$128</c:f>
              <c:strCache>
                <c:ptCount val="1"/>
                <c:pt idx="0">
                  <c:v>Water M3</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'Site C'!$B$129:$B$188</c:f>
              <c:numCache>
                <c:formatCode>mmm\-yy</c:formatCode>
                <c:ptCount val="60"/>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pt idx="49">
                  <c:v>43221</c:v>
                </c:pt>
                <c:pt idx="50">
                  <c:v>43252</c:v>
                </c:pt>
                <c:pt idx="51">
                  <c:v>43282</c:v>
                </c:pt>
                <c:pt idx="52">
                  <c:v>43313</c:v>
                </c:pt>
                <c:pt idx="53">
                  <c:v>43344</c:v>
                </c:pt>
                <c:pt idx="54">
                  <c:v>43374</c:v>
                </c:pt>
                <c:pt idx="55">
                  <c:v>43405</c:v>
                </c:pt>
                <c:pt idx="56">
                  <c:v>43435</c:v>
                </c:pt>
                <c:pt idx="57">
                  <c:v>43466</c:v>
                </c:pt>
                <c:pt idx="58">
                  <c:v>43497</c:v>
                </c:pt>
                <c:pt idx="59">
                  <c:v>43525</c:v>
                </c:pt>
              </c:numCache>
            </c:numRef>
          </c:xVal>
          <c:yVal>
            <c:numRef>
              <c:f>'Site C'!$C$129:$C$188</c:f>
              <c:numCache>
                <c:formatCode>0</c:formatCode>
                <c:ptCount val="60"/>
                <c:pt idx="0">
                  <c:v>4061</c:v>
                </c:pt>
                <c:pt idx="1">
                  <c:v>4060</c:v>
                </c:pt>
                <c:pt idx="2">
                  <c:v>4060</c:v>
                </c:pt>
                <c:pt idx="3">
                  <c:v>4059</c:v>
                </c:pt>
                <c:pt idx="4">
                  <c:v>4059</c:v>
                </c:pt>
                <c:pt idx="5">
                  <c:v>4060</c:v>
                </c:pt>
                <c:pt idx="6">
                  <c:v>4061</c:v>
                </c:pt>
                <c:pt idx="7">
                  <c:v>4060</c:v>
                </c:pt>
                <c:pt idx="8">
                  <c:v>4061</c:v>
                </c:pt>
                <c:pt idx="9">
                  <c:v>4070</c:v>
                </c:pt>
                <c:pt idx="10">
                  <c:v>4076</c:v>
                </c:pt>
                <c:pt idx="11">
                  <c:v>4087</c:v>
                </c:pt>
                <c:pt idx="12">
                  <c:v>4080</c:v>
                </c:pt>
                <c:pt idx="13">
                  <c:v>4080</c:v>
                </c:pt>
                <c:pt idx="14">
                  <c:v>4078</c:v>
                </c:pt>
                <c:pt idx="15">
                  <c:v>4071</c:v>
                </c:pt>
                <c:pt idx="16">
                  <c:v>4069</c:v>
                </c:pt>
                <c:pt idx="17">
                  <c:v>3860</c:v>
                </c:pt>
                <c:pt idx="18">
                  <c:v>4867.75</c:v>
                </c:pt>
                <c:pt idx="19">
                  <c:v>4855.75</c:v>
                </c:pt>
                <c:pt idx="20">
                  <c:v>4874.75</c:v>
                </c:pt>
                <c:pt idx="21">
                  <c:v>4865.75</c:v>
                </c:pt>
                <c:pt idx="22">
                  <c:v>4878.75</c:v>
                </c:pt>
                <c:pt idx="23">
                  <c:v>4866.75</c:v>
                </c:pt>
                <c:pt idx="24">
                  <c:v>4866.75</c:v>
                </c:pt>
                <c:pt idx="25">
                  <c:v>4866.75</c:v>
                </c:pt>
                <c:pt idx="26">
                  <c:v>4867.75</c:v>
                </c:pt>
                <c:pt idx="27">
                  <c:v>4860.75</c:v>
                </c:pt>
                <c:pt idx="28">
                  <c:v>4866.75</c:v>
                </c:pt>
                <c:pt idx="29">
                  <c:v>4867.75</c:v>
                </c:pt>
                <c:pt idx="30">
                  <c:v>3355</c:v>
                </c:pt>
                <c:pt idx="31">
                  <c:v>5094</c:v>
                </c:pt>
                <c:pt idx="32">
                  <c:v>5547</c:v>
                </c:pt>
                <c:pt idx="33">
                  <c:v>4928</c:v>
                </c:pt>
                <c:pt idx="34">
                  <c:v>3752</c:v>
                </c:pt>
                <c:pt idx="35">
                  <c:v>4180</c:v>
                </c:pt>
                <c:pt idx="36">
                  <c:v>4100</c:v>
                </c:pt>
                <c:pt idx="37">
                  <c:v>4063</c:v>
                </c:pt>
                <c:pt idx="38">
                  <c:v>4069</c:v>
                </c:pt>
                <c:pt idx="39">
                  <c:v>4227</c:v>
                </c:pt>
                <c:pt idx="40">
                  <c:v>4303</c:v>
                </c:pt>
                <c:pt idx="41">
                  <c:v>4142</c:v>
                </c:pt>
                <c:pt idx="42">
                  <c:v>4271</c:v>
                </c:pt>
                <c:pt idx="43">
                  <c:v>4667</c:v>
                </c:pt>
                <c:pt idx="44">
                  <c:v>4649</c:v>
                </c:pt>
                <c:pt idx="45">
                  <c:v>3792</c:v>
                </c:pt>
                <c:pt idx="46">
                  <c:v>3428</c:v>
                </c:pt>
                <c:pt idx="47">
                  <c:v>3554</c:v>
                </c:pt>
                <c:pt idx="48">
                  <c:v>3623</c:v>
                </c:pt>
                <c:pt idx="49">
                  <c:v>3667</c:v>
                </c:pt>
                <c:pt idx="50">
                  <c:v>3378</c:v>
                </c:pt>
                <c:pt idx="51">
                  <c:v>3866</c:v>
                </c:pt>
                <c:pt idx="52">
                  <c:v>3862</c:v>
                </c:pt>
                <c:pt idx="53">
                  <c:v>3302</c:v>
                </c:pt>
                <c:pt idx="54">
                  <c:v>3137</c:v>
                </c:pt>
                <c:pt idx="55">
                  <c:v>3115</c:v>
                </c:pt>
                <c:pt idx="56">
                  <c:v>3594</c:v>
                </c:pt>
                <c:pt idx="57">
                  <c:v>3237</c:v>
                </c:pt>
                <c:pt idx="58">
                  <c:v>3428</c:v>
                </c:pt>
                <c:pt idx="59">
                  <c:v>3245</c:v>
                </c:pt>
              </c:numCache>
            </c:numRef>
          </c:yVal>
          <c:smooth val="0"/>
          <c:extLst>
            <c:ext xmlns:c16="http://schemas.microsoft.com/office/drawing/2014/chart" uri="{C3380CC4-5D6E-409C-BE32-E72D297353CC}">
              <c16:uniqueId val="{00000001-77BC-4359-BDAA-4E2360A55D7E}"/>
            </c:ext>
          </c:extLst>
        </c:ser>
        <c:dLbls>
          <c:showLegendKey val="0"/>
          <c:showVal val="0"/>
          <c:showCatName val="0"/>
          <c:showSerName val="0"/>
          <c:showPercent val="0"/>
          <c:showBubbleSize val="0"/>
        </c:dLbls>
        <c:axId val="248361352"/>
        <c:axId val="248361744"/>
      </c:scatterChart>
      <c:valAx>
        <c:axId val="248361352"/>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8361744"/>
        <c:crosses val="autoZero"/>
        <c:crossBetween val="midCat"/>
      </c:valAx>
      <c:valAx>
        <c:axId val="248361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836135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Electricity Trend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'Site C'!$H$128</c:f>
              <c:strCache>
                <c:ptCount val="1"/>
                <c:pt idx="0">
                  <c:v>Electricity</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'Site C'!$G$129:$G$188</c:f>
              <c:numCache>
                <c:formatCode>mmm\-yy</c:formatCode>
                <c:ptCount val="60"/>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pt idx="49">
                  <c:v>43221</c:v>
                </c:pt>
                <c:pt idx="50">
                  <c:v>43252</c:v>
                </c:pt>
                <c:pt idx="51">
                  <c:v>43282</c:v>
                </c:pt>
                <c:pt idx="52">
                  <c:v>43313</c:v>
                </c:pt>
                <c:pt idx="53">
                  <c:v>43344</c:v>
                </c:pt>
                <c:pt idx="54">
                  <c:v>43374</c:v>
                </c:pt>
                <c:pt idx="55">
                  <c:v>43405</c:v>
                </c:pt>
                <c:pt idx="56">
                  <c:v>43435</c:v>
                </c:pt>
                <c:pt idx="57">
                  <c:v>43466</c:v>
                </c:pt>
                <c:pt idx="58">
                  <c:v>43497</c:v>
                </c:pt>
                <c:pt idx="59">
                  <c:v>43525</c:v>
                </c:pt>
              </c:numCache>
            </c:numRef>
          </c:xVal>
          <c:yVal>
            <c:numRef>
              <c:f>'Site C'!$H$129:$H$188</c:f>
              <c:numCache>
                <c:formatCode>0</c:formatCode>
                <c:ptCount val="60"/>
                <c:pt idx="0">
                  <c:v>269928</c:v>
                </c:pt>
                <c:pt idx="1">
                  <c:v>117061</c:v>
                </c:pt>
                <c:pt idx="2">
                  <c:v>181027</c:v>
                </c:pt>
                <c:pt idx="3">
                  <c:v>186020</c:v>
                </c:pt>
                <c:pt idx="4">
                  <c:v>183878</c:v>
                </c:pt>
                <c:pt idx="5">
                  <c:v>177842</c:v>
                </c:pt>
                <c:pt idx="6">
                  <c:v>218037</c:v>
                </c:pt>
                <c:pt idx="7">
                  <c:v>220381</c:v>
                </c:pt>
                <c:pt idx="8">
                  <c:v>204674</c:v>
                </c:pt>
                <c:pt idx="9">
                  <c:v>207416</c:v>
                </c:pt>
                <c:pt idx="10">
                  <c:v>208880</c:v>
                </c:pt>
                <c:pt idx="11">
                  <c:v>249031</c:v>
                </c:pt>
                <c:pt idx="12">
                  <c:v>212800</c:v>
                </c:pt>
                <c:pt idx="13">
                  <c:v>202559</c:v>
                </c:pt>
                <c:pt idx="14">
                  <c:v>195288</c:v>
                </c:pt>
                <c:pt idx="15">
                  <c:v>207417</c:v>
                </c:pt>
                <c:pt idx="16">
                  <c:v>197267</c:v>
                </c:pt>
                <c:pt idx="17">
                  <c:v>196687</c:v>
                </c:pt>
                <c:pt idx="18">
                  <c:v>210087</c:v>
                </c:pt>
                <c:pt idx="19">
                  <c:v>237267</c:v>
                </c:pt>
                <c:pt idx="20">
                  <c:v>248134</c:v>
                </c:pt>
                <c:pt idx="21">
                  <c:v>248753</c:v>
                </c:pt>
                <c:pt idx="22">
                  <c:v>246316</c:v>
                </c:pt>
                <c:pt idx="23">
                  <c:v>246276</c:v>
                </c:pt>
                <c:pt idx="24">
                  <c:v>230415</c:v>
                </c:pt>
                <c:pt idx="25">
                  <c:v>217472</c:v>
                </c:pt>
                <c:pt idx="26">
                  <c:v>206743</c:v>
                </c:pt>
                <c:pt idx="27">
                  <c:v>201530</c:v>
                </c:pt>
                <c:pt idx="28">
                  <c:v>205443</c:v>
                </c:pt>
                <c:pt idx="29">
                  <c:v>194802</c:v>
                </c:pt>
                <c:pt idx="30">
                  <c:v>219364</c:v>
                </c:pt>
                <c:pt idx="31">
                  <c:v>227329</c:v>
                </c:pt>
                <c:pt idx="32">
                  <c:v>237272</c:v>
                </c:pt>
                <c:pt idx="33">
                  <c:v>252148</c:v>
                </c:pt>
                <c:pt idx="34">
                  <c:v>217479</c:v>
                </c:pt>
                <c:pt idx="35">
                  <c:v>223312</c:v>
                </c:pt>
                <c:pt idx="36">
                  <c:v>190278</c:v>
                </c:pt>
                <c:pt idx="37">
                  <c:v>199358</c:v>
                </c:pt>
                <c:pt idx="38">
                  <c:v>188219</c:v>
                </c:pt>
                <c:pt idx="39">
                  <c:v>180464</c:v>
                </c:pt>
                <c:pt idx="40">
                  <c:v>189213</c:v>
                </c:pt>
                <c:pt idx="41">
                  <c:v>183512</c:v>
                </c:pt>
                <c:pt idx="42">
                  <c:v>205288</c:v>
                </c:pt>
                <c:pt idx="43">
                  <c:v>213608</c:v>
                </c:pt>
                <c:pt idx="44">
                  <c:v>238408</c:v>
                </c:pt>
                <c:pt idx="45">
                  <c:v>237813</c:v>
                </c:pt>
                <c:pt idx="46">
                  <c:v>219079</c:v>
                </c:pt>
                <c:pt idx="47">
                  <c:v>236243</c:v>
                </c:pt>
                <c:pt idx="48">
                  <c:v>207241</c:v>
                </c:pt>
                <c:pt idx="49">
                  <c:v>191529</c:v>
                </c:pt>
                <c:pt idx="50">
                  <c:v>174354</c:v>
                </c:pt>
                <c:pt idx="51">
                  <c:v>178168</c:v>
                </c:pt>
                <c:pt idx="52">
                  <c:v>172538</c:v>
                </c:pt>
                <c:pt idx="53">
                  <c:v>173452</c:v>
                </c:pt>
                <c:pt idx="54">
                  <c:v>199493</c:v>
                </c:pt>
                <c:pt idx="55">
                  <c:v>216003</c:v>
                </c:pt>
                <c:pt idx="56">
                  <c:v>198548</c:v>
                </c:pt>
                <c:pt idx="57">
                  <c:v>222730</c:v>
                </c:pt>
                <c:pt idx="58">
                  <c:v>202383</c:v>
                </c:pt>
                <c:pt idx="59">
                  <c:v>208133</c:v>
                </c:pt>
              </c:numCache>
            </c:numRef>
          </c:yVal>
          <c:smooth val="0"/>
          <c:extLst>
            <c:ext xmlns:c16="http://schemas.microsoft.com/office/drawing/2014/chart" uri="{C3380CC4-5D6E-409C-BE32-E72D297353CC}">
              <c16:uniqueId val="{00000001-CBEE-4040-A41E-5BE27B54060B}"/>
            </c:ext>
          </c:extLst>
        </c:ser>
        <c:dLbls>
          <c:showLegendKey val="0"/>
          <c:showVal val="0"/>
          <c:showCatName val="0"/>
          <c:showSerName val="0"/>
          <c:showPercent val="0"/>
          <c:showBubbleSize val="0"/>
        </c:dLbls>
        <c:axId val="248362528"/>
        <c:axId val="248362920"/>
      </c:scatterChart>
      <c:valAx>
        <c:axId val="248362528"/>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8362920"/>
        <c:crosses val="autoZero"/>
        <c:crossBetween val="midCat"/>
      </c:valAx>
      <c:valAx>
        <c:axId val="2483629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836252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Gas &amp; Oil Trend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417781515174688E-2"/>
          <c:y val="0.25610876365217183"/>
          <c:w val="0.83987067007829042"/>
          <c:h val="0.57217085875275608"/>
        </c:manualLayout>
      </c:layout>
      <c:scatterChart>
        <c:scatterStyle val="lineMarker"/>
        <c:varyColors val="0"/>
        <c:ser>
          <c:idx val="0"/>
          <c:order val="0"/>
          <c:tx>
            <c:strRef>
              <c:f>'Site C'!$E$128</c:f>
              <c:strCache>
                <c:ptCount val="1"/>
                <c:pt idx="0">
                  <c:v>Gas &amp; Oil</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'Site C'!$D$129:$D$188</c:f>
              <c:numCache>
                <c:formatCode>mmm\-yy</c:formatCode>
                <c:ptCount val="60"/>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pt idx="49">
                  <c:v>43221</c:v>
                </c:pt>
                <c:pt idx="50">
                  <c:v>43252</c:v>
                </c:pt>
                <c:pt idx="51">
                  <c:v>43282</c:v>
                </c:pt>
                <c:pt idx="52">
                  <c:v>43313</c:v>
                </c:pt>
                <c:pt idx="53">
                  <c:v>43344</c:v>
                </c:pt>
                <c:pt idx="54">
                  <c:v>43374</c:v>
                </c:pt>
                <c:pt idx="55">
                  <c:v>43405</c:v>
                </c:pt>
                <c:pt idx="56">
                  <c:v>43435</c:v>
                </c:pt>
                <c:pt idx="57">
                  <c:v>43466</c:v>
                </c:pt>
                <c:pt idx="58">
                  <c:v>43497</c:v>
                </c:pt>
                <c:pt idx="59">
                  <c:v>43525</c:v>
                </c:pt>
              </c:numCache>
            </c:numRef>
          </c:xVal>
          <c:yVal>
            <c:numRef>
              <c:f>'Site C'!$E$129:$E$188</c:f>
              <c:numCache>
                <c:formatCode>0</c:formatCode>
                <c:ptCount val="60"/>
                <c:pt idx="0">
                  <c:v>323171.64552799996</c:v>
                </c:pt>
                <c:pt idx="1">
                  <c:v>188399.39291699999</c:v>
                </c:pt>
                <c:pt idx="2">
                  <c:v>202448.24361200002</c:v>
                </c:pt>
                <c:pt idx="3">
                  <c:v>178557.48009600001</c:v>
                </c:pt>
                <c:pt idx="4">
                  <c:v>173034.229502</c:v>
                </c:pt>
                <c:pt idx="5">
                  <c:v>194244.90713499999</c:v>
                </c:pt>
                <c:pt idx="6">
                  <c:v>450714.33424699999</c:v>
                </c:pt>
                <c:pt idx="7">
                  <c:v>835158.37960099999</c:v>
                </c:pt>
                <c:pt idx="8">
                  <c:v>997346.06860899995</c:v>
                </c:pt>
                <c:pt idx="9">
                  <c:v>973831.93658099999</c:v>
                </c:pt>
                <c:pt idx="10">
                  <c:v>820070.74797000003</c:v>
                </c:pt>
                <c:pt idx="11">
                  <c:v>1029256.0869519999</c:v>
                </c:pt>
                <c:pt idx="12">
                  <c:v>359091.32675999997</c:v>
                </c:pt>
                <c:pt idx="13">
                  <c:v>363175.081061</c:v>
                </c:pt>
                <c:pt idx="14">
                  <c:v>191764.781946</c:v>
                </c:pt>
                <c:pt idx="15">
                  <c:v>124160.66957100001</c:v>
                </c:pt>
                <c:pt idx="16">
                  <c:v>178260.46577000001</c:v>
                </c:pt>
                <c:pt idx="17">
                  <c:v>174654.31538499999</c:v>
                </c:pt>
                <c:pt idx="18">
                  <c:v>372379.20070699998</c:v>
                </c:pt>
                <c:pt idx="19">
                  <c:v>907051.98610899993</c:v>
                </c:pt>
                <c:pt idx="20">
                  <c:v>956912.66295100003</c:v>
                </c:pt>
                <c:pt idx="21">
                  <c:v>768796.107051</c:v>
                </c:pt>
                <c:pt idx="22">
                  <c:v>1149011.4153809999</c:v>
                </c:pt>
                <c:pt idx="23">
                  <c:v>1488980.204957</c:v>
                </c:pt>
                <c:pt idx="24">
                  <c:v>646152.19718100003</c:v>
                </c:pt>
                <c:pt idx="25">
                  <c:v>376114.68147899996</c:v>
                </c:pt>
                <c:pt idx="26">
                  <c:v>158660.10179400002</c:v>
                </c:pt>
                <c:pt idx="27">
                  <c:v>219288.83025100001</c:v>
                </c:pt>
                <c:pt idx="28">
                  <c:v>229742.23295799998</c:v>
                </c:pt>
                <c:pt idx="29">
                  <c:v>273183.74249700003</c:v>
                </c:pt>
                <c:pt idx="30">
                  <c:v>448674.65870399994</c:v>
                </c:pt>
                <c:pt idx="31">
                  <c:v>865653.67468499998</c:v>
                </c:pt>
                <c:pt idx="32">
                  <c:v>956918.54114500002</c:v>
                </c:pt>
                <c:pt idx="33">
                  <c:v>999765.081886</c:v>
                </c:pt>
                <c:pt idx="34">
                  <c:v>1415143.1868439999</c:v>
                </c:pt>
                <c:pt idx="35">
                  <c:v>888228.175009</c:v>
                </c:pt>
                <c:pt idx="36">
                  <c:v>550579.82858199999</c:v>
                </c:pt>
                <c:pt idx="37">
                  <c:v>435290.15594500001</c:v>
                </c:pt>
                <c:pt idx="38">
                  <c:v>212847.30321899999</c:v>
                </c:pt>
                <c:pt idx="39">
                  <c:v>157871.94111399999</c:v>
                </c:pt>
                <c:pt idx="40">
                  <c:v>215438.32547799998</c:v>
                </c:pt>
                <c:pt idx="41">
                  <c:v>332632.653705</c:v>
                </c:pt>
                <c:pt idx="42">
                  <c:v>189947.55064600002</c:v>
                </c:pt>
                <c:pt idx="43">
                  <c:v>772173.67207899992</c:v>
                </c:pt>
                <c:pt idx="44">
                  <c:v>570411.58130099997</c:v>
                </c:pt>
                <c:pt idx="45">
                  <c:v>1144459.9379779999</c:v>
                </c:pt>
                <c:pt idx="46">
                  <c:v>1185782.7810849999</c:v>
                </c:pt>
                <c:pt idx="47">
                  <c:v>1101597.2581710001</c:v>
                </c:pt>
                <c:pt idx="48">
                  <c:v>282380.04931500001</c:v>
                </c:pt>
                <c:pt idx="49">
                  <c:v>201604.636313</c:v>
                </c:pt>
                <c:pt idx="50">
                  <c:v>483154.08682000003</c:v>
                </c:pt>
                <c:pt idx="51">
                  <c:v>146799.235693</c:v>
                </c:pt>
                <c:pt idx="52">
                  <c:v>169262.88704999999</c:v>
                </c:pt>
                <c:pt idx="53">
                  <c:v>153163.104961</c:v>
                </c:pt>
                <c:pt idx="54">
                  <c:v>245349.785172</c:v>
                </c:pt>
                <c:pt idx="55">
                  <c:v>703489.63755299989</c:v>
                </c:pt>
                <c:pt idx="56">
                  <c:v>691083.03101699997</c:v>
                </c:pt>
                <c:pt idx="57">
                  <c:v>1390353.3441549998</c:v>
                </c:pt>
                <c:pt idx="58">
                  <c:v>1055666.132219</c:v>
                </c:pt>
                <c:pt idx="59">
                  <c:v>1093749.5084480001</c:v>
                </c:pt>
              </c:numCache>
            </c:numRef>
          </c:yVal>
          <c:smooth val="0"/>
          <c:extLst>
            <c:ext xmlns:c16="http://schemas.microsoft.com/office/drawing/2014/chart" uri="{C3380CC4-5D6E-409C-BE32-E72D297353CC}">
              <c16:uniqueId val="{00000001-48E6-4688-A56A-3AA946B21AF2}"/>
            </c:ext>
          </c:extLst>
        </c:ser>
        <c:dLbls>
          <c:showLegendKey val="0"/>
          <c:showVal val="0"/>
          <c:showCatName val="0"/>
          <c:showSerName val="0"/>
          <c:showPercent val="0"/>
          <c:showBubbleSize val="0"/>
        </c:dLbls>
        <c:axId val="248363704"/>
        <c:axId val="248364096"/>
      </c:scatterChart>
      <c:valAx>
        <c:axId val="248363704"/>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8364096"/>
        <c:crosses val="autoZero"/>
        <c:crossBetween val="midCat"/>
      </c:valAx>
      <c:valAx>
        <c:axId val="2483640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836370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"Monthly electricity consumption (kWhrs) 2014/5 - 2017/8"</c:f>
          <c:strCache>
            <c:ptCount val="1"/>
            <c:pt idx="0">
              <c:v>Monthly electricity consumption (kWhrs) 2014/5 - 2017/8</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'Site C'!$S$154</c:f>
              <c:strCache>
                <c:ptCount val="1"/>
                <c:pt idx="0">
                  <c:v>2014</c:v>
                </c:pt>
              </c:strCache>
            </c:strRef>
          </c:tx>
          <c:spPr>
            <a:solidFill>
              <a:schemeClr val="accent1"/>
            </a:solidFill>
            <a:ln>
              <a:noFill/>
            </a:ln>
            <a:effectLst/>
          </c:spPr>
          <c:invertIfNegative val="0"/>
          <c:cat>
            <c:strRef>
              <c:f>'Site C'!$R$155:$R$166</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C'!$S$155:$S$166</c:f>
              <c:numCache>
                <c:formatCode>0</c:formatCode>
                <c:ptCount val="12"/>
                <c:pt idx="0">
                  <c:v>269928</c:v>
                </c:pt>
                <c:pt idx="1">
                  <c:v>117061</c:v>
                </c:pt>
                <c:pt idx="2">
                  <c:v>181027</c:v>
                </c:pt>
                <c:pt idx="3">
                  <c:v>186020</c:v>
                </c:pt>
                <c:pt idx="4">
                  <c:v>183878</c:v>
                </c:pt>
                <c:pt idx="5">
                  <c:v>177842</c:v>
                </c:pt>
                <c:pt idx="6">
                  <c:v>218037</c:v>
                </c:pt>
                <c:pt idx="7">
                  <c:v>220381</c:v>
                </c:pt>
                <c:pt idx="8">
                  <c:v>204674</c:v>
                </c:pt>
                <c:pt idx="9">
                  <c:v>207416</c:v>
                </c:pt>
                <c:pt idx="10">
                  <c:v>208880</c:v>
                </c:pt>
                <c:pt idx="11">
                  <c:v>249031</c:v>
                </c:pt>
              </c:numCache>
            </c:numRef>
          </c:val>
          <c:extLst>
            <c:ext xmlns:c16="http://schemas.microsoft.com/office/drawing/2014/chart" uri="{C3380CC4-5D6E-409C-BE32-E72D297353CC}">
              <c16:uniqueId val="{00000000-B508-40AD-9F5B-4226CD9B9E8A}"/>
            </c:ext>
          </c:extLst>
        </c:ser>
        <c:ser>
          <c:idx val="1"/>
          <c:order val="1"/>
          <c:tx>
            <c:strRef>
              <c:f>'Site C'!$T$154</c:f>
              <c:strCache>
                <c:ptCount val="1"/>
                <c:pt idx="0">
                  <c:v>2015</c:v>
                </c:pt>
              </c:strCache>
            </c:strRef>
          </c:tx>
          <c:spPr>
            <a:solidFill>
              <a:schemeClr val="accent2"/>
            </a:solidFill>
            <a:ln>
              <a:noFill/>
            </a:ln>
            <a:effectLst/>
          </c:spPr>
          <c:invertIfNegative val="0"/>
          <c:cat>
            <c:strRef>
              <c:f>'Site C'!$R$155:$R$166</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C'!$T$155:$T$166</c:f>
              <c:numCache>
                <c:formatCode>0</c:formatCode>
                <c:ptCount val="12"/>
                <c:pt idx="0">
                  <c:v>212800</c:v>
                </c:pt>
                <c:pt idx="1">
                  <c:v>202559</c:v>
                </c:pt>
                <c:pt idx="2">
                  <c:v>195288</c:v>
                </c:pt>
                <c:pt idx="3">
                  <c:v>207417</c:v>
                </c:pt>
                <c:pt idx="4">
                  <c:v>197267</c:v>
                </c:pt>
                <c:pt idx="5">
                  <c:v>196687</c:v>
                </c:pt>
                <c:pt idx="6">
                  <c:v>210087</c:v>
                </c:pt>
                <c:pt idx="7">
                  <c:v>237267</c:v>
                </c:pt>
                <c:pt idx="8">
                  <c:v>248134</c:v>
                </c:pt>
                <c:pt idx="9">
                  <c:v>248753</c:v>
                </c:pt>
                <c:pt idx="10">
                  <c:v>246316</c:v>
                </c:pt>
                <c:pt idx="11">
                  <c:v>246276</c:v>
                </c:pt>
              </c:numCache>
            </c:numRef>
          </c:val>
          <c:extLst>
            <c:ext xmlns:c16="http://schemas.microsoft.com/office/drawing/2014/chart" uri="{C3380CC4-5D6E-409C-BE32-E72D297353CC}">
              <c16:uniqueId val="{00000001-B508-40AD-9F5B-4226CD9B9E8A}"/>
            </c:ext>
          </c:extLst>
        </c:ser>
        <c:ser>
          <c:idx val="2"/>
          <c:order val="2"/>
          <c:tx>
            <c:strRef>
              <c:f>'Site C'!$U$154</c:f>
              <c:strCache>
                <c:ptCount val="1"/>
                <c:pt idx="0">
                  <c:v>2016</c:v>
                </c:pt>
              </c:strCache>
            </c:strRef>
          </c:tx>
          <c:spPr>
            <a:solidFill>
              <a:schemeClr val="accent3"/>
            </a:solidFill>
            <a:ln>
              <a:noFill/>
            </a:ln>
            <a:effectLst/>
          </c:spPr>
          <c:invertIfNegative val="0"/>
          <c:trendline>
            <c:spPr>
              <a:ln w="19050" cap="rnd">
                <a:solidFill>
                  <a:schemeClr val="accent3"/>
                </a:solidFill>
                <a:prstDash val="sysDot"/>
              </a:ln>
              <a:effectLst/>
            </c:spPr>
            <c:trendlineType val="linear"/>
            <c:dispRSqr val="0"/>
            <c:dispEq val="0"/>
          </c:trendline>
          <c:cat>
            <c:strRef>
              <c:f>'Site C'!$R$155:$R$166</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C'!$U$155:$U$166</c:f>
              <c:numCache>
                <c:formatCode>0</c:formatCode>
                <c:ptCount val="12"/>
                <c:pt idx="0">
                  <c:v>230415</c:v>
                </c:pt>
                <c:pt idx="1">
                  <c:v>217472</c:v>
                </c:pt>
                <c:pt idx="2">
                  <c:v>206743</c:v>
                </c:pt>
                <c:pt idx="3">
                  <c:v>201530</c:v>
                </c:pt>
                <c:pt idx="4">
                  <c:v>205443</c:v>
                </c:pt>
                <c:pt idx="5">
                  <c:v>194802</c:v>
                </c:pt>
                <c:pt idx="6">
                  <c:v>219364</c:v>
                </c:pt>
                <c:pt idx="7">
                  <c:v>227329</c:v>
                </c:pt>
                <c:pt idx="8">
                  <c:v>237272</c:v>
                </c:pt>
                <c:pt idx="9">
                  <c:v>252148</c:v>
                </c:pt>
                <c:pt idx="10">
                  <c:v>217479</c:v>
                </c:pt>
                <c:pt idx="11">
                  <c:v>223312</c:v>
                </c:pt>
              </c:numCache>
            </c:numRef>
          </c:val>
          <c:extLst>
            <c:ext xmlns:c16="http://schemas.microsoft.com/office/drawing/2014/chart" uri="{C3380CC4-5D6E-409C-BE32-E72D297353CC}">
              <c16:uniqueId val="{00000003-B508-40AD-9F5B-4226CD9B9E8A}"/>
            </c:ext>
          </c:extLst>
        </c:ser>
        <c:ser>
          <c:idx val="3"/>
          <c:order val="3"/>
          <c:tx>
            <c:strRef>
              <c:f>'Site C'!$V$154</c:f>
              <c:strCache>
                <c:ptCount val="1"/>
                <c:pt idx="0">
                  <c:v>2017</c:v>
                </c:pt>
              </c:strCache>
            </c:strRef>
          </c:tx>
          <c:spPr>
            <a:solidFill>
              <a:schemeClr val="accent4"/>
            </a:solidFill>
            <a:ln>
              <a:noFill/>
            </a:ln>
            <a:effectLst/>
          </c:spPr>
          <c:invertIfNegative val="0"/>
          <c:cat>
            <c:strRef>
              <c:f>'Site C'!$R$155:$R$166</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C'!$V$155:$V$166</c:f>
              <c:numCache>
                <c:formatCode>0</c:formatCode>
                <c:ptCount val="12"/>
                <c:pt idx="0">
                  <c:v>190278</c:v>
                </c:pt>
                <c:pt idx="1">
                  <c:v>199358</c:v>
                </c:pt>
                <c:pt idx="2">
                  <c:v>188219</c:v>
                </c:pt>
                <c:pt idx="3">
                  <c:v>180464</c:v>
                </c:pt>
                <c:pt idx="4">
                  <c:v>189213</c:v>
                </c:pt>
                <c:pt idx="5">
                  <c:v>183512</c:v>
                </c:pt>
                <c:pt idx="6">
                  <c:v>205288</c:v>
                </c:pt>
                <c:pt idx="7">
                  <c:v>213608</c:v>
                </c:pt>
                <c:pt idx="8">
                  <c:v>238408</c:v>
                </c:pt>
                <c:pt idx="9">
                  <c:v>237813</c:v>
                </c:pt>
                <c:pt idx="10">
                  <c:v>219079</c:v>
                </c:pt>
                <c:pt idx="11">
                  <c:v>236243</c:v>
                </c:pt>
              </c:numCache>
            </c:numRef>
          </c:val>
          <c:extLst>
            <c:ext xmlns:c16="http://schemas.microsoft.com/office/drawing/2014/chart" uri="{C3380CC4-5D6E-409C-BE32-E72D297353CC}">
              <c16:uniqueId val="{00000004-B508-40AD-9F5B-4226CD9B9E8A}"/>
            </c:ext>
          </c:extLst>
        </c:ser>
        <c:ser>
          <c:idx val="4"/>
          <c:order val="4"/>
          <c:tx>
            <c:strRef>
              <c:f>'Site C'!$W$154</c:f>
              <c:strCache>
                <c:ptCount val="1"/>
                <c:pt idx="0">
                  <c:v>2018</c:v>
                </c:pt>
              </c:strCache>
            </c:strRef>
          </c:tx>
          <c:spPr>
            <a:solidFill>
              <a:schemeClr val="accent5"/>
            </a:solidFill>
            <a:ln>
              <a:noFill/>
            </a:ln>
            <a:effectLst/>
          </c:spPr>
          <c:invertIfNegative val="0"/>
          <c:cat>
            <c:strRef>
              <c:f>'Site C'!$R$155:$R$166</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C'!$W$155:$W$166</c:f>
              <c:numCache>
                <c:formatCode>0</c:formatCode>
                <c:ptCount val="12"/>
                <c:pt idx="0">
                  <c:v>207241</c:v>
                </c:pt>
                <c:pt idx="1">
                  <c:v>191529</c:v>
                </c:pt>
                <c:pt idx="2">
                  <c:v>174354</c:v>
                </c:pt>
                <c:pt idx="3">
                  <c:v>178168</c:v>
                </c:pt>
                <c:pt idx="4">
                  <c:v>172538</c:v>
                </c:pt>
                <c:pt idx="5">
                  <c:v>173452</c:v>
                </c:pt>
                <c:pt idx="6">
                  <c:v>199493</c:v>
                </c:pt>
                <c:pt idx="7">
                  <c:v>216003</c:v>
                </c:pt>
                <c:pt idx="8">
                  <c:v>198548</c:v>
                </c:pt>
                <c:pt idx="9">
                  <c:v>222730</c:v>
                </c:pt>
                <c:pt idx="10">
                  <c:v>202383</c:v>
                </c:pt>
                <c:pt idx="11">
                  <c:v>208133</c:v>
                </c:pt>
              </c:numCache>
            </c:numRef>
          </c:val>
          <c:extLst>
            <c:ext xmlns:c16="http://schemas.microsoft.com/office/drawing/2014/chart" uri="{C3380CC4-5D6E-409C-BE32-E72D297353CC}">
              <c16:uniqueId val="{00000005-B508-40AD-9F5B-4226CD9B9E8A}"/>
            </c:ext>
          </c:extLst>
        </c:ser>
        <c:dLbls>
          <c:showLegendKey val="0"/>
          <c:showVal val="0"/>
          <c:showCatName val="0"/>
          <c:showSerName val="0"/>
          <c:showPercent val="0"/>
          <c:showBubbleSize val="0"/>
        </c:dLbls>
        <c:gapWidth val="219"/>
        <c:overlap val="-27"/>
        <c:axId val="245881248"/>
        <c:axId val="207901712"/>
      </c:barChart>
      <c:catAx>
        <c:axId val="245881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901712"/>
        <c:crosses val="autoZero"/>
        <c:auto val="1"/>
        <c:lblAlgn val="ctr"/>
        <c:lblOffset val="100"/>
        <c:noMultiLvlLbl val="0"/>
      </c:catAx>
      <c:valAx>
        <c:axId val="2079017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5881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Electricity v Hrs of darkness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'Site C'!$H$128</c:f>
              <c:strCache>
                <c:ptCount val="1"/>
                <c:pt idx="0">
                  <c:v>Electricity</c:v>
                </c:pt>
              </c:strCache>
            </c:strRef>
          </c:tx>
          <c:spPr>
            <a:solidFill>
              <a:schemeClr val="accent1"/>
            </a:solidFill>
            <a:ln>
              <a:noFill/>
            </a:ln>
            <a:effectLst/>
          </c:spPr>
          <c:invertIfNegative val="0"/>
          <c:cat>
            <c:numRef>
              <c:f>'Site C'!$G$129:$G$188</c:f>
              <c:numCache>
                <c:formatCode>mmm\-yy</c:formatCode>
                <c:ptCount val="60"/>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pt idx="49">
                  <c:v>43221</c:v>
                </c:pt>
                <c:pt idx="50">
                  <c:v>43252</c:v>
                </c:pt>
                <c:pt idx="51">
                  <c:v>43282</c:v>
                </c:pt>
                <c:pt idx="52">
                  <c:v>43313</c:v>
                </c:pt>
                <c:pt idx="53">
                  <c:v>43344</c:v>
                </c:pt>
                <c:pt idx="54">
                  <c:v>43374</c:v>
                </c:pt>
                <c:pt idx="55">
                  <c:v>43405</c:v>
                </c:pt>
                <c:pt idx="56">
                  <c:v>43435</c:v>
                </c:pt>
                <c:pt idx="57">
                  <c:v>43466</c:v>
                </c:pt>
                <c:pt idx="58">
                  <c:v>43497</c:v>
                </c:pt>
                <c:pt idx="59">
                  <c:v>43525</c:v>
                </c:pt>
              </c:numCache>
            </c:numRef>
          </c:cat>
          <c:val>
            <c:numRef>
              <c:f>'Site C'!$H$129:$H$188</c:f>
              <c:numCache>
                <c:formatCode>0</c:formatCode>
                <c:ptCount val="60"/>
                <c:pt idx="0">
                  <c:v>269928</c:v>
                </c:pt>
                <c:pt idx="1">
                  <c:v>117061</c:v>
                </c:pt>
                <c:pt idx="2">
                  <c:v>181027</c:v>
                </c:pt>
                <c:pt idx="3">
                  <c:v>186020</c:v>
                </c:pt>
                <c:pt idx="4">
                  <c:v>183878</c:v>
                </c:pt>
                <c:pt idx="5">
                  <c:v>177842</c:v>
                </c:pt>
                <c:pt idx="6">
                  <c:v>218037</c:v>
                </c:pt>
                <c:pt idx="7">
                  <c:v>220381</c:v>
                </c:pt>
                <c:pt idx="8">
                  <c:v>204674</c:v>
                </c:pt>
                <c:pt idx="9">
                  <c:v>207416</c:v>
                </c:pt>
                <c:pt idx="10">
                  <c:v>208880</c:v>
                </c:pt>
                <c:pt idx="11">
                  <c:v>249031</c:v>
                </c:pt>
                <c:pt idx="12">
                  <c:v>212800</c:v>
                </c:pt>
                <c:pt idx="13">
                  <c:v>202559</c:v>
                </c:pt>
                <c:pt idx="14">
                  <c:v>195288</c:v>
                </c:pt>
                <c:pt idx="15">
                  <c:v>207417</c:v>
                </c:pt>
                <c:pt idx="16">
                  <c:v>197267</c:v>
                </c:pt>
                <c:pt idx="17">
                  <c:v>196687</c:v>
                </c:pt>
                <c:pt idx="18">
                  <c:v>210087</c:v>
                </c:pt>
                <c:pt idx="19">
                  <c:v>237267</c:v>
                </c:pt>
                <c:pt idx="20">
                  <c:v>248134</c:v>
                </c:pt>
                <c:pt idx="21">
                  <c:v>248753</c:v>
                </c:pt>
                <c:pt idx="22">
                  <c:v>246316</c:v>
                </c:pt>
                <c:pt idx="23">
                  <c:v>246276</c:v>
                </c:pt>
                <c:pt idx="24">
                  <c:v>230415</c:v>
                </c:pt>
                <c:pt idx="25">
                  <c:v>217472</c:v>
                </c:pt>
                <c:pt idx="26">
                  <c:v>206743</c:v>
                </c:pt>
                <c:pt idx="27">
                  <c:v>201530</c:v>
                </c:pt>
                <c:pt idx="28">
                  <c:v>205443</c:v>
                </c:pt>
                <c:pt idx="29">
                  <c:v>194802</c:v>
                </c:pt>
                <c:pt idx="30">
                  <c:v>219364</c:v>
                </c:pt>
                <c:pt idx="31">
                  <c:v>227329</c:v>
                </c:pt>
                <c:pt idx="32">
                  <c:v>237272</c:v>
                </c:pt>
                <c:pt idx="33">
                  <c:v>252148</c:v>
                </c:pt>
                <c:pt idx="34">
                  <c:v>217479</c:v>
                </c:pt>
                <c:pt idx="35">
                  <c:v>223312</c:v>
                </c:pt>
                <c:pt idx="36">
                  <c:v>190278</c:v>
                </c:pt>
                <c:pt idx="37">
                  <c:v>199358</c:v>
                </c:pt>
                <c:pt idx="38">
                  <c:v>188219</c:v>
                </c:pt>
                <c:pt idx="39">
                  <c:v>180464</c:v>
                </c:pt>
                <c:pt idx="40">
                  <c:v>189213</c:v>
                </c:pt>
                <c:pt idx="41">
                  <c:v>183512</c:v>
                </c:pt>
                <c:pt idx="42">
                  <c:v>205288</c:v>
                </c:pt>
                <c:pt idx="43">
                  <c:v>213608</c:v>
                </c:pt>
                <c:pt idx="44">
                  <c:v>238408</c:v>
                </c:pt>
                <c:pt idx="45">
                  <c:v>237813</c:v>
                </c:pt>
                <c:pt idx="46">
                  <c:v>219079</c:v>
                </c:pt>
                <c:pt idx="47">
                  <c:v>236243</c:v>
                </c:pt>
                <c:pt idx="48">
                  <c:v>207241</c:v>
                </c:pt>
                <c:pt idx="49">
                  <c:v>191529</c:v>
                </c:pt>
                <c:pt idx="50">
                  <c:v>174354</c:v>
                </c:pt>
                <c:pt idx="51">
                  <c:v>178168</c:v>
                </c:pt>
                <c:pt idx="52">
                  <c:v>172538</c:v>
                </c:pt>
                <c:pt idx="53">
                  <c:v>173452</c:v>
                </c:pt>
                <c:pt idx="54">
                  <c:v>199493</c:v>
                </c:pt>
                <c:pt idx="55">
                  <c:v>216003</c:v>
                </c:pt>
                <c:pt idx="56">
                  <c:v>198548</c:v>
                </c:pt>
                <c:pt idx="57">
                  <c:v>222730</c:v>
                </c:pt>
                <c:pt idx="58">
                  <c:v>202383</c:v>
                </c:pt>
                <c:pt idx="59">
                  <c:v>208133</c:v>
                </c:pt>
              </c:numCache>
            </c:numRef>
          </c:val>
          <c:extLst>
            <c:ext xmlns:c16="http://schemas.microsoft.com/office/drawing/2014/chart" uri="{C3380CC4-5D6E-409C-BE32-E72D297353CC}">
              <c16:uniqueId val="{00000000-FFF4-4A5B-B7C9-E092849E4ACE}"/>
            </c:ext>
          </c:extLst>
        </c:ser>
        <c:dLbls>
          <c:showLegendKey val="0"/>
          <c:showVal val="0"/>
          <c:showCatName val="0"/>
          <c:showSerName val="0"/>
          <c:showPercent val="0"/>
          <c:showBubbleSize val="0"/>
        </c:dLbls>
        <c:gapWidth val="150"/>
        <c:axId val="207902496"/>
        <c:axId val="207902888"/>
      </c:barChart>
      <c:lineChart>
        <c:grouping val="standard"/>
        <c:varyColors val="0"/>
        <c:ser>
          <c:idx val="1"/>
          <c:order val="1"/>
          <c:tx>
            <c:strRef>
              <c:f>'Site C'!$I$128</c:f>
              <c:strCache>
                <c:ptCount val="1"/>
                <c:pt idx="0">
                  <c:v>Hrs of Darkness</c:v>
                </c:pt>
              </c:strCache>
            </c:strRef>
          </c:tx>
          <c:spPr>
            <a:ln w="28575" cap="rnd">
              <a:solidFill>
                <a:schemeClr val="accent2"/>
              </a:solidFill>
              <a:round/>
            </a:ln>
            <a:effectLst/>
          </c:spPr>
          <c:marker>
            <c:symbol val="none"/>
          </c:marker>
          <c:cat>
            <c:numRef>
              <c:f>'Site C'!$G$129:$G$188</c:f>
              <c:numCache>
                <c:formatCode>mmm\-yy</c:formatCode>
                <c:ptCount val="60"/>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pt idx="49">
                  <c:v>43221</c:v>
                </c:pt>
                <c:pt idx="50">
                  <c:v>43252</c:v>
                </c:pt>
                <c:pt idx="51">
                  <c:v>43282</c:v>
                </c:pt>
                <c:pt idx="52">
                  <c:v>43313</c:v>
                </c:pt>
                <c:pt idx="53">
                  <c:v>43344</c:v>
                </c:pt>
                <c:pt idx="54">
                  <c:v>43374</c:v>
                </c:pt>
                <c:pt idx="55">
                  <c:v>43405</c:v>
                </c:pt>
                <c:pt idx="56">
                  <c:v>43435</c:v>
                </c:pt>
                <c:pt idx="57">
                  <c:v>43466</c:v>
                </c:pt>
                <c:pt idx="58">
                  <c:v>43497</c:v>
                </c:pt>
                <c:pt idx="59">
                  <c:v>43525</c:v>
                </c:pt>
              </c:numCache>
            </c:numRef>
          </c:cat>
          <c:val>
            <c:numRef>
              <c:f>'Site C'!$I$129:$I$188</c:f>
              <c:numCache>
                <c:formatCode>0</c:formatCode>
                <c:ptCount val="60"/>
                <c:pt idx="0">
                  <c:v>330</c:v>
                </c:pt>
                <c:pt idx="1">
                  <c:v>279</c:v>
                </c:pt>
                <c:pt idx="2">
                  <c:v>240</c:v>
                </c:pt>
                <c:pt idx="3">
                  <c:v>232.5</c:v>
                </c:pt>
                <c:pt idx="4">
                  <c:v>248</c:v>
                </c:pt>
                <c:pt idx="5">
                  <c:v>300</c:v>
                </c:pt>
                <c:pt idx="6">
                  <c:v>403</c:v>
                </c:pt>
                <c:pt idx="7">
                  <c:v>420</c:v>
                </c:pt>
                <c:pt idx="8">
                  <c:v>496</c:v>
                </c:pt>
                <c:pt idx="9">
                  <c:v>496</c:v>
                </c:pt>
                <c:pt idx="10">
                  <c:v>420</c:v>
                </c:pt>
                <c:pt idx="11">
                  <c:v>403</c:v>
                </c:pt>
                <c:pt idx="12">
                  <c:v>330</c:v>
                </c:pt>
                <c:pt idx="13">
                  <c:v>279</c:v>
                </c:pt>
                <c:pt idx="14">
                  <c:v>240</c:v>
                </c:pt>
                <c:pt idx="15">
                  <c:v>232.5</c:v>
                </c:pt>
                <c:pt idx="16">
                  <c:v>248</c:v>
                </c:pt>
                <c:pt idx="17">
                  <c:v>300</c:v>
                </c:pt>
                <c:pt idx="18">
                  <c:v>403</c:v>
                </c:pt>
                <c:pt idx="19">
                  <c:v>420</c:v>
                </c:pt>
                <c:pt idx="20">
                  <c:v>496</c:v>
                </c:pt>
                <c:pt idx="21">
                  <c:v>496</c:v>
                </c:pt>
                <c:pt idx="22">
                  <c:v>420</c:v>
                </c:pt>
                <c:pt idx="23">
                  <c:v>403</c:v>
                </c:pt>
                <c:pt idx="24">
                  <c:v>330</c:v>
                </c:pt>
                <c:pt idx="25">
                  <c:v>279</c:v>
                </c:pt>
                <c:pt idx="26">
                  <c:v>240</c:v>
                </c:pt>
                <c:pt idx="27">
                  <c:v>232.5</c:v>
                </c:pt>
                <c:pt idx="28">
                  <c:v>248</c:v>
                </c:pt>
                <c:pt idx="29">
                  <c:v>300</c:v>
                </c:pt>
                <c:pt idx="30">
                  <c:v>403</c:v>
                </c:pt>
                <c:pt idx="31">
                  <c:v>420</c:v>
                </c:pt>
                <c:pt idx="32">
                  <c:v>496</c:v>
                </c:pt>
                <c:pt idx="33">
                  <c:v>496</c:v>
                </c:pt>
                <c:pt idx="34">
                  <c:v>420</c:v>
                </c:pt>
                <c:pt idx="35">
                  <c:v>403</c:v>
                </c:pt>
                <c:pt idx="36">
                  <c:v>330</c:v>
                </c:pt>
                <c:pt idx="37">
                  <c:v>279</c:v>
                </c:pt>
                <c:pt idx="38">
                  <c:v>240</c:v>
                </c:pt>
                <c:pt idx="39">
                  <c:v>232.5</c:v>
                </c:pt>
                <c:pt idx="40">
                  <c:v>248</c:v>
                </c:pt>
                <c:pt idx="41">
                  <c:v>300</c:v>
                </c:pt>
                <c:pt idx="42">
                  <c:v>403</c:v>
                </c:pt>
                <c:pt idx="43">
                  <c:v>420</c:v>
                </c:pt>
                <c:pt idx="44">
                  <c:v>496</c:v>
                </c:pt>
                <c:pt idx="45">
                  <c:v>496</c:v>
                </c:pt>
                <c:pt idx="46">
                  <c:v>420</c:v>
                </c:pt>
                <c:pt idx="47">
                  <c:v>403</c:v>
                </c:pt>
                <c:pt idx="48">
                  <c:v>330</c:v>
                </c:pt>
                <c:pt idx="49">
                  <c:v>279</c:v>
                </c:pt>
                <c:pt idx="50">
                  <c:v>240</c:v>
                </c:pt>
                <c:pt idx="51">
                  <c:v>232.5</c:v>
                </c:pt>
                <c:pt idx="52">
                  <c:v>248</c:v>
                </c:pt>
                <c:pt idx="53">
                  <c:v>300</c:v>
                </c:pt>
                <c:pt idx="54">
                  <c:v>403</c:v>
                </c:pt>
                <c:pt idx="55">
                  <c:v>420</c:v>
                </c:pt>
                <c:pt idx="56">
                  <c:v>496</c:v>
                </c:pt>
                <c:pt idx="57">
                  <c:v>496</c:v>
                </c:pt>
                <c:pt idx="58">
                  <c:v>420</c:v>
                </c:pt>
                <c:pt idx="59">
                  <c:v>403</c:v>
                </c:pt>
              </c:numCache>
            </c:numRef>
          </c:val>
          <c:smooth val="0"/>
          <c:extLst>
            <c:ext xmlns:c16="http://schemas.microsoft.com/office/drawing/2014/chart" uri="{C3380CC4-5D6E-409C-BE32-E72D297353CC}">
              <c16:uniqueId val="{00000001-FFF4-4A5B-B7C9-E092849E4ACE}"/>
            </c:ext>
          </c:extLst>
        </c:ser>
        <c:dLbls>
          <c:showLegendKey val="0"/>
          <c:showVal val="0"/>
          <c:showCatName val="0"/>
          <c:showSerName val="0"/>
          <c:showPercent val="0"/>
          <c:showBubbleSize val="0"/>
        </c:dLbls>
        <c:marker val="1"/>
        <c:smooth val="0"/>
        <c:axId val="207903672"/>
        <c:axId val="207903280"/>
      </c:lineChart>
      <c:dateAx>
        <c:axId val="2079024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902888"/>
        <c:crosses val="autoZero"/>
        <c:auto val="1"/>
        <c:lblOffset val="100"/>
        <c:baseTimeUnit val="months"/>
      </c:dateAx>
      <c:valAx>
        <c:axId val="2079028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902496"/>
        <c:crosses val="autoZero"/>
        <c:crossBetween val="between"/>
      </c:valAx>
      <c:valAx>
        <c:axId val="207903280"/>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903672"/>
        <c:crosses val="max"/>
        <c:crossBetween val="between"/>
      </c:valAx>
      <c:dateAx>
        <c:axId val="207903672"/>
        <c:scaling>
          <c:orientation val="minMax"/>
        </c:scaling>
        <c:delete val="1"/>
        <c:axPos val="b"/>
        <c:numFmt formatCode="mmm\-yy" sourceLinked="1"/>
        <c:majorTickMark val="out"/>
        <c:minorTickMark val="none"/>
        <c:tickLblPos val="nextTo"/>
        <c:crossAx val="207903280"/>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"Monthly fossil fuel (Gas &amp; Oil) consumption (kWhrs) 2014/5 - 2017/8"</c:f>
          <c:strCache>
            <c:ptCount val="1"/>
            <c:pt idx="0">
              <c:v>Monthly fossil fuel (Gas &amp; Oil) consumption (kWhrs) 2014/5 - 2017/8</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'Site C'!$S$167</c:f>
              <c:strCache>
                <c:ptCount val="1"/>
                <c:pt idx="0">
                  <c:v>2014</c:v>
                </c:pt>
              </c:strCache>
            </c:strRef>
          </c:tx>
          <c:spPr>
            <a:solidFill>
              <a:schemeClr val="accent1"/>
            </a:solidFill>
            <a:ln>
              <a:noFill/>
            </a:ln>
            <a:effectLst/>
          </c:spPr>
          <c:invertIfNegative val="0"/>
          <c:cat>
            <c:strRef>
              <c:f>'Site C'!$R$168:$R$179</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C'!$S$168:$S$179</c:f>
              <c:numCache>
                <c:formatCode>0</c:formatCode>
                <c:ptCount val="12"/>
                <c:pt idx="0">
                  <c:v>323171.64552799996</c:v>
                </c:pt>
                <c:pt idx="1">
                  <c:v>188399.39291699999</c:v>
                </c:pt>
                <c:pt idx="2">
                  <c:v>202448.24361200002</c:v>
                </c:pt>
                <c:pt idx="3">
                  <c:v>178557.48009600001</c:v>
                </c:pt>
                <c:pt idx="4">
                  <c:v>173034.229502</c:v>
                </c:pt>
                <c:pt idx="5">
                  <c:v>194244.90713499999</c:v>
                </c:pt>
                <c:pt idx="6">
                  <c:v>450714.33424699999</c:v>
                </c:pt>
                <c:pt idx="7">
                  <c:v>835158.37960099999</c:v>
                </c:pt>
                <c:pt idx="8">
                  <c:v>997346.06860899995</c:v>
                </c:pt>
                <c:pt idx="9">
                  <c:v>973831.93658099999</c:v>
                </c:pt>
                <c:pt idx="10">
                  <c:v>820070.74797000003</c:v>
                </c:pt>
                <c:pt idx="11">
                  <c:v>1029256.0869519999</c:v>
                </c:pt>
              </c:numCache>
            </c:numRef>
          </c:val>
          <c:extLst>
            <c:ext xmlns:c16="http://schemas.microsoft.com/office/drawing/2014/chart" uri="{C3380CC4-5D6E-409C-BE32-E72D297353CC}">
              <c16:uniqueId val="{00000000-C478-40C3-9205-B0D96B1B7B46}"/>
            </c:ext>
          </c:extLst>
        </c:ser>
        <c:ser>
          <c:idx val="1"/>
          <c:order val="1"/>
          <c:tx>
            <c:strRef>
              <c:f>'Site C'!$T$167</c:f>
              <c:strCache>
                <c:ptCount val="1"/>
                <c:pt idx="0">
                  <c:v>2015</c:v>
                </c:pt>
              </c:strCache>
            </c:strRef>
          </c:tx>
          <c:spPr>
            <a:solidFill>
              <a:schemeClr val="accent2"/>
            </a:solidFill>
            <a:ln>
              <a:noFill/>
            </a:ln>
            <a:effectLst/>
          </c:spPr>
          <c:invertIfNegative val="0"/>
          <c:cat>
            <c:strRef>
              <c:f>'Site C'!$R$168:$R$179</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C'!$T$168:$T$179</c:f>
              <c:numCache>
                <c:formatCode>0</c:formatCode>
                <c:ptCount val="12"/>
                <c:pt idx="0">
                  <c:v>359091.32675999997</c:v>
                </c:pt>
                <c:pt idx="1">
                  <c:v>363175.081061</c:v>
                </c:pt>
                <c:pt idx="2">
                  <c:v>191764.781946</c:v>
                </c:pt>
                <c:pt idx="3">
                  <c:v>124160.66957100001</c:v>
                </c:pt>
                <c:pt idx="4">
                  <c:v>178260.46577000001</c:v>
                </c:pt>
                <c:pt idx="5">
                  <c:v>174654.31538499999</c:v>
                </c:pt>
                <c:pt idx="6">
                  <c:v>372379.20070699998</c:v>
                </c:pt>
                <c:pt idx="7">
                  <c:v>907051.98610899993</c:v>
                </c:pt>
                <c:pt idx="8">
                  <c:v>956912.66295100003</c:v>
                </c:pt>
                <c:pt idx="9">
                  <c:v>768796.107051</c:v>
                </c:pt>
                <c:pt idx="10">
                  <c:v>1149011.4153809999</c:v>
                </c:pt>
                <c:pt idx="11">
                  <c:v>1488980.204957</c:v>
                </c:pt>
              </c:numCache>
            </c:numRef>
          </c:val>
          <c:extLst>
            <c:ext xmlns:c16="http://schemas.microsoft.com/office/drawing/2014/chart" uri="{C3380CC4-5D6E-409C-BE32-E72D297353CC}">
              <c16:uniqueId val="{00000001-C478-40C3-9205-B0D96B1B7B46}"/>
            </c:ext>
          </c:extLst>
        </c:ser>
        <c:ser>
          <c:idx val="2"/>
          <c:order val="2"/>
          <c:tx>
            <c:strRef>
              <c:f>'Site C'!$U$167</c:f>
              <c:strCache>
                <c:ptCount val="1"/>
                <c:pt idx="0">
                  <c:v>2016</c:v>
                </c:pt>
              </c:strCache>
            </c:strRef>
          </c:tx>
          <c:spPr>
            <a:solidFill>
              <a:schemeClr val="accent3"/>
            </a:solidFill>
            <a:ln>
              <a:noFill/>
            </a:ln>
            <a:effectLst/>
          </c:spPr>
          <c:invertIfNegative val="0"/>
          <c:cat>
            <c:strRef>
              <c:f>'Site C'!$R$168:$R$179</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C'!$U$168:$U$179</c:f>
              <c:numCache>
                <c:formatCode>0</c:formatCode>
                <c:ptCount val="12"/>
                <c:pt idx="0">
                  <c:v>646152.19718100003</c:v>
                </c:pt>
                <c:pt idx="1">
                  <c:v>376114.68147899996</c:v>
                </c:pt>
                <c:pt idx="2">
                  <c:v>158660.10179400002</c:v>
                </c:pt>
                <c:pt idx="3">
                  <c:v>219288.83025100001</c:v>
                </c:pt>
                <c:pt idx="4">
                  <c:v>229742.23295799998</c:v>
                </c:pt>
                <c:pt idx="5">
                  <c:v>273183.74249700003</c:v>
                </c:pt>
                <c:pt idx="6">
                  <c:v>448674.65870399994</c:v>
                </c:pt>
                <c:pt idx="7">
                  <c:v>865653.67468499998</c:v>
                </c:pt>
                <c:pt idx="8">
                  <c:v>956918.54114500002</c:v>
                </c:pt>
                <c:pt idx="9">
                  <c:v>999765.081886</c:v>
                </c:pt>
                <c:pt idx="10">
                  <c:v>1415143.1868439999</c:v>
                </c:pt>
                <c:pt idx="11">
                  <c:v>888228.175009</c:v>
                </c:pt>
              </c:numCache>
            </c:numRef>
          </c:val>
          <c:extLst>
            <c:ext xmlns:c16="http://schemas.microsoft.com/office/drawing/2014/chart" uri="{C3380CC4-5D6E-409C-BE32-E72D297353CC}">
              <c16:uniqueId val="{00000002-C478-40C3-9205-B0D96B1B7B46}"/>
            </c:ext>
          </c:extLst>
        </c:ser>
        <c:ser>
          <c:idx val="3"/>
          <c:order val="3"/>
          <c:tx>
            <c:strRef>
              <c:f>'Site C'!$V$167</c:f>
              <c:strCache>
                <c:ptCount val="1"/>
                <c:pt idx="0">
                  <c:v>2017</c:v>
                </c:pt>
              </c:strCache>
            </c:strRef>
          </c:tx>
          <c:spPr>
            <a:solidFill>
              <a:schemeClr val="accent4"/>
            </a:solidFill>
            <a:ln>
              <a:noFill/>
            </a:ln>
            <a:effectLst/>
          </c:spPr>
          <c:invertIfNegative val="0"/>
          <c:cat>
            <c:strRef>
              <c:f>'Site C'!$R$168:$R$179</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C'!$V$168:$V$179</c:f>
              <c:numCache>
                <c:formatCode>0</c:formatCode>
                <c:ptCount val="12"/>
                <c:pt idx="0">
                  <c:v>550579.82858199999</c:v>
                </c:pt>
                <c:pt idx="1">
                  <c:v>435290.15594500001</c:v>
                </c:pt>
                <c:pt idx="2">
                  <c:v>212847.30321899999</c:v>
                </c:pt>
                <c:pt idx="3">
                  <c:v>157871.94111399999</c:v>
                </c:pt>
                <c:pt idx="4">
                  <c:v>215438.32547799998</c:v>
                </c:pt>
                <c:pt idx="5">
                  <c:v>332632.653705</c:v>
                </c:pt>
                <c:pt idx="6">
                  <c:v>189947.55064600002</c:v>
                </c:pt>
                <c:pt idx="7">
                  <c:v>772173.67207899992</c:v>
                </c:pt>
                <c:pt idx="8">
                  <c:v>570411.58130099997</c:v>
                </c:pt>
                <c:pt idx="9">
                  <c:v>1144459.9379779999</c:v>
                </c:pt>
                <c:pt idx="10">
                  <c:v>1185782.7810849999</c:v>
                </c:pt>
                <c:pt idx="11">
                  <c:v>1101597.2581710001</c:v>
                </c:pt>
              </c:numCache>
            </c:numRef>
          </c:val>
          <c:extLst>
            <c:ext xmlns:c16="http://schemas.microsoft.com/office/drawing/2014/chart" uri="{C3380CC4-5D6E-409C-BE32-E72D297353CC}">
              <c16:uniqueId val="{00000003-C478-40C3-9205-B0D96B1B7B46}"/>
            </c:ext>
          </c:extLst>
        </c:ser>
        <c:ser>
          <c:idx val="4"/>
          <c:order val="4"/>
          <c:tx>
            <c:strRef>
              <c:f>'Site C'!$W$167</c:f>
              <c:strCache>
                <c:ptCount val="1"/>
                <c:pt idx="0">
                  <c:v>2018</c:v>
                </c:pt>
              </c:strCache>
            </c:strRef>
          </c:tx>
          <c:spPr>
            <a:solidFill>
              <a:schemeClr val="accent5"/>
            </a:solidFill>
            <a:ln>
              <a:noFill/>
            </a:ln>
            <a:effectLst/>
          </c:spPr>
          <c:invertIfNegative val="0"/>
          <c:cat>
            <c:strRef>
              <c:f>'Site C'!$R$168:$R$179</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C'!$W$168:$W$179</c:f>
              <c:numCache>
                <c:formatCode>0</c:formatCode>
                <c:ptCount val="12"/>
                <c:pt idx="0">
                  <c:v>282380.04931500001</c:v>
                </c:pt>
                <c:pt idx="1">
                  <c:v>201604.636313</c:v>
                </c:pt>
                <c:pt idx="2">
                  <c:v>483154.08682000003</c:v>
                </c:pt>
                <c:pt idx="3">
                  <c:v>146799.235693</c:v>
                </c:pt>
                <c:pt idx="4">
                  <c:v>169262.88704999999</c:v>
                </c:pt>
                <c:pt idx="5">
                  <c:v>153163.104961</c:v>
                </c:pt>
                <c:pt idx="6">
                  <c:v>245349.785172</c:v>
                </c:pt>
                <c:pt idx="7">
                  <c:v>703489.63755299989</c:v>
                </c:pt>
                <c:pt idx="8">
                  <c:v>691083.03101699997</c:v>
                </c:pt>
                <c:pt idx="9">
                  <c:v>1390353.3441549998</c:v>
                </c:pt>
                <c:pt idx="10">
                  <c:v>1055666.132219</c:v>
                </c:pt>
                <c:pt idx="11">
                  <c:v>1093749.5084480001</c:v>
                </c:pt>
              </c:numCache>
            </c:numRef>
          </c:val>
          <c:extLst>
            <c:ext xmlns:c16="http://schemas.microsoft.com/office/drawing/2014/chart" uri="{C3380CC4-5D6E-409C-BE32-E72D297353CC}">
              <c16:uniqueId val="{00000004-C478-40C3-9205-B0D96B1B7B46}"/>
            </c:ext>
          </c:extLst>
        </c:ser>
        <c:dLbls>
          <c:showLegendKey val="0"/>
          <c:showVal val="0"/>
          <c:showCatName val="0"/>
          <c:showSerName val="0"/>
          <c:showPercent val="0"/>
          <c:showBubbleSize val="0"/>
        </c:dLbls>
        <c:gapWidth val="219"/>
        <c:overlap val="-27"/>
        <c:axId val="2034703"/>
        <c:axId val="2039295"/>
      </c:barChart>
      <c:catAx>
        <c:axId val="2034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9295"/>
        <c:crosses val="autoZero"/>
        <c:auto val="1"/>
        <c:lblAlgn val="ctr"/>
        <c:lblOffset val="100"/>
        <c:noMultiLvlLbl val="0"/>
      </c:catAx>
      <c:valAx>
        <c:axId val="203929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47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Energy Cost (Gas &amp; Oil)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'Site C'!$Y$141</c:f>
              <c:strCache>
                <c:ptCount val="1"/>
                <c:pt idx="0">
                  <c:v>2014</c:v>
                </c:pt>
              </c:strCache>
            </c:strRef>
          </c:tx>
          <c:spPr>
            <a:solidFill>
              <a:schemeClr val="accent1"/>
            </a:solidFill>
            <a:ln>
              <a:noFill/>
            </a:ln>
            <a:effectLst/>
          </c:spPr>
          <c:invertIfNegative val="0"/>
          <c:cat>
            <c:strRef>
              <c:f>'Site C'!$X$142:$X$153</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C'!$Y$142:$Y$153</c:f>
              <c:numCache>
                <c:formatCode>_-"£"* #,##0_-;\-"£"* #,##0_-;_-"£"* "-"??_-;_-@_-</c:formatCode>
                <c:ptCount val="12"/>
                <c:pt idx="0">
                  <c:v>48633.084603935233</c:v>
                </c:pt>
                <c:pt idx="1">
                  <c:v>23559.283216081429</c:v>
                </c:pt>
                <c:pt idx="2">
                  <c:v>32277.65254645524</c:v>
                </c:pt>
                <c:pt idx="3">
                  <c:v>31836.49583145143</c:v>
                </c:pt>
                <c:pt idx="4">
                  <c:v>31373.662123155234</c:v>
                </c:pt>
                <c:pt idx="5">
                  <c:v>31598.826261669044</c:v>
                </c:pt>
                <c:pt idx="6">
                  <c:v>48234.820979790951</c:v>
                </c:pt>
                <c:pt idx="7">
                  <c:v>66067.919483268095</c:v>
                </c:pt>
                <c:pt idx="8">
                  <c:v>71114.106820174769</c:v>
                </c:pt>
                <c:pt idx="9">
                  <c:v>70410.295240287145</c:v>
                </c:pt>
                <c:pt idx="10">
                  <c:v>62990.251010528569</c:v>
                </c:pt>
                <c:pt idx="11">
                  <c:v>78236.180513321888</c:v>
                </c:pt>
              </c:numCache>
            </c:numRef>
          </c:val>
          <c:extLst>
            <c:ext xmlns:c16="http://schemas.microsoft.com/office/drawing/2014/chart" uri="{C3380CC4-5D6E-409C-BE32-E72D297353CC}">
              <c16:uniqueId val="{00000000-70EE-4B47-85B3-52F556067360}"/>
            </c:ext>
          </c:extLst>
        </c:ser>
        <c:ser>
          <c:idx val="1"/>
          <c:order val="1"/>
          <c:tx>
            <c:strRef>
              <c:f>'Site C'!$Z$141</c:f>
              <c:strCache>
                <c:ptCount val="1"/>
                <c:pt idx="0">
                  <c:v>2015</c:v>
                </c:pt>
              </c:strCache>
            </c:strRef>
          </c:tx>
          <c:spPr>
            <a:solidFill>
              <a:schemeClr val="accent2"/>
            </a:solidFill>
            <a:ln>
              <a:noFill/>
            </a:ln>
            <a:effectLst/>
          </c:spPr>
          <c:invertIfNegative val="0"/>
          <c:cat>
            <c:strRef>
              <c:f>'Site C'!$X$142:$X$153</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C'!$Z$142:$Z$153</c:f>
              <c:numCache>
                <c:formatCode>_-"£"* #,##0_-;\-"£"* #,##0_-;_-"£"* "-"??_-;_-@_-</c:formatCode>
                <c:ptCount val="12"/>
                <c:pt idx="0">
                  <c:v>42586.639802799997</c:v>
                </c:pt>
                <c:pt idx="1">
                  <c:v>41695.822431829998</c:v>
                </c:pt>
                <c:pt idx="2">
                  <c:v>33382.28345838</c:v>
                </c:pt>
                <c:pt idx="3">
                  <c:v>31976.93008713</c:v>
                </c:pt>
                <c:pt idx="4">
                  <c:v>33075.423973099998</c:v>
                </c:pt>
                <c:pt idx="5">
                  <c:v>32732.839461550004</c:v>
                </c:pt>
                <c:pt idx="6">
                  <c:v>42950.586021210001</c:v>
                </c:pt>
                <c:pt idx="7">
                  <c:v>69520.169583270006</c:v>
                </c:pt>
                <c:pt idx="8">
                  <c:v>72524.099888530007</c:v>
                </c:pt>
                <c:pt idx="9">
                  <c:v>64507.703211529995</c:v>
                </c:pt>
                <c:pt idx="10">
                  <c:v>80658.322461429998</c:v>
                </c:pt>
                <c:pt idx="11">
                  <c:v>95940.186148709996</c:v>
                </c:pt>
              </c:numCache>
            </c:numRef>
          </c:val>
          <c:extLst>
            <c:ext xmlns:c16="http://schemas.microsoft.com/office/drawing/2014/chart" uri="{C3380CC4-5D6E-409C-BE32-E72D297353CC}">
              <c16:uniqueId val="{00000001-70EE-4B47-85B3-52F556067360}"/>
            </c:ext>
          </c:extLst>
        </c:ser>
        <c:ser>
          <c:idx val="2"/>
          <c:order val="2"/>
          <c:tx>
            <c:strRef>
              <c:f>'Site C'!$AA$141</c:f>
              <c:strCache>
                <c:ptCount val="1"/>
                <c:pt idx="0">
                  <c:v>2016</c:v>
                </c:pt>
              </c:strCache>
            </c:strRef>
          </c:tx>
          <c:spPr>
            <a:solidFill>
              <a:schemeClr val="accent3"/>
            </a:solidFill>
            <a:ln>
              <a:noFill/>
            </a:ln>
            <a:effectLst/>
          </c:spPr>
          <c:invertIfNegative val="0"/>
          <c:cat>
            <c:strRef>
              <c:f>'Site C'!$X$142:$X$153</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C'!$AA$142:$AA$153</c:f>
              <c:numCache>
                <c:formatCode>_-"£"* #,##0_-;\-"£"* #,##0_-;_-"£"* "-"??_-;_-@_-</c:formatCode>
                <c:ptCount val="12"/>
                <c:pt idx="0">
                  <c:v>44876.589802800001</c:v>
                </c:pt>
                <c:pt idx="1">
                  <c:v>43634.51243183</c:v>
                </c:pt>
                <c:pt idx="2">
                  <c:v>34871.433458380001</c:v>
                </c:pt>
                <c:pt idx="3">
                  <c:v>31211.620087130003</c:v>
                </c:pt>
                <c:pt idx="4">
                  <c:v>34138.303973099995</c:v>
                </c:pt>
                <c:pt idx="5">
                  <c:v>32487.789461550001</c:v>
                </c:pt>
                <c:pt idx="6">
                  <c:v>44156.596021209996</c:v>
                </c:pt>
                <c:pt idx="7">
                  <c:v>68228.229583270004</c:v>
                </c:pt>
                <c:pt idx="8">
                  <c:v>71112.039888530009</c:v>
                </c:pt>
                <c:pt idx="9">
                  <c:v>64949.053211530001</c:v>
                </c:pt>
                <c:pt idx="10">
                  <c:v>76909.51246143</c:v>
                </c:pt>
                <c:pt idx="11">
                  <c:v>92954.866148709989</c:v>
                </c:pt>
              </c:numCache>
            </c:numRef>
          </c:val>
          <c:extLst>
            <c:ext xmlns:c16="http://schemas.microsoft.com/office/drawing/2014/chart" uri="{C3380CC4-5D6E-409C-BE32-E72D297353CC}">
              <c16:uniqueId val="{00000002-70EE-4B47-85B3-52F556067360}"/>
            </c:ext>
          </c:extLst>
        </c:ser>
        <c:ser>
          <c:idx val="3"/>
          <c:order val="3"/>
          <c:tx>
            <c:strRef>
              <c:f>'Site C'!$AB$141</c:f>
              <c:strCache>
                <c:ptCount val="1"/>
                <c:pt idx="0">
                  <c:v>2017</c:v>
                </c:pt>
              </c:strCache>
            </c:strRef>
          </c:tx>
          <c:spPr>
            <a:solidFill>
              <a:schemeClr val="accent4"/>
            </a:solidFill>
            <a:ln>
              <a:noFill/>
            </a:ln>
            <a:effectLst/>
          </c:spPr>
          <c:invertIfNegative val="0"/>
          <c:cat>
            <c:strRef>
              <c:f>'Site C'!$X$142:$X$153</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C'!$AB$142:$AB$153</c:f>
              <c:numCache>
                <c:formatCode>_-"£"* #,##0_-;\-"£"* #,##0_-;_-"£"* "-"??_-;_-@_-</c:formatCode>
                <c:ptCount val="12"/>
                <c:pt idx="0">
                  <c:v>47773.806857459997</c:v>
                </c:pt>
                <c:pt idx="1">
                  <c:v>43796.442678350002</c:v>
                </c:pt>
                <c:pt idx="2">
                  <c:v>33238.889096569997</c:v>
                </c:pt>
                <c:pt idx="3">
                  <c:v>29786.478233419999</c:v>
                </c:pt>
                <c:pt idx="4">
                  <c:v>33497.037764339999</c:v>
                </c:pt>
                <c:pt idx="5">
                  <c:v>37962.543611150002</c:v>
                </c:pt>
                <c:pt idx="6">
                  <c:v>33975.866519380004</c:v>
                </c:pt>
                <c:pt idx="7">
                  <c:v>59880.067162370004</c:v>
                </c:pt>
                <c:pt idx="8">
                  <c:v>53875.179439030006</c:v>
                </c:pt>
                <c:pt idx="9">
                  <c:v>79618.95413934</c:v>
                </c:pt>
                <c:pt idx="10">
                  <c:v>79078.458432549989</c:v>
                </c:pt>
                <c:pt idx="11">
                  <c:v>77434.62074513</c:v>
                </c:pt>
              </c:numCache>
            </c:numRef>
          </c:val>
          <c:extLst>
            <c:ext xmlns:c16="http://schemas.microsoft.com/office/drawing/2014/chart" uri="{C3380CC4-5D6E-409C-BE32-E72D297353CC}">
              <c16:uniqueId val="{00000003-70EE-4B47-85B3-52F556067360}"/>
            </c:ext>
          </c:extLst>
        </c:ser>
        <c:ser>
          <c:idx val="4"/>
          <c:order val="4"/>
          <c:tx>
            <c:strRef>
              <c:f>'Site C'!$AC$141</c:f>
              <c:strCache>
                <c:ptCount val="1"/>
                <c:pt idx="0">
                  <c:v>2018</c:v>
                </c:pt>
              </c:strCache>
            </c:strRef>
          </c:tx>
          <c:spPr>
            <a:solidFill>
              <a:schemeClr val="accent5"/>
            </a:solidFill>
            <a:ln>
              <a:noFill/>
            </a:ln>
            <a:effectLst/>
          </c:spPr>
          <c:invertIfNegative val="0"/>
          <c:cat>
            <c:strRef>
              <c:f>'Site C'!$X$142:$X$153</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C'!$AC$142:$AC$153</c:f>
              <c:numCache>
                <c:formatCode>_-"£"* #,##0_-;\-"£"* #,##0_-;_-"£"* "-"??_-;_-@_-</c:formatCode>
                <c:ptCount val="12"/>
                <c:pt idx="0">
                  <c:v>37797.731479449998</c:v>
                </c:pt>
                <c:pt idx="1">
                  <c:v>32695.909089389999</c:v>
                </c:pt>
                <c:pt idx="2">
                  <c:v>43520.642604599998</c:v>
                </c:pt>
                <c:pt idx="3">
                  <c:v>29155.817070789999</c:v>
                </c:pt>
                <c:pt idx="4">
                  <c:v>29430.136611500002</c:v>
                </c:pt>
                <c:pt idx="5">
                  <c:v>28733.653148830002</c:v>
                </c:pt>
                <c:pt idx="6">
                  <c:v>35680.060555160002</c:v>
                </c:pt>
                <c:pt idx="7">
                  <c:v>57136.192126590002</c:v>
                </c:pt>
                <c:pt idx="8">
                  <c:v>53859.002930510003</c:v>
                </c:pt>
                <c:pt idx="9">
                  <c:v>88472.069324649987</c:v>
                </c:pt>
                <c:pt idx="10">
                  <c:v>70924.917966570007</c:v>
                </c:pt>
                <c:pt idx="11">
                  <c:v>73544.252253440005</c:v>
                </c:pt>
              </c:numCache>
            </c:numRef>
          </c:val>
          <c:extLst>
            <c:ext xmlns:c16="http://schemas.microsoft.com/office/drawing/2014/chart" uri="{C3380CC4-5D6E-409C-BE32-E72D297353CC}">
              <c16:uniqueId val="{00000004-70EE-4B47-85B3-52F556067360}"/>
            </c:ext>
          </c:extLst>
        </c:ser>
        <c:dLbls>
          <c:showLegendKey val="0"/>
          <c:showVal val="0"/>
          <c:showCatName val="0"/>
          <c:showSerName val="0"/>
          <c:showPercent val="0"/>
          <c:showBubbleSize val="0"/>
        </c:dLbls>
        <c:gapWidth val="219"/>
        <c:overlap val="-27"/>
        <c:axId val="1318464872"/>
        <c:axId val="1318468480"/>
      </c:barChart>
      <c:catAx>
        <c:axId val="1318464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18468480"/>
        <c:crosses val="autoZero"/>
        <c:auto val="1"/>
        <c:lblAlgn val="ctr"/>
        <c:lblOffset val="100"/>
        <c:noMultiLvlLbl val="0"/>
      </c:catAx>
      <c:valAx>
        <c:axId val="131846848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18464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"Energy Benchmark (kWhr/prisoner)"</c:f>
          <c:strCache>
            <c:ptCount val="1"/>
            <c:pt idx="0">
              <c:v>Energy Benchmark (kWhr/prisoner)</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F3A4-4BA9-8D6F-424F0F28C086}"/>
              </c:ext>
            </c:extLst>
          </c:dPt>
          <c:dPt>
            <c:idx val="2"/>
            <c:invertIfNegative val="0"/>
            <c:bubble3D val="0"/>
            <c:spPr>
              <a:solidFill>
                <a:schemeClr val="bg1">
                  <a:lumMod val="50000"/>
                </a:schemeClr>
              </a:solidFill>
              <a:ln>
                <a:noFill/>
              </a:ln>
              <a:effectLst/>
            </c:spPr>
            <c:extLst>
              <c:ext xmlns:c16="http://schemas.microsoft.com/office/drawing/2014/chart" uri="{C3380CC4-5D6E-409C-BE32-E72D297353CC}">
                <c16:uniqueId val="{00000002-F3A4-4BA9-8D6F-424F0F28C086}"/>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3-F3A4-4BA9-8D6F-424F0F28C086}"/>
              </c:ext>
            </c:extLst>
          </c:dPt>
          <c:cat>
            <c:strRef>
              <c:f>'Site C'!$AA$167:$AD$167</c:f>
              <c:strCache>
                <c:ptCount val="4"/>
                <c:pt idx="0">
                  <c:v>2016/17 Data</c:v>
                </c:pt>
                <c:pt idx="1">
                  <c:v>2017/18 Data</c:v>
                </c:pt>
                <c:pt idx="2">
                  <c:v>Typical Practise benchmark (kWhr/Prisoner)</c:v>
                </c:pt>
                <c:pt idx="3">
                  <c:v>Good Practise benchmark (kWhr/Prisoner)</c:v>
                </c:pt>
              </c:strCache>
            </c:strRef>
          </c:cat>
          <c:val>
            <c:numRef>
              <c:f>'Site C'!$AA$168:$AD$168</c:f>
              <c:numCache>
                <c:formatCode>_-* #,##0_-;\-* #,##0_-;_-* "-"??_-;_-@_-</c:formatCode>
                <c:ptCount val="4"/>
                <c:pt idx="0">
                  <c:v>24188.598335964114</c:v>
                </c:pt>
                <c:pt idx="1">
                  <c:v>22369.655476801432</c:v>
                </c:pt>
                <c:pt idx="2">
                  <c:v>14970</c:v>
                </c:pt>
                <c:pt idx="3">
                  <c:v>11076</c:v>
                </c:pt>
              </c:numCache>
            </c:numRef>
          </c:val>
          <c:extLst>
            <c:ext xmlns:c16="http://schemas.microsoft.com/office/drawing/2014/chart" uri="{C3380CC4-5D6E-409C-BE32-E72D297353CC}">
              <c16:uniqueId val="{00000000-F3A4-4BA9-8D6F-424F0F28C086}"/>
            </c:ext>
          </c:extLst>
        </c:ser>
        <c:dLbls>
          <c:showLegendKey val="0"/>
          <c:showVal val="0"/>
          <c:showCatName val="0"/>
          <c:showSerName val="0"/>
          <c:showPercent val="0"/>
          <c:showBubbleSize val="0"/>
        </c:dLbls>
        <c:gapWidth val="219"/>
        <c:overlap val="-27"/>
        <c:axId val="1318475040"/>
        <c:axId val="1318475696"/>
      </c:barChart>
      <c:catAx>
        <c:axId val="1318475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18475696"/>
        <c:crosses val="autoZero"/>
        <c:auto val="1"/>
        <c:lblAlgn val="ctr"/>
        <c:lblOffset val="100"/>
        <c:noMultiLvlLbl val="0"/>
      </c:catAx>
      <c:valAx>
        <c:axId val="131847569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184750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"Carbon Benchmark (kG Co2/prisoner)"</c:f>
          <c:strCache>
            <c:ptCount val="1"/>
            <c:pt idx="0">
              <c:v>Carbon Benchmark (kG Co2/prisoner)</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1007-426A-BC5A-73DF911DEEF4}"/>
              </c:ext>
            </c:extLst>
          </c:dPt>
          <c:dPt>
            <c:idx val="2"/>
            <c:invertIfNegative val="0"/>
            <c:bubble3D val="0"/>
            <c:spPr>
              <a:solidFill>
                <a:schemeClr val="accent4"/>
              </a:solidFill>
              <a:ln>
                <a:noFill/>
              </a:ln>
              <a:effectLst/>
            </c:spPr>
            <c:extLst>
              <c:ext xmlns:c16="http://schemas.microsoft.com/office/drawing/2014/chart" uri="{C3380CC4-5D6E-409C-BE32-E72D297353CC}">
                <c16:uniqueId val="{00000002-1007-426A-BC5A-73DF911DEEF4}"/>
              </c:ext>
            </c:extLst>
          </c:dPt>
          <c:cat>
            <c:strRef>
              <c:f>'Site C'!$AA$169:$AD$169</c:f>
              <c:strCache>
                <c:ptCount val="4"/>
                <c:pt idx="0">
                  <c:v>2016/17 Data</c:v>
                </c:pt>
                <c:pt idx="1">
                  <c:v>2017/18 Data</c:v>
                </c:pt>
                <c:pt idx="2">
                  <c:v>Typical Practise benchmark (kWhr/Prisoner)</c:v>
                </c:pt>
                <c:pt idx="3">
                  <c:v>Good Practise benchmark (kWhr/Prisoner)</c:v>
                </c:pt>
              </c:strCache>
            </c:strRef>
          </c:cat>
          <c:val>
            <c:numRef>
              <c:f>'Site C'!$AA$170:$AD$170</c:f>
              <c:numCache>
                <c:formatCode>_-* #,##0_-;\-* #,##0_-;_-* "-"??_-;_-@_-</c:formatCode>
                <c:ptCount val="4"/>
                <c:pt idx="0">
                  <c:v>7323.6675557791186</c:v>
                </c:pt>
                <c:pt idx="1">
                  <c:v>6389.5278771094554</c:v>
                </c:pt>
                <c:pt idx="2">
                  <c:v>3425</c:v>
                </c:pt>
                <c:pt idx="3">
                  <c:v>2566</c:v>
                </c:pt>
              </c:numCache>
            </c:numRef>
          </c:val>
          <c:extLst>
            <c:ext xmlns:c16="http://schemas.microsoft.com/office/drawing/2014/chart" uri="{C3380CC4-5D6E-409C-BE32-E72D297353CC}">
              <c16:uniqueId val="{00000000-1007-426A-BC5A-73DF911DEEF4}"/>
            </c:ext>
          </c:extLst>
        </c:ser>
        <c:dLbls>
          <c:showLegendKey val="0"/>
          <c:showVal val="0"/>
          <c:showCatName val="0"/>
          <c:showSerName val="0"/>
          <c:showPercent val="0"/>
          <c:showBubbleSize val="0"/>
        </c:dLbls>
        <c:gapWidth val="219"/>
        <c:overlap val="-27"/>
        <c:axId val="2041591"/>
        <c:axId val="2042903"/>
      </c:barChart>
      <c:catAx>
        <c:axId val="2041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42903"/>
        <c:crosses val="autoZero"/>
        <c:auto val="1"/>
        <c:lblAlgn val="ctr"/>
        <c:lblOffset val="100"/>
        <c:noMultiLvlLbl val="0"/>
      </c:catAx>
      <c:valAx>
        <c:axId val="2042903"/>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415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"Water use KPI (m3/prisoner/year)"</c:f>
          <c:strCache>
            <c:ptCount val="1"/>
            <c:pt idx="0">
              <c:v>Water use KPI (m3/prisoner/year)</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5C7E-47C8-B792-70C0ED028E1A}"/>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2-5C7E-47C8-B792-70C0ED028E1A}"/>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3-5C7E-47C8-B792-70C0ED028E1A}"/>
              </c:ext>
            </c:extLst>
          </c:dPt>
          <c:dPt>
            <c:idx val="4"/>
            <c:invertIfNegative val="0"/>
            <c:bubble3D val="0"/>
            <c:spPr>
              <a:solidFill>
                <a:schemeClr val="accent6"/>
              </a:solidFill>
              <a:ln>
                <a:noFill/>
              </a:ln>
              <a:effectLst/>
            </c:spPr>
            <c:extLst>
              <c:ext xmlns:c16="http://schemas.microsoft.com/office/drawing/2014/chart" uri="{C3380CC4-5D6E-409C-BE32-E72D297353CC}">
                <c16:uniqueId val="{00000004-5C7E-47C8-B792-70C0ED028E1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'Site C'!$U$4:$U$11</c:f>
              <c:strCache>
                <c:ptCount val="8"/>
                <c:pt idx="0">
                  <c:v>2014/5</c:v>
                </c:pt>
                <c:pt idx="1">
                  <c:v>2015/6</c:v>
                </c:pt>
                <c:pt idx="2">
                  <c:v>2016/7</c:v>
                </c:pt>
                <c:pt idx="3">
                  <c:v>2017/8</c:v>
                </c:pt>
                <c:pt idx="4">
                  <c:v>2018/9</c:v>
                </c:pt>
                <c:pt idx="5">
                  <c:v>Target </c:v>
                </c:pt>
                <c:pt idx="6">
                  <c:v>Typical Practice Benchmark</c:v>
                </c:pt>
                <c:pt idx="7">
                  <c:v>Good Practice Benchmark</c:v>
                </c:pt>
              </c:strCache>
            </c:strRef>
          </c:cat>
          <c:val>
            <c:numRef>
              <c:f>'Site C'!$V$4:$V$11</c:f>
              <c:numCache>
                <c:formatCode>0</c:formatCode>
                <c:ptCount val="8"/>
                <c:pt idx="0">
                  <c:v>120.42962962962963</c:v>
                </c:pt>
                <c:pt idx="1">
                  <c:v>131.96913580246914</c:v>
                </c:pt>
                <c:pt idx="2">
                  <c:v>138.40123456790124</c:v>
                </c:pt>
                <c:pt idx="3">
                  <c:v>121.64197530864197</c:v>
                </c:pt>
                <c:pt idx="4">
                  <c:v>102.35555555555555</c:v>
                </c:pt>
                <c:pt idx="5">
                  <c:v>116.6</c:v>
                </c:pt>
                <c:pt idx="6">
                  <c:v>116.6</c:v>
                </c:pt>
                <c:pt idx="7">
                  <c:v>92.4</c:v>
                </c:pt>
              </c:numCache>
            </c:numRef>
          </c:val>
          <c:extLst>
            <c:ext xmlns:c16="http://schemas.microsoft.com/office/drawing/2014/chart" uri="{C3380CC4-5D6E-409C-BE32-E72D297353CC}">
              <c16:uniqueId val="{00000000-5C7E-47C8-B792-70C0ED028E1A}"/>
            </c:ext>
          </c:extLst>
        </c:ser>
        <c:dLbls>
          <c:showLegendKey val="0"/>
          <c:showVal val="0"/>
          <c:showCatName val="0"/>
          <c:showSerName val="0"/>
          <c:showPercent val="0"/>
          <c:showBubbleSize val="0"/>
        </c:dLbls>
        <c:gapWidth val="219"/>
        <c:overlap val="-27"/>
        <c:axId val="1847647376"/>
        <c:axId val="1847648032"/>
      </c:barChart>
      <c:catAx>
        <c:axId val="1847647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7648032"/>
        <c:crosses val="autoZero"/>
        <c:auto val="1"/>
        <c:lblAlgn val="ctr"/>
        <c:lblOffset val="100"/>
        <c:noMultiLvlLbl val="0"/>
      </c:catAx>
      <c:valAx>
        <c:axId val="1847648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76473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Water Trend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'Site A'!$C$128</c:f>
              <c:strCache>
                <c:ptCount val="1"/>
                <c:pt idx="0">
                  <c:v>Water M3</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'Site A'!$B$129:$B$188</c:f>
              <c:numCache>
                <c:formatCode>mmm\-yy</c:formatCode>
                <c:ptCount val="60"/>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pt idx="49">
                  <c:v>43221</c:v>
                </c:pt>
                <c:pt idx="50">
                  <c:v>43252</c:v>
                </c:pt>
                <c:pt idx="51">
                  <c:v>43282</c:v>
                </c:pt>
                <c:pt idx="52">
                  <c:v>43313</c:v>
                </c:pt>
                <c:pt idx="53">
                  <c:v>43344</c:v>
                </c:pt>
                <c:pt idx="54">
                  <c:v>43374</c:v>
                </c:pt>
                <c:pt idx="55">
                  <c:v>43405</c:v>
                </c:pt>
                <c:pt idx="56">
                  <c:v>43435</c:v>
                </c:pt>
                <c:pt idx="57">
                  <c:v>43466</c:v>
                </c:pt>
                <c:pt idx="58">
                  <c:v>43497</c:v>
                </c:pt>
                <c:pt idx="59">
                  <c:v>43525</c:v>
                </c:pt>
              </c:numCache>
            </c:numRef>
          </c:xVal>
          <c:yVal>
            <c:numRef>
              <c:f>'Site A'!$C$129:$C$188</c:f>
              <c:numCache>
                <c:formatCode>0</c:formatCode>
                <c:ptCount val="60"/>
                <c:pt idx="0">
                  <c:v>2697</c:v>
                </c:pt>
                <c:pt idx="1">
                  <c:v>2678</c:v>
                </c:pt>
                <c:pt idx="2">
                  <c:v>2982</c:v>
                </c:pt>
                <c:pt idx="3">
                  <c:v>3091</c:v>
                </c:pt>
                <c:pt idx="4">
                  <c:v>2919</c:v>
                </c:pt>
                <c:pt idx="5">
                  <c:v>2735.0666666666666</c:v>
                </c:pt>
                <c:pt idx="6">
                  <c:v>2735.0666666666666</c:v>
                </c:pt>
                <c:pt idx="7">
                  <c:v>2735.0666666666666</c:v>
                </c:pt>
                <c:pt idx="8">
                  <c:v>2735.0666666666666</c:v>
                </c:pt>
                <c:pt idx="9">
                  <c:v>2735.0666666666666</c:v>
                </c:pt>
                <c:pt idx="10">
                  <c:v>2735.0666666666666</c:v>
                </c:pt>
                <c:pt idx="11">
                  <c:v>2735.0666666666666</c:v>
                </c:pt>
                <c:pt idx="12">
                  <c:v>2735.0666666666666</c:v>
                </c:pt>
                <c:pt idx="13">
                  <c:v>2735.0666666666666</c:v>
                </c:pt>
                <c:pt idx="14">
                  <c:v>2735.0666666666666</c:v>
                </c:pt>
                <c:pt idx="15">
                  <c:v>2735.0666666666666</c:v>
                </c:pt>
                <c:pt idx="16">
                  <c:v>2735.0666666666666</c:v>
                </c:pt>
                <c:pt idx="17">
                  <c:v>2735.0666666666666</c:v>
                </c:pt>
                <c:pt idx="18">
                  <c:v>2735.0666666666666</c:v>
                </c:pt>
                <c:pt idx="19">
                  <c:v>2736.0666666666666</c:v>
                </c:pt>
                <c:pt idx="20">
                  <c:v>3216</c:v>
                </c:pt>
                <c:pt idx="21">
                  <c:v>3308</c:v>
                </c:pt>
                <c:pt idx="22">
                  <c:v>2424</c:v>
                </c:pt>
                <c:pt idx="23">
                  <c:v>3387</c:v>
                </c:pt>
                <c:pt idx="24">
                  <c:v>3044</c:v>
                </c:pt>
                <c:pt idx="25">
                  <c:v>2475</c:v>
                </c:pt>
                <c:pt idx="26">
                  <c:v>2938</c:v>
                </c:pt>
                <c:pt idx="27">
                  <c:v>2907</c:v>
                </c:pt>
                <c:pt idx="28">
                  <c:v>3260</c:v>
                </c:pt>
                <c:pt idx="29">
                  <c:v>3469</c:v>
                </c:pt>
                <c:pt idx="30">
                  <c:v>2352</c:v>
                </c:pt>
                <c:pt idx="31">
                  <c:v>2482</c:v>
                </c:pt>
                <c:pt idx="32">
                  <c:v>3070</c:v>
                </c:pt>
                <c:pt idx="33">
                  <c:v>2430</c:v>
                </c:pt>
                <c:pt idx="34">
                  <c:v>2617</c:v>
                </c:pt>
                <c:pt idx="35">
                  <c:v>2864</c:v>
                </c:pt>
                <c:pt idx="36">
                  <c:v>2502</c:v>
                </c:pt>
                <c:pt idx="37">
                  <c:v>2385</c:v>
                </c:pt>
                <c:pt idx="38">
                  <c:v>3196</c:v>
                </c:pt>
                <c:pt idx="39">
                  <c:v>2749</c:v>
                </c:pt>
                <c:pt idx="40">
                  <c:v>2618</c:v>
                </c:pt>
                <c:pt idx="41">
                  <c:v>2849</c:v>
                </c:pt>
                <c:pt idx="42">
                  <c:v>3137</c:v>
                </c:pt>
                <c:pt idx="43">
                  <c:v>2739</c:v>
                </c:pt>
                <c:pt idx="44">
                  <c:v>3031</c:v>
                </c:pt>
                <c:pt idx="45">
                  <c:v>2242</c:v>
                </c:pt>
                <c:pt idx="46">
                  <c:v>3135</c:v>
                </c:pt>
                <c:pt idx="47">
                  <c:v>2749</c:v>
                </c:pt>
                <c:pt idx="48">
                  <c:v>2646</c:v>
                </c:pt>
                <c:pt idx="49">
                  <c:v>3340</c:v>
                </c:pt>
                <c:pt idx="50">
                  <c:v>3540</c:v>
                </c:pt>
                <c:pt idx="51">
                  <c:v>3540</c:v>
                </c:pt>
                <c:pt idx="52">
                  <c:v>3439</c:v>
                </c:pt>
                <c:pt idx="53">
                  <c:v>2730</c:v>
                </c:pt>
                <c:pt idx="54">
                  <c:v>3733</c:v>
                </c:pt>
                <c:pt idx="55">
                  <c:v>3033</c:v>
                </c:pt>
                <c:pt idx="56">
                  <c:v>3055</c:v>
                </c:pt>
                <c:pt idx="57">
                  <c:v>2687</c:v>
                </c:pt>
                <c:pt idx="58">
                  <c:v>3032</c:v>
                </c:pt>
                <c:pt idx="59">
                  <c:v>2502</c:v>
                </c:pt>
              </c:numCache>
            </c:numRef>
          </c:yVal>
          <c:smooth val="0"/>
          <c:extLst>
            <c:ext xmlns:c16="http://schemas.microsoft.com/office/drawing/2014/chart" uri="{C3380CC4-5D6E-409C-BE32-E72D297353CC}">
              <c16:uniqueId val="{00000001-9827-4579-884D-73D5504B77D1}"/>
            </c:ext>
          </c:extLst>
        </c:ser>
        <c:dLbls>
          <c:showLegendKey val="0"/>
          <c:showVal val="0"/>
          <c:showCatName val="0"/>
          <c:showSerName val="0"/>
          <c:showPercent val="0"/>
          <c:showBubbleSize val="0"/>
        </c:dLbls>
        <c:axId val="245854752"/>
        <c:axId val="245855144"/>
      </c:scatterChart>
      <c:valAx>
        <c:axId val="245854752"/>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5855144"/>
        <c:crosses val="autoZero"/>
        <c:crossBetween val="midCat"/>
      </c:valAx>
      <c:valAx>
        <c:axId val="245855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585475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Electricity Trend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'Site A'!$H$128</c:f>
              <c:strCache>
                <c:ptCount val="1"/>
                <c:pt idx="0">
                  <c:v>Electricity</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'Site A'!$G$129:$G$188</c:f>
              <c:numCache>
                <c:formatCode>mmm\-yy</c:formatCode>
                <c:ptCount val="60"/>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pt idx="49">
                  <c:v>43221</c:v>
                </c:pt>
                <c:pt idx="50">
                  <c:v>43252</c:v>
                </c:pt>
                <c:pt idx="51">
                  <c:v>43282</c:v>
                </c:pt>
                <c:pt idx="52">
                  <c:v>43313</c:v>
                </c:pt>
                <c:pt idx="53">
                  <c:v>43344</c:v>
                </c:pt>
                <c:pt idx="54">
                  <c:v>43374</c:v>
                </c:pt>
                <c:pt idx="55">
                  <c:v>43405</c:v>
                </c:pt>
                <c:pt idx="56">
                  <c:v>43435</c:v>
                </c:pt>
                <c:pt idx="57">
                  <c:v>43466</c:v>
                </c:pt>
                <c:pt idx="58">
                  <c:v>43497</c:v>
                </c:pt>
                <c:pt idx="59">
                  <c:v>43525</c:v>
                </c:pt>
              </c:numCache>
            </c:numRef>
          </c:xVal>
          <c:yVal>
            <c:numRef>
              <c:f>'Site A'!$H$129:$H$188</c:f>
              <c:numCache>
                <c:formatCode>0</c:formatCode>
                <c:ptCount val="60"/>
                <c:pt idx="0">
                  <c:v>129848</c:v>
                </c:pt>
                <c:pt idx="1">
                  <c:v>123535</c:v>
                </c:pt>
                <c:pt idx="2">
                  <c:v>122400</c:v>
                </c:pt>
                <c:pt idx="3">
                  <c:v>119370</c:v>
                </c:pt>
                <c:pt idx="4">
                  <c:v>110880.8</c:v>
                </c:pt>
                <c:pt idx="5">
                  <c:v>127358.26666666666</c:v>
                </c:pt>
                <c:pt idx="6">
                  <c:v>140486.26666666666</c:v>
                </c:pt>
                <c:pt idx="7">
                  <c:v>159419.26666666666</c:v>
                </c:pt>
                <c:pt idx="8">
                  <c:v>169801.19999999998</c:v>
                </c:pt>
                <c:pt idx="9">
                  <c:v>168217.19999999998</c:v>
                </c:pt>
                <c:pt idx="10">
                  <c:v>148210.19999999998</c:v>
                </c:pt>
                <c:pt idx="11">
                  <c:v>154204.19999999998</c:v>
                </c:pt>
                <c:pt idx="12">
                  <c:v>140530.19999999998</c:v>
                </c:pt>
                <c:pt idx="13">
                  <c:v>138646.19999999998</c:v>
                </c:pt>
                <c:pt idx="14">
                  <c:v>118886</c:v>
                </c:pt>
                <c:pt idx="15">
                  <c:v>121149</c:v>
                </c:pt>
                <c:pt idx="16">
                  <c:v>118093</c:v>
                </c:pt>
                <c:pt idx="17">
                  <c:v>121261</c:v>
                </c:pt>
                <c:pt idx="18">
                  <c:v>135611</c:v>
                </c:pt>
                <c:pt idx="19">
                  <c:v>137981</c:v>
                </c:pt>
                <c:pt idx="20">
                  <c:v>144100</c:v>
                </c:pt>
                <c:pt idx="21">
                  <c:v>152674</c:v>
                </c:pt>
                <c:pt idx="22">
                  <c:v>138552</c:v>
                </c:pt>
                <c:pt idx="23">
                  <c:v>143889</c:v>
                </c:pt>
                <c:pt idx="24">
                  <c:v>129744</c:v>
                </c:pt>
                <c:pt idx="25">
                  <c:v>129936</c:v>
                </c:pt>
                <c:pt idx="26">
                  <c:v>121290</c:v>
                </c:pt>
                <c:pt idx="27">
                  <c:v>121369</c:v>
                </c:pt>
                <c:pt idx="28">
                  <c:v>119068</c:v>
                </c:pt>
                <c:pt idx="29">
                  <c:v>121770</c:v>
                </c:pt>
                <c:pt idx="30">
                  <c:v>143296</c:v>
                </c:pt>
                <c:pt idx="31">
                  <c:v>151084</c:v>
                </c:pt>
                <c:pt idx="32">
                  <c:v>163518</c:v>
                </c:pt>
                <c:pt idx="33">
                  <c:v>163765</c:v>
                </c:pt>
                <c:pt idx="34">
                  <c:v>147089</c:v>
                </c:pt>
                <c:pt idx="35">
                  <c:v>154878</c:v>
                </c:pt>
                <c:pt idx="36">
                  <c:v>134585</c:v>
                </c:pt>
                <c:pt idx="37">
                  <c:v>130644</c:v>
                </c:pt>
                <c:pt idx="38">
                  <c:v>122166</c:v>
                </c:pt>
                <c:pt idx="39">
                  <c:v>135618</c:v>
                </c:pt>
                <c:pt idx="40">
                  <c:v>128113</c:v>
                </c:pt>
                <c:pt idx="41">
                  <c:v>133476</c:v>
                </c:pt>
                <c:pt idx="42">
                  <c:v>153099</c:v>
                </c:pt>
                <c:pt idx="43">
                  <c:v>159392</c:v>
                </c:pt>
                <c:pt idx="44">
                  <c:v>174897</c:v>
                </c:pt>
                <c:pt idx="45">
                  <c:v>177359</c:v>
                </c:pt>
                <c:pt idx="46">
                  <c:v>161568</c:v>
                </c:pt>
                <c:pt idx="47">
                  <c:v>167774</c:v>
                </c:pt>
                <c:pt idx="48">
                  <c:v>144805</c:v>
                </c:pt>
                <c:pt idx="49">
                  <c:v>134744</c:v>
                </c:pt>
                <c:pt idx="50">
                  <c:v>123416</c:v>
                </c:pt>
                <c:pt idx="51">
                  <c:v>128297</c:v>
                </c:pt>
                <c:pt idx="52">
                  <c:v>137322</c:v>
                </c:pt>
                <c:pt idx="53">
                  <c:v>137446</c:v>
                </c:pt>
                <c:pt idx="54">
                  <c:v>163160</c:v>
                </c:pt>
                <c:pt idx="55">
                  <c:v>168908</c:v>
                </c:pt>
                <c:pt idx="56">
                  <c:v>173151</c:v>
                </c:pt>
                <c:pt idx="57">
                  <c:v>176892</c:v>
                </c:pt>
                <c:pt idx="58">
                  <c:v>152674</c:v>
                </c:pt>
                <c:pt idx="59">
                  <c:v>162824</c:v>
                </c:pt>
              </c:numCache>
            </c:numRef>
          </c:yVal>
          <c:smooth val="0"/>
          <c:extLst>
            <c:ext xmlns:c16="http://schemas.microsoft.com/office/drawing/2014/chart" uri="{C3380CC4-5D6E-409C-BE32-E72D297353CC}">
              <c16:uniqueId val="{00000001-C155-4E89-B3FC-8135BB571952}"/>
            </c:ext>
          </c:extLst>
        </c:ser>
        <c:dLbls>
          <c:showLegendKey val="0"/>
          <c:showVal val="0"/>
          <c:showCatName val="0"/>
          <c:showSerName val="0"/>
          <c:showPercent val="0"/>
          <c:showBubbleSize val="0"/>
        </c:dLbls>
        <c:axId val="245880464"/>
        <c:axId val="245880856"/>
      </c:scatterChart>
      <c:valAx>
        <c:axId val="245880464"/>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5880856"/>
        <c:crosses val="autoZero"/>
        <c:crossBetween val="midCat"/>
      </c:valAx>
      <c:valAx>
        <c:axId val="245880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588046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"Monthly electricity consumption (kWhrs) 2014/5 - 2017/8"</c:f>
          <c:strCache>
            <c:ptCount val="1"/>
            <c:pt idx="0">
              <c:v>Monthly electricity consumption (kWhrs) 2014/5 - 2017/8</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'Site A'!$S$154</c:f>
              <c:strCache>
                <c:ptCount val="1"/>
                <c:pt idx="0">
                  <c:v>2014</c:v>
                </c:pt>
              </c:strCache>
            </c:strRef>
          </c:tx>
          <c:spPr>
            <a:solidFill>
              <a:schemeClr val="accent1"/>
            </a:solidFill>
            <a:ln>
              <a:noFill/>
            </a:ln>
            <a:effectLst/>
          </c:spPr>
          <c:invertIfNegative val="0"/>
          <c:cat>
            <c:strRef>
              <c:f>'Site A'!$R$155:$R$166</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A'!$S$155:$S$166</c:f>
              <c:numCache>
                <c:formatCode>0</c:formatCode>
                <c:ptCount val="12"/>
                <c:pt idx="0">
                  <c:v>129848</c:v>
                </c:pt>
                <c:pt idx="1">
                  <c:v>123535</c:v>
                </c:pt>
                <c:pt idx="2">
                  <c:v>122400</c:v>
                </c:pt>
                <c:pt idx="3">
                  <c:v>119370</c:v>
                </c:pt>
                <c:pt idx="4">
                  <c:v>110880.8</c:v>
                </c:pt>
                <c:pt idx="5">
                  <c:v>127358.26666666666</c:v>
                </c:pt>
                <c:pt idx="6">
                  <c:v>140486.26666666666</c:v>
                </c:pt>
                <c:pt idx="7">
                  <c:v>159419.26666666666</c:v>
                </c:pt>
                <c:pt idx="8">
                  <c:v>169801.19999999998</c:v>
                </c:pt>
                <c:pt idx="9">
                  <c:v>168217.19999999998</c:v>
                </c:pt>
                <c:pt idx="10">
                  <c:v>148210.19999999998</c:v>
                </c:pt>
                <c:pt idx="11">
                  <c:v>154204.19999999998</c:v>
                </c:pt>
              </c:numCache>
            </c:numRef>
          </c:val>
          <c:extLst>
            <c:ext xmlns:c16="http://schemas.microsoft.com/office/drawing/2014/chart" uri="{C3380CC4-5D6E-409C-BE32-E72D297353CC}">
              <c16:uniqueId val="{00000000-D9FE-4F6C-8120-16F503B1ED5E}"/>
            </c:ext>
          </c:extLst>
        </c:ser>
        <c:ser>
          <c:idx val="1"/>
          <c:order val="1"/>
          <c:tx>
            <c:strRef>
              <c:f>'Site A'!$T$154</c:f>
              <c:strCache>
                <c:ptCount val="1"/>
                <c:pt idx="0">
                  <c:v>2015</c:v>
                </c:pt>
              </c:strCache>
            </c:strRef>
          </c:tx>
          <c:spPr>
            <a:solidFill>
              <a:schemeClr val="accent2"/>
            </a:solidFill>
            <a:ln>
              <a:noFill/>
            </a:ln>
            <a:effectLst/>
          </c:spPr>
          <c:invertIfNegative val="0"/>
          <c:cat>
            <c:strRef>
              <c:f>'Site A'!$R$155:$R$166</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A'!$T$155:$T$166</c:f>
              <c:numCache>
                <c:formatCode>0</c:formatCode>
                <c:ptCount val="12"/>
                <c:pt idx="0">
                  <c:v>140530.19999999998</c:v>
                </c:pt>
                <c:pt idx="1">
                  <c:v>138646.19999999998</c:v>
                </c:pt>
                <c:pt idx="2">
                  <c:v>118886</c:v>
                </c:pt>
                <c:pt idx="3">
                  <c:v>121149</c:v>
                </c:pt>
                <c:pt idx="4">
                  <c:v>118093</c:v>
                </c:pt>
                <c:pt idx="5">
                  <c:v>121261</c:v>
                </c:pt>
                <c:pt idx="6">
                  <c:v>135611</c:v>
                </c:pt>
                <c:pt idx="7">
                  <c:v>137981</c:v>
                </c:pt>
                <c:pt idx="8">
                  <c:v>144100</c:v>
                </c:pt>
                <c:pt idx="9">
                  <c:v>152674</c:v>
                </c:pt>
                <c:pt idx="10">
                  <c:v>138552</c:v>
                </c:pt>
                <c:pt idx="11">
                  <c:v>143889</c:v>
                </c:pt>
              </c:numCache>
            </c:numRef>
          </c:val>
          <c:extLst>
            <c:ext xmlns:c16="http://schemas.microsoft.com/office/drawing/2014/chart" uri="{C3380CC4-5D6E-409C-BE32-E72D297353CC}">
              <c16:uniqueId val="{00000001-D9FE-4F6C-8120-16F503B1ED5E}"/>
            </c:ext>
          </c:extLst>
        </c:ser>
        <c:ser>
          <c:idx val="2"/>
          <c:order val="2"/>
          <c:tx>
            <c:strRef>
              <c:f>'Site A'!$U$154</c:f>
              <c:strCache>
                <c:ptCount val="1"/>
                <c:pt idx="0">
                  <c:v>2016</c:v>
                </c:pt>
              </c:strCache>
            </c:strRef>
          </c:tx>
          <c:spPr>
            <a:solidFill>
              <a:schemeClr val="accent3"/>
            </a:solidFill>
            <a:ln>
              <a:noFill/>
            </a:ln>
            <a:effectLst/>
          </c:spPr>
          <c:invertIfNegative val="0"/>
          <c:cat>
            <c:strRef>
              <c:f>'Site A'!$R$155:$R$166</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A'!$U$155:$U$166</c:f>
              <c:numCache>
                <c:formatCode>0</c:formatCode>
                <c:ptCount val="12"/>
                <c:pt idx="0">
                  <c:v>129744</c:v>
                </c:pt>
                <c:pt idx="1">
                  <c:v>129936</c:v>
                </c:pt>
                <c:pt idx="2">
                  <c:v>121290</c:v>
                </c:pt>
                <c:pt idx="3">
                  <c:v>121369</c:v>
                </c:pt>
                <c:pt idx="4">
                  <c:v>119068</c:v>
                </c:pt>
                <c:pt idx="5">
                  <c:v>121770</c:v>
                </c:pt>
                <c:pt idx="6">
                  <c:v>143296</c:v>
                </c:pt>
                <c:pt idx="7">
                  <c:v>151084</c:v>
                </c:pt>
                <c:pt idx="8">
                  <c:v>163518</c:v>
                </c:pt>
                <c:pt idx="9">
                  <c:v>163765</c:v>
                </c:pt>
                <c:pt idx="10">
                  <c:v>147089</c:v>
                </c:pt>
                <c:pt idx="11">
                  <c:v>154878</c:v>
                </c:pt>
              </c:numCache>
            </c:numRef>
          </c:val>
          <c:extLst>
            <c:ext xmlns:c16="http://schemas.microsoft.com/office/drawing/2014/chart" uri="{C3380CC4-5D6E-409C-BE32-E72D297353CC}">
              <c16:uniqueId val="{00000002-D9FE-4F6C-8120-16F503B1ED5E}"/>
            </c:ext>
          </c:extLst>
        </c:ser>
        <c:ser>
          <c:idx val="3"/>
          <c:order val="3"/>
          <c:tx>
            <c:strRef>
              <c:f>'Site A'!$V$154</c:f>
              <c:strCache>
                <c:ptCount val="1"/>
                <c:pt idx="0">
                  <c:v>2017</c:v>
                </c:pt>
              </c:strCache>
            </c:strRef>
          </c:tx>
          <c:spPr>
            <a:solidFill>
              <a:schemeClr val="accent4"/>
            </a:solidFill>
            <a:ln>
              <a:noFill/>
            </a:ln>
            <a:effectLst/>
          </c:spPr>
          <c:invertIfNegative val="0"/>
          <c:cat>
            <c:strRef>
              <c:f>'Site A'!$R$155:$R$166</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A'!$V$155:$V$166</c:f>
              <c:numCache>
                <c:formatCode>0</c:formatCode>
                <c:ptCount val="12"/>
                <c:pt idx="0">
                  <c:v>134585</c:v>
                </c:pt>
                <c:pt idx="1">
                  <c:v>130644</c:v>
                </c:pt>
                <c:pt idx="2">
                  <c:v>122166</c:v>
                </c:pt>
                <c:pt idx="3">
                  <c:v>135618</c:v>
                </c:pt>
                <c:pt idx="4">
                  <c:v>128113</c:v>
                </c:pt>
                <c:pt idx="5">
                  <c:v>133476</c:v>
                </c:pt>
                <c:pt idx="6">
                  <c:v>153099</c:v>
                </c:pt>
                <c:pt idx="7">
                  <c:v>159392</c:v>
                </c:pt>
                <c:pt idx="8">
                  <c:v>174897</c:v>
                </c:pt>
                <c:pt idx="9">
                  <c:v>177359</c:v>
                </c:pt>
                <c:pt idx="10">
                  <c:v>161568</c:v>
                </c:pt>
                <c:pt idx="11">
                  <c:v>167774</c:v>
                </c:pt>
              </c:numCache>
            </c:numRef>
          </c:val>
          <c:extLst>
            <c:ext xmlns:c16="http://schemas.microsoft.com/office/drawing/2014/chart" uri="{C3380CC4-5D6E-409C-BE32-E72D297353CC}">
              <c16:uniqueId val="{00000003-D9FE-4F6C-8120-16F503B1ED5E}"/>
            </c:ext>
          </c:extLst>
        </c:ser>
        <c:ser>
          <c:idx val="4"/>
          <c:order val="4"/>
          <c:tx>
            <c:strRef>
              <c:f>'Site A'!$W$154</c:f>
              <c:strCache>
                <c:ptCount val="1"/>
                <c:pt idx="0">
                  <c:v>2018</c:v>
                </c:pt>
              </c:strCache>
            </c:strRef>
          </c:tx>
          <c:spPr>
            <a:solidFill>
              <a:schemeClr val="accent5"/>
            </a:solidFill>
            <a:ln>
              <a:noFill/>
            </a:ln>
            <a:effectLst/>
          </c:spPr>
          <c:invertIfNegative val="0"/>
          <c:cat>
            <c:strRef>
              <c:f>'Site A'!$R$155:$R$166</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'Site A'!$W$155:$W$166</c:f>
              <c:numCache>
                <c:formatCode>0</c:formatCode>
                <c:ptCount val="12"/>
                <c:pt idx="0">
                  <c:v>144805</c:v>
                </c:pt>
                <c:pt idx="1">
                  <c:v>134744</c:v>
                </c:pt>
                <c:pt idx="2">
                  <c:v>123416</c:v>
                </c:pt>
                <c:pt idx="3">
                  <c:v>128297</c:v>
                </c:pt>
                <c:pt idx="4">
                  <c:v>137322</c:v>
                </c:pt>
                <c:pt idx="5">
                  <c:v>137446</c:v>
                </c:pt>
                <c:pt idx="6">
                  <c:v>163160</c:v>
                </c:pt>
                <c:pt idx="7">
                  <c:v>168908</c:v>
                </c:pt>
                <c:pt idx="8">
                  <c:v>173151</c:v>
                </c:pt>
                <c:pt idx="9">
                  <c:v>176892</c:v>
                </c:pt>
                <c:pt idx="10">
                  <c:v>152674</c:v>
                </c:pt>
                <c:pt idx="11">
                  <c:v>162824</c:v>
                </c:pt>
              </c:numCache>
            </c:numRef>
          </c:val>
          <c:extLst>
            <c:ext xmlns:c16="http://schemas.microsoft.com/office/drawing/2014/chart" uri="{C3380CC4-5D6E-409C-BE32-E72D297353CC}">
              <c16:uniqueId val="{00000004-D9FE-4F6C-8120-16F503B1ED5E}"/>
            </c:ext>
          </c:extLst>
        </c:ser>
        <c:dLbls>
          <c:showLegendKey val="0"/>
          <c:showVal val="0"/>
          <c:showCatName val="0"/>
          <c:showSerName val="0"/>
          <c:showPercent val="0"/>
          <c:showBubbleSize val="0"/>
        </c:dLbls>
        <c:gapWidth val="219"/>
        <c:overlap val="-27"/>
        <c:axId val="245882032"/>
        <c:axId val="246171696"/>
      </c:barChart>
      <c:catAx>
        <c:axId val="24588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6171696"/>
        <c:crosses val="autoZero"/>
        <c:auto val="1"/>
        <c:lblAlgn val="ctr"/>
        <c:lblOffset val="100"/>
        <c:noMultiLvlLbl val="0"/>
      </c:catAx>
      <c:valAx>
        <c:axId val="246171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588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Electricity v Hrs of darkness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'Site A'!$H$128</c:f>
              <c:strCache>
                <c:ptCount val="1"/>
                <c:pt idx="0">
                  <c:v>Electricity</c:v>
                </c:pt>
              </c:strCache>
            </c:strRef>
          </c:tx>
          <c:spPr>
            <a:solidFill>
              <a:schemeClr val="accent1"/>
            </a:solidFill>
            <a:ln>
              <a:noFill/>
            </a:ln>
            <a:effectLst/>
          </c:spPr>
          <c:invertIfNegative val="0"/>
          <c:cat>
            <c:numRef>
              <c:f>'Site A'!$G$129:$G$188</c:f>
              <c:numCache>
                <c:formatCode>mmm\-yy</c:formatCode>
                <c:ptCount val="60"/>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pt idx="49">
                  <c:v>43221</c:v>
                </c:pt>
                <c:pt idx="50">
                  <c:v>43252</c:v>
                </c:pt>
                <c:pt idx="51">
                  <c:v>43282</c:v>
                </c:pt>
                <c:pt idx="52">
                  <c:v>43313</c:v>
                </c:pt>
                <c:pt idx="53">
                  <c:v>43344</c:v>
                </c:pt>
                <c:pt idx="54">
                  <c:v>43374</c:v>
                </c:pt>
                <c:pt idx="55">
                  <c:v>43405</c:v>
                </c:pt>
                <c:pt idx="56">
                  <c:v>43435</c:v>
                </c:pt>
                <c:pt idx="57">
                  <c:v>43466</c:v>
                </c:pt>
                <c:pt idx="58">
                  <c:v>43497</c:v>
                </c:pt>
                <c:pt idx="59">
                  <c:v>43525</c:v>
                </c:pt>
              </c:numCache>
            </c:numRef>
          </c:cat>
          <c:val>
            <c:numRef>
              <c:f>'Site A'!$H$129:$H$188</c:f>
              <c:numCache>
                <c:formatCode>0</c:formatCode>
                <c:ptCount val="60"/>
                <c:pt idx="0">
                  <c:v>129848</c:v>
                </c:pt>
                <c:pt idx="1">
                  <c:v>123535</c:v>
                </c:pt>
                <c:pt idx="2">
                  <c:v>122400</c:v>
                </c:pt>
                <c:pt idx="3">
                  <c:v>119370</c:v>
                </c:pt>
                <c:pt idx="4">
                  <c:v>110880.8</c:v>
                </c:pt>
                <c:pt idx="5">
                  <c:v>127358.26666666666</c:v>
                </c:pt>
                <c:pt idx="6">
                  <c:v>140486.26666666666</c:v>
                </c:pt>
                <c:pt idx="7">
                  <c:v>159419.26666666666</c:v>
                </c:pt>
                <c:pt idx="8">
                  <c:v>169801.19999999998</c:v>
                </c:pt>
                <c:pt idx="9">
                  <c:v>168217.19999999998</c:v>
                </c:pt>
                <c:pt idx="10">
                  <c:v>148210.19999999998</c:v>
                </c:pt>
                <c:pt idx="11">
                  <c:v>154204.19999999998</c:v>
                </c:pt>
                <c:pt idx="12">
                  <c:v>140530.19999999998</c:v>
                </c:pt>
                <c:pt idx="13">
                  <c:v>138646.19999999998</c:v>
                </c:pt>
                <c:pt idx="14">
                  <c:v>118886</c:v>
                </c:pt>
                <c:pt idx="15">
                  <c:v>121149</c:v>
                </c:pt>
                <c:pt idx="16">
                  <c:v>118093</c:v>
                </c:pt>
                <c:pt idx="17">
                  <c:v>121261</c:v>
                </c:pt>
                <c:pt idx="18">
                  <c:v>135611</c:v>
                </c:pt>
                <c:pt idx="19">
                  <c:v>137981</c:v>
                </c:pt>
                <c:pt idx="20">
                  <c:v>144100</c:v>
                </c:pt>
                <c:pt idx="21">
                  <c:v>152674</c:v>
                </c:pt>
                <c:pt idx="22">
                  <c:v>138552</c:v>
                </c:pt>
                <c:pt idx="23">
                  <c:v>143889</c:v>
                </c:pt>
                <c:pt idx="24">
                  <c:v>129744</c:v>
                </c:pt>
                <c:pt idx="25">
                  <c:v>129936</c:v>
                </c:pt>
                <c:pt idx="26">
                  <c:v>121290</c:v>
                </c:pt>
                <c:pt idx="27">
                  <c:v>121369</c:v>
                </c:pt>
                <c:pt idx="28">
                  <c:v>119068</c:v>
                </c:pt>
                <c:pt idx="29">
                  <c:v>121770</c:v>
                </c:pt>
                <c:pt idx="30">
                  <c:v>143296</c:v>
                </c:pt>
                <c:pt idx="31">
                  <c:v>151084</c:v>
                </c:pt>
                <c:pt idx="32">
                  <c:v>163518</c:v>
                </c:pt>
                <c:pt idx="33">
                  <c:v>163765</c:v>
                </c:pt>
                <c:pt idx="34">
                  <c:v>147089</c:v>
                </c:pt>
                <c:pt idx="35">
                  <c:v>154878</c:v>
                </c:pt>
                <c:pt idx="36">
                  <c:v>134585</c:v>
                </c:pt>
                <c:pt idx="37">
                  <c:v>130644</c:v>
                </c:pt>
                <c:pt idx="38">
                  <c:v>122166</c:v>
                </c:pt>
                <c:pt idx="39">
                  <c:v>135618</c:v>
                </c:pt>
                <c:pt idx="40">
                  <c:v>128113</c:v>
                </c:pt>
                <c:pt idx="41">
                  <c:v>133476</c:v>
                </c:pt>
                <c:pt idx="42">
                  <c:v>153099</c:v>
                </c:pt>
                <c:pt idx="43">
                  <c:v>159392</c:v>
                </c:pt>
                <c:pt idx="44">
                  <c:v>174897</c:v>
                </c:pt>
                <c:pt idx="45">
                  <c:v>177359</c:v>
                </c:pt>
                <c:pt idx="46">
                  <c:v>161568</c:v>
                </c:pt>
                <c:pt idx="47">
                  <c:v>167774</c:v>
                </c:pt>
                <c:pt idx="48">
                  <c:v>144805</c:v>
                </c:pt>
                <c:pt idx="49">
                  <c:v>134744</c:v>
                </c:pt>
                <c:pt idx="50">
                  <c:v>123416</c:v>
                </c:pt>
                <c:pt idx="51">
                  <c:v>128297</c:v>
                </c:pt>
                <c:pt idx="52">
                  <c:v>137322</c:v>
                </c:pt>
                <c:pt idx="53">
                  <c:v>137446</c:v>
                </c:pt>
                <c:pt idx="54">
                  <c:v>163160</c:v>
                </c:pt>
                <c:pt idx="55">
                  <c:v>168908</c:v>
                </c:pt>
                <c:pt idx="56">
                  <c:v>173151</c:v>
                </c:pt>
                <c:pt idx="57">
                  <c:v>176892</c:v>
                </c:pt>
                <c:pt idx="58">
                  <c:v>152674</c:v>
                </c:pt>
                <c:pt idx="59">
                  <c:v>162824</c:v>
                </c:pt>
              </c:numCache>
            </c:numRef>
          </c:val>
          <c:extLst>
            <c:ext xmlns:c16="http://schemas.microsoft.com/office/drawing/2014/chart" uri="{C3380CC4-5D6E-409C-BE32-E72D297353CC}">
              <c16:uniqueId val="{00000000-0206-4F92-B0C7-D69979F08124}"/>
            </c:ext>
          </c:extLst>
        </c:ser>
        <c:dLbls>
          <c:showLegendKey val="0"/>
          <c:showVal val="0"/>
          <c:showCatName val="0"/>
          <c:showSerName val="0"/>
          <c:showPercent val="0"/>
          <c:showBubbleSize val="0"/>
        </c:dLbls>
        <c:gapWidth val="150"/>
        <c:axId val="246172480"/>
        <c:axId val="246172872"/>
      </c:barChart>
      <c:lineChart>
        <c:grouping val="standard"/>
        <c:varyColors val="0"/>
        <c:ser>
          <c:idx val="1"/>
          <c:order val="1"/>
          <c:tx>
            <c:strRef>
              <c:f>'Site A'!$I$128</c:f>
              <c:strCache>
                <c:ptCount val="1"/>
                <c:pt idx="0">
                  <c:v>Hrs of Darkness</c:v>
                </c:pt>
              </c:strCache>
            </c:strRef>
          </c:tx>
          <c:spPr>
            <a:ln w="28575" cap="rnd">
              <a:solidFill>
                <a:schemeClr val="accent2"/>
              </a:solidFill>
              <a:round/>
            </a:ln>
            <a:effectLst/>
          </c:spPr>
          <c:marker>
            <c:symbol val="none"/>
          </c:marker>
          <c:cat>
            <c:numRef>
              <c:f>'Site A'!$G$129:$G$188</c:f>
              <c:numCache>
                <c:formatCode>mmm\-yy</c:formatCode>
                <c:ptCount val="60"/>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pt idx="49">
                  <c:v>43221</c:v>
                </c:pt>
                <c:pt idx="50">
                  <c:v>43252</c:v>
                </c:pt>
                <c:pt idx="51">
                  <c:v>43282</c:v>
                </c:pt>
                <c:pt idx="52">
                  <c:v>43313</c:v>
                </c:pt>
                <c:pt idx="53">
                  <c:v>43344</c:v>
                </c:pt>
                <c:pt idx="54">
                  <c:v>43374</c:v>
                </c:pt>
                <c:pt idx="55">
                  <c:v>43405</c:v>
                </c:pt>
                <c:pt idx="56">
                  <c:v>43435</c:v>
                </c:pt>
                <c:pt idx="57">
                  <c:v>43466</c:v>
                </c:pt>
                <c:pt idx="58">
                  <c:v>43497</c:v>
                </c:pt>
                <c:pt idx="59">
                  <c:v>43525</c:v>
                </c:pt>
              </c:numCache>
            </c:numRef>
          </c:cat>
          <c:val>
            <c:numRef>
              <c:f>'Site A'!$I$129:$I$188</c:f>
              <c:numCache>
                <c:formatCode>0</c:formatCode>
                <c:ptCount val="60"/>
                <c:pt idx="0">
                  <c:v>330</c:v>
                </c:pt>
                <c:pt idx="1">
                  <c:v>279</c:v>
                </c:pt>
                <c:pt idx="2">
                  <c:v>240</c:v>
                </c:pt>
                <c:pt idx="3">
                  <c:v>232.5</c:v>
                </c:pt>
                <c:pt idx="4">
                  <c:v>248</c:v>
                </c:pt>
                <c:pt idx="5">
                  <c:v>300</c:v>
                </c:pt>
                <c:pt idx="6">
                  <c:v>403</c:v>
                </c:pt>
                <c:pt idx="7">
                  <c:v>420</c:v>
                </c:pt>
                <c:pt idx="8">
                  <c:v>496</c:v>
                </c:pt>
                <c:pt idx="9">
                  <c:v>496</c:v>
                </c:pt>
                <c:pt idx="10">
                  <c:v>420</c:v>
                </c:pt>
                <c:pt idx="11">
                  <c:v>403</c:v>
                </c:pt>
                <c:pt idx="12">
                  <c:v>330</c:v>
                </c:pt>
                <c:pt idx="13">
                  <c:v>279</c:v>
                </c:pt>
                <c:pt idx="14">
                  <c:v>240</c:v>
                </c:pt>
                <c:pt idx="15">
                  <c:v>232.5</c:v>
                </c:pt>
                <c:pt idx="16">
                  <c:v>248</c:v>
                </c:pt>
                <c:pt idx="17">
                  <c:v>300</c:v>
                </c:pt>
                <c:pt idx="18">
                  <c:v>403</c:v>
                </c:pt>
                <c:pt idx="19">
                  <c:v>420</c:v>
                </c:pt>
                <c:pt idx="20">
                  <c:v>496</c:v>
                </c:pt>
                <c:pt idx="21">
                  <c:v>496</c:v>
                </c:pt>
                <c:pt idx="22">
                  <c:v>420</c:v>
                </c:pt>
                <c:pt idx="23">
                  <c:v>403</c:v>
                </c:pt>
                <c:pt idx="24">
                  <c:v>330</c:v>
                </c:pt>
                <c:pt idx="25">
                  <c:v>279</c:v>
                </c:pt>
                <c:pt idx="26">
                  <c:v>240</c:v>
                </c:pt>
                <c:pt idx="27">
                  <c:v>232.5</c:v>
                </c:pt>
                <c:pt idx="28">
                  <c:v>248</c:v>
                </c:pt>
                <c:pt idx="29">
                  <c:v>300</c:v>
                </c:pt>
                <c:pt idx="30">
                  <c:v>403</c:v>
                </c:pt>
                <c:pt idx="31">
                  <c:v>420</c:v>
                </c:pt>
                <c:pt idx="32">
                  <c:v>496</c:v>
                </c:pt>
                <c:pt idx="33">
                  <c:v>496</c:v>
                </c:pt>
                <c:pt idx="34">
                  <c:v>420</c:v>
                </c:pt>
                <c:pt idx="35">
                  <c:v>403</c:v>
                </c:pt>
                <c:pt idx="36">
                  <c:v>330</c:v>
                </c:pt>
                <c:pt idx="37">
                  <c:v>279</c:v>
                </c:pt>
                <c:pt idx="38">
                  <c:v>240</c:v>
                </c:pt>
                <c:pt idx="39">
                  <c:v>232.5</c:v>
                </c:pt>
                <c:pt idx="40">
                  <c:v>248</c:v>
                </c:pt>
                <c:pt idx="41">
                  <c:v>300</c:v>
                </c:pt>
                <c:pt idx="42">
                  <c:v>403</c:v>
                </c:pt>
                <c:pt idx="43">
                  <c:v>420</c:v>
                </c:pt>
                <c:pt idx="44">
                  <c:v>496</c:v>
                </c:pt>
                <c:pt idx="45">
                  <c:v>496</c:v>
                </c:pt>
                <c:pt idx="46">
                  <c:v>420</c:v>
                </c:pt>
                <c:pt idx="47">
                  <c:v>403</c:v>
                </c:pt>
                <c:pt idx="48">
                  <c:v>330</c:v>
                </c:pt>
                <c:pt idx="49">
                  <c:v>279</c:v>
                </c:pt>
                <c:pt idx="50">
                  <c:v>240</c:v>
                </c:pt>
                <c:pt idx="51">
                  <c:v>232.5</c:v>
                </c:pt>
                <c:pt idx="52">
                  <c:v>248</c:v>
                </c:pt>
                <c:pt idx="53">
                  <c:v>300</c:v>
                </c:pt>
                <c:pt idx="54">
                  <c:v>403</c:v>
                </c:pt>
                <c:pt idx="55">
                  <c:v>420</c:v>
                </c:pt>
                <c:pt idx="56">
                  <c:v>496</c:v>
                </c:pt>
                <c:pt idx="57">
                  <c:v>496</c:v>
                </c:pt>
                <c:pt idx="58">
                  <c:v>420</c:v>
                </c:pt>
                <c:pt idx="59">
                  <c:v>403</c:v>
                </c:pt>
              </c:numCache>
            </c:numRef>
          </c:val>
          <c:smooth val="0"/>
          <c:extLst>
            <c:ext xmlns:c16="http://schemas.microsoft.com/office/drawing/2014/chart" uri="{C3380CC4-5D6E-409C-BE32-E72D297353CC}">
              <c16:uniqueId val="{00000001-0206-4F92-B0C7-D69979F08124}"/>
            </c:ext>
          </c:extLst>
        </c:ser>
        <c:dLbls>
          <c:showLegendKey val="0"/>
          <c:showVal val="0"/>
          <c:showCatName val="0"/>
          <c:showSerName val="0"/>
          <c:showPercent val="0"/>
          <c:showBubbleSize val="0"/>
        </c:dLbls>
        <c:marker val="1"/>
        <c:smooth val="0"/>
        <c:axId val="246173656"/>
        <c:axId val="246173264"/>
      </c:lineChart>
      <c:dateAx>
        <c:axId val="2461724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6172872"/>
        <c:crosses val="autoZero"/>
        <c:auto val="1"/>
        <c:lblOffset val="100"/>
        <c:baseTimeUnit val="months"/>
      </c:dateAx>
      <c:valAx>
        <c:axId val="2461728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6172480"/>
        <c:crosses val="autoZero"/>
        <c:crossBetween val="between"/>
      </c:valAx>
      <c:valAx>
        <c:axId val="246173264"/>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6173656"/>
        <c:crosses val="max"/>
        <c:crossBetween val="between"/>
      </c:valAx>
      <c:dateAx>
        <c:axId val="246173656"/>
        <c:scaling>
          <c:orientation val="minMax"/>
        </c:scaling>
        <c:delete val="1"/>
        <c:axPos val="b"/>
        <c:numFmt formatCode="mmm\-yy" sourceLinked="1"/>
        <c:majorTickMark val="out"/>
        <c:minorTickMark val="none"/>
        <c:tickLblPos val="nextTo"/>
        <c:crossAx val="246173264"/>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'Site A'!$E$128</c:f>
              <c:strCache>
                <c:ptCount val="1"/>
                <c:pt idx="0">
                  <c:v>Gas</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'Site A'!$D$129:$D$188</c:f>
              <c:numCache>
                <c:formatCode>mmm\-yy</c:formatCode>
                <c:ptCount val="60"/>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pt idx="49">
                  <c:v>43221</c:v>
                </c:pt>
                <c:pt idx="50">
                  <c:v>43252</c:v>
                </c:pt>
                <c:pt idx="51">
                  <c:v>43282</c:v>
                </c:pt>
                <c:pt idx="52">
                  <c:v>43313</c:v>
                </c:pt>
                <c:pt idx="53">
                  <c:v>43344</c:v>
                </c:pt>
                <c:pt idx="54">
                  <c:v>43374</c:v>
                </c:pt>
                <c:pt idx="55">
                  <c:v>43405</c:v>
                </c:pt>
                <c:pt idx="56">
                  <c:v>43435</c:v>
                </c:pt>
                <c:pt idx="57">
                  <c:v>43466</c:v>
                </c:pt>
                <c:pt idx="58">
                  <c:v>43497</c:v>
                </c:pt>
                <c:pt idx="59">
                  <c:v>43525</c:v>
                </c:pt>
              </c:numCache>
            </c:numRef>
          </c:xVal>
          <c:yVal>
            <c:numRef>
              <c:f>'Site A'!$E$129:$E$188</c:f>
              <c:numCache>
                <c:formatCode>0</c:formatCode>
                <c:ptCount val="60"/>
                <c:pt idx="0">
                  <c:v>89954.209057999993</c:v>
                </c:pt>
                <c:pt idx="1">
                  <c:v>99318.493199000004</c:v>
                </c:pt>
                <c:pt idx="2">
                  <c:v>121901.68699399999</c:v>
                </c:pt>
                <c:pt idx="3">
                  <c:v>136594.110002</c:v>
                </c:pt>
                <c:pt idx="4">
                  <c:v>59245.33655</c:v>
                </c:pt>
                <c:pt idx="5">
                  <c:v>94705.755743000002</c:v>
                </c:pt>
                <c:pt idx="6">
                  <c:v>460980.60054199997</c:v>
                </c:pt>
                <c:pt idx="7">
                  <c:v>452096.809886</c:v>
                </c:pt>
                <c:pt idx="8">
                  <c:v>713720.17365200003</c:v>
                </c:pt>
                <c:pt idx="9">
                  <c:v>80387.049889999995</c:v>
                </c:pt>
                <c:pt idx="10">
                  <c:v>521223.80592800007</c:v>
                </c:pt>
                <c:pt idx="11">
                  <c:v>544682.56562900008</c:v>
                </c:pt>
                <c:pt idx="12">
                  <c:v>377780.48420599994</c:v>
                </c:pt>
                <c:pt idx="13">
                  <c:v>238308.42127999998</c:v>
                </c:pt>
                <c:pt idx="14">
                  <c:v>120566.982869</c:v>
                </c:pt>
                <c:pt idx="15">
                  <c:v>137085.28112</c:v>
                </c:pt>
                <c:pt idx="16">
                  <c:v>152546.49370399999</c:v>
                </c:pt>
                <c:pt idx="17">
                  <c:v>92965.301563999994</c:v>
                </c:pt>
                <c:pt idx="18">
                  <c:v>460980.60054199997</c:v>
                </c:pt>
                <c:pt idx="19">
                  <c:v>452096.809886</c:v>
                </c:pt>
                <c:pt idx="20">
                  <c:v>713720.17365200003</c:v>
                </c:pt>
                <c:pt idx="21">
                  <c:v>80387.049889999995</c:v>
                </c:pt>
                <c:pt idx="22">
                  <c:v>521223.80592800007</c:v>
                </c:pt>
                <c:pt idx="23">
                  <c:v>544682.56562900008</c:v>
                </c:pt>
                <c:pt idx="24">
                  <c:v>377780.48420599994</c:v>
                </c:pt>
                <c:pt idx="25">
                  <c:v>195555.99942800001</c:v>
                </c:pt>
                <c:pt idx="26">
                  <c:v>134212.99784299999</c:v>
                </c:pt>
                <c:pt idx="27">
                  <c:v>109419.53401700001</c:v>
                </c:pt>
                <c:pt idx="28">
                  <c:v>97727.525882000002</c:v>
                </c:pt>
                <c:pt idx="29">
                  <c:v>120833.923694</c:v>
                </c:pt>
                <c:pt idx="30">
                  <c:v>150495.87524299999</c:v>
                </c:pt>
                <c:pt idx="31">
                  <c:v>232713.66215999998</c:v>
                </c:pt>
                <c:pt idx="32">
                  <c:v>338365.47153500002</c:v>
                </c:pt>
                <c:pt idx="33">
                  <c:v>224614.68778800001</c:v>
                </c:pt>
                <c:pt idx="34">
                  <c:v>164638.42322699999</c:v>
                </c:pt>
                <c:pt idx="35">
                  <c:v>134567.31913000002</c:v>
                </c:pt>
                <c:pt idx="36">
                  <c:v>80167.668563999992</c:v>
                </c:pt>
                <c:pt idx="37">
                  <c:v>84022.294076999999</c:v>
                </c:pt>
                <c:pt idx="38">
                  <c:v>47758.162840000005</c:v>
                </c:pt>
                <c:pt idx="39">
                  <c:v>42016.485854999999</c:v>
                </c:pt>
                <c:pt idx="40">
                  <c:v>56479.829602999998</c:v>
                </c:pt>
                <c:pt idx="41">
                  <c:v>81580.055217000016</c:v>
                </c:pt>
                <c:pt idx="42">
                  <c:v>92198.47138599999</c:v>
                </c:pt>
                <c:pt idx="43">
                  <c:v>130285.58829699998</c:v>
                </c:pt>
                <c:pt idx="44">
                  <c:v>220888.19387099997</c:v>
                </c:pt>
                <c:pt idx="45">
                  <c:v>137833.695129</c:v>
                </c:pt>
                <c:pt idx="46">
                  <c:v>256132.17083499997</c:v>
                </c:pt>
                <c:pt idx="47">
                  <c:v>159017.139302</c:v>
                </c:pt>
                <c:pt idx="48">
                  <c:v>65128.712332999996</c:v>
                </c:pt>
                <c:pt idx="49">
                  <c:v>94001.031965000002</c:v>
                </c:pt>
                <c:pt idx="50">
                  <c:v>94631.012311999992</c:v>
                </c:pt>
                <c:pt idx="51">
                  <c:v>71129.542079000006</c:v>
                </c:pt>
                <c:pt idx="52">
                  <c:v>124859.39133500002</c:v>
                </c:pt>
                <c:pt idx="53">
                  <c:v>70716.028724999996</c:v>
                </c:pt>
                <c:pt idx="54">
                  <c:v>163950.20574800001</c:v>
                </c:pt>
                <c:pt idx="55">
                  <c:v>153401.68404299999</c:v>
                </c:pt>
                <c:pt idx="56">
                  <c:v>154946.453534</c:v>
                </c:pt>
                <c:pt idx="57">
                  <c:v>197231.026136</c:v>
                </c:pt>
                <c:pt idx="58">
                  <c:v>148392.89446700001</c:v>
                </c:pt>
                <c:pt idx="59">
                  <c:v>69389.087899999999</c:v>
                </c:pt>
              </c:numCache>
            </c:numRef>
          </c:yVal>
          <c:smooth val="0"/>
          <c:extLst>
            <c:ext xmlns:c16="http://schemas.microsoft.com/office/drawing/2014/chart" uri="{C3380CC4-5D6E-409C-BE32-E72D297353CC}">
              <c16:uniqueId val="{00000001-6627-47B2-BE54-2101B8A23C77}"/>
            </c:ext>
          </c:extLst>
        </c:ser>
        <c:dLbls>
          <c:showLegendKey val="0"/>
          <c:showVal val="0"/>
          <c:showCatName val="0"/>
          <c:showSerName val="0"/>
          <c:showPercent val="0"/>
          <c:showBubbleSize val="0"/>
        </c:dLbls>
        <c:axId val="245857496"/>
        <c:axId val="246174440"/>
      </c:scatterChart>
      <c:valAx>
        <c:axId val="245857496"/>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6174440"/>
        <c:crosses val="autoZero"/>
        <c:crossBetween val="midCat"/>
      </c:valAx>
      <c:valAx>
        <c:axId val="2461744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585749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"Energy Benchmark (kWhr/prisoner)"</c:f>
          <c:strCache>
            <c:ptCount val="1"/>
            <c:pt idx="0">
              <c:v>Energy Benchmark (kWhr/prisoner)</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D436-4412-8458-76260069DED6}"/>
              </c:ext>
            </c:extLst>
          </c:dPt>
          <c:dPt>
            <c:idx val="2"/>
            <c:invertIfNegative val="0"/>
            <c:bubble3D val="0"/>
            <c:spPr>
              <a:solidFill>
                <a:schemeClr val="bg1">
                  <a:lumMod val="50000"/>
                </a:schemeClr>
              </a:solidFill>
              <a:ln>
                <a:noFill/>
              </a:ln>
              <a:effectLst/>
            </c:spPr>
            <c:extLst>
              <c:ext xmlns:c16="http://schemas.microsoft.com/office/drawing/2014/chart" uri="{C3380CC4-5D6E-409C-BE32-E72D297353CC}">
                <c16:uniqueId val="{00000002-D436-4412-8458-76260069DED6}"/>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3-D436-4412-8458-76260069DED6}"/>
              </c:ext>
            </c:extLst>
          </c:dPt>
          <c:cat>
            <c:strRef>
              <c:f>'Site A'!$AA$167:$AD$167</c:f>
              <c:strCache>
                <c:ptCount val="4"/>
                <c:pt idx="0">
                  <c:v>2016/17 Data</c:v>
                </c:pt>
                <c:pt idx="1">
                  <c:v>2017/18 Data</c:v>
                </c:pt>
                <c:pt idx="2">
                  <c:v>Typical Practise benchmark (kWhr/Prisoner)</c:v>
                </c:pt>
                <c:pt idx="3">
                  <c:v>Good Practise benchmark (kWhr/Prisoner)</c:v>
                </c:pt>
              </c:strCache>
            </c:strRef>
          </c:cat>
          <c:val>
            <c:numRef>
              <c:f>'Site A'!$AA$168:$AD$168</c:f>
              <c:numCache>
                <c:formatCode>_-* #,##0_-;\-* #,##0_-;_-* "-"??_-;_-@_-</c:formatCode>
                <c:ptCount val="4"/>
                <c:pt idx="0">
                  <c:v>15420.831656847657</c:v>
                </c:pt>
                <c:pt idx="1">
                  <c:v>12371.370136624999</c:v>
                </c:pt>
                <c:pt idx="2">
                  <c:v>14970</c:v>
                </c:pt>
                <c:pt idx="3">
                  <c:v>9283</c:v>
                </c:pt>
              </c:numCache>
            </c:numRef>
          </c:val>
          <c:extLst>
            <c:ext xmlns:c16="http://schemas.microsoft.com/office/drawing/2014/chart" uri="{C3380CC4-5D6E-409C-BE32-E72D297353CC}">
              <c16:uniqueId val="{00000000-D436-4412-8458-76260069DED6}"/>
            </c:ext>
          </c:extLst>
        </c:ser>
        <c:dLbls>
          <c:showLegendKey val="0"/>
          <c:showVal val="0"/>
          <c:showCatName val="0"/>
          <c:showSerName val="0"/>
          <c:showPercent val="0"/>
          <c:showBubbleSize val="0"/>
        </c:dLbls>
        <c:gapWidth val="219"/>
        <c:overlap val="-27"/>
        <c:axId val="1201830368"/>
        <c:axId val="1201832664"/>
      </c:barChart>
      <c:catAx>
        <c:axId val="1201830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201832664"/>
        <c:crosses val="autoZero"/>
        <c:auto val="1"/>
        <c:lblAlgn val="ctr"/>
        <c:lblOffset val="100"/>
        <c:noMultiLvlLbl val="0"/>
      </c:catAx>
      <c:valAx>
        <c:axId val="1201832664"/>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1830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21.xml"/><Relationship Id="rId13" Type="http://schemas.openxmlformats.org/officeDocument/2006/relationships/chart" Target="../charts/chart26.xml"/><Relationship Id="rId3" Type="http://schemas.openxmlformats.org/officeDocument/2006/relationships/chart" Target="../charts/chart16.xml"/><Relationship Id="rId7" Type="http://schemas.openxmlformats.org/officeDocument/2006/relationships/chart" Target="../charts/chart20.xml"/><Relationship Id="rId12" Type="http://schemas.openxmlformats.org/officeDocument/2006/relationships/chart" Target="../charts/chart25.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11" Type="http://schemas.openxmlformats.org/officeDocument/2006/relationships/chart" Target="../charts/chart24.xml"/><Relationship Id="rId5" Type="http://schemas.openxmlformats.org/officeDocument/2006/relationships/chart" Target="../charts/chart18.xml"/><Relationship Id="rId10" Type="http://schemas.openxmlformats.org/officeDocument/2006/relationships/chart" Target="../charts/chart23.xml"/><Relationship Id="rId4" Type="http://schemas.openxmlformats.org/officeDocument/2006/relationships/chart" Target="../charts/chart17.xml"/><Relationship Id="rId9" Type="http://schemas.openxmlformats.org/officeDocument/2006/relationships/chart" Target="../charts/chart22.xml"/><Relationship Id="rId14"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chart" Target="../charts/chart34.xml"/><Relationship Id="rId13" Type="http://schemas.openxmlformats.org/officeDocument/2006/relationships/chart" Target="../charts/chart39.xml"/><Relationship Id="rId3" Type="http://schemas.openxmlformats.org/officeDocument/2006/relationships/chart" Target="../charts/chart29.xml"/><Relationship Id="rId7" Type="http://schemas.openxmlformats.org/officeDocument/2006/relationships/chart" Target="../charts/chart33.xml"/><Relationship Id="rId12" Type="http://schemas.openxmlformats.org/officeDocument/2006/relationships/chart" Target="../charts/chart38.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11" Type="http://schemas.openxmlformats.org/officeDocument/2006/relationships/chart" Target="../charts/chart37.xml"/><Relationship Id="rId5" Type="http://schemas.openxmlformats.org/officeDocument/2006/relationships/chart" Target="../charts/chart31.xml"/><Relationship Id="rId10" Type="http://schemas.openxmlformats.org/officeDocument/2006/relationships/chart" Target="../charts/chart36.xml"/><Relationship Id="rId4" Type="http://schemas.openxmlformats.org/officeDocument/2006/relationships/chart" Target="../charts/chart30.xml"/><Relationship Id="rId9" Type="http://schemas.openxmlformats.org/officeDocument/2006/relationships/chart" Target="../charts/chart35.xml"/><Relationship Id="rId1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6802</xdr:colOff>
      <xdr:row>15</xdr:row>
      <xdr:rowOff>13608</xdr:rowOff>
    </xdr:from>
    <xdr:to>
      <xdr:col>6</xdr:col>
      <xdr:colOff>585107</xdr:colOff>
      <xdr:row>31</xdr:row>
      <xdr:rowOff>137584</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20409</xdr:colOff>
      <xdr:row>62</xdr:row>
      <xdr:rowOff>203424</xdr:rowOff>
    </xdr:from>
    <xdr:to>
      <xdr:col>11</xdr:col>
      <xdr:colOff>598714</xdr:colOff>
      <xdr:row>81</xdr:row>
      <xdr:rowOff>27213</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605</xdr:colOff>
      <xdr:row>12</xdr:row>
      <xdr:rowOff>0</xdr:rowOff>
    </xdr:from>
    <xdr:to>
      <xdr:col>17</xdr:col>
      <xdr:colOff>1714500</xdr:colOff>
      <xdr:row>31</xdr:row>
      <xdr:rowOff>190500</xdr:rowOff>
    </xdr:to>
    <xdr:graphicFrame macro="">
      <xdr:nvGraphicFramePr>
        <xdr:cNvPr id="6" name="Chart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610659</xdr:colOff>
      <xdr:row>13</xdr:row>
      <xdr:rowOff>188534</xdr:rowOff>
    </xdr:from>
    <xdr:to>
      <xdr:col>32</xdr:col>
      <xdr:colOff>233741</xdr:colOff>
      <xdr:row>24</xdr:row>
      <xdr:rowOff>158374</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19959</xdr:colOff>
      <xdr:row>24</xdr:row>
      <xdr:rowOff>179011</xdr:rowOff>
    </xdr:from>
    <xdr:to>
      <xdr:col>32</xdr:col>
      <xdr:colOff>256874</xdr:colOff>
      <xdr:row>35</xdr:row>
      <xdr:rowOff>144766</xdr:rowOff>
    </xdr:to>
    <xdr:graphicFrame macro="">
      <xdr:nvGraphicFramePr>
        <xdr:cNvPr id="7" name="Chart 6">
          <a:extLst>
            <a:ext uri="{FF2B5EF4-FFF2-40B4-BE49-F238E27FC236}">
              <a16:creationId xmlns:a16="http://schemas.microsoft.com/office/drawing/2014/main" id="{00000000-0008-0000-04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317803</xdr:colOff>
      <xdr:row>34</xdr:row>
      <xdr:rowOff>190500</xdr:rowOff>
    </xdr:from>
    <xdr:to>
      <xdr:col>6</xdr:col>
      <xdr:colOff>563941</xdr:colOff>
      <xdr:row>52</xdr:row>
      <xdr:rowOff>52916</xdr:rowOff>
    </xdr:to>
    <xdr:graphicFrame macro="">
      <xdr:nvGraphicFramePr>
        <xdr:cNvPr id="9" name="Chart 8">
          <a:extLst>
            <a:ext uri="{FF2B5EF4-FFF2-40B4-BE49-F238E27FC236}">
              <a16:creationId xmlns:a16="http://schemas.microsoft.com/office/drawing/2014/main"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596750</xdr:colOff>
      <xdr:row>35</xdr:row>
      <xdr:rowOff>12926</xdr:rowOff>
    </xdr:from>
    <xdr:to>
      <xdr:col>11</xdr:col>
      <xdr:colOff>592667</xdr:colOff>
      <xdr:row>52</xdr:row>
      <xdr:rowOff>42812</xdr:rowOff>
    </xdr:to>
    <xdr:graphicFrame macro="">
      <xdr:nvGraphicFramePr>
        <xdr:cNvPr id="5" name="Chart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19</xdr:col>
      <xdr:colOff>610659</xdr:colOff>
      <xdr:row>35</xdr:row>
      <xdr:rowOff>152249</xdr:rowOff>
    </xdr:from>
    <xdr:to>
      <xdr:col>32</xdr:col>
      <xdr:colOff>243266</xdr:colOff>
      <xdr:row>46</xdr:row>
      <xdr:rowOff>147488</xdr:rowOff>
    </xdr:to>
    <xdr:graphicFrame macro="">
      <xdr:nvGraphicFramePr>
        <xdr:cNvPr id="8" name="Chart 7">
          <a:extLst>
            <a:ext uri="{FF2B5EF4-FFF2-40B4-BE49-F238E27FC236}">
              <a16:creationId xmlns:a16="http://schemas.microsoft.com/office/drawing/2014/main" id="{00000000-0008-0000-04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xdr:col>
      <xdr:colOff>595690</xdr:colOff>
      <xdr:row>96</xdr:row>
      <xdr:rowOff>34774</xdr:rowOff>
    </xdr:from>
    <xdr:to>
      <xdr:col>34</xdr:col>
      <xdr:colOff>328084</xdr:colOff>
      <xdr:row>113</xdr:row>
      <xdr:rowOff>60172</xdr:rowOff>
    </xdr:to>
    <xdr:graphicFrame macro="">
      <xdr:nvGraphicFramePr>
        <xdr:cNvPr id="19" name="Chart 18">
          <a:extLst>
            <a:ext uri="{FF2B5EF4-FFF2-40B4-BE49-F238E27FC236}">
              <a16:creationId xmlns:a16="http://schemas.microsoft.com/office/drawing/2014/main" id="{00000000-0008-0000-04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4535</xdr:colOff>
      <xdr:row>81</xdr:row>
      <xdr:rowOff>195037</xdr:rowOff>
    </xdr:from>
    <xdr:to>
      <xdr:col>12</xdr:col>
      <xdr:colOff>4534</xdr:colOff>
      <xdr:row>101</xdr:row>
      <xdr:rowOff>0</xdr:rowOff>
    </xdr:to>
    <xdr:graphicFrame macro="">
      <xdr:nvGraphicFramePr>
        <xdr:cNvPr id="20" name="Chart 19">
          <a:extLst>
            <a:ext uri="{FF2B5EF4-FFF2-40B4-BE49-F238E27FC236}">
              <a16:creationId xmlns:a16="http://schemas.microsoft.com/office/drawing/2014/main" id="{00000000-0008-0000-04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635000</xdr:colOff>
      <xdr:row>87</xdr:row>
      <xdr:rowOff>95249</xdr:rowOff>
    </xdr:from>
    <xdr:to>
      <xdr:col>8</xdr:col>
      <xdr:colOff>654050</xdr:colOff>
      <xdr:row>97</xdr:row>
      <xdr:rowOff>10486</xdr:rowOff>
    </xdr:to>
    <xdr:cxnSp macro="">
      <xdr:nvCxnSpPr>
        <xdr:cNvPr id="21" name="Straight Connector 20">
          <a:extLst>
            <a:ext uri="{FF2B5EF4-FFF2-40B4-BE49-F238E27FC236}">
              <a16:creationId xmlns:a16="http://schemas.microsoft.com/office/drawing/2014/main" id="{00000000-0008-0000-0400-000015000000}"/>
            </a:ext>
          </a:extLst>
        </xdr:cNvPr>
        <xdr:cNvCxnSpPr/>
      </xdr:nvCxnSpPr>
      <xdr:spPr>
        <a:xfrm flipH="1">
          <a:off x="12536714" y="17557749"/>
          <a:ext cx="19050" cy="1910951"/>
        </a:xfrm>
        <a:prstGeom prst="line">
          <a:avLst/>
        </a:prstGeom>
        <a:ln w="28575">
          <a:solidFill>
            <a:schemeClr val="accent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354844</xdr:colOff>
      <xdr:row>97</xdr:row>
      <xdr:rowOff>58964</xdr:rowOff>
    </xdr:from>
    <xdr:to>
      <xdr:col>27</xdr:col>
      <xdr:colOff>383419</xdr:colOff>
      <xdr:row>109</xdr:row>
      <xdr:rowOff>74469</xdr:rowOff>
    </xdr:to>
    <xdr:cxnSp macro="">
      <xdr:nvCxnSpPr>
        <xdr:cNvPr id="22" name="Straight Connector 21">
          <a:extLst>
            <a:ext uri="{FF2B5EF4-FFF2-40B4-BE49-F238E27FC236}">
              <a16:creationId xmlns:a16="http://schemas.microsoft.com/office/drawing/2014/main" id="{00000000-0008-0000-0400-000016000000}"/>
            </a:ext>
          </a:extLst>
        </xdr:cNvPr>
        <xdr:cNvCxnSpPr/>
      </xdr:nvCxnSpPr>
      <xdr:spPr>
        <a:xfrm flipH="1">
          <a:off x="29713011" y="20177881"/>
          <a:ext cx="28575" cy="2428505"/>
        </a:xfrm>
        <a:prstGeom prst="line">
          <a:avLst/>
        </a:prstGeom>
        <a:ln w="28575">
          <a:solidFill>
            <a:schemeClr val="accent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13608</xdr:colOff>
      <xdr:row>63</xdr:row>
      <xdr:rowOff>13607</xdr:rowOff>
    </xdr:from>
    <xdr:to>
      <xdr:col>7</xdr:col>
      <xdr:colOff>0</xdr:colOff>
      <xdr:row>80</xdr:row>
      <xdr:rowOff>190500</xdr:rowOff>
    </xdr:to>
    <xdr:graphicFrame macro="">
      <xdr:nvGraphicFramePr>
        <xdr:cNvPr id="26" name="Chart 25">
          <a:extLst>
            <a:ext uri="{FF2B5EF4-FFF2-40B4-BE49-F238E27FC236}">
              <a16:creationId xmlns:a16="http://schemas.microsoft.com/office/drawing/2014/main" id="{00000000-0008-0000-04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xdr:colOff>
      <xdr:row>15</xdr:row>
      <xdr:rowOff>13608</xdr:rowOff>
    </xdr:from>
    <xdr:to>
      <xdr:col>11</xdr:col>
      <xdr:colOff>598714</xdr:colOff>
      <xdr:row>31</xdr:row>
      <xdr:rowOff>137584</xdr:rowOff>
    </xdr:to>
    <xdr:graphicFrame macro="">
      <xdr:nvGraphicFramePr>
        <xdr:cNvPr id="27" name="Chart 26">
          <a:extLst>
            <a:ext uri="{FF2B5EF4-FFF2-40B4-BE49-F238E27FC236}">
              <a16:creationId xmlns:a16="http://schemas.microsoft.com/office/drawing/2014/main" id="{00000000-0008-0000-04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18</xdr:col>
      <xdr:colOff>21168</xdr:colOff>
      <xdr:row>35</xdr:row>
      <xdr:rowOff>23997</xdr:rowOff>
    </xdr:from>
    <xdr:to>
      <xdr:col>18</xdr:col>
      <xdr:colOff>4445000</xdr:colOff>
      <xdr:row>50</xdr:row>
      <xdr:rowOff>121708</xdr:rowOff>
    </xdr:to>
    <xdr:sp macro="" textlink="">
      <xdr:nvSpPr>
        <xdr:cNvPr id="17" name="TextBox 16">
          <a:extLst>
            <a:ext uri="{FF2B5EF4-FFF2-40B4-BE49-F238E27FC236}">
              <a16:creationId xmlns:a16="http://schemas.microsoft.com/office/drawing/2014/main" id="{00000000-0008-0000-0400-000011000000}"/>
            </a:ext>
          </a:extLst>
        </xdr:cNvPr>
        <xdr:cNvSpPr txBox="1"/>
      </xdr:nvSpPr>
      <xdr:spPr>
        <a:xfrm>
          <a:off x="27273251" y="7760414"/>
          <a:ext cx="4423832" cy="311396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latin typeface="+mn-lt"/>
              <a:ea typeface="+mn-ea"/>
              <a:cs typeface="+mn-cs"/>
            </a:rPr>
            <a:t>Water use KPI</a:t>
          </a:r>
        </a:p>
        <a:p>
          <a:r>
            <a:rPr lang="en-GB" sz="1100" b="0">
              <a:solidFill>
                <a:schemeClr val="dk1"/>
              </a:solidFill>
              <a:latin typeface="+mn-lt"/>
              <a:ea typeface="+mn-ea"/>
              <a:cs typeface="+mn-cs"/>
            </a:rPr>
            <a:t>The water use KPI </a:t>
          </a:r>
          <a:r>
            <a:rPr lang="en-GB" sz="1100">
              <a:solidFill>
                <a:schemeClr val="dk1"/>
              </a:solidFill>
              <a:effectLst/>
              <a:latin typeface="+mn-lt"/>
              <a:ea typeface="+mn-ea"/>
              <a:cs typeface="+mn-cs"/>
            </a:rPr>
            <a:t>has been calculated based on total site water use and the number of prisoners; the KPI </a:t>
          </a:r>
          <a:r>
            <a:rPr lang="en-GB" sz="1100" b="0">
              <a:solidFill>
                <a:schemeClr val="dk1"/>
              </a:solidFill>
              <a:latin typeface="+mn-lt"/>
              <a:ea typeface="+mn-ea"/>
              <a:cs typeface="+mn-cs"/>
            </a:rPr>
            <a:t>status compares the performance of the prison against other prisons across the UK. </a:t>
          </a:r>
        </a:p>
        <a:p>
          <a:endParaRPr lang="en-GB" sz="1100" b="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a:solidFill>
                <a:schemeClr val="dk1"/>
              </a:solidFill>
              <a:latin typeface="+mn-lt"/>
              <a:ea typeface="+mn-ea"/>
              <a:cs typeface="+mn-cs"/>
            </a:rPr>
            <a:t>The chart shows the water use KPI for the past five years.</a:t>
          </a:r>
          <a:r>
            <a:rPr lang="en-GB" sz="1100" b="0" baseline="0">
              <a:solidFill>
                <a:schemeClr val="dk1"/>
              </a:solidFill>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a:solidFill>
                <a:schemeClr val="dk1"/>
              </a:solidFill>
              <a:effectLst/>
              <a:latin typeface="+mn-lt"/>
              <a:ea typeface="+mn-ea"/>
              <a:cs typeface="+mn-cs"/>
            </a:rPr>
            <a:t>To provide a more meaningful comparison, the chart also includes </a:t>
          </a:r>
          <a:r>
            <a:rPr lang="en-GB" sz="1100" b="0">
              <a:solidFill>
                <a:schemeClr val="dk1"/>
              </a:solidFill>
              <a:latin typeface="+mn-lt"/>
              <a:ea typeface="+mn-ea"/>
              <a:cs typeface="+mn-cs"/>
            </a:rPr>
            <a:t>previously published 'Typical' and 'Good Practice' benchmarks for the prison type (i.e. with or without a laundy) based on the top 25% being considered good practice and the average prison (median) being taken as typical practice. </a:t>
          </a:r>
        </a:p>
        <a:p>
          <a:endParaRPr lang="en-GB" sz="1100" b="0">
            <a:solidFill>
              <a:schemeClr val="dk1"/>
            </a:solidFill>
            <a:latin typeface="+mn-lt"/>
            <a:ea typeface="+mn-ea"/>
            <a:cs typeface="+mn-cs"/>
          </a:endParaRPr>
        </a:p>
        <a:p>
          <a:r>
            <a:rPr lang="en-GB" sz="1100" b="0">
              <a:solidFill>
                <a:schemeClr val="dk1"/>
              </a:solidFill>
              <a:latin typeface="+mn-lt"/>
              <a:ea typeface="+mn-ea"/>
              <a:cs typeface="+mn-cs"/>
            </a:rPr>
            <a:t>The benchmark status is intended to provide an indication of performance and the target provided is therefore guidance rather than a fixed number.</a:t>
          </a:r>
        </a:p>
        <a:p>
          <a:endParaRPr lang="en-GB" sz="1100" b="0">
            <a:solidFill>
              <a:schemeClr val="dk1"/>
            </a:solidFill>
            <a:latin typeface="+mn-lt"/>
            <a:ea typeface="+mn-ea"/>
            <a:cs typeface="+mn-cs"/>
          </a:endParaRPr>
        </a:p>
      </xdr:txBody>
    </xdr:sp>
    <xdr:clientData/>
  </xdr:twoCellAnchor>
  <xdr:twoCellAnchor>
    <xdr:from>
      <xdr:col>18</xdr:col>
      <xdr:colOff>31751</xdr:colOff>
      <xdr:row>12</xdr:row>
      <xdr:rowOff>10583</xdr:rowOff>
    </xdr:from>
    <xdr:to>
      <xdr:col>18</xdr:col>
      <xdr:colOff>4466167</xdr:colOff>
      <xdr:row>21</xdr:row>
      <xdr:rowOff>31867</xdr:rowOff>
    </xdr:to>
    <xdr:sp macro="" textlink="">
      <xdr:nvSpPr>
        <xdr:cNvPr id="18" name="TextBox 17">
          <a:extLst>
            <a:ext uri="{FF2B5EF4-FFF2-40B4-BE49-F238E27FC236}">
              <a16:creationId xmlns:a16="http://schemas.microsoft.com/office/drawing/2014/main" id="{00000000-0008-0000-0400-000012000000}"/>
            </a:ext>
          </a:extLst>
        </xdr:cNvPr>
        <xdr:cNvSpPr txBox="1"/>
      </xdr:nvSpPr>
      <xdr:spPr>
        <a:xfrm>
          <a:off x="27283834" y="3111500"/>
          <a:ext cx="4434416" cy="18310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latin typeface="+mn-lt"/>
              <a:ea typeface="+mn-ea"/>
              <a:cs typeface="+mn-cs"/>
            </a:rPr>
            <a:t>This chart shows water use for the last four historic years and the current year by month.</a:t>
          </a:r>
        </a:p>
        <a:p>
          <a:endParaRPr lang="en-GB" sz="1100">
            <a:solidFill>
              <a:schemeClr val="dk1"/>
            </a:solidFill>
            <a:latin typeface="+mn-lt"/>
            <a:ea typeface="+mn-ea"/>
            <a:cs typeface="+mn-cs"/>
          </a:endParaRPr>
        </a:p>
        <a:p>
          <a:r>
            <a:rPr lang="en-GB" sz="1100">
              <a:solidFill>
                <a:schemeClr val="dk1"/>
              </a:solidFill>
              <a:latin typeface="+mn-lt"/>
              <a:ea typeface="+mn-ea"/>
              <a:cs typeface="+mn-cs"/>
            </a:rPr>
            <a:t>A water use target has been set</a:t>
          </a:r>
          <a:r>
            <a:rPr lang="en-GB" sz="1100" baseline="0">
              <a:solidFill>
                <a:schemeClr val="dk1"/>
              </a:solidFill>
              <a:latin typeface="+mn-lt"/>
              <a:ea typeface="+mn-ea"/>
              <a:cs typeface="+mn-cs"/>
            </a:rPr>
            <a:t> for each prison.  It is site specific and based on the site's previous water use, the number of prisoners, and in the context of previously published benchmarks.  </a:t>
          </a:r>
          <a:endParaRPr lang="en-GB" sz="1100">
            <a:solidFill>
              <a:schemeClr val="dk1"/>
            </a:solidFill>
            <a:latin typeface="+mn-lt"/>
            <a:ea typeface="+mn-ea"/>
            <a:cs typeface="+mn-cs"/>
          </a:endParaRPr>
        </a:p>
        <a:p>
          <a:endParaRPr lang="en-GB" sz="1100">
            <a:solidFill>
              <a:schemeClr val="dk1"/>
            </a:solidFill>
            <a:latin typeface="+mn-lt"/>
            <a:ea typeface="+mn-ea"/>
            <a:cs typeface="+mn-cs"/>
          </a:endParaRPr>
        </a:p>
        <a:p>
          <a:r>
            <a:rPr lang="en-GB" sz="1100">
              <a:solidFill>
                <a:schemeClr val="dk1"/>
              </a:solidFill>
              <a:latin typeface="+mn-lt"/>
              <a:ea typeface="+mn-ea"/>
              <a:cs typeface="+mn-cs"/>
            </a:rPr>
            <a:t>In</a:t>
          </a:r>
          <a:r>
            <a:rPr lang="en-GB" sz="1100" baseline="0">
              <a:solidFill>
                <a:schemeClr val="dk1"/>
              </a:solidFill>
              <a:latin typeface="+mn-lt"/>
              <a:ea typeface="+mn-ea"/>
              <a:cs typeface="+mn-cs"/>
            </a:rPr>
            <a:t> this chart t</a:t>
          </a:r>
          <a:r>
            <a:rPr lang="en-GB" sz="1100">
              <a:solidFill>
                <a:schemeClr val="dk1"/>
              </a:solidFill>
              <a:latin typeface="+mn-lt"/>
              <a:ea typeface="+mn-ea"/>
              <a:cs typeface="+mn-cs"/>
            </a:rPr>
            <a:t>he water use target is expressed as a monthly use </a:t>
          </a:r>
          <a:r>
            <a:rPr lang="en-GB" sz="1100" baseline="0">
              <a:solidFill>
                <a:schemeClr val="dk1"/>
              </a:solidFill>
              <a:latin typeface="+mn-lt"/>
              <a:ea typeface="+mn-ea"/>
              <a:cs typeface="+mn-cs"/>
            </a:rPr>
            <a:t>and shown as a </a:t>
          </a:r>
          <a:r>
            <a:rPr lang="en-GB" sz="1100">
              <a:solidFill>
                <a:schemeClr val="dk1"/>
              </a:solidFill>
              <a:latin typeface="+mn-lt"/>
              <a:ea typeface="+mn-ea"/>
              <a:cs typeface="+mn-cs"/>
            </a:rPr>
            <a:t>dashed line.</a:t>
          </a:r>
          <a:endParaRPr lang="en-GB" sz="1100"/>
        </a:p>
      </xdr:txBody>
    </xdr:sp>
    <xdr:clientData/>
  </xdr:twoCellAnchor>
  <xdr:twoCellAnchor>
    <xdr:from>
      <xdr:col>14</xdr:col>
      <xdr:colOff>15875</xdr:colOff>
      <xdr:row>7</xdr:row>
      <xdr:rowOff>47625</xdr:rowOff>
    </xdr:from>
    <xdr:to>
      <xdr:col>18</xdr:col>
      <xdr:colOff>3952875</xdr:colOff>
      <xdr:row>8</xdr:row>
      <xdr:rowOff>730250</xdr:rowOff>
    </xdr:to>
    <xdr:sp macro="" textlink="">
      <xdr:nvSpPr>
        <xdr:cNvPr id="24" name="TextBox 23">
          <a:extLst>
            <a:ext uri="{FF2B5EF4-FFF2-40B4-BE49-F238E27FC236}">
              <a16:creationId xmlns:a16="http://schemas.microsoft.com/office/drawing/2014/main" id="{00000000-0008-0000-0400-000018000000}"/>
            </a:ext>
          </a:extLst>
        </xdr:cNvPr>
        <xdr:cNvSpPr txBox="1"/>
      </xdr:nvSpPr>
      <xdr:spPr>
        <a:xfrm>
          <a:off x="17700625" y="1514475"/>
          <a:ext cx="13284200" cy="8858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latin typeface="+mn-lt"/>
              <a:ea typeface="+mn-ea"/>
              <a:cs typeface="+mn-cs"/>
            </a:rPr>
            <a:t>Guidance on interpreting the Governors utility and carbon report</a:t>
          </a:r>
        </a:p>
        <a:p>
          <a:r>
            <a:rPr lang="en-GB" sz="1100" b="0">
              <a:solidFill>
                <a:schemeClr val="dk1"/>
              </a:solidFill>
              <a:latin typeface="+mn-lt"/>
              <a:ea typeface="+mn-ea"/>
              <a:cs typeface="+mn-cs"/>
            </a:rPr>
            <a:t>We’ve recently made some changes to the data included in this report. The enhancements are focused on helping you understand in more detail the environmental and financial impact of utilities consumption.</a:t>
          </a:r>
        </a:p>
        <a:p>
          <a:r>
            <a:rPr lang="en-GB" sz="1100" b="0">
              <a:solidFill>
                <a:schemeClr val="dk1"/>
              </a:solidFill>
              <a:latin typeface="+mn-lt"/>
              <a:ea typeface="+mn-ea"/>
              <a:cs typeface="+mn-cs"/>
            </a:rPr>
            <a:t>We’re anticipating that data availability and quality will improve over time and we’ll update guidance as and when that happens.</a:t>
          </a:r>
        </a:p>
        <a:p>
          <a:endParaRPr lang="en-GB" sz="1100"/>
        </a:p>
      </xdr:txBody>
    </xdr:sp>
    <xdr:clientData/>
  </xdr:twoCellAnchor>
  <xdr:twoCellAnchor>
    <xdr:from>
      <xdr:col>14</xdr:col>
      <xdr:colOff>10524</xdr:colOff>
      <xdr:row>67</xdr:row>
      <xdr:rowOff>180511</xdr:rowOff>
    </xdr:from>
    <xdr:to>
      <xdr:col>18</xdr:col>
      <xdr:colOff>1571981</xdr:colOff>
      <xdr:row>78</xdr:row>
      <xdr:rowOff>85261</xdr:rowOff>
    </xdr:to>
    <xdr:sp macro="" textlink="">
      <xdr:nvSpPr>
        <xdr:cNvPr id="25" name="TextBox 24">
          <a:extLst>
            <a:ext uri="{FF2B5EF4-FFF2-40B4-BE49-F238E27FC236}">
              <a16:creationId xmlns:a16="http://schemas.microsoft.com/office/drawing/2014/main" id="{00000000-0008-0000-0400-000019000000}"/>
            </a:ext>
          </a:extLst>
        </xdr:cNvPr>
        <xdr:cNvSpPr txBox="1"/>
      </xdr:nvSpPr>
      <xdr:spPr>
        <a:xfrm>
          <a:off x="17695274" y="14404511"/>
          <a:ext cx="10908657" cy="207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water reduction target </a:t>
          </a:r>
          <a:r>
            <a:rPr lang="en-GB" sz="1100"/>
            <a:t>has been calculated based on</a:t>
          </a:r>
          <a:r>
            <a:rPr lang="en-GB" sz="1100" baseline="0"/>
            <a:t> </a:t>
          </a:r>
          <a:r>
            <a:rPr lang="en-GB" sz="1100"/>
            <a:t>the site's 5 year low water use, with the following exceptions:</a:t>
          </a:r>
        </a:p>
        <a:p>
          <a:r>
            <a:rPr lang="en-GB" sz="1100">
              <a:sym typeface="Symbol" panose="05050102010706020507" pitchFamily="18" charset="2"/>
            </a:rPr>
            <a:t></a:t>
          </a:r>
          <a:r>
            <a:rPr lang="en-GB" sz="1100"/>
            <a:t> if 2017/8 represents the site's 5 year low, the target is:</a:t>
          </a:r>
        </a:p>
        <a:p>
          <a:r>
            <a:rPr lang="en-GB" sz="1100"/>
            <a:t>   -  to move to the next band ('typical' or 'good'); or</a:t>
          </a:r>
        </a:p>
        <a:p>
          <a:r>
            <a:rPr lang="en-GB" sz="1100" baseline="0"/>
            <a:t>   -  </a:t>
          </a:r>
          <a:r>
            <a:rPr lang="en-GB" sz="1100"/>
            <a:t>5% reduction if the site's 2017/8 benchmark status is currently 'good'</a:t>
          </a:r>
        </a:p>
        <a:p>
          <a:r>
            <a:rPr lang="en-GB" sz="1100">
              <a:solidFill>
                <a:schemeClr val="dk1"/>
              </a:solidFill>
              <a:effectLst/>
              <a:latin typeface="+mn-lt"/>
              <a:ea typeface="+mn-ea"/>
              <a:cs typeface="+mn-cs"/>
              <a:sym typeface="Symbol" panose="05050102010706020507" pitchFamily="18" charset="2"/>
            </a:rPr>
            <a:t></a:t>
          </a:r>
          <a:r>
            <a:rPr lang="en-GB" sz="1100">
              <a:solidFill>
                <a:schemeClr val="dk1"/>
              </a:solidFill>
              <a:effectLst/>
              <a:latin typeface="+mn-lt"/>
              <a:ea typeface="+mn-ea"/>
              <a:cs typeface="+mn-cs"/>
            </a:rPr>
            <a:t> </a:t>
          </a:r>
          <a:r>
            <a:rPr lang="en-GB" sz="1100"/>
            <a:t>if the site's 5 year low still has a benchmark status of ‘poor’ the target is to achieve ‘typical’ benchmark status</a:t>
          </a:r>
        </a:p>
        <a:p>
          <a:endParaRPr lang="en-GB" sz="1100"/>
        </a:p>
        <a:p>
          <a:r>
            <a:rPr lang="en-GB" sz="1100" b="1">
              <a:solidFill>
                <a:schemeClr val="dk1"/>
              </a:solidFill>
              <a:effectLst/>
              <a:latin typeface="+mn-lt"/>
              <a:ea typeface="+mn-ea"/>
              <a:cs typeface="+mn-cs"/>
            </a:rPr>
            <a:t>The water and sewerage charge </a:t>
          </a:r>
          <a:r>
            <a:rPr lang="en-GB" sz="1100">
              <a:solidFill>
                <a:schemeClr val="dk1"/>
              </a:solidFill>
              <a:effectLst/>
              <a:latin typeface="+mn-lt"/>
              <a:ea typeface="+mn-ea"/>
              <a:cs typeface="+mn-cs"/>
            </a:rPr>
            <a:t>has been calculated based on the average UK charge (standard user tariff for potable and non-interruptible supply) of </a:t>
          </a:r>
          <a:r>
            <a:rPr lang="en-GB" sz="1100" b="1">
              <a:solidFill>
                <a:schemeClr val="dk1"/>
              </a:solidFill>
              <a:effectLst/>
              <a:latin typeface="+mn-lt"/>
              <a:ea typeface="+mn-ea"/>
              <a:cs typeface="+mn-cs"/>
            </a:rPr>
            <a:t>£3.10 per cubic metre</a:t>
          </a:r>
          <a:endParaRPr lang="en-GB" b="1">
            <a:effectLst/>
          </a:endParaRPr>
        </a:p>
        <a:p>
          <a:r>
            <a:rPr lang="en-GB" sz="1100">
              <a:solidFill>
                <a:schemeClr val="dk1"/>
              </a:solidFill>
              <a:effectLst/>
              <a:latin typeface="+mn-lt"/>
              <a:ea typeface="+mn-ea"/>
              <a:cs typeface="+mn-cs"/>
            </a:rPr>
            <a:t>This has</a:t>
          </a:r>
          <a:r>
            <a:rPr lang="en-GB" sz="1100" baseline="0">
              <a:solidFill>
                <a:schemeClr val="dk1"/>
              </a:solidFill>
              <a:effectLst/>
              <a:latin typeface="+mn-lt"/>
              <a:ea typeface="+mn-ea"/>
              <a:cs typeface="+mn-cs"/>
            </a:rPr>
            <a:t> been included for guidance purposes only - the cost provided </a:t>
          </a:r>
          <a:r>
            <a:rPr lang="en-GB" sz="1100">
              <a:solidFill>
                <a:schemeClr val="dk1"/>
              </a:solidFill>
              <a:effectLst/>
              <a:latin typeface="+mn-lt"/>
              <a:ea typeface="+mn-ea"/>
              <a:cs typeface="+mn-cs"/>
            </a:rPr>
            <a:t> may not reflect your current charging structure</a:t>
          </a:r>
          <a:endParaRPr lang="en-GB">
            <a:effectLst/>
          </a:endParaRPr>
        </a:p>
        <a:p>
          <a:endParaRPr lang="en-GB" sz="1100"/>
        </a:p>
      </xdr:txBody>
    </xdr:sp>
    <xdr:clientData/>
  </xdr:twoCellAnchor>
  <xdr:twoCellAnchor>
    <xdr:from>
      <xdr:col>14</xdr:col>
      <xdr:colOff>10345</xdr:colOff>
      <xdr:row>86</xdr:row>
      <xdr:rowOff>202988</xdr:rowOff>
    </xdr:from>
    <xdr:to>
      <xdr:col>18</xdr:col>
      <xdr:colOff>1637443</xdr:colOff>
      <xdr:row>92</xdr:row>
      <xdr:rowOff>42810</xdr:rowOff>
    </xdr:to>
    <xdr:sp macro="" textlink="">
      <xdr:nvSpPr>
        <xdr:cNvPr id="28" name="TextBox 27">
          <a:extLst>
            <a:ext uri="{FF2B5EF4-FFF2-40B4-BE49-F238E27FC236}">
              <a16:creationId xmlns:a16="http://schemas.microsoft.com/office/drawing/2014/main" id="{00000000-0008-0000-0400-00001C000000}"/>
            </a:ext>
          </a:extLst>
        </xdr:cNvPr>
        <xdr:cNvSpPr txBox="1"/>
      </xdr:nvSpPr>
      <xdr:spPr>
        <a:xfrm>
          <a:off x="17695095" y="18173488"/>
          <a:ext cx="10974298" cy="10272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Tips</a:t>
          </a:r>
        </a:p>
        <a:p>
          <a:r>
            <a:rPr lang="en-GB" sz="1100">
              <a:solidFill>
                <a:schemeClr val="dk1"/>
              </a:solidFill>
              <a:effectLst/>
              <a:latin typeface="+mn-lt"/>
              <a:ea typeface="+mn-ea"/>
              <a:cs typeface="+mn-cs"/>
              <a:sym typeface="Symbol" panose="05050102010706020507" pitchFamily="18" charset="2"/>
            </a:rPr>
            <a:t></a:t>
          </a:r>
          <a:r>
            <a:rPr lang="en-GB" sz="1100">
              <a:solidFill>
                <a:schemeClr val="dk1"/>
              </a:solidFill>
              <a:effectLst/>
              <a:latin typeface="+mn-lt"/>
              <a:ea typeface="+mn-ea"/>
              <a:cs typeface="+mn-cs"/>
            </a:rPr>
            <a:t> </a:t>
          </a:r>
          <a:r>
            <a:rPr lang="en-GB" sz="1100"/>
            <a:t>The fire ring main should be separate to the mains supply</a:t>
          </a:r>
        </a:p>
        <a:p>
          <a:r>
            <a:rPr lang="en-GB" sz="1100">
              <a:solidFill>
                <a:schemeClr val="dk1"/>
              </a:solidFill>
              <a:effectLst/>
              <a:latin typeface="+mn-lt"/>
              <a:ea typeface="+mn-ea"/>
              <a:cs typeface="+mn-cs"/>
              <a:sym typeface="Symbol" panose="05050102010706020507" pitchFamily="18" charset="2"/>
            </a:rPr>
            <a:t></a:t>
          </a:r>
          <a:r>
            <a:rPr lang="en-GB" sz="1100">
              <a:solidFill>
                <a:schemeClr val="dk1"/>
              </a:solidFill>
              <a:effectLst/>
              <a:latin typeface="+mn-lt"/>
              <a:ea typeface="+mn-ea"/>
              <a:cs typeface="+mn-cs"/>
            </a:rPr>
            <a:t> </a:t>
          </a:r>
          <a:r>
            <a:rPr lang="en-GB" sz="1100"/>
            <a:t>Check overflows on water storage tanks every month (make sure overflow outlets are visible)</a:t>
          </a:r>
        </a:p>
        <a:p>
          <a:r>
            <a:rPr lang="en-GB" sz="1100">
              <a:solidFill>
                <a:schemeClr val="dk1"/>
              </a:solidFill>
              <a:effectLst/>
              <a:latin typeface="+mn-lt"/>
              <a:ea typeface="+mn-ea"/>
              <a:cs typeface="+mn-cs"/>
              <a:sym typeface="Symbol" panose="05050102010706020507" pitchFamily="18" charset="2"/>
            </a:rPr>
            <a:t></a:t>
          </a:r>
          <a:r>
            <a:rPr lang="en-GB" sz="1100">
              <a:solidFill>
                <a:schemeClr val="dk1"/>
              </a:solidFill>
              <a:effectLst/>
              <a:latin typeface="+mn-lt"/>
              <a:ea typeface="+mn-ea"/>
              <a:cs typeface="+mn-cs"/>
            </a:rPr>
            <a:t> </a:t>
          </a:r>
          <a:r>
            <a:rPr lang="en-GB" sz="1100"/>
            <a:t>Water mains are usually operated at pressures between 2 and 4 bar (200 and 400 kPa); check the pressure at the point of delivery; it be should be no more than 1-2 bar</a:t>
          </a:r>
        </a:p>
        <a:p>
          <a:r>
            <a:rPr lang="en-GB" sz="1100">
              <a:solidFill>
                <a:schemeClr val="dk1"/>
              </a:solidFill>
              <a:effectLst/>
              <a:latin typeface="+mn-lt"/>
              <a:ea typeface="+mn-ea"/>
              <a:cs typeface="+mn-cs"/>
              <a:sym typeface="Symbol" panose="05050102010706020507" pitchFamily="18" charset="2"/>
            </a:rPr>
            <a:t></a:t>
          </a:r>
          <a:r>
            <a:rPr lang="en-GB" sz="1100">
              <a:solidFill>
                <a:schemeClr val="dk1"/>
              </a:solidFill>
              <a:effectLst/>
              <a:latin typeface="+mn-lt"/>
              <a:ea typeface="+mn-ea"/>
              <a:cs typeface="+mn-cs"/>
            </a:rPr>
            <a:t> </a:t>
          </a:r>
          <a:r>
            <a:rPr lang="en-GB" sz="1100"/>
            <a:t>If there are urinals in communal areas (e.g. visits, works and education centre) check to see if they are fitted with flush control</a:t>
          </a:r>
        </a:p>
      </xdr:txBody>
    </xdr:sp>
    <xdr:clientData/>
  </xdr:twoCellAnchor>
  <xdr:twoCellAnchor>
    <xdr:from>
      <xdr:col>13</xdr:col>
      <xdr:colOff>788458</xdr:colOff>
      <xdr:row>34</xdr:row>
      <xdr:rowOff>194734</xdr:rowOff>
    </xdr:from>
    <xdr:to>
      <xdr:col>17</xdr:col>
      <xdr:colOff>1714500</xdr:colOff>
      <xdr:row>53</xdr:row>
      <xdr:rowOff>179916</xdr:rowOff>
    </xdr:to>
    <xdr:graphicFrame macro="">
      <xdr:nvGraphicFramePr>
        <xdr:cNvPr id="11" name="Chart 10">
          <a:extLst>
            <a:ext uri="{FF2B5EF4-FFF2-40B4-BE49-F238E27FC236}">
              <a16:creationId xmlns:a16="http://schemas.microsoft.com/office/drawing/2014/main" id="{00000000-0008-0000-04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15</xdr:col>
      <xdr:colOff>1936750</xdr:colOff>
      <xdr:row>41</xdr:row>
      <xdr:rowOff>148167</xdr:rowOff>
    </xdr:from>
    <xdr:to>
      <xdr:col>15</xdr:col>
      <xdr:colOff>1936750</xdr:colOff>
      <xdr:row>51</xdr:row>
      <xdr:rowOff>143773</xdr:rowOff>
    </xdr:to>
    <xdr:cxnSp macro="">
      <xdr:nvCxnSpPr>
        <xdr:cNvPr id="34" name="Straight Connector 33">
          <a:extLst>
            <a:ext uri="{FF2B5EF4-FFF2-40B4-BE49-F238E27FC236}">
              <a16:creationId xmlns:a16="http://schemas.microsoft.com/office/drawing/2014/main" id="{00000000-0008-0000-0400-000022000000}"/>
            </a:ext>
          </a:extLst>
        </xdr:cNvPr>
        <xdr:cNvCxnSpPr/>
      </xdr:nvCxnSpPr>
      <xdr:spPr>
        <a:xfrm>
          <a:off x="23770167" y="9091084"/>
          <a:ext cx="0" cy="2006439"/>
        </a:xfrm>
        <a:prstGeom prst="line">
          <a:avLst/>
        </a:prstGeom>
        <a:ln w="28575">
          <a:solidFill>
            <a:schemeClr val="accent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20</xdr:col>
      <xdr:colOff>0</xdr:colOff>
      <xdr:row>47</xdr:row>
      <xdr:rowOff>0</xdr:rowOff>
    </xdr:from>
    <xdr:to>
      <xdr:col>36</xdr:col>
      <xdr:colOff>353483</xdr:colOff>
      <xdr:row>82</xdr:row>
      <xdr:rowOff>57150</xdr:rowOff>
    </xdr:to>
    <xdr:pic>
      <xdr:nvPicPr>
        <xdr:cNvPr id="23" name="Picture 22" descr="https://savenergyonline.stark.co.uk/SEO/Reports/MINJUS14_190305_163435_337.png">
          <a:extLst>
            <a:ext uri="{FF2B5EF4-FFF2-40B4-BE49-F238E27FC236}">
              <a16:creationId xmlns:a16="http://schemas.microsoft.com/office/drawing/2014/main" id="{00000000-0008-0000-0400-000017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2308800" y="10007600"/>
          <a:ext cx="10096500" cy="717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15</xdr:row>
      <xdr:rowOff>14968</xdr:rowOff>
    </xdr:from>
    <xdr:to>
      <xdr:col>7</xdr:col>
      <xdr:colOff>0</xdr:colOff>
      <xdr:row>33</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10885</xdr:colOff>
      <xdr:row>63</xdr:row>
      <xdr:rowOff>197983</xdr:rowOff>
    </xdr:from>
    <xdr:to>
      <xdr:col>13</xdr:col>
      <xdr:colOff>13607</xdr:colOff>
      <xdr:row>80</xdr:row>
      <xdr:rowOff>190500</xdr:rowOff>
    </xdr:to>
    <xdr:graphicFrame macro="">
      <xdr:nvGraphicFramePr>
        <xdr:cNvPr id="7" name="Chart 6">
          <a:extLst>
            <a:ext uri="{FF2B5EF4-FFF2-40B4-BE49-F238E27FC236}">
              <a16:creationId xmlns:a16="http://schemas.microsoft.com/office/drawing/2014/main" id="{00000000-0008-0000-0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38705</xdr:colOff>
      <xdr:row>12</xdr:row>
      <xdr:rowOff>5063</xdr:rowOff>
    </xdr:from>
    <xdr:to>
      <xdr:col>18</xdr:col>
      <xdr:colOff>10584</xdr:colOff>
      <xdr:row>31</xdr:row>
      <xdr:rowOff>187475</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2571</xdr:colOff>
      <xdr:row>19</xdr:row>
      <xdr:rowOff>5365</xdr:rowOff>
    </xdr:from>
    <xdr:to>
      <xdr:col>33</xdr:col>
      <xdr:colOff>344715</xdr:colOff>
      <xdr:row>33</xdr:row>
      <xdr:rowOff>77030</xdr:rowOff>
    </xdr:to>
    <xdr:graphicFrame macro="">
      <xdr:nvGraphicFramePr>
        <xdr:cNvPr id="9" name="Chart 8">
          <a:extLst>
            <a:ext uri="{FF2B5EF4-FFF2-40B4-BE49-F238E27FC236}">
              <a16:creationId xmlns:a16="http://schemas.microsoft.com/office/drawing/2014/main" id="{00000000-0008-0000-06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2720</xdr:colOff>
      <xdr:row>36</xdr:row>
      <xdr:rowOff>14287</xdr:rowOff>
    </xdr:from>
    <xdr:to>
      <xdr:col>6</xdr:col>
      <xdr:colOff>680356</xdr:colOff>
      <xdr:row>53</xdr:row>
      <xdr:rowOff>137583</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10885</xdr:colOff>
      <xdr:row>36</xdr:row>
      <xdr:rowOff>11566</xdr:rowOff>
    </xdr:from>
    <xdr:to>
      <xdr:col>12</xdr:col>
      <xdr:colOff>598713</xdr:colOff>
      <xdr:row>53</xdr:row>
      <xdr:rowOff>147971</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20</xdr:col>
      <xdr:colOff>21167</xdr:colOff>
      <xdr:row>107</xdr:row>
      <xdr:rowOff>91923</xdr:rowOff>
    </xdr:from>
    <xdr:to>
      <xdr:col>36</xdr:col>
      <xdr:colOff>335341</xdr:colOff>
      <xdr:row>128</xdr:row>
      <xdr:rowOff>66523</xdr:rowOff>
    </xdr:to>
    <xdr:graphicFrame macro="">
      <xdr:nvGraphicFramePr>
        <xdr:cNvPr id="14" name="Chart 13">
          <a:extLst>
            <a:ext uri="{FF2B5EF4-FFF2-40B4-BE49-F238E27FC236}">
              <a16:creationId xmlns:a16="http://schemas.microsoft.com/office/drawing/2014/main" id="{00000000-0008-0000-06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721178</xdr:colOff>
      <xdr:row>83</xdr:row>
      <xdr:rowOff>188684</xdr:rowOff>
    </xdr:from>
    <xdr:to>
      <xdr:col>12</xdr:col>
      <xdr:colOff>571499</xdr:colOff>
      <xdr:row>103</xdr:row>
      <xdr:rowOff>4534</xdr:rowOff>
    </xdr:to>
    <xdr:graphicFrame macro="">
      <xdr:nvGraphicFramePr>
        <xdr:cNvPr id="15" name="Chart 14">
          <a:extLst>
            <a:ext uri="{FF2B5EF4-FFF2-40B4-BE49-F238E27FC236}">
              <a16:creationId xmlns:a16="http://schemas.microsoft.com/office/drawing/2014/main" id="{00000000-0008-0000-06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1034142</xdr:colOff>
      <xdr:row>90</xdr:row>
      <xdr:rowOff>13607</xdr:rowOff>
    </xdr:from>
    <xdr:to>
      <xdr:col>8</xdr:col>
      <xdr:colOff>1053192</xdr:colOff>
      <xdr:row>99</xdr:row>
      <xdr:rowOff>132951</xdr:rowOff>
    </xdr:to>
    <xdr:cxnSp macro="">
      <xdr:nvCxnSpPr>
        <xdr:cNvPr id="17" name="Straight Connector 16">
          <a:extLst>
            <a:ext uri="{FF2B5EF4-FFF2-40B4-BE49-F238E27FC236}">
              <a16:creationId xmlns:a16="http://schemas.microsoft.com/office/drawing/2014/main" id="{00000000-0008-0000-0600-000011000000}"/>
            </a:ext>
          </a:extLst>
        </xdr:cNvPr>
        <xdr:cNvCxnSpPr/>
      </xdr:nvCxnSpPr>
      <xdr:spPr>
        <a:xfrm flipH="1">
          <a:off x="12890499" y="17439821"/>
          <a:ext cx="19050" cy="1915487"/>
        </a:xfrm>
        <a:prstGeom prst="line">
          <a:avLst/>
        </a:prstGeom>
        <a:ln w="28575">
          <a:solidFill>
            <a:schemeClr val="accent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477761</xdr:colOff>
      <xdr:row>113</xdr:row>
      <xdr:rowOff>146655</xdr:rowOff>
    </xdr:from>
    <xdr:to>
      <xdr:col>28</xdr:col>
      <xdr:colOff>496811</xdr:colOff>
      <xdr:row>124</xdr:row>
      <xdr:rowOff>96665</xdr:rowOff>
    </xdr:to>
    <xdr:cxnSp macro="">
      <xdr:nvCxnSpPr>
        <xdr:cNvPr id="18" name="Straight Connector 17">
          <a:extLst>
            <a:ext uri="{FF2B5EF4-FFF2-40B4-BE49-F238E27FC236}">
              <a16:creationId xmlns:a16="http://schemas.microsoft.com/office/drawing/2014/main" id="{00000000-0008-0000-0600-000012000000}"/>
            </a:ext>
          </a:extLst>
        </xdr:cNvPr>
        <xdr:cNvCxnSpPr/>
      </xdr:nvCxnSpPr>
      <xdr:spPr>
        <a:xfrm flipH="1">
          <a:off x="33487178" y="23387655"/>
          <a:ext cx="19050" cy="1929093"/>
        </a:xfrm>
        <a:prstGeom prst="line">
          <a:avLst/>
        </a:prstGeom>
        <a:ln w="28575">
          <a:solidFill>
            <a:schemeClr val="accent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13607</xdr:colOff>
      <xdr:row>64</xdr:row>
      <xdr:rowOff>0</xdr:rowOff>
    </xdr:from>
    <xdr:to>
      <xdr:col>7</xdr:col>
      <xdr:colOff>13607</xdr:colOff>
      <xdr:row>81</xdr:row>
      <xdr:rowOff>0</xdr:rowOff>
    </xdr:to>
    <xdr:graphicFrame macro="">
      <xdr:nvGraphicFramePr>
        <xdr:cNvPr id="21" name="Chart 20">
          <a:extLst>
            <a:ext uri="{FF2B5EF4-FFF2-40B4-BE49-F238E27FC236}">
              <a16:creationId xmlns:a16="http://schemas.microsoft.com/office/drawing/2014/main" id="{00000000-0008-0000-06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13606</xdr:colOff>
      <xdr:row>15</xdr:row>
      <xdr:rowOff>13607</xdr:rowOff>
    </xdr:from>
    <xdr:to>
      <xdr:col>12</xdr:col>
      <xdr:colOff>585106</xdr:colOff>
      <xdr:row>33</xdr:row>
      <xdr:rowOff>13607</xdr:rowOff>
    </xdr:to>
    <xdr:graphicFrame macro="">
      <xdr:nvGraphicFramePr>
        <xdr:cNvPr id="22" name="Chart 21">
          <a:extLst>
            <a:ext uri="{FF2B5EF4-FFF2-40B4-BE49-F238E27FC236}">
              <a16:creationId xmlns:a16="http://schemas.microsoft.com/office/drawing/2014/main" id="{00000000-0008-0000-06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20</xdr:col>
      <xdr:colOff>18143</xdr:colOff>
      <xdr:row>33</xdr:row>
      <xdr:rowOff>151192</xdr:rowOff>
    </xdr:from>
    <xdr:to>
      <xdr:col>33</xdr:col>
      <xdr:colOff>317500</xdr:colOff>
      <xdr:row>47</xdr:row>
      <xdr:rowOff>100391</xdr:rowOff>
    </xdr:to>
    <xdr:graphicFrame macro="">
      <xdr:nvGraphicFramePr>
        <xdr:cNvPr id="19" name="Chart 18">
          <a:extLst>
            <a:ext uri="{FF2B5EF4-FFF2-40B4-BE49-F238E27FC236}">
              <a16:creationId xmlns:a16="http://schemas.microsoft.com/office/drawing/2014/main" id="{00000000-0008-0000-06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20</xdr:col>
      <xdr:colOff>27213</xdr:colOff>
      <xdr:row>47</xdr:row>
      <xdr:rowOff>123977</xdr:rowOff>
    </xdr:from>
    <xdr:to>
      <xdr:col>33</xdr:col>
      <xdr:colOff>320523</xdr:colOff>
      <xdr:row>61</xdr:row>
      <xdr:rowOff>73177</xdr:rowOff>
    </xdr:to>
    <xdr:graphicFrame macro="">
      <xdr:nvGraphicFramePr>
        <xdr:cNvPr id="20" name="Chart 19">
          <a:extLst>
            <a:ext uri="{FF2B5EF4-FFF2-40B4-BE49-F238E27FC236}">
              <a16:creationId xmlns:a16="http://schemas.microsoft.com/office/drawing/2014/main" id="{00000000-0008-0000-06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18</xdr:col>
      <xdr:colOff>21168</xdr:colOff>
      <xdr:row>35</xdr:row>
      <xdr:rowOff>23997</xdr:rowOff>
    </xdr:from>
    <xdr:to>
      <xdr:col>18</xdr:col>
      <xdr:colOff>4445000</xdr:colOff>
      <xdr:row>50</xdr:row>
      <xdr:rowOff>121708</xdr:rowOff>
    </xdr:to>
    <xdr:sp macro="" textlink="">
      <xdr:nvSpPr>
        <xdr:cNvPr id="33" name="TextBox 32">
          <a:extLst>
            <a:ext uri="{FF2B5EF4-FFF2-40B4-BE49-F238E27FC236}">
              <a16:creationId xmlns:a16="http://schemas.microsoft.com/office/drawing/2014/main" id="{00000000-0008-0000-0600-000021000000}"/>
            </a:ext>
          </a:extLst>
        </xdr:cNvPr>
        <xdr:cNvSpPr txBox="1"/>
      </xdr:nvSpPr>
      <xdr:spPr>
        <a:xfrm>
          <a:off x="27237268" y="7669397"/>
          <a:ext cx="4423832" cy="305046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latin typeface="+mn-lt"/>
              <a:ea typeface="+mn-ea"/>
              <a:cs typeface="+mn-cs"/>
            </a:rPr>
            <a:t>Water use KPI</a:t>
          </a:r>
        </a:p>
        <a:p>
          <a:r>
            <a:rPr lang="en-GB" sz="1100" b="0">
              <a:solidFill>
                <a:schemeClr val="dk1"/>
              </a:solidFill>
              <a:latin typeface="+mn-lt"/>
              <a:ea typeface="+mn-ea"/>
              <a:cs typeface="+mn-cs"/>
            </a:rPr>
            <a:t>The water use KPI </a:t>
          </a:r>
          <a:r>
            <a:rPr lang="en-GB" sz="1100">
              <a:solidFill>
                <a:schemeClr val="dk1"/>
              </a:solidFill>
              <a:effectLst/>
              <a:latin typeface="+mn-lt"/>
              <a:ea typeface="+mn-ea"/>
              <a:cs typeface="+mn-cs"/>
            </a:rPr>
            <a:t>has been calculated based on total site water use and the number of prisoners; the KPI </a:t>
          </a:r>
          <a:r>
            <a:rPr lang="en-GB" sz="1100" b="0">
              <a:solidFill>
                <a:schemeClr val="dk1"/>
              </a:solidFill>
              <a:latin typeface="+mn-lt"/>
              <a:ea typeface="+mn-ea"/>
              <a:cs typeface="+mn-cs"/>
            </a:rPr>
            <a:t>status compares the performance of the prison against other prisons across the UK. </a:t>
          </a:r>
        </a:p>
        <a:p>
          <a:endParaRPr lang="en-GB" sz="1100" b="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a:solidFill>
                <a:schemeClr val="dk1"/>
              </a:solidFill>
              <a:latin typeface="+mn-lt"/>
              <a:ea typeface="+mn-ea"/>
              <a:cs typeface="+mn-cs"/>
            </a:rPr>
            <a:t>The chart shows the water use KPI for the past five years.</a:t>
          </a:r>
          <a:r>
            <a:rPr lang="en-GB" sz="1100" b="0" baseline="0">
              <a:solidFill>
                <a:schemeClr val="dk1"/>
              </a:solidFill>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a:solidFill>
                <a:schemeClr val="dk1"/>
              </a:solidFill>
              <a:effectLst/>
              <a:latin typeface="+mn-lt"/>
              <a:ea typeface="+mn-ea"/>
              <a:cs typeface="+mn-cs"/>
            </a:rPr>
            <a:t>To provide a more meaningful comparison, the chart also includes </a:t>
          </a:r>
          <a:r>
            <a:rPr lang="en-GB" sz="1100" b="0">
              <a:solidFill>
                <a:schemeClr val="dk1"/>
              </a:solidFill>
              <a:latin typeface="+mn-lt"/>
              <a:ea typeface="+mn-ea"/>
              <a:cs typeface="+mn-cs"/>
            </a:rPr>
            <a:t>previously published 'Typical' and 'Good Practice' benchmarks for the prison type (i.e. with or without a laundy) based on the top 25% being considered good practice and the average prison (median) being taken as typical practice. </a:t>
          </a:r>
        </a:p>
        <a:p>
          <a:endParaRPr lang="en-GB" sz="1100" b="0">
            <a:solidFill>
              <a:schemeClr val="dk1"/>
            </a:solidFill>
            <a:latin typeface="+mn-lt"/>
            <a:ea typeface="+mn-ea"/>
            <a:cs typeface="+mn-cs"/>
          </a:endParaRPr>
        </a:p>
        <a:p>
          <a:r>
            <a:rPr lang="en-GB" sz="1100" b="0">
              <a:solidFill>
                <a:schemeClr val="dk1"/>
              </a:solidFill>
              <a:latin typeface="+mn-lt"/>
              <a:ea typeface="+mn-ea"/>
              <a:cs typeface="+mn-cs"/>
            </a:rPr>
            <a:t>The benchmark status is intended to provide an indication of performance and the target provided is therefore guidance rather than a fixed number.</a:t>
          </a:r>
        </a:p>
        <a:p>
          <a:endParaRPr lang="en-GB" sz="1100" b="0">
            <a:solidFill>
              <a:schemeClr val="dk1"/>
            </a:solidFill>
            <a:latin typeface="+mn-lt"/>
            <a:ea typeface="+mn-ea"/>
            <a:cs typeface="+mn-cs"/>
          </a:endParaRPr>
        </a:p>
      </xdr:txBody>
    </xdr:sp>
    <xdr:clientData/>
  </xdr:twoCellAnchor>
  <xdr:twoCellAnchor>
    <xdr:from>
      <xdr:col>18</xdr:col>
      <xdr:colOff>31751</xdr:colOff>
      <xdr:row>12</xdr:row>
      <xdr:rowOff>10583</xdr:rowOff>
    </xdr:from>
    <xdr:to>
      <xdr:col>18</xdr:col>
      <xdr:colOff>4466167</xdr:colOff>
      <xdr:row>21</xdr:row>
      <xdr:rowOff>31867</xdr:rowOff>
    </xdr:to>
    <xdr:sp macro="" textlink="">
      <xdr:nvSpPr>
        <xdr:cNvPr id="34" name="TextBox 33">
          <a:extLst>
            <a:ext uri="{FF2B5EF4-FFF2-40B4-BE49-F238E27FC236}">
              <a16:creationId xmlns:a16="http://schemas.microsoft.com/office/drawing/2014/main" id="{00000000-0008-0000-0600-000022000000}"/>
            </a:ext>
          </a:extLst>
        </xdr:cNvPr>
        <xdr:cNvSpPr txBox="1"/>
      </xdr:nvSpPr>
      <xdr:spPr>
        <a:xfrm>
          <a:off x="27247851" y="3090333"/>
          <a:ext cx="4434416" cy="1805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latin typeface="+mn-lt"/>
              <a:ea typeface="+mn-ea"/>
              <a:cs typeface="+mn-cs"/>
            </a:rPr>
            <a:t>This chart shows water use for the last four historic years and the current year by month.</a:t>
          </a:r>
        </a:p>
        <a:p>
          <a:endParaRPr lang="en-GB" sz="1100">
            <a:solidFill>
              <a:schemeClr val="dk1"/>
            </a:solidFill>
            <a:latin typeface="+mn-lt"/>
            <a:ea typeface="+mn-ea"/>
            <a:cs typeface="+mn-cs"/>
          </a:endParaRPr>
        </a:p>
        <a:p>
          <a:r>
            <a:rPr lang="en-GB" sz="1100">
              <a:solidFill>
                <a:schemeClr val="dk1"/>
              </a:solidFill>
              <a:latin typeface="+mn-lt"/>
              <a:ea typeface="+mn-ea"/>
              <a:cs typeface="+mn-cs"/>
            </a:rPr>
            <a:t>A water use target has been set</a:t>
          </a:r>
          <a:r>
            <a:rPr lang="en-GB" sz="1100" baseline="0">
              <a:solidFill>
                <a:schemeClr val="dk1"/>
              </a:solidFill>
              <a:latin typeface="+mn-lt"/>
              <a:ea typeface="+mn-ea"/>
              <a:cs typeface="+mn-cs"/>
            </a:rPr>
            <a:t> for each prison.  It is site specific and based on the site's previous water use, the number of prisoners, and in the context of previously published benchmarks.  </a:t>
          </a:r>
          <a:endParaRPr lang="en-GB" sz="1100">
            <a:solidFill>
              <a:schemeClr val="dk1"/>
            </a:solidFill>
            <a:latin typeface="+mn-lt"/>
            <a:ea typeface="+mn-ea"/>
            <a:cs typeface="+mn-cs"/>
          </a:endParaRPr>
        </a:p>
        <a:p>
          <a:endParaRPr lang="en-GB" sz="1100">
            <a:solidFill>
              <a:schemeClr val="dk1"/>
            </a:solidFill>
            <a:latin typeface="+mn-lt"/>
            <a:ea typeface="+mn-ea"/>
            <a:cs typeface="+mn-cs"/>
          </a:endParaRPr>
        </a:p>
        <a:p>
          <a:r>
            <a:rPr lang="en-GB" sz="1100">
              <a:solidFill>
                <a:schemeClr val="dk1"/>
              </a:solidFill>
              <a:latin typeface="+mn-lt"/>
              <a:ea typeface="+mn-ea"/>
              <a:cs typeface="+mn-cs"/>
            </a:rPr>
            <a:t>In</a:t>
          </a:r>
          <a:r>
            <a:rPr lang="en-GB" sz="1100" baseline="0">
              <a:solidFill>
                <a:schemeClr val="dk1"/>
              </a:solidFill>
              <a:latin typeface="+mn-lt"/>
              <a:ea typeface="+mn-ea"/>
              <a:cs typeface="+mn-cs"/>
            </a:rPr>
            <a:t> this chart t</a:t>
          </a:r>
          <a:r>
            <a:rPr lang="en-GB" sz="1100">
              <a:solidFill>
                <a:schemeClr val="dk1"/>
              </a:solidFill>
              <a:latin typeface="+mn-lt"/>
              <a:ea typeface="+mn-ea"/>
              <a:cs typeface="+mn-cs"/>
            </a:rPr>
            <a:t>he water use target is expressed as a monthly use </a:t>
          </a:r>
          <a:r>
            <a:rPr lang="en-GB" sz="1100" baseline="0">
              <a:solidFill>
                <a:schemeClr val="dk1"/>
              </a:solidFill>
              <a:latin typeface="+mn-lt"/>
              <a:ea typeface="+mn-ea"/>
              <a:cs typeface="+mn-cs"/>
            </a:rPr>
            <a:t>and shown as a </a:t>
          </a:r>
          <a:r>
            <a:rPr lang="en-GB" sz="1100">
              <a:solidFill>
                <a:schemeClr val="dk1"/>
              </a:solidFill>
              <a:latin typeface="+mn-lt"/>
              <a:ea typeface="+mn-ea"/>
              <a:cs typeface="+mn-cs"/>
            </a:rPr>
            <a:t>dashed line.</a:t>
          </a:r>
          <a:endParaRPr lang="en-GB" sz="1100"/>
        </a:p>
      </xdr:txBody>
    </xdr:sp>
    <xdr:clientData/>
  </xdr:twoCellAnchor>
  <xdr:twoCellAnchor>
    <xdr:from>
      <xdr:col>14</xdr:col>
      <xdr:colOff>15875</xdr:colOff>
      <xdr:row>7</xdr:row>
      <xdr:rowOff>47625</xdr:rowOff>
    </xdr:from>
    <xdr:to>
      <xdr:col>18</xdr:col>
      <xdr:colOff>3952875</xdr:colOff>
      <xdr:row>8</xdr:row>
      <xdr:rowOff>730250</xdr:rowOff>
    </xdr:to>
    <xdr:sp macro="" textlink="">
      <xdr:nvSpPr>
        <xdr:cNvPr id="35" name="TextBox 34">
          <a:extLst>
            <a:ext uri="{FF2B5EF4-FFF2-40B4-BE49-F238E27FC236}">
              <a16:creationId xmlns:a16="http://schemas.microsoft.com/office/drawing/2014/main" id="{00000000-0008-0000-0600-000023000000}"/>
            </a:ext>
          </a:extLst>
        </xdr:cNvPr>
        <xdr:cNvSpPr txBox="1"/>
      </xdr:nvSpPr>
      <xdr:spPr>
        <a:xfrm>
          <a:off x="17884775" y="1514475"/>
          <a:ext cx="13284200" cy="8477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latin typeface="+mn-lt"/>
              <a:ea typeface="+mn-ea"/>
              <a:cs typeface="+mn-cs"/>
            </a:rPr>
            <a:t>Guidance on interpreting the Governors utility and carbon report</a:t>
          </a:r>
        </a:p>
        <a:p>
          <a:r>
            <a:rPr lang="en-GB" sz="1100" b="0">
              <a:solidFill>
                <a:schemeClr val="dk1"/>
              </a:solidFill>
              <a:latin typeface="+mn-lt"/>
              <a:ea typeface="+mn-ea"/>
              <a:cs typeface="+mn-cs"/>
            </a:rPr>
            <a:t>We’ve recently made some changes to the data included in this report. The enhancements are focused on helping you understand in more detail the environmental and financial impact of utilities consumption.</a:t>
          </a:r>
        </a:p>
        <a:p>
          <a:r>
            <a:rPr lang="en-GB" sz="1100" b="0">
              <a:solidFill>
                <a:schemeClr val="dk1"/>
              </a:solidFill>
              <a:latin typeface="+mn-lt"/>
              <a:ea typeface="+mn-ea"/>
              <a:cs typeface="+mn-cs"/>
            </a:rPr>
            <a:t>We’re anticipating that data availability and quality will improve over time and we’ll update guidance as and when that happens.</a:t>
          </a:r>
        </a:p>
        <a:p>
          <a:endParaRPr lang="en-GB" sz="1100"/>
        </a:p>
      </xdr:txBody>
    </xdr:sp>
    <xdr:clientData/>
  </xdr:twoCellAnchor>
  <xdr:twoCellAnchor>
    <xdr:from>
      <xdr:col>14</xdr:col>
      <xdr:colOff>10524</xdr:colOff>
      <xdr:row>67</xdr:row>
      <xdr:rowOff>180511</xdr:rowOff>
    </xdr:from>
    <xdr:to>
      <xdr:col>18</xdr:col>
      <xdr:colOff>1571981</xdr:colOff>
      <xdr:row>78</xdr:row>
      <xdr:rowOff>85261</xdr:rowOff>
    </xdr:to>
    <xdr:sp macro="" textlink="">
      <xdr:nvSpPr>
        <xdr:cNvPr id="36" name="TextBox 35">
          <a:extLst>
            <a:ext uri="{FF2B5EF4-FFF2-40B4-BE49-F238E27FC236}">
              <a16:creationId xmlns:a16="http://schemas.microsoft.com/office/drawing/2014/main" id="{00000000-0008-0000-0600-000024000000}"/>
            </a:ext>
          </a:extLst>
        </xdr:cNvPr>
        <xdr:cNvSpPr txBox="1"/>
      </xdr:nvSpPr>
      <xdr:spPr>
        <a:xfrm>
          <a:off x="17879424" y="14353711"/>
          <a:ext cx="10908657" cy="207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water reduction target </a:t>
          </a:r>
          <a:r>
            <a:rPr lang="en-GB" sz="1100"/>
            <a:t>has been calculated based on</a:t>
          </a:r>
          <a:r>
            <a:rPr lang="en-GB" sz="1100" baseline="0"/>
            <a:t> </a:t>
          </a:r>
          <a:r>
            <a:rPr lang="en-GB" sz="1100"/>
            <a:t>the site's 5 year low water use, with the following exceptions:</a:t>
          </a:r>
        </a:p>
        <a:p>
          <a:r>
            <a:rPr lang="en-GB" sz="1100">
              <a:sym typeface="Symbol" panose="05050102010706020507" pitchFamily="18" charset="2"/>
            </a:rPr>
            <a:t></a:t>
          </a:r>
          <a:r>
            <a:rPr lang="en-GB" sz="1100"/>
            <a:t> if 2017/8 represents the site's 5 year low, the target is:</a:t>
          </a:r>
        </a:p>
        <a:p>
          <a:r>
            <a:rPr lang="en-GB" sz="1100"/>
            <a:t>   -  to move to the next band ('typical' or 'good'); or</a:t>
          </a:r>
        </a:p>
        <a:p>
          <a:r>
            <a:rPr lang="en-GB" sz="1100" baseline="0"/>
            <a:t>   -  </a:t>
          </a:r>
          <a:r>
            <a:rPr lang="en-GB" sz="1100"/>
            <a:t>5% reduction if the site's 2017/8 benchmark status is currently 'good'</a:t>
          </a:r>
        </a:p>
        <a:p>
          <a:r>
            <a:rPr lang="en-GB" sz="1100">
              <a:solidFill>
                <a:schemeClr val="dk1"/>
              </a:solidFill>
              <a:effectLst/>
              <a:latin typeface="+mn-lt"/>
              <a:ea typeface="+mn-ea"/>
              <a:cs typeface="+mn-cs"/>
              <a:sym typeface="Symbol" panose="05050102010706020507" pitchFamily="18" charset="2"/>
            </a:rPr>
            <a:t></a:t>
          </a:r>
          <a:r>
            <a:rPr lang="en-GB" sz="1100">
              <a:solidFill>
                <a:schemeClr val="dk1"/>
              </a:solidFill>
              <a:effectLst/>
              <a:latin typeface="+mn-lt"/>
              <a:ea typeface="+mn-ea"/>
              <a:cs typeface="+mn-cs"/>
            </a:rPr>
            <a:t> </a:t>
          </a:r>
          <a:r>
            <a:rPr lang="en-GB" sz="1100"/>
            <a:t>if the site's 5 year low still has a benchmark status of ‘poor’ the target is to achieve ‘typical’ benchmark status</a:t>
          </a:r>
        </a:p>
        <a:p>
          <a:endParaRPr lang="en-GB" sz="1100"/>
        </a:p>
        <a:p>
          <a:r>
            <a:rPr lang="en-GB" sz="1100" b="1">
              <a:solidFill>
                <a:schemeClr val="dk1"/>
              </a:solidFill>
              <a:effectLst/>
              <a:latin typeface="+mn-lt"/>
              <a:ea typeface="+mn-ea"/>
              <a:cs typeface="+mn-cs"/>
            </a:rPr>
            <a:t>The water and sewerage charge </a:t>
          </a:r>
          <a:r>
            <a:rPr lang="en-GB" sz="1100">
              <a:solidFill>
                <a:schemeClr val="dk1"/>
              </a:solidFill>
              <a:effectLst/>
              <a:latin typeface="+mn-lt"/>
              <a:ea typeface="+mn-ea"/>
              <a:cs typeface="+mn-cs"/>
            </a:rPr>
            <a:t>has been calculated based on the average UK charge (standard user tariff for potable and non-interruptible supply) of </a:t>
          </a:r>
          <a:r>
            <a:rPr lang="en-GB" sz="1100" b="1">
              <a:solidFill>
                <a:schemeClr val="dk1"/>
              </a:solidFill>
              <a:effectLst/>
              <a:latin typeface="+mn-lt"/>
              <a:ea typeface="+mn-ea"/>
              <a:cs typeface="+mn-cs"/>
            </a:rPr>
            <a:t>£3.10 per cubic metre</a:t>
          </a:r>
          <a:endParaRPr lang="en-GB" b="1">
            <a:effectLst/>
          </a:endParaRPr>
        </a:p>
        <a:p>
          <a:r>
            <a:rPr lang="en-GB" sz="1100">
              <a:solidFill>
                <a:schemeClr val="dk1"/>
              </a:solidFill>
              <a:effectLst/>
              <a:latin typeface="+mn-lt"/>
              <a:ea typeface="+mn-ea"/>
              <a:cs typeface="+mn-cs"/>
            </a:rPr>
            <a:t>This has</a:t>
          </a:r>
          <a:r>
            <a:rPr lang="en-GB" sz="1100" baseline="0">
              <a:solidFill>
                <a:schemeClr val="dk1"/>
              </a:solidFill>
              <a:effectLst/>
              <a:latin typeface="+mn-lt"/>
              <a:ea typeface="+mn-ea"/>
              <a:cs typeface="+mn-cs"/>
            </a:rPr>
            <a:t> been included for guidance purposes only - the cost provided </a:t>
          </a:r>
          <a:r>
            <a:rPr lang="en-GB" sz="1100">
              <a:solidFill>
                <a:schemeClr val="dk1"/>
              </a:solidFill>
              <a:effectLst/>
              <a:latin typeface="+mn-lt"/>
              <a:ea typeface="+mn-ea"/>
              <a:cs typeface="+mn-cs"/>
            </a:rPr>
            <a:t> may not reflect your current charging structure</a:t>
          </a:r>
          <a:endParaRPr lang="en-GB">
            <a:effectLst/>
          </a:endParaRPr>
        </a:p>
        <a:p>
          <a:endParaRPr lang="en-GB" sz="1100"/>
        </a:p>
      </xdr:txBody>
    </xdr:sp>
    <xdr:clientData/>
  </xdr:twoCellAnchor>
  <xdr:twoCellAnchor>
    <xdr:from>
      <xdr:col>14</xdr:col>
      <xdr:colOff>10345</xdr:colOff>
      <xdr:row>86</xdr:row>
      <xdr:rowOff>202988</xdr:rowOff>
    </xdr:from>
    <xdr:to>
      <xdr:col>18</xdr:col>
      <xdr:colOff>1637443</xdr:colOff>
      <xdr:row>92</xdr:row>
      <xdr:rowOff>42810</xdr:rowOff>
    </xdr:to>
    <xdr:sp macro="" textlink="">
      <xdr:nvSpPr>
        <xdr:cNvPr id="37" name="TextBox 36">
          <a:extLst>
            <a:ext uri="{FF2B5EF4-FFF2-40B4-BE49-F238E27FC236}">
              <a16:creationId xmlns:a16="http://schemas.microsoft.com/office/drawing/2014/main" id="{00000000-0008-0000-0600-000025000000}"/>
            </a:ext>
          </a:extLst>
        </xdr:cNvPr>
        <xdr:cNvSpPr txBox="1"/>
      </xdr:nvSpPr>
      <xdr:spPr>
        <a:xfrm>
          <a:off x="17879245" y="18122688"/>
          <a:ext cx="10974298" cy="10399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Tips</a:t>
          </a:r>
        </a:p>
        <a:p>
          <a:r>
            <a:rPr lang="en-GB" sz="1100">
              <a:solidFill>
                <a:schemeClr val="dk1"/>
              </a:solidFill>
              <a:effectLst/>
              <a:latin typeface="+mn-lt"/>
              <a:ea typeface="+mn-ea"/>
              <a:cs typeface="+mn-cs"/>
              <a:sym typeface="Symbol" panose="05050102010706020507" pitchFamily="18" charset="2"/>
            </a:rPr>
            <a:t></a:t>
          </a:r>
          <a:r>
            <a:rPr lang="en-GB" sz="1100">
              <a:solidFill>
                <a:schemeClr val="dk1"/>
              </a:solidFill>
              <a:effectLst/>
              <a:latin typeface="+mn-lt"/>
              <a:ea typeface="+mn-ea"/>
              <a:cs typeface="+mn-cs"/>
            </a:rPr>
            <a:t> </a:t>
          </a:r>
          <a:r>
            <a:rPr lang="en-GB" sz="1100"/>
            <a:t>The fire ring main should be separate to the mains supply</a:t>
          </a:r>
        </a:p>
        <a:p>
          <a:r>
            <a:rPr lang="en-GB" sz="1100">
              <a:solidFill>
                <a:schemeClr val="dk1"/>
              </a:solidFill>
              <a:effectLst/>
              <a:latin typeface="+mn-lt"/>
              <a:ea typeface="+mn-ea"/>
              <a:cs typeface="+mn-cs"/>
              <a:sym typeface="Symbol" panose="05050102010706020507" pitchFamily="18" charset="2"/>
            </a:rPr>
            <a:t></a:t>
          </a:r>
          <a:r>
            <a:rPr lang="en-GB" sz="1100">
              <a:solidFill>
                <a:schemeClr val="dk1"/>
              </a:solidFill>
              <a:effectLst/>
              <a:latin typeface="+mn-lt"/>
              <a:ea typeface="+mn-ea"/>
              <a:cs typeface="+mn-cs"/>
            </a:rPr>
            <a:t> </a:t>
          </a:r>
          <a:r>
            <a:rPr lang="en-GB" sz="1100"/>
            <a:t>Check overflows on water storage tanks every month (make sure overflow outlets are visible)</a:t>
          </a:r>
        </a:p>
        <a:p>
          <a:r>
            <a:rPr lang="en-GB" sz="1100">
              <a:solidFill>
                <a:schemeClr val="dk1"/>
              </a:solidFill>
              <a:effectLst/>
              <a:latin typeface="+mn-lt"/>
              <a:ea typeface="+mn-ea"/>
              <a:cs typeface="+mn-cs"/>
              <a:sym typeface="Symbol" panose="05050102010706020507" pitchFamily="18" charset="2"/>
            </a:rPr>
            <a:t></a:t>
          </a:r>
          <a:r>
            <a:rPr lang="en-GB" sz="1100">
              <a:solidFill>
                <a:schemeClr val="dk1"/>
              </a:solidFill>
              <a:effectLst/>
              <a:latin typeface="+mn-lt"/>
              <a:ea typeface="+mn-ea"/>
              <a:cs typeface="+mn-cs"/>
            </a:rPr>
            <a:t> </a:t>
          </a:r>
          <a:r>
            <a:rPr lang="en-GB" sz="1100"/>
            <a:t>Water mains are usually operated at pressures between 2 and 4 bar (200 and 400 kPa); check the pressure at the point of delivery; it be should be no more than 1-2 bar</a:t>
          </a:r>
        </a:p>
        <a:p>
          <a:r>
            <a:rPr lang="en-GB" sz="1100">
              <a:solidFill>
                <a:schemeClr val="dk1"/>
              </a:solidFill>
              <a:effectLst/>
              <a:latin typeface="+mn-lt"/>
              <a:ea typeface="+mn-ea"/>
              <a:cs typeface="+mn-cs"/>
              <a:sym typeface="Symbol" panose="05050102010706020507" pitchFamily="18" charset="2"/>
            </a:rPr>
            <a:t></a:t>
          </a:r>
          <a:r>
            <a:rPr lang="en-GB" sz="1100">
              <a:solidFill>
                <a:schemeClr val="dk1"/>
              </a:solidFill>
              <a:effectLst/>
              <a:latin typeface="+mn-lt"/>
              <a:ea typeface="+mn-ea"/>
              <a:cs typeface="+mn-cs"/>
            </a:rPr>
            <a:t> </a:t>
          </a:r>
          <a:r>
            <a:rPr lang="en-GB" sz="1100"/>
            <a:t>If there are urinals in communal areas (e.g. visits, works and education centre) check to see if they are fitted with flush control</a:t>
          </a:r>
        </a:p>
      </xdr:txBody>
    </xdr:sp>
    <xdr:clientData/>
  </xdr:twoCellAnchor>
  <xdr:twoCellAnchor>
    <xdr:from>
      <xdr:col>13</xdr:col>
      <xdr:colOff>799043</xdr:colOff>
      <xdr:row>34</xdr:row>
      <xdr:rowOff>205317</xdr:rowOff>
    </xdr:from>
    <xdr:to>
      <xdr:col>17</xdr:col>
      <xdr:colOff>1703917</xdr:colOff>
      <xdr:row>52</xdr:row>
      <xdr:rowOff>169332</xdr:rowOff>
    </xdr:to>
    <xdr:graphicFrame macro="">
      <xdr:nvGraphicFramePr>
        <xdr:cNvPr id="6" name="Chart 5">
          <a:extLst>
            <a:ext uri="{FF2B5EF4-FFF2-40B4-BE49-F238E27FC236}">
              <a16:creationId xmlns:a16="http://schemas.microsoft.com/office/drawing/2014/main" id="{00000000-0008-0000-0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15</xdr:col>
      <xdr:colOff>1894417</xdr:colOff>
      <xdr:row>40</xdr:row>
      <xdr:rowOff>95249</xdr:rowOff>
    </xdr:from>
    <xdr:to>
      <xdr:col>15</xdr:col>
      <xdr:colOff>1894417</xdr:colOff>
      <xdr:row>50</xdr:row>
      <xdr:rowOff>97205</xdr:rowOff>
    </xdr:to>
    <xdr:cxnSp macro="">
      <xdr:nvCxnSpPr>
        <xdr:cNvPr id="41" name="Straight Connector 40">
          <a:extLst>
            <a:ext uri="{FF2B5EF4-FFF2-40B4-BE49-F238E27FC236}">
              <a16:creationId xmlns:a16="http://schemas.microsoft.com/office/drawing/2014/main" id="{00000000-0008-0000-0600-000029000000}"/>
            </a:ext>
          </a:extLst>
        </xdr:cNvPr>
        <xdr:cNvCxnSpPr/>
      </xdr:nvCxnSpPr>
      <xdr:spPr>
        <a:xfrm>
          <a:off x="23590250" y="8815916"/>
          <a:ext cx="0" cy="2012789"/>
        </a:xfrm>
        <a:prstGeom prst="line">
          <a:avLst/>
        </a:prstGeom>
        <a:ln w="28575">
          <a:solidFill>
            <a:schemeClr val="accent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20</xdr:col>
      <xdr:colOff>0</xdr:colOff>
      <xdr:row>62</xdr:row>
      <xdr:rowOff>0</xdr:rowOff>
    </xdr:from>
    <xdr:to>
      <xdr:col>36</xdr:col>
      <xdr:colOff>342900</xdr:colOff>
      <xdr:row>98</xdr:row>
      <xdr:rowOff>76200</xdr:rowOff>
    </xdr:to>
    <xdr:pic>
      <xdr:nvPicPr>
        <xdr:cNvPr id="24" name="Picture 23" descr="https://savenergyonline.stark.co.uk/SEO/Reports/MINJUS14_190305_163517_708.png">
          <a:extLst>
            <a:ext uri="{FF2B5EF4-FFF2-40B4-BE49-F238E27FC236}">
              <a16:creationId xmlns:a16="http://schemas.microsoft.com/office/drawing/2014/main" id="{00000000-0008-0000-0600-000018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2169100" y="13182600"/>
          <a:ext cx="10096500" cy="717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13608</xdr:colOff>
      <xdr:row>15</xdr:row>
      <xdr:rowOff>9526</xdr:rowOff>
    </xdr:from>
    <xdr:to>
      <xdr:col>6</xdr:col>
      <xdr:colOff>598715</xdr:colOff>
      <xdr:row>33</xdr:row>
      <xdr:rowOff>0</xdr:rowOff>
    </xdr:to>
    <xdr:graphicFrame macro="">
      <xdr:nvGraphicFramePr>
        <xdr:cNvPr id="3" name="Chart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609600</xdr:colOff>
      <xdr:row>64</xdr:row>
      <xdr:rowOff>8317</xdr:rowOff>
    </xdr:from>
    <xdr:to>
      <xdr:col>11</xdr:col>
      <xdr:colOff>598714</xdr:colOff>
      <xdr:row>80</xdr:row>
      <xdr:rowOff>190500</xdr:rowOff>
    </xdr:to>
    <xdr:graphicFrame macro="">
      <xdr:nvGraphicFramePr>
        <xdr:cNvPr id="5" name="Chart 4">
          <a:extLst>
            <a:ext uri="{FF2B5EF4-FFF2-40B4-BE49-F238E27FC236}">
              <a16:creationId xmlns:a16="http://schemas.microsoft.com/office/drawing/2014/main" id="{00000000-0008-0000-0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2720</xdr:colOff>
      <xdr:row>11</xdr:row>
      <xdr:rowOff>296333</xdr:rowOff>
    </xdr:from>
    <xdr:to>
      <xdr:col>17</xdr:col>
      <xdr:colOff>1703916</xdr:colOff>
      <xdr:row>31</xdr:row>
      <xdr:rowOff>158750</xdr:rowOff>
    </xdr:to>
    <xdr:graphicFrame macro="">
      <xdr:nvGraphicFramePr>
        <xdr:cNvPr id="4" name="Chart 3">
          <a:extLst>
            <a:ext uri="{FF2B5EF4-FFF2-40B4-BE49-F238E27FC236}">
              <a16:creationId xmlns:a16="http://schemas.microsoft.com/office/drawing/2014/main" id="{00000000-0008-0000-0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26457</xdr:colOff>
      <xdr:row>17</xdr:row>
      <xdr:rowOff>200931</xdr:rowOff>
    </xdr:from>
    <xdr:to>
      <xdr:col>30</xdr:col>
      <xdr:colOff>529166</xdr:colOff>
      <xdr:row>27</xdr:row>
      <xdr:rowOff>100919</xdr:rowOff>
    </xdr:to>
    <xdr:graphicFrame macro="">
      <xdr:nvGraphicFramePr>
        <xdr:cNvPr id="8" name="Chart 7">
          <a:extLst>
            <a:ext uri="{FF2B5EF4-FFF2-40B4-BE49-F238E27FC236}">
              <a16:creationId xmlns:a16="http://schemas.microsoft.com/office/drawing/2014/main" id="{00000000-0008-0000-08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28574</xdr:colOff>
      <xdr:row>27</xdr:row>
      <xdr:rowOff>103564</xdr:rowOff>
    </xdr:from>
    <xdr:to>
      <xdr:col>30</xdr:col>
      <xdr:colOff>536080</xdr:colOff>
      <xdr:row>36</xdr:row>
      <xdr:rowOff>143253</xdr:rowOff>
    </xdr:to>
    <xdr:graphicFrame macro="">
      <xdr:nvGraphicFramePr>
        <xdr:cNvPr id="9" name="Chart 8">
          <a:extLst>
            <a:ext uri="{FF2B5EF4-FFF2-40B4-BE49-F238E27FC236}">
              <a16:creationId xmlns:a16="http://schemas.microsoft.com/office/drawing/2014/main" id="{00000000-0008-0000-08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13758</xdr:colOff>
      <xdr:row>36</xdr:row>
      <xdr:rowOff>162302</xdr:rowOff>
    </xdr:from>
    <xdr:to>
      <xdr:col>30</xdr:col>
      <xdr:colOff>512355</xdr:colOff>
      <xdr:row>46</xdr:row>
      <xdr:rowOff>46945</xdr:rowOff>
    </xdr:to>
    <xdr:graphicFrame macro="">
      <xdr:nvGraphicFramePr>
        <xdr:cNvPr id="7" name="Chart 6">
          <a:extLst>
            <a:ext uri="{FF2B5EF4-FFF2-40B4-BE49-F238E27FC236}">
              <a16:creationId xmlns:a16="http://schemas.microsoft.com/office/drawing/2014/main" id="{00000000-0008-0000-08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10278</xdr:colOff>
      <xdr:row>36</xdr:row>
      <xdr:rowOff>13608</xdr:rowOff>
    </xdr:from>
    <xdr:to>
      <xdr:col>7</xdr:col>
      <xdr:colOff>0</xdr:colOff>
      <xdr:row>53</xdr:row>
      <xdr:rowOff>190500</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16027</xdr:colOff>
      <xdr:row>36</xdr:row>
      <xdr:rowOff>16782</xdr:rowOff>
    </xdr:from>
    <xdr:to>
      <xdr:col>11</xdr:col>
      <xdr:colOff>598714</xdr:colOff>
      <xdr:row>53</xdr:row>
      <xdr:rowOff>190500</xdr:rowOff>
    </xdr:to>
    <xdr:graphicFrame macro="">
      <xdr:nvGraphicFramePr>
        <xdr:cNvPr id="6" name="Chart 5">
          <a:extLst>
            <a:ext uri="{FF2B5EF4-FFF2-40B4-BE49-F238E27FC236}">
              <a16:creationId xmlns:a16="http://schemas.microsoft.com/office/drawing/2014/main" id="{00000000-0008-0000-08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605517</xdr:colOff>
      <xdr:row>15</xdr:row>
      <xdr:rowOff>2721</xdr:rowOff>
    </xdr:from>
    <xdr:to>
      <xdr:col>12</xdr:col>
      <xdr:colOff>0</xdr:colOff>
      <xdr:row>33</xdr:row>
      <xdr:rowOff>0</xdr:rowOff>
    </xdr:to>
    <xdr:graphicFrame macro="">
      <xdr:nvGraphicFramePr>
        <xdr:cNvPr id="10" name="Chart 9">
          <a:extLst>
            <a:ext uri="{FF2B5EF4-FFF2-40B4-BE49-F238E27FC236}">
              <a16:creationId xmlns:a16="http://schemas.microsoft.com/office/drawing/2014/main" id="{00000000-0008-0000-08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63</xdr:row>
      <xdr:rowOff>204106</xdr:rowOff>
    </xdr:from>
    <xdr:to>
      <xdr:col>6</xdr:col>
      <xdr:colOff>585107</xdr:colOff>
      <xdr:row>80</xdr:row>
      <xdr:rowOff>204106</xdr:rowOff>
    </xdr:to>
    <xdr:graphicFrame macro="">
      <xdr:nvGraphicFramePr>
        <xdr:cNvPr id="15" name="Chart 14">
          <a:extLst>
            <a:ext uri="{FF2B5EF4-FFF2-40B4-BE49-F238E27FC236}">
              <a16:creationId xmlns:a16="http://schemas.microsoft.com/office/drawing/2014/main" id="{00000000-0008-0000-08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20</xdr:col>
      <xdr:colOff>36285</xdr:colOff>
      <xdr:row>92</xdr:row>
      <xdr:rowOff>198289</xdr:rowOff>
    </xdr:from>
    <xdr:to>
      <xdr:col>31</xdr:col>
      <xdr:colOff>512535</xdr:colOff>
      <xdr:row>110</xdr:row>
      <xdr:rowOff>175611</xdr:rowOff>
    </xdr:to>
    <xdr:graphicFrame macro="">
      <xdr:nvGraphicFramePr>
        <xdr:cNvPr id="18" name="Chart 17">
          <a:extLst>
            <a:ext uri="{FF2B5EF4-FFF2-40B4-BE49-F238E27FC236}">
              <a16:creationId xmlns:a16="http://schemas.microsoft.com/office/drawing/2014/main" id="{00000000-0008-0000-08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569988</xdr:colOff>
      <xdr:row>85</xdr:row>
      <xdr:rowOff>181429</xdr:rowOff>
    </xdr:from>
    <xdr:to>
      <xdr:col>11</xdr:col>
      <xdr:colOff>588130</xdr:colOff>
      <xdr:row>103</xdr:row>
      <xdr:rowOff>158751</xdr:rowOff>
    </xdr:to>
    <xdr:graphicFrame macro="">
      <xdr:nvGraphicFramePr>
        <xdr:cNvPr id="19" name="Chart 18">
          <a:extLst>
            <a:ext uri="{FF2B5EF4-FFF2-40B4-BE49-F238E27FC236}">
              <a16:creationId xmlns:a16="http://schemas.microsoft.com/office/drawing/2014/main" id="{00000000-0008-0000-08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766536</xdr:colOff>
      <xdr:row>91</xdr:row>
      <xdr:rowOff>131535</xdr:rowOff>
    </xdr:from>
    <xdr:to>
      <xdr:col>8</xdr:col>
      <xdr:colOff>785586</xdr:colOff>
      <xdr:row>101</xdr:row>
      <xdr:rowOff>51306</xdr:rowOff>
    </xdr:to>
    <xdr:cxnSp macro="">
      <xdr:nvCxnSpPr>
        <xdr:cNvPr id="23" name="Straight Connector 22">
          <a:extLst>
            <a:ext uri="{FF2B5EF4-FFF2-40B4-BE49-F238E27FC236}">
              <a16:creationId xmlns:a16="http://schemas.microsoft.com/office/drawing/2014/main" id="{00000000-0008-0000-0800-000017000000}"/>
            </a:ext>
          </a:extLst>
        </xdr:cNvPr>
        <xdr:cNvCxnSpPr/>
      </xdr:nvCxnSpPr>
      <xdr:spPr>
        <a:xfrm flipH="1">
          <a:off x="12777107" y="17730106"/>
          <a:ext cx="19050" cy="1915486"/>
        </a:xfrm>
        <a:prstGeom prst="line">
          <a:avLst/>
        </a:prstGeom>
        <a:ln w="28575">
          <a:solidFill>
            <a:schemeClr val="accent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179917</xdr:colOff>
      <xdr:row>97</xdr:row>
      <xdr:rowOff>31749</xdr:rowOff>
    </xdr:from>
    <xdr:to>
      <xdr:col>26</xdr:col>
      <xdr:colOff>198967</xdr:colOff>
      <xdr:row>106</xdr:row>
      <xdr:rowOff>152603</xdr:rowOff>
    </xdr:to>
    <xdr:cxnSp macro="">
      <xdr:nvCxnSpPr>
        <xdr:cNvPr id="22" name="Straight Connector 21">
          <a:extLst>
            <a:ext uri="{FF2B5EF4-FFF2-40B4-BE49-F238E27FC236}">
              <a16:creationId xmlns:a16="http://schemas.microsoft.com/office/drawing/2014/main" id="{00000000-0008-0000-0800-000016000000}"/>
            </a:ext>
          </a:extLst>
        </xdr:cNvPr>
        <xdr:cNvCxnSpPr/>
      </xdr:nvCxnSpPr>
      <xdr:spPr>
        <a:xfrm flipH="1">
          <a:off x="36703000" y="20415249"/>
          <a:ext cx="19050" cy="1930604"/>
        </a:xfrm>
        <a:prstGeom prst="line">
          <a:avLst/>
        </a:prstGeom>
        <a:ln w="28575">
          <a:solidFill>
            <a:schemeClr val="accent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21168</xdr:colOff>
      <xdr:row>35</xdr:row>
      <xdr:rowOff>23997</xdr:rowOff>
    </xdr:from>
    <xdr:to>
      <xdr:col>18</xdr:col>
      <xdr:colOff>4445000</xdr:colOff>
      <xdr:row>50</xdr:row>
      <xdr:rowOff>121708</xdr:rowOff>
    </xdr:to>
    <xdr:sp macro="" textlink="">
      <xdr:nvSpPr>
        <xdr:cNvPr id="25" name="TextBox 24">
          <a:extLst>
            <a:ext uri="{FF2B5EF4-FFF2-40B4-BE49-F238E27FC236}">
              <a16:creationId xmlns:a16="http://schemas.microsoft.com/office/drawing/2014/main" id="{00000000-0008-0000-0800-000019000000}"/>
            </a:ext>
          </a:extLst>
        </xdr:cNvPr>
        <xdr:cNvSpPr txBox="1"/>
      </xdr:nvSpPr>
      <xdr:spPr>
        <a:xfrm>
          <a:off x="27097568" y="7643997"/>
          <a:ext cx="4423832" cy="305681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latin typeface="+mn-lt"/>
              <a:ea typeface="+mn-ea"/>
              <a:cs typeface="+mn-cs"/>
            </a:rPr>
            <a:t>Water use KPI</a:t>
          </a:r>
        </a:p>
        <a:p>
          <a:r>
            <a:rPr lang="en-GB" sz="1100" b="0">
              <a:solidFill>
                <a:schemeClr val="dk1"/>
              </a:solidFill>
              <a:latin typeface="+mn-lt"/>
              <a:ea typeface="+mn-ea"/>
              <a:cs typeface="+mn-cs"/>
            </a:rPr>
            <a:t>The water use KPI </a:t>
          </a:r>
          <a:r>
            <a:rPr lang="en-GB" sz="1100">
              <a:solidFill>
                <a:schemeClr val="dk1"/>
              </a:solidFill>
              <a:effectLst/>
              <a:latin typeface="+mn-lt"/>
              <a:ea typeface="+mn-ea"/>
              <a:cs typeface="+mn-cs"/>
            </a:rPr>
            <a:t>has been calculated based on total site water use and the number of prisoners; the KPI </a:t>
          </a:r>
          <a:r>
            <a:rPr lang="en-GB" sz="1100" b="0">
              <a:solidFill>
                <a:schemeClr val="dk1"/>
              </a:solidFill>
              <a:latin typeface="+mn-lt"/>
              <a:ea typeface="+mn-ea"/>
              <a:cs typeface="+mn-cs"/>
            </a:rPr>
            <a:t>status compares the performance of the prison against other prisons across the UK. </a:t>
          </a:r>
        </a:p>
        <a:p>
          <a:endParaRPr lang="en-GB" sz="1100" b="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a:solidFill>
                <a:schemeClr val="dk1"/>
              </a:solidFill>
              <a:latin typeface="+mn-lt"/>
              <a:ea typeface="+mn-ea"/>
              <a:cs typeface="+mn-cs"/>
            </a:rPr>
            <a:t>The chart shows the water use KPI for the past five years.</a:t>
          </a:r>
          <a:r>
            <a:rPr lang="en-GB" sz="1100" b="0" baseline="0">
              <a:solidFill>
                <a:schemeClr val="dk1"/>
              </a:solidFill>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a:solidFill>
                <a:schemeClr val="dk1"/>
              </a:solidFill>
              <a:effectLst/>
              <a:latin typeface="+mn-lt"/>
              <a:ea typeface="+mn-ea"/>
              <a:cs typeface="+mn-cs"/>
            </a:rPr>
            <a:t>To provide a more meaningful comparison, the chart also includes </a:t>
          </a:r>
          <a:r>
            <a:rPr lang="en-GB" sz="1100" b="0">
              <a:solidFill>
                <a:schemeClr val="dk1"/>
              </a:solidFill>
              <a:latin typeface="+mn-lt"/>
              <a:ea typeface="+mn-ea"/>
              <a:cs typeface="+mn-cs"/>
            </a:rPr>
            <a:t>previously published 'Typical' and 'Good Practice' benchmarks for the prison type (i.e. with or without a laundy) based on the top 25% being considered good practice and the average prison (median) being taken as typical practice. </a:t>
          </a:r>
        </a:p>
        <a:p>
          <a:endParaRPr lang="en-GB" sz="1100" b="0">
            <a:solidFill>
              <a:schemeClr val="dk1"/>
            </a:solidFill>
            <a:latin typeface="+mn-lt"/>
            <a:ea typeface="+mn-ea"/>
            <a:cs typeface="+mn-cs"/>
          </a:endParaRPr>
        </a:p>
        <a:p>
          <a:r>
            <a:rPr lang="en-GB" sz="1100" b="0">
              <a:solidFill>
                <a:schemeClr val="dk1"/>
              </a:solidFill>
              <a:latin typeface="+mn-lt"/>
              <a:ea typeface="+mn-ea"/>
              <a:cs typeface="+mn-cs"/>
            </a:rPr>
            <a:t>The benchmark status is intended to provide an indication of performance and the target provided is therefore guidance rather than a fixed number.</a:t>
          </a:r>
        </a:p>
        <a:p>
          <a:endParaRPr lang="en-GB" sz="1100" b="0">
            <a:solidFill>
              <a:schemeClr val="dk1"/>
            </a:solidFill>
            <a:latin typeface="+mn-lt"/>
            <a:ea typeface="+mn-ea"/>
            <a:cs typeface="+mn-cs"/>
          </a:endParaRPr>
        </a:p>
      </xdr:txBody>
    </xdr:sp>
    <xdr:clientData/>
  </xdr:twoCellAnchor>
  <xdr:twoCellAnchor>
    <xdr:from>
      <xdr:col>18</xdr:col>
      <xdr:colOff>31751</xdr:colOff>
      <xdr:row>12</xdr:row>
      <xdr:rowOff>10583</xdr:rowOff>
    </xdr:from>
    <xdr:to>
      <xdr:col>18</xdr:col>
      <xdr:colOff>4466167</xdr:colOff>
      <xdr:row>21</xdr:row>
      <xdr:rowOff>31867</xdr:rowOff>
    </xdr:to>
    <xdr:sp macro="" textlink="">
      <xdr:nvSpPr>
        <xdr:cNvPr id="26" name="TextBox 25">
          <a:extLst>
            <a:ext uri="{FF2B5EF4-FFF2-40B4-BE49-F238E27FC236}">
              <a16:creationId xmlns:a16="http://schemas.microsoft.com/office/drawing/2014/main" id="{00000000-0008-0000-0800-00001A000000}"/>
            </a:ext>
          </a:extLst>
        </xdr:cNvPr>
        <xdr:cNvSpPr txBox="1"/>
      </xdr:nvSpPr>
      <xdr:spPr>
        <a:xfrm>
          <a:off x="27108151" y="3058583"/>
          <a:ext cx="4434416" cy="1805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latin typeface="+mn-lt"/>
              <a:ea typeface="+mn-ea"/>
              <a:cs typeface="+mn-cs"/>
            </a:rPr>
            <a:t>This chart shows water use for the last four historic years and the current year by month.</a:t>
          </a:r>
        </a:p>
        <a:p>
          <a:endParaRPr lang="en-GB" sz="1100">
            <a:solidFill>
              <a:schemeClr val="dk1"/>
            </a:solidFill>
            <a:latin typeface="+mn-lt"/>
            <a:ea typeface="+mn-ea"/>
            <a:cs typeface="+mn-cs"/>
          </a:endParaRPr>
        </a:p>
        <a:p>
          <a:r>
            <a:rPr lang="en-GB" sz="1100">
              <a:solidFill>
                <a:schemeClr val="dk1"/>
              </a:solidFill>
              <a:latin typeface="+mn-lt"/>
              <a:ea typeface="+mn-ea"/>
              <a:cs typeface="+mn-cs"/>
            </a:rPr>
            <a:t>A water use target has been set</a:t>
          </a:r>
          <a:r>
            <a:rPr lang="en-GB" sz="1100" baseline="0">
              <a:solidFill>
                <a:schemeClr val="dk1"/>
              </a:solidFill>
              <a:latin typeface="+mn-lt"/>
              <a:ea typeface="+mn-ea"/>
              <a:cs typeface="+mn-cs"/>
            </a:rPr>
            <a:t> for each prison.  It is site specific and based on the site's previous water use, the number of prisoners, and in the context of previously published benchmarks.  </a:t>
          </a:r>
          <a:endParaRPr lang="en-GB" sz="1100">
            <a:solidFill>
              <a:schemeClr val="dk1"/>
            </a:solidFill>
            <a:latin typeface="+mn-lt"/>
            <a:ea typeface="+mn-ea"/>
            <a:cs typeface="+mn-cs"/>
          </a:endParaRPr>
        </a:p>
        <a:p>
          <a:endParaRPr lang="en-GB" sz="1100">
            <a:solidFill>
              <a:schemeClr val="dk1"/>
            </a:solidFill>
            <a:latin typeface="+mn-lt"/>
            <a:ea typeface="+mn-ea"/>
            <a:cs typeface="+mn-cs"/>
          </a:endParaRPr>
        </a:p>
        <a:p>
          <a:r>
            <a:rPr lang="en-GB" sz="1100">
              <a:solidFill>
                <a:schemeClr val="dk1"/>
              </a:solidFill>
              <a:latin typeface="+mn-lt"/>
              <a:ea typeface="+mn-ea"/>
              <a:cs typeface="+mn-cs"/>
            </a:rPr>
            <a:t>In</a:t>
          </a:r>
          <a:r>
            <a:rPr lang="en-GB" sz="1100" baseline="0">
              <a:solidFill>
                <a:schemeClr val="dk1"/>
              </a:solidFill>
              <a:latin typeface="+mn-lt"/>
              <a:ea typeface="+mn-ea"/>
              <a:cs typeface="+mn-cs"/>
            </a:rPr>
            <a:t> this chart t</a:t>
          </a:r>
          <a:r>
            <a:rPr lang="en-GB" sz="1100">
              <a:solidFill>
                <a:schemeClr val="dk1"/>
              </a:solidFill>
              <a:latin typeface="+mn-lt"/>
              <a:ea typeface="+mn-ea"/>
              <a:cs typeface="+mn-cs"/>
            </a:rPr>
            <a:t>he water use target is expressed as a monthly use </a:t>
          </a:r>
          <a:r>
            <a:rPr lang="en-GB" sz="1100" baseline="0">
              <a:solidFill>
                <a:schemeClr val="dk1"/>
              </a:solidFill>
              <a:latin typeface="+mn-lt"/>
              <a:ea typeface="+mn-ea"/>
              <a:cs typeface="+mn-cs"/>
            </a:rPr>
            <a:t>and shown as a </a:t>
          </a:r>
          <a:r>
            <a:rPr lang="en-GB" sz="1100">
              <a:solidFill>
                <a:schemeClr val="dk1"/>
              </a:solidFill>
              <a:latin typeface="+mn-lt"/>
              <a:ea typeface="+mn-ea"/>
              <a:cs typeface="+mn-cs"/>
            </a:rPr>
            <a:t>dashed line.</a:t>
          </a:r>
          <a:endParaRPr lang="en-GB" sz="1100"/>
        </a:p>
      </xdr:txBody>
    </xdr:sp>
    <xdr:clientData/>
  </xdr:twoCellAnchor>
  <xdr:twoCellAnchor>
    <xdr:from>
      <xdr:col>14</xdr:col>
      <xdr:colOff>15875</xdr:colOff>
      <xdr:row>7</xdr:row>
      <xdr:rowOff>47625</xdr:rowOff>
    </xdr:from>
    <xdr:to>
      <xdr:col>18</xdr:col>
      <xdr:colOff>3952875</xdr:colOff>
      <xdr:row>8</xdr:row>
      <xdr:rowOff>730250</xdr:rowOff>
    </xdr:to>
    <xdr:sp macro="" textlink="">
      <xdr:nvSpPr>
        <xdr:cNvPr id="27" name="TextBox 26">
          <a:extLst>
            <a:ext uri="{FF2B5EF4-FFF2-40B4-BE49-F238E27FC236}">
              <a16:creationId xmlns:a16="http://schemas.microsoft.com/office/drawing/2014/main" id="{00000000-0008-0000-0800-00001B000000}"/>
            </a:ext>
          </a:extLst>
        </xdr:cNvPr>
        <xdr:cNvSpPr txBox="1"/>
      </xdr:nvSpPr>
      <xdr:spPr>
        <a:xfrm>
          <a:off x="17745075" y="1514475"/>
          <a:ext cx="13284200" cy="8159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latin typeface="+mn-lt"/>
              <a:ea typeface="+mn-ea"/>
              <a:cs typeface="+mn-cs"/>
            </a:rPr>
            <a:t>Guidance on interpreting the Governors utility and carbon report</a:t>
          </a:r>
        </a:p>
        <a:p>
          <a:r>
            <a:rPr lang="en-GB" sz="1100" b="0">
              <a:solidFill>
                <a:schemeClr val="dk1"/>
              </a:solidFill>
              <a:latin typeface="+mn-lt"/>
              <a:ea typeface="+mn-ea"/>
              <a:cs typeface="+mn-cs"/>
            </a:rPr>
            <a:t>We’ve recently made some changes to the data included in this report. The enhancements are focused on helping you understand in more detail the environmental and financial impact of utilities consumption.</a:t>
          </a:r>
        </a:p>
        <a:p>
          <a:r>
            <a:rPr lang="en-GB" sz="1100" b="0">
              <a:solidFill>
                <a:schemeClr val="dk1"/>
              </a:solidFill>
              <a:latin typeface="+mn-lt"/>
              <a:ea typeface="+mn-ea"/>
              <a:cs typeface="+mn-cs"/>
            </a:rPr>
            <a:t>We’re anticipating that data availability and quality will improve over time and we’ll update guidance as and when that happens.</a:t>
          </a:r>
        </a:p>
        <a:p>
          <a:endParaRPr lang="en-GB" sz="1100"/>
        </a:p>
      </xdr:txBody>
    </xdr:sp>
    <xdr:clientData/>
  </xdr:twoCellAnchor>
  <xdr:twoCellAnchor>
    <xdr:from>
      <xdr:col>14</xdr:col>
      <xdr:colOff>10524</xdr:colOff>
      <xdr:row>67</xdr:row>
      <xdr:rowOff>180511</xdr:rowOff>
    </xdr:from>
    <xdr:to>
      <xdr:col>18</xdr:col>
      <xdr:colOff>1571981</xdr:colOff>
      <xdr:row>78</xdr:row>
      <xdr:rowOff>85261</xdr:rowOff>
    </xdr:to>
    <xdr:sp macro="" textlink="">
      <xdr:nvSpPr>
        <xdr:cNvPr id="28" name="TextBox 27">
          <a:extLst>
            <a:ext uri="{FF2B5EF4-FFF2-40B4-BE49-F238E27FC236}">
              <a16:creationId xmlns:a16="http://schemas.microsoft.com/office/drawing/2014/main" id="{00000000-0008-0000-0800-00001C000000}"/>
            </a:ext>
          </a:extLst>
        </xdr:cNvPr>
        <xdr:cNvSpPr txBox="1"/>
      </xdr:nvSpPr>
      <xdr:spPr>
        <a:xfrm>
          <a:off x="17739724" y="14163211"/>
          <a:ext cx="10908657" cy="207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water reduction target </a:t>
          </a:r>
          <a:r>
            <a:rPr lang="en-GB" sz="1100"/>
            <a:t>has been calculated based on</a:t>
          </a:r>
          <a:r>
            <a:rPr lang="en-GB" sz="1100" baseline="0"/>
            <a:t> </a:t>
          </a:r>
          <a:r>
            <a:rPr lang="en-GB" sz="1100"/>
            <a:t>the site's 5 year low water use, with the following exceptions:</a:t>
          </a:r>
        </a:p>
        <a:p>
          <a:r>
            <a:rPr lang="en-GB" sz="1100">
              <a:sym typeface="Symbol" panose="05050102010706020507" pitchFamily="18" charset="2"/>
            </a:rPr>
            <a:t></a:t>
          </a:r>
          <a:r>
            <a:rPr lang="en-GB" sz="1100"/>
            <a:t> if 2017/8 represents the site's 5 year low, the target is:</a:t>
          </a:r>
        </a:p>
        <a:p>
          <a:r>
            <a:rPr lang="en-GB" sz="1100"/>
            <a:t>   -  to move to the next band ('typical' or 'good'); or</a:t>
          </a:r>
        </a:p>
        <a:p>
          <a:r>
            <a:rPr lang="en-GB" sz="1100" baseline="0"/>
            <a:t>   -  </a:t>
          </a:r>
          <a:r>
            <a:rPr lang="en-GB" sz="1100"/>
            <a:t>5% reduction if the site's 2017/8 benchmark status is currently 'good'</a:t>
          </a:r>
        </a:p>
        <a:p>
          <a:r>
            <a:rPr lang="en-GB" sz="1100">
              <a:solidFill>
                <a:schemeClr val="dk1"/>
              </a:solidFill>
              <a:effectLst/>
              <a:latin typeface="+mn-lt"/>
              <a:ea typeface="+mn-ea"/>
              <a:cs typeface="+mn-cs"/>
              <a:sym typeface="Symbol" panose="05050102010706020507" pitchFamily="18" charset="2"/>
            </a:rPr>
            <a:t></a:t>
          </a:r>
          <a:r>
            <a:rPr lang="en-GB" sz="1100">
              <a:solidFill>
                <a:schemeClr val="dk1"/>
              </a:solidFill>
              <a:effectLst/>
              <a:latin typeface="+mn-lt"/>
              <a:ea typeface="+mn-ea"/>
              <a:cs typeface="+mn-cs"/>
            </a:rPr>
            <a:t> </a:t>
          </a:r>
          <a:r>
            <a:rPr lang="en-GB" sz="1100"/>
            <a:t>if the site's 5 year low still has a benchmark status of ‘poor’ the target is to achieve ‘typical’ benchmark status</a:t>
          </a:r>
        </a:p>
        <a:p>
          <a:endParaRPr lang="en-GB" sz="1100"/>
        </a:p>
        <a:p>
          <a:r>
            <a:rPr lang="en-GB" sz="1100" b="1">
              <a:solidFill>
                <a:schemeClr val="dk1"/>
              </a:solidFill>
              <a:effectLst/>
              <a:latin typeface="+mn-lt"/>
              <a:ea typeface="+mn-ea"/>
              <a:cs typeface="+mn-cs"/>
            </a:rPr>
            <a:t>The water and sewerage charge </a:t>
          </a:r>
          <a:r>
            <a:rPr lang="en-GB" sz="1100">
              <a:solidFill>
                <a:schemeClr val="dk1"/>
              </a:solidFill>
              <a:effectLst/>
              <a:latin typeface="+mn-lt"/>
              <a:ea typeface="+mn-ea"/>
              <a:cs typeface="+mn-cs"/>
            </a:rPr>
            <a:t>has been calculated based on the average UK charge (standard user tariff for potable and non-interruptible supply) of </a:t>
          </a:r>
          <a:r>
            <a:rPr lang="en-GB" sz="1100" b="1">
              <a:solidFill>
                <a:schemeClr val="dk1"/>
              </a:solidFill>
              <a:effectLst/>
              <a:latin typeface="+mn-lt"/>
              <a:ea typeface="+mn-ea"/>
              <a:cs typeface="+mn-cs"/>
            </a:rPr>
            <a:t>£3.10 per cubic metre</a:t>
          </a:r>
          <a:endParaRPr lang="en-GB" b="1">
            <a:effectLst/>
          </a:endParaRPr>
        </a:p>
        <a:p>
          <a:r>
            <a:rPr lang="en-GB" sz="1100">
              <a:solidFill>
                <a:schemeClr val="dk1"/>
              </a:solidFill>
              <a:effectLst/>
              <a:latin typeface="+mn-lt"/>
              <a:ea typeface="+mn-ea"/>
              <a:cs typeface="+mn-cs"/>
            </a:rPr>
            <a:t>This has</a:t>
          </a:r>
          <a:r>
            <a:rPr lang="en-GB" sz="1100" baseline="0">
              <a:solidFill>
                <a:schemeClr val="dk1"/>
              </a:solidFill>
              <a:effectLst/>
              <a:latin typeface="+mn-lt"/>
              <a:ea typeface="+mn-ea"/>
              <a:cs typeface="+mn-cs"/>
            </a:rPr>
            <a:t> been included for guidance purposes only - the cost provided </a:t>
          </a:r>
          <a:r>
            <a:rPr lang="en-GB" sz="1100">
              <a:solidFill>
                <a:schemeClr val="dk1"/>
              </a:solidFill>
              <a:effectLst/>
              <a:latin typeface="+mn-lt"/>
              <a:ea typeface="+mn-ea"/>
              <a:cs typeface="+mn-cs"/>
            </a:rPr>
            <a:t> may not reflect your current charging structure</a:t>
          </a:r>
          <a:endParaRPr lang="en-GB">
            <a:effectLst/>
          </a:endParaRPr>
        </a:p>
        <a:p>
          <a:endParaRPr lang="en-GB" sz="1100"/>
        </a:p>
      </xdr:txBody>
    </xdr:sp>
    <xdr:clientData/>
  </xdr:twoCellAnchor>
  <xdr:twoCellAnchor>
    <xdr:from>
      <xdr:col>14</xdr:col>
      <xdr:colOff>10345</xdr:colOff>
      <xdr:row>86</xdr:row>
      <xdr:rowOff>1905</xdr:rowOff>
    </xdr:from>
    <xdr:to>
      <xdr:col>18</xdr:col>
      <xdr:colOff>1637443</xdr:colOff>
      <xdr:row>91</xdr:row>
      <xdr:rowOff>42810</xdr:rowOff>
    </xdr:to>
    <xdr:sp macro="" textlink="">
      <xdr:nvSpPr>
        <xdr:cNvPr id="29" name="TextBox 28">
          <a:extLst>
            <a:ext uri="{FF2B5EF4-FFF2-40B4-BE49-F238E27FC236}">
              <a16:creationId xmlns:a16="http://schemas.microsoft.com/office/drawing/2014/main" id="{00000000-0008-0000-0800-00001D000000}"/>
            </a:ext>
          </a:extLst>
        </xdr:cNvPr>
        <xdr:cNvSpPr txBox="1"/>
      </xdr:nvSpPr>
      <xdr:spPr>
        <a:xfrm>
          <a:off x="17779762" y="18173488"/>
          <a:ext cx="10972181" cy="10463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Tips</a:t>
          </a:r>
        </a:p>
        <a:p>
          <a:r>
            <a:rPr lang="en-GB" sz="1100">
              <a:solidFill>
                <a:schemeClr val="dk1"/>
              </a:solidFill>
              <a:effectLst/>
              <a:latin typeface="+mn-lt"/>
              <a:ea typeface="+mn-ea"/>
              <a:cs typeface="+mn-cs"/>
              <a:sym typeface="Symbol" panose="05050102010706020507" pitchFamily="18" charset="2"/>
            </a:rPr>
            <a:t></a:t>
          </a:r>
          <a:r>
            <a:rPr lang="en-GB" sz="1100">
              <a:solidFill>
                <a:schemeClr val="dk1"/>
              </a:solidFill>
              <a:effectLst/>
              <a:latin typeface="+mn-lt"/>
              <a:ea typeface="+mn-ea"/>
              <a:cs typeface="+mn-cs"/>
            </a:rPr>
            <a:t> </a:t>
          </a:r>
          <a:r>
            <a:rPr lang="en-GB" sz="1100"/>
            <a:t>The fire ring main should be separate to the mains supply</a:t>
          </a:r>
        </a:p>
        <a:p>
          <a:r>
            <a:rPr lang="en-GB" sz="1100">
              <a:solidFill>
                <a:schemeClr val="dk1"/>
              </a:solidFill>
              <a:effectLst/>
              <a:latin typeface="+mn-lt"/>
              <a:ea typeface="+mn-ea"/>
              <a:cs typeface="+mn-cs"/>
              <a:sym typeface="Symbol" panose="05050102010706020507" pitchFamily="18" charset="2"/>
            </a:rPr>
            <a:t></a:t>
          </a:r>
          <a:r>
            <a:rPr lang="en-GB" sz="1100">
              <a:solidFill>
                <a:schemeClr val="dk1"/>
              </a:solidFill>
              <a:effectLst/>
              <a:latin typeface="+mn-lt"/>
              <a:ea typeface="+mn-ea"/>
              <a:cs typeface="+mn-cs"/>
            </a:rPr>
            <a:t> </a:t>
          </a:r>
          <a:r>
            <a:rPr lang="en-GB" sz="1100"/>
            <a:t>Check overflows on water storage tanks every month (make sure overflow outlets are visible)</a:t>
          </a:r>
        </a:p>
        <a:p>
          <a:r>
            <a:rPr lang="en-GB" sz="1100">
              <a:solidFill>
                <a:schemeClr val="dk1"/>
              </a:solidFill>
              <a:effectLst/>
              <a:latin typeface="+mn-lt"/>
              <a:ea typeface="+mn-ea"/>
              <a:cs typeface="+mn-cs"/>
              <a:sym typeface="Symbol" panose="05050102010706020507" pitchFamily="18" charset="2"/>
            </a:rPr>
            <a:t></a:t>
          </a:r>
          <a:r>
            <a:rPr lang="en-GB" sz="1100">
              <a:solidFill>
                <a:schemeClr val="dk1"/>
              </a:solidFill>
              <a:effectLst/>
              <a:latin typeface="+mn-lt"/>
              <a:ea typeface="+mn-ea"/>
              <a:cs typeface="+mn-cs"/>
            </a:rPr>
            <a:t> </a:t>
          </a:r>
          <a:r>
            <a:rPr lang="en-GB" sz="1100"/>
            <a:t>Water mains are usually operated at pressures between 2 and 4 bar (200 and 400 kPa); check the pressure at the point of delivery; it be should be no more than 1-2 bar</a:t>
          </a:r>
        </a:p>
        <a:p>
          <a:r>
            <a:rPr lang="en-GB" sz="1100">
              <a:solidFill>
                <a:schemeClr val="dk1"/>
              </a:solidFill>
              <a:effectLst/>
              <a:latin typeface="+mn-lt"/>
              <a:ea typeface="+mn-ea"/>
              <a:cs typeface="+mn-cs"/>
              <a:sym typeface="Symbol" panose="05050102010706020507" pitchFamily="18" charset="2"/>
            </a:rPr>
            <a:t></a:t>
          </a:r>
          <a:r>
            <a:rPr lang="en-GB" sz="1100">
              <a:solidFill>
                <a:schemeClr val="dk1"/>
              </a:solidFill>
              <a:effectLst/>
              <a:latin typeface="+mn-lt"/>
              <a:ea typeface="+mn-ea"/>
              <a:cs typeface="+mn-cs"/>
            </a:rPr>
            <a:t> </a:t>
          </a:r>
          <a:r>
            <a:rPr lang="en-GB" sz="1100"/>
            <a:t>If there are urinals in communal areas (e.g. visits, works and education centre) check to see if they are fitted with flush control</a:t>
          </a:r>
        </a:p>
      </xdr:txBody>
    </xdr:sp>
    <xdr:clientData/>
  </xdr:twoCellAnchor>
  <xdr:twoCellAnchor>
    <xdr:from>
      <xdr:col>14</xdr:col>
      <xdr:colOff>26457</xdr:colOff>
      <xdr:row>35</xdr:row>
      <xdr:rowOff>14817</xdr:rowOff>
    </xdr:from>
    <xdr:to>
      <xdr:col>18</xdr:col>
      <xdr:colOff>10582</xdr:colOff>
      <xdr:row>53</xdr:row>
      <xdr:rowOff>169333</xdr:rowOff>
    </xdr:to>
    <xdr:graphicFrame macro="">
      <xdr:nvGraphicFramePr>
        <xdr:cNvPr id="11" name="Chart 10">
          <a:extLst>
            <a:ext uri="{FF2B5EF4-FFF2-40B4-BE49-F238E27FC236}">
              <a16:creationId xmlns:a16="http://schemas.microsoft.com/office/drawing/2014/main" id="{00000000-0008-0000-08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15</xdr:col>
      <xdr:colOff>1957917</xdr:colOff>
      <xdr:row>41</xdr:row>
      <xdr:rowOff>63500</xdr:rowOff>
    </xdr:from>
    <xdr:to>
      <xdr:col>15</xdr:col>
      <xdr:colOff>1957917</xdr:colOff>
      <xdr:row>51</xdr:row>
      <xdr:rowOff>65456</xdr:rowOff>
    </xdr:to>
    <xdr:cxnSp macro="">
      <xdr:nvCxnSpPr>
        <xdr:cNvPr id="33" name="Straight Connector 32">
          <a:extLst>
            <a:ext uri="{FF2B5EF4-FFF2-40B4-BE49-F238E27FC236}">
              <a16:creationId xmlns:a16="http://schemas.microsoft.com/office/drawing/2014/main" id="{00000000-0008-0000-0800-000021000000}"/>
            </a:ext>
          </a:extLst>
        </xdr:cNvPr>
        <xdr:cNvCxnSpPr/>
      </xdr:nvCxnSpPr>
      <xdr:spPr>
        <a:xfrm>
          <a:off x="23770167" y="8953500"/>
          <a:ext cx="0" cy="2012789"/>
        </a:xfrm>
        <a:prstGeom prst="line">
          <a:avLst/>
        </a:prstGeom>
        <a:ln w="28575">
          <a:solidFill>
            <a:schemeClr val="accent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20</xdr:col>
      <xdr:colOff>0</xdr:colOff>
      <xdr:row>46</xdr:row>
      <xdr:rowOff>0</xdr:rowOff>
    </xdr:from>
    <xdr:to>
      <xdr:col>34</xdr:col>
      <xdr:colOff>260350</xdr:colOff>
      <xdr:row>81</xdr:row>
      <xdr:rowOff>44450</xdr:rowOff>
    </xdr:to>
    <xdr:pic>
      <xdr:nvPicPr>
        <xdr:cNvPr id="30" name="Picture 29" descr="https://savenergyonline.stark.co.uk/SEO/Reports/MINJUS14_190305_163606_880.png">
          <a:extLst>
            <a:ext uri="{FF2B5EF4-FFF2-40B4-BE49-F238E27FC236}">
              <a16:creationId xmlns:a16="http://schemas.microsoft.com/office/drawing/2014/main" id="{00000000-0008-0000-0800-00001E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2169100" y="9766300"/>
          <a:ext cx="10096500" cy="717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7"/>
  <sheetViews>
    <sheetView tabSelected="1" zoomScale="70" zoomScaleNormal="70" workbookViewId="0">
      <pane ySplit="1" topLeftCell="A2" activePane="bottomLeft" state="frozen"/>
      <selection pane="bottomLeft" activeCell="L21" sqref="L21"/>
    </sheetView>
  </sheetViews>
  <sheetFormatPr defaultColWidth="9.21875" defaultRowHeight="15.6" outlineLevelRow="1"/>
  <cols>
    <col min="1" max="1" width="13.44140625" style="308" customWidth="1"/>
    <col min="2" max="2" width="51.88671875" style="308" customWidth="1"/>
    <col min="3" max="3" width="18.77734375" style="308" customWidth="1"/>
    <col min="4" max="4" width="18.21875" style="308" customWidth="1"/>
    <col min="5" max="5" width="16" style="308" customWidth="1"/>
    <col min="6" max="6" width="13.77734375" style="308" bestFit="1" customWidth="1"/>
    <col min="7" max="7" width="13.109375" style="308" customWidth="1"/>
    <col min="8" max="8" width="9.88671875" style="308" customWidth="1"/>
    <col min="9" max="9" width="11.6640625" style="308" customWidth="1"/>
    <col min="10" max="10" width="15" style="308" customWidth="1"/>
    <col min="11" max="11" width="12.6640625" style="308" bestFit="1" customWidth="1"/>
    <col min="12" max="12" width="13.77734375" style="308" customWidth="1"/>
    <col min="13" max="13" width="11.33203125" style="308" bestFit="1" customWidth="1"/>
    <col min="14" max="14" width="14" style="308" customWidth="1"/>
    <col min="15" max="15" width="15.77734375" style="308" bestFit="1" customWidth="1"/>
    <col min="16" max="16" width="20.5546875" style="308" customWidth="1"/>
    <col min="17" max="17" width="9.21875" style="308"/>
    <col min="18" max="18" width="10.5546875" style="308" bestFit="1" customWidth="1"/>
    <col min="19" max="26" width="9.21875" style="308"/>
    <col min="27" max="35" width="9.21875" style="308" bestFit="1" customWidth="1"/>
    <col min="36" max="16384" width="9.21875" style="308"/>
  </cols>
  <sheetData>
    <row r="1" spans="1:40" s="346" customFormat="1" ht="55.5" customHeight="1" outlineLevel="1" thickBot="1">
      <c r="A1" s="474" t="s">
        <v>85</v>
      </c>
      <c r="B1" s="475"/>
      <c r="C1" s="337" t="s">
        <v>0</v>
      </c>
      <c r="D1" s="338"/>
      <c r="E1" s="339" t="s">
        <v>1</v>
      </c>
      <c r="F1" s="339" t="s">
        <v>87</v>
      </c>
      <c r="G1" s="340" t="s">
        <v>2</v>
      </c>
      <c r="H1" s="341" t="s">
        <v>3</v>
      </c>
      <c r="I1" s="341" t="s">
        <v>132</v>
      </c>
      <c r="J1" s="341" t="s">
        <v>4</v>
      </c>
      <c r="K1" s="341" t="s">
        <v>5</v>
      </c>
      <c r="L1" s="342" t="s">
        <v>6</v>
      </c>
      <c r="M1" s="341" t="s">
        <v>7</v>
      </c>
      <c r="N1" s="342" t="s">
        <v>22</v>
      </c>
      <c r="O1" s="343"/>
      <c r="P1" s="343"/>
      <c r="Q1" s="344"/>
      <c r="R1" s="344"/>
      <c r="S1" s="344"/>
      <c r="T1" s="343"/>
      <c r="U1" s="343"/>
      <c r="V1" s="343"/>
      <c r="W1" s="344"/>
      <c r="X1" s="344"/>
      <c r="Y1" s="344"/>
      <c r="Z1" s="344"/>
      <c r="AA1" s="343"/>
      <c r="AB1" s="343"/>
      <c r="AC1" s="343"/>
      <c r="AD1" s="343"/>
      <c r="AE1" s="343"/>
      <c r="AF1" s="343"/>
      <c r="AG1" s="343"/>
      <c r="AH1" s="343"/>
      <c r="AI1" s="343"/>
      <c r="AJ1" s="345"/>
    </row>
    <row r="2" spans="1:40" ht="15" customHeight="1">
      <c r="A2" s="347">
        <v>43579</v>
      </c>
      <c r="B2" s="348" t="s">
        <v>169</v>
      </c>
      <c r="C2" s="349"/>
      <c r="D2" s="350"/>
      <c r="E2" s="351" t="s">
        <v>20</v>
      </c>
      <c r="F2" s="352">
        <v>42648</v>
      </c>
      <c r="G2" s="360">
        <v>256</v>
      </c>
      <c r="H2" s="352">
        <v>1771.2424999999998</v>
      </c>
      <c r="I2" s="352">
        <v>1581</v>
      </c>
      <c r="J2" s="353">
        <f>K2+L2</f>
        <v>3211416.0705769998</v>
      </c>
      <c r="K2" s="353">
        <f>Consumption!B31</f>
        <v>1407777.0705769998</v>
      </c>
      <c r="L2" s="353">
        <f>Consumption!B16</f>
        <v>1803639</v>
      </c>
      <c r="M2" s="353">
        <f>Consumption!B46</f>
        <v>37277</v>
      </c>
      <c r="N2" s="353">
        <f>Consumption!B61</f>
        <v>806462.84568616794</v>
      </c>
      <c r="O2" s="310"/>
      <c r="P2" s="310"/>
      <c r="Q2" s="354"/>
      <c r="R2" s="354"/>
      <c r="S2" s="310"/>
      <c r="T2" s="310"/>
      <c r="U2" s="310"/>
      <c r="V2" s="310"/>
      <c r="W2" s="310"/>
      <c r="X2" s="310"/>
      <c r="Y2" s="354"/>
      <c r="Z2" s="310"/>
      <c r="AA2" s="310"/>
    </row>
    <row r="3" spans="1:40" ht="13.5" customHeight="1">
      <c r="A3" s="355">
        <v>43572</v>
      </c>
      <c r="B3" s="356" t="s">
        <v>170</v>
      </c>
      <c r="C3" s="357"/>
      <c r="D3" s="358"/>
      <c r="E3" s="359" t="s">
        <v>129</v>
      </c>
      <c r="F3" s="360">
        <v>19480</v>
      </c>
      <c r="G3" s="360">
        <v>1049</v>
      </c>
      <c r="H3" s="360">
        <v>1771.2424999999998</v>
      </c>
      <c r="I3" s="360">
        <v>1581</v>
      </c>
      <c r="J3" s="361">
        <f t="shared" ref="J3:J4" si="0">K3+L3</f>
        <v>11055739.528499998</v>
      </c>
      <c r="K3" s="361">
        <f>Consumption!C31</f>
        <v>9423673.5284999982</v>
      </c>
      <c r="L3" s="361">
        <f>Consumption!C16</f>
        <v>1632066</v>
      </c>
      <c r="M3" s="361">
        <f>Consumption!C46</f>
        <v>118664.5</v>
      </c>
      <c r="N3" s="361">
        <f>Consumption!C61</f>
        <v>2762343.9292439995</v>
      </c>
      <c r="O3" s="310"/>
      <c r="P3" s="310"/>
      <c r="Q3" s="354"/>
      <c r="R3" s="354"/>
      <c r="S3" s="310"/>
      <c r="T3" s="310"/>
      <c r="U3" s="310"/>
      <c r="V3" s="310"/>
      <c r="W3" s="310"/>
      <c r="X3" s="310"/>
      <c r="Y3" s="354"/>
      <c r="Z3" s="310"/>
      <c r="AA3" s="310"/>
    </row>
    <row r="4" spans="1:40" s="317" customFormat="1" ht="16.2" outlineLevel="1" thickBot="1">
      <c r="A4" s="355">
        <v>43557</v>
      </c>
      <c r="B4" s="356" t="s">
        <v>171</v>
      </c>
      <c r="C4" s="357"/>
      <c r="D4" s="358"/>
      <c r="E4" s="359" t="s">
        <v>8</v>
      </c>
      <c r="F4" s="360">
        <v>16287</v>
      </c>
      <c r="G4" s="360">
        <v>418</v>
      </c>
      <c r="H4" s="360">
        <v>1771.2424999999998</v>
      </c>
      <c r="I4" s="360">
        <v>1581</v>
      </c>
      <c r="J4" s="361">
        <f t="shared" si="0"/>
        <v>8960627.4387159981</v>
      </c>
      <c r="K4" s="361">
        <f>Consumption!D31</f>
        <v>6616055.438715999</v>
      </c>
      <c r="L4" s="361">
        <f>Consumption!D16</f>
        <v>2344572</v>
      </c>
      <c r="M4" s="361">
        <f>Consumption!D46</f>
        <v>41454</v>
      </c>
      <c r="N4" s="361">
        <f>Consumption!D61</f>
        <v>2388118.018723744</v>
      </c>
      <c r="O4" s="310"/>
      <c r="P4" s="310"/>
      <c r="Q4" s="314"/>
      <c r="R4" s="314"/>
      <c r="S4" s="314"/>
      <c r="T4" s="308"/>
      <c r="U4" s="310"/>
      <c r="V4" s="310"/>
      <c r="W4" s="314"/>
      <c r="X4" s="314"/>
      <c r="Y4" s="314"/>
      <c r="Z4" s="314"/>
      <c r="AA4" s="308"/>
      <c r="AB4" s="308"/>
      <c r="AC4" s="308"/>
      <c r="AD4" s="308"/>
      <c r="AE4" s="308"/>
      <c r="AF4" s="308"/>
      <c r="AG4" s="308"/>
      <c r="AH4" s="308"/>
      <c r="AI4" s="308"/>
      <c r="AJ4" s="362"/>
    </row>
    <row r="5" spans="1:40" s="372" customFormat="1" ht="16.2" outlineLevel="1" thickBot="1">
      <c r="A5" s="363"/>
      <c r="B5" s="364"/>
      <c r="C5" s="365"/>
      <c r="D5" s="307"/>
      <c r="E5" s="307"/>
      <c r="F5" s="366">
        <f>SUM(F2:F4)</f>
        <v>78415</v>
      </c>
      <c r="G5" s="473">
        <f>SUM(G2:G4)</f>
        <v>1723</v>
      </c>
      <c r="H5" s="367"/>
      <c r="I5" s="368"/>
      <c r="J5" s="369">
        <f>SUM(J2:J4)</f>
        <v>23227783.037792996</v>
      </c>
      <c r="K5" s="369">
        <f>SUM(K2:K4)</f>
        <v>17447506.037792996</v>
      </c>
      <c r="L5" s="369">
        <f>SUM(L2:L4)</f>
        <v>5780277</v>
      </c>
      <c r="M5" s="369">
        <f>SUM(M2:M4)</f>
        <v>197395.5</v>
      </c>
      <c r="N5" s="369">
        <f>SUM(N2:N4)</f>
        <v>5956924.793653911</v>
      </c>
      <c r="O5" s="307"/>
      <c r="P5" s="307"/>
      <c r="Q5" s="370"/>
      <c r="R5" s="370"/>
      <c r="S5" s="370"/>
      <c r="T5" s="307"/>
      <c r="U5" s="307"/>
      <c r="V5" s="307"/>
      <c r="W5" s="370"/>
      <c r="X5" s="370"/>
      <c r="Y5" s="370"/>
      <c r="Z5" s="307"/>
      <c r="AA5" s="307"/>
      <c r="AB5" s="307"/>
      <c r="AC5" s="307"/>
      <c r="AD5" s="307"/>
      <c r="AE5" s="307"/>
      <c r="AF5" s="307"/>
      <c r="AG5" s="307"/>
      <c r="AH5" s="307"/>
      <c r="AI5" s="307"/>
      <c r="AJ5" s="307"/>
      <c r="AK5" s="371"/>
    </row>
    <row r="6" spans="1:40" s="372" customFormat="1" ht="16.2" outlineLevel="1" thickBot="1">
      <c r="A6" s="308"/>
      <c r="B6" s="364"/>
      <c r="C6" s="365"/>
      <c r="D6" s="307"/>
      <c r="E6" s="307"/>
      <c r="F6" s="373"/>
      <c r="G6" s="374"/>
      <c r="H6" s="308"/>
      <c r="I6" s="308"/>
      <c r="J6" s="373"/>
      <c r="K6" s="373"/>
      <c r="L6" s="373"/>
      <c r="M6" s="373"/>
      <c r="N6" s="373"/>
      <c r="O6" s="307"/>
      <c r="P6" s="307"/>
      <c r="Q6" s="370"/>
      <c r="R6" s="370"/>
      <c r="S6" s="370"/>
      <c r="T6" s="307"/>
      <c r="U6" s="307"/>
      <c r="V6" s="307"/>
      <c r="W6" s="370"/>
      <c r="X6" s="370"/>
      <c r="Y6" s="370"/>
      <c r="Z6" s="307"/>
      <c r="AA6" s="307"/>
      <c r="AB6" s="307"/>
      <c r="AC6" s="307"/>
      <c r="AD6" s="307"/>
      <c r="AE6" s="307"/>
      <c r="AF6" s="307"/>
      <c r="AG6" s="307"/>
      <c r="AH6" s="307"/>
      <c r="AI6" s="307"/>
      <c r="AJ6" s="307"/>
      <c r="AK6" s="307"/>
      <c r="AL6" s="371"/>
    </row>
    <row r="7" spans="1:40" s="372" customFormat="1" ht="78.599999999999994" outlineLevel="1" thickBot="1">
      <c r="A7" s="308"/>
      <c r="B7" s="375" t="s">
        <v>96</v>
      </c>
      <c r="C7" s="404" t="s">
        <v>98</v>
      </c>
      <c r="D7" s="476" t="s">
        <v>117</v>
      </c>
      <c r="E7" s="476"/>
      <c r="F7" s="403" t="s">
        <v>127</v>
      </c>
      <c r="G7" s="308"/>
      <c r="H7" s="307"/>
      <c r="I7" s="307"/>
      <c r="J7" s="365"/>
      <c r="K7" s="408"/>
      <c r="L7" s="408"/>
      <c r="M7" s="408"/>
      <c r="N7" s="408"/>
      <c r="O7" s="308"/>
      <c r="P7" s="308"/>
      <c r="Q7" s="314"/>
      <c r="R7" s="370"/>
      <c r="S7" s="370"/>
      <c r="T7" s="307"/>
      <c r="U7" s="307"/>
      <c r="V7" s="307"/>
      <c r="W7" s="370"/>
      <c r="X7" s="370"/>
      <c r="Y7" s="370"/>
      <c r="Z7" s="307"/>
      <c r="AA7" s="307"/>
      <c r="AB7" s="307"/>
      <c r="AC7" s="307"/>
      <c r="AD7" s="307"/>
      <c r="AE7" s="307"/>
      <c r="AF7" s="307"/>
      <c r="AG7" s="307"/>
      <c r="AH7" s="307"/>
      <c r="AI7" s="307"/>
      <c r="AJ7" s="307"/>
      <c r="AK7" s="307"/>
      <c r="AL7" s="371"/>
    </row>
    <row r="8" spans="1:40" s="372" customFormat="1" ht="16.8" outlineLevel="1" thickTop="1" thickBot="1">
      <c r="A8" s="308"/>
      <c r="B8" s="376" t="str">
        <f>B2</f>
        <v>Site A</v>
      </c>
      <c r="C8" s="382" t="s">
        <v>173</v>
      </c>
      <c r="D8" s="477" t="s">
        <v>174</v>
      </c>
      <c r="E8" s="478"/>
      <c r="F8" s="393">
        <f>'Site A'!C87</f>
        <v>14840.666977139328</v>
      </c>
      <c r="G8" s="307"/>
      <c r="H8" s="307"/>
      <c r="I8" s="396"/>
      <c r="J8" s="377" t="s">
        <v>17</v>
      </c>
      <c r="K8" s="378"/>
      <c r="L8" s="379"/>
      <c r="M8" s="379"/>
      <c r="N8" s="379"/>
      <c r="O8" s="379"/>
      <c r="P8" s="380"/>
      <c r="Q8" s="379"/>
      <c r="R8" s="370"/>
      <c r="S8" s="370"/>
      <c r="T8" s="370"/>
      <c r="U8" s="307"/>
      <c r="V8" s="307"/>
      <c r="W8" s="307"/>
      <c r="X8" s="370"/>
      <c r="Y8" s="370"/>
      <c r="Z8" s="370"/>
      <c r="AA8" s="307"/>
      <c r="AB8" s="307"/>
      <c r="AC8" s="307"/>
      <c r="AD8" s="307"/>
      <c r="AE8" s="307"/>
      <c r="AF8" s="307"/>
      <c r="AG8" s="307"/>
      <c r="AH8" s="307"/>
      <c r="AI8" s="307"/>
      <c r="AJ8" s="307"/>
      <c r="AK8" s="307"/>
      <c r="AL8" s="307"/>
      <c r="AM8" s="371"/>
    </row>
    <row r="9" spans="1:40" s="372" customFormat="1" ht="15.75" customHeight="1" outlineLevel="1" thickTop="1">
      <c r="A9" s="308"/>
      <c r="B9" s="381" t="str">
        <f>B3</f>
        <v>Site B</v>
      </c>
      <c r="C9" s="382" t="str">
        <f>'Site B'!C88</f>
        <v>Typical Practice</v>
      </c>
      <c r="D9" s="479" t="str">
        <f>'Site B'!C89</f>
        <v>Move from Typical to Good Practice</v>
      </c>
      <c r="E9" s="480"/>
      <c r="F9" s="383">
        <f>'Site B'!C90</f>
        <v>116514.23288725705</v>
      </c>
      <c r="G9" s="307"/>
      <c r="H9" s="307"/>
      <c r="I9" s="396"/>
      <c r="J9" s="495" t="s">
        <v>169</v>
      </c>
      <c r="K9" s="481" t="s">
        <v>88</v>
      </c>
      <c r="L9" s="482"/>
      <c r="M9" s="482"/>
      <c r="N9" s="482"/>
      <c r="O9" s="482"/>
      <c r="P9" s="482"/>
      <c r="Q9" s="483"/>
      <c r="R9" s="370"/>
      <c r="S9" s="370"/>
      <c r="T9" s="370"/>
      <c r="U9" s="307"/>
      <c r="V9" s="307"/>
      <c r="W9" s="307"/>
      <c r="X9" s="370"/>
      <c r="Y9" s="370"/>
      <c r="Z9" s="370"/>
      <c r="AA9" s="307"/>
      <c r="AB9" s="307"/>
      <c r="AC9" s="307"/>
      <c r="AD9" s="307"/>
      <c r="AE9" s="307"/>
      <c r="AF9" s="307"/>
      <c r="AG9" s="307"/>
      <c r="AH9" s="307"/>
      <c r="AI9" s="307"/>
      <c r="AJ9" s="307"/>
      <c r="AK9" s="307"/>
      <c r="AL9" s="307"/>
      <c r="AM9" s="371"/>
    </row>
    <row r="10" spans="1:40" s="372" customFormat="1" ht="16.2" outlineLevel="1" thickBot="1">
      <c r="A10" s="308"/>
      <c r="B10" s="381" t="str">
        <f>B4</f>
        <v>Site C</v>
      </c>
      <c r="C10" s="382" t="str">
        <f>'Site C'!C88</f>
        <v>Poor Practice</v>
      </c>
      <c r="D10" s="479" t="str">
        <f>'Site C'!C89</f>
        <v>Move from Poor to Typical Practice</v>
      </c>
      <c r="E10" s="480"/>
      <c r="F10" s="383">
        <f>'Site C'!C90</f>
        <v>283027.30035711615</v>
      </c>
      <c r="G10" s="307"/>
      <c r="H10" s="307"/>
      <c r="I10" s="396"/>
      <c r="J10" s="494"/>
      <c r="K10" s="484"/>
      <c r="L10" s="485"/>
      <c r="M10" s="485"/>
      <c r="N10" s="485"/>
      <c r="O10" s="485"/>
      <c r="P10" s="485"/>
      <c r="Q10" s="486"/>
      <c r="R10" s="370"/>
      <c r="S10" s="370"/>
      <c r="T10" s="370"/>
      <c r="U10" s="307"/>
      <c r="V10" s="307"/>
      <c r="W10" s="307"/>
      <c r="X10" s="370"/>
      <c r="Y10" s="370"/>
      <c r="Z10" s="370"/>
      <c r="AA10" s="307"/>
      <c r="AB10" s="307"/>
      <c r="AC10" s="307"/>
      <c r="AD10" s="307"/>
      <c r="AE10" s="307"/>
      <c r="AF10" s="307"/>
      <c r="AG10" s="307"/>
      <c r="AH10" s="307"/>
      <c r="AI10" s="307"/>
      <c r="AJ10" s="307"/>
      <c r="AK10" s="307"/>
      <c r="AL10" s="307"/>
      <c r="AM10" s="371"/>
    </row>
    <row r="11" spans="1:40" s="372" customFormat="1" ht="15.45" customHeight="1" outlineLevel="1" thickBot="1">
      <c r="A11" s="308"/>
      <c r="B11" s="308"/>
      <c r="C11" s="308"/>
      <c r="D11" s="308"/>
      <c r="E11" s="308"/>
      <c r="F11" s="394">
        <f>SUM(F8:F10)</f>
        <v>414382.20022151252</v>
      </c>
      <c r="G11" s="307"/>
      <c r="H11" s="307"/>
      <c r="I11" s="396"/>
      <c r="J11" s="493" t="s">
        <v>170</v>
      </c>
      <c r="K11" s="481" t="s">
        <v>166</v>
      </c>
      <c r="L11" s="482"/>
      <c r="M11" s="482"/>
      <c r="N11" s="482"/>
      <c r="O11" s="482"/>
      <c r="P11" s="482"/>
      <c r="Q11" s="483"/>
      <c r="R11" s="370"/>
      <c r="S11" s="370"/>
      <c r="T11" s="370"/>
      <c r="U11" s="307"/>
      <c r="V11" s="307"/>
      <c r="W11" s="307"/>
      <c r="X11" s="370"/>
      <c r="Y11" s="370"/>
      <c r="Z11" s="370"/>
      <c r="AA11" s="307"/>
      <c r="AB11" s="307"/>
      <c r="AC11" s="307"/>
      <c r="AD11" s="307"/>
      <c r="AE11" s="307"/>
      <c r="AF11" s="307"/>
      <c r="AG11" s="307"/>
      <c r="AH11" s="307"/>
      <c r="AI11" s="307"/>
      <c r="AJ11" s="307"/>
      <c r="AK11" s="307"/>
      <c r="AL11" s="307"/>
      <c r="AM11" s="371"/>
    </row>
    <row r="12" spans="1:40" s="317" customFormat="1" ht="16.2" thickBot="1">
      <c r="A12" s="308"/>
      <c r="B12" s="308"/>
      <c r="C12" s="308"/>
      <c r="D12" s="308"/>
      <c r="E12" s="308"/>
      <c r="F12" s="308"/>
      <c r="G12" s="308"/>
      <c r="H12" s="384"/>
      <c r="I12" s="397"/>
      <c r="J12" s="494"/>
      <c r="K12" s="484"/>
      <c r="L12" s="485"/>
      <c r="M12" s="485"/>
      <c r="N12" s="485"/>
      <c r="O12" s="485"/>
      <c r="P12" s="485"/>
      <c r="Q12" s="486"/>
      <c r="R12" s="308"/>
      <c r="S12" s="308"/>
      <c r="T12" s="314"/>
      <c r="U12" s="314"/>
      <c r="V12" s="314"/>
      <c r="W12" s="308"/>
      <c r="X12" s="308"/>
      <c r="Y12" s="308"/>
      <c r="Z12" s="314"/>
      <c r="AA12" s="314"/>
      <c r="AB12" s="314"/>
      <c r="AC12" s="308"/>
      <c r="AD12" s="308"/>
      <c r="AE12" s="308"/>
      <c r="AF12" s="308"/>
      <c r="AG12" s="308"/>
      <c r="AH12" s="308"/>
      <c r="AI12" s="308"/>
      <c r="AJ12" s="308"/>
      <c r="AK12" s="308"/>
      <c r="AL12" s="308"/>
      <c r="AM12" s="308"/>
      <c r="AN12" s="362"/>
    </row>
    <row r="13" spans="1:40" s="317" customFormat="1" ht="15" customHeight="1">
      <c r="A13" s="308"/>
      <c r="B13" s="308"/>
      <c r="C13" s="308"/>
      <c r="D13" s="308"/>
      <c r="E13" s="308"/>
      <c r="F13" s="308"/>
      <c r="G13" s="308"/>
      <c r="H13" s="308"/>
      <c r="I13" s="397"/>
      <c r="J13" s="493" t="s">
        <v>171</v>
      </c>
      <c r="K13" s="487" t="s">
        <v>167</v>
      </c>
      <c r="L13" s="488"/>
      <c r="M13" s="488"/>
      <c r="N13" s="488"/>
      <c r="O13" s="488"/>
      <c r="P13" s="488"/>
      <c r="Q13" s="489"/>
      <c r="R13" s="308"/>
      <c r="S13" s="308"/>
      <c r="T13" s="314"/>
      <c r="U13" s="314"/>
      <c r="V13" s="314"/>
      <c r="W13" s="308"/>
      <c r="X13" s="308"/>
      <c r="Y13" s="308"/>
      <c r="Z13" s="314"/>
      <c r="AA13" s="314"/>
      <c r="AB13" s="314"/>
      <c r="AC13" s="308"/>
      <c r="AD13" s="308"/>
      <c r="AE13" s="308"/>
      <c r="AF13" s="308"/>
      <c r="AG13" s="308"/>
      <c r="AH13" s="308"/>
      <c r="AI13" s="308"/>
      <c r="AJ13" s="308"/>
      <c r="AK13" s="308"/>
      <c r="AL13" s="308"/>
      <c r="AM13" s="308"/>
      <c r="AN13" s="362"/>
    </row>
    <row r="14" spans="1:40" s="317" customFormat="1" ht="15" customHeight="1" thickBot="1">
      <c r="A14" s="308"/>
      <c r="B14" s="308"/>
      <c r="C14" s="308"/>
      <c r="D14" s="308"/>
      <c r="E14" s="308"/>
      <c r="F14" s="308"/>
      <c r="G14" s="308"/>
      <c r="H14" s="385"/>
      <c r="I14" s="397"/>
      <c r="J14" s="494"/>
      <c r="K14" s="490"/>
      <c r="L14" s="491"/>
      <c r="M14" s="491"/>
      <c r="N14" s="491"/>
      <c r="O14" s="491"/>
      <c r="P14" s="491"/>
      <c r="Q14" s="492"/>
      <c r="R14" s="308"/>
      <c r="S14" s="308"/>
      <c r="T14" s="314"/>
      <c r="U14" s="314"/>
      <c r="V14" s="314"/>
      <c r="W14" s="308"/>
      <c r="X14" s="308"/>
      <c r="Y14" s="308"/>
      <c r="Z14" s="314"/>
      <c r="AA14" s="314"/>
      <c r="AB14" s="314"/>
      <c r="AC14" s="308"/>
      <c r="AD14" s="308"/>
      <c r="AE14" s="308"/>
      <c r="AF14" s="308"/>
      <c r="AG14" s="308"/>
      <c r="AH14" s="308"/>
      <c r="AI14" s="308"/>
      <c r="AJ14" s="308"/>
      <c r="AK14" s="308"/>
      <c r="AL14" s="308"/>
      <c r="AM14" s="308"/>
      <c r="AN14" s="362"/>
    </row>
    <row r="15" spans="1:40" s="317" customFormat="1" ht="15" customHeight="1">
      <c r="A15" s="308"/>
      <c r="B15" s="308"/>
      <c r="C15" s="308"/>
      <c r="D15" s="308"/>
      <c r="E15" s="308"/>
      <c r="F15" s="308"/>
      <c r="G15" s="308"/>
      <c r="H15" s="385"/>
      <c r="I15" s="397"/>
      <c r="J15" s="308"/>
      <c r="K15" s="308"/>
      <c r="L15" s="308"/>
      <c r="M15" s="308"/>
      <c r="N15" s="308"/>
      <c r="O15" s="308"/>
      <c r="P15" s="308"/>
      <c r="Q15" s="308"/>
      <c r="R15" s="308"/>
      <c r="S15" s="308"/>
      <c r="T15" s="314"/>
      <c r="U15" s="314"/>
      <c r="V15" s="314"/>
      <c r="W15" s="308"/>
      <c r="X15" s="308"/>
      <c r="Y15" s="308"/>
      <c r="Z15" s="314"/>
      <c r="AA15" s="314"/>
      <c r="AB15" s="314"/>
      <c r="AC15" s="308"/>
      <c r="AD15" s="308"/>
      <c r="AE15" s="308"/>
      <c r="AF15" s="308"/>
      <c r="AG15" s="308"/>
      <c r="AH15" s="308"/>
      <c r="AI15" s="308"/>
      <c r="AJ15" s="308"/>
      <c r="AK15" s="308"/>
      <c r="AL15" s="308"/>
      <c r="AM15" s="308"/>
      <c r="AN15" s="362"/>
    </row>
    <row r="16" spans="1:40" s="317" customFormat="1" ht="17.25" customHeight="1">
      <c r="A16" s="308"/>
      <c r="B16" s="395" t="s">
        <v>99</v>
      </c>
      <c r="C16" s="308"/>
      <c r="D16" s="308"/>
      <c r="E16" s="308"/>
      <c r="F16" s="308"/>
      <c r="G16" s="308"/>
      <c r="H16" s="308"/>
      <c r="I16" s="397"/>
      <c r="J16" s="308"/>
      <c r="K16" s="308"/>
      <c r="L16" s="308"/>
      <c r="M16" s="308"/>
      <c r="N16" s="308"/>
      <c r="O16" s="308"/>
      <c r="P16" s="308"/>
      <c r="Q16" s="308"/>
      <c r="R16" s="308"/>
      <c r="S16" s="308"/>
      <c r="T16" s="308"/>
      <c r="U16" s="314"/>
      <c r="V16" s="314"/>
      <c r="W16" s="314"/>
      <c r="X16" s="308"/>
      <c r="Y16" s="308"/>
      <c r="Z16" s="308"/>
      <c r="AA16" s="308"/>
      <c r="AB16" s="314"/>
      <c r="AC16" s="314"/>
      <c r="AD16" s="314"/>
      <c r="AE16" s="308"/>
      <c r="AF16" s="387"/>
      <c r="AG16" s="308"/>
      <c r="AH16" s="308"/>
      <c r="AI16" s="308"/>
      <c r="AJ16" s="308"/>
      <c r="AK16" s="308"/>
      <c r="AL16" s="308"/>
      <c r="AM16" s="308"/>
      <c r="AN16" s="362"/>
    </row>
    <row r="17" spans="1:39" s="389" customFormat="1" ht="15" customHeight="1">
      <c r="A17" s="308"/>
      <c r="B17" s="395" t="s">
        <v>100</v>
      </c>
      <c r="C17" s="308"/>
      <c r="D17" s="308"/>
      <c r="E17" s="308"/>
      <c r="F17" s="308"/>
      <c r="G17" s="308"/>
      <c r="H17" s="388"/>
      <c r="I17" s="308"/>
      <c r="J17" s="308"/>
      <c r="K17" s="308"/>
      <c r="L17" s="308"/>
      <c r="M17" s="308"/>
      <c r="N17" s="308"/>
      <c r="O17" s="308"/>
      <c r="P17" s="308"/>
      <c r="Q17" s="308"/>
      <c r="R17" s="308"/>
      <c r="S17" s="308"/>
      <c r="T17" s="308"/>
      <c r="U17" s="308"/>
      <c r="V17" s="308"/>
      <c r="W17" s="308"/>
      <c r="X17" s="308"/>
      <c r="Y17" s="308"/>
      <c r="Z17" s="308"/>
      <c r="AA17" s="308"/>
      <c r="AB17" s="314"/>
      <c r="AC17" s="314"/>
      <c r="AD17" s="314"/>
      <c r="AE17" s="308"/>
      <c r="AF17" s="387"/>
      <c r="AG17" s="308"/>
      <c r="AH17" s="308"/>
      <c r="AI17" s="308"/>
      <c r="AJ17" s="308"/>
      <c r="AK17" s="308"/>
      <c r="AL17" s="308"/>
      <c r="AM17" s="308"/>
    </row>
    <row r="18" spans="1:39" ht="30" customHeight="1" thickBot="1">
      <c r="H18" s="388"/>
      <c r="AB18" s="314"/>
      <c r="AC18" s="314"/>
      <c r="AD18" s="314"/>
      <c r="AF18" s="387"/>
    </row>
    <row r="19" spans="1:39" ht="15" customHeight="1" thickBot="1">
      <c r="B19" s="390" t="s">
        <v>35</v>
      </c>
      <c r="C19" s="341" t="s">
        <v>177</v>
      </c>
      <c r="D19" s="341" t="s">
        <v>178</v>
      </c>
      <c r="E19" s="341" t="s">
        <v>179</v>
      </c>
      <c r="F19" s="341" t="s">
        <v>180</v>
      </c>
      <c r="G19" s="341" t="s">
        <v>181</v>
      </c>
    </row>
    <row r="20" spans="1:39" ht="15.75" customHeight="1" thickBot="1">
      <c r="B20" s="391" t="s">
        <v>182</v>
      </c>
      <c r="C20" s="353">
        <v>104955321.742406</v>
      </c>
      <c r="D20" s="353">
        <v>36510966</v>
      </c>
      <c r="E20" s="353">
        <v>141466287.74240598</v>
      </c>
      <c r="F20" s="353">
        <v>40953.352831314696</v>
      </c>
      <c r="G20" s="353">
        <v>1051790</v>
      </c>
      <c r="H20" s="386"/>
    </row>
    <row r="21" spans="1:39" ht="15.75" customHeight="1" thickBot="1">
      <c r="B21" s="392" t="s">
        <v>183</v>
      </c>
      <c r="C21" s="353">
        <v>84530218.431711525</v>
      </c>
      <c r="D21" s="353">
        <v>31617313.5</v>
      </c>
      <c r="E21" s="353">
        <v>116147531.93171152</v>
      </c>
      <c r="F21" s="353">
        <v>26190.753422734924</v>
      </c>
      <c r="G21" s="353">
        <v>924210.57142857148</v>
      </c>
      <c r="H21" s="386"/>
    </row>
    <row r="22" spans="1:39" ht="15.75" customHeight="1" thickBot="1">
      <c r="B22" s="472" t="s">
        <v>168</v>
      </c>
      <c r="C22" s="353">
        <v>90261576.698469162</v>
      </c>
      <c r="D22" s="353">
        <v>31399430.759999998</v>
      </c>
      <c r="E22" s="353">
        <v>121661007.45846914</v>
      </c>
      <c r="F22" s="353">
        <v>35219.883434930642</v>
      </c>
      <c r="G22" s="353">
        <v>1009718.3999999999</v>
      </c>
      <c r="H22" s="386"/>
    </row>
    <row r="23" spans="1:39" ht="16.05" customHeight="1" thickBot="1">
      <c r="B23" s="464" t="s">
        <v>184</v>
      </c>
      <c r="C23" s="465">
        <f>1*(100%-(C22/C21))</f>
        <v>-6.7802477895970048E-2</v>
      </c>
      <c r="D23" s="465">
        <f>1*(100%-(D22/D21))</f>
        <v>6.8912477336191547E-3</v>
      </c>
      <c r="E23" s="465">
        <f>1*(100%-(E22/E21))</f>
        <v>-4.7469588333562074E-2</v>
      </c>
      <c r="F23" s="465">
        <f>1*(100%-(F22/F21))</f>
        <v>-0.34474495126046922</v>
      </c>
      <c r="G23" s="465">
        <f>1*(100%-(G22/G21))</f>
        <v>-9.2519855555490027E-2</v>
      </c>
      <c r="H23" s="386"/>
    </row>
    <row r="24" spans="1:39" ht="15.75" customHeight="1">
      <c r="B24" s="466" t="s">
        <v>185</v>
      </c>
      <c r="C24" s="467">
        <v>-7.5600000000000001E-2</v>
      </c>
      <c r="D24" s="467">
        <v>1.0200000000000001E-2</v>
      </c>
      <c r="E24" s="467">
        <v>-5.7200000000000001E-2</v>
      </c>
      <c r="F24" s="467">
        <v>-0.3498</v>
      </c>
      <c r="G24" s="467">
        <v>-2.76E-2</v>
      </c>
      <c r="H24" s="386"/>
    </row>
    <row r="25" spans="1:39" ht="16.05" customHeight="1">
      <c r="B25" s="468" t="s">
        <v>186</v>
      </c>
      <c r="C25" s="469">
        <v>-8.5968176257088746E-2</v>
      </c>
      <c r="D25" s="469">
        <v>9.8387154120972431E-3</v>
      </c>
      <c r="E25" s="469">
        <v>-5.9509623752339369E-2</v>
      </c>
      <c r="F25" s="469">
        <v>-0.34621621292325799</v>
      </c>
      <c r="G25" s="469">
        <v>-3.6200000000000003E-2</v>
      </c>
    </row>
    <row r="26" spans="1:39" ht="15.75" customHeight="1" thickBot="1">
      <c r="B26" s="470" t="s">
        <v>187</v>
      </c>
      <c r="C26" s="471">
        <v>-6.765298039597778E-2</v>
      </c>
      <c r="D26" s="471">
        <v>1.034166761051003E-2</v>
      </c>
      <c r="E26" s="471">
        <v>-4.6369869460231028E-2</v>
      </c>
      <c r="F26" s="471">
        <v>-0.31249853982627607</v>
      </c>
      <c r="G26" s="471">
        <v>2.4623986704100598E-2</v>
      </c>
    </row>
    <row r="27" spans="1:39">
      <c r="B27" s="463"/>
      <c r="C27" s="399"/>
      <c r="D27" s="399"/>
      <c r="E27" s="399"/>
      <c r="F27" s="399"/>
      <c r="G27" s="399"/>
    </row>
    <row r="28" spans="1:39" ht="15.75" customHeight="1">
      <c r="B28" s="463"/>
      <c r="C28" s="399"/>
      <c r="D28" s="399"/>
      <c r="E28" s="399"/>
      <c r="F28" s="399"/>
      <c r="G28" s="399"/>
    </row>
    <row r="29" spans="1:39">
      <c r="B29" s="398"/>
      <c r="C29" s="399"/>
      <c r="D29" s="399"/>
      <c r="E29" s="399"/>
      <c r="F29" s="399"/>
      <c r="G29" s="399"/>
    </row>
    <row r="30" spans="1:39">
      <c r="B30" s="398"/>
      <c r="C30" s="399"/>
      <c r="D30" s="399"/>
      <c r="E30" s="399"/>
      <c r="F30" s="399"/>
      <c r="G30" s="399"/>
    </row>
    <row r="31" spans="1:39">
      <c r="B31" s="398"/>
      <c r="C31" s="399"/>
      <c r="D31" s="399"/>
      <c r="E31" s="399"/>
      <c r="F31" s="399"/>
      <c r="G31" s="399"/>
    </row>
    <row r="32" spans="1:39">
      <c r="B32" s="398"/>
      <c r="C32" s="399"/>
      <c r="D32" s="399"/>
      <c r="E32" s="399"/>
      <c r="F32" s="399"/>
      <c r="G32" s="399"/>
    </row>
    <row r="33" spans="2:7">
      <c r="B33" s="398"/>
      <c r="C33" s="399"/>
      <c r="D33" s="399"/>
      <c r="E33" s="399"/>
      <c r="F33" s="399"/>
      <c r="G33" s="399"/>
    </row>
    <row r="34" spans="2:7">
      <c r="B34" s="398"/>
      <c r="C34" s="399"/>
      <c r="D34" s="399"/>
      <c r="E34" s="399"/>
      <c r="F34" s="399"/>
      <c r="G34" s="399"/>
    </row>
    <row r="35" spans="2:7">
      <c r="B35" s="398"/>
      <c r="C35" s="399"/>
      <c r="D35" s="399"/>
      <c r="E35" s="399"/>
      <c r="F35" s="399"/>
      <c r="G35" s="399"/>
    </row>
    <row r="36" spans="2:7">
      <c r="B36" s="398"/>
      <c r="C36" s="399"/>
      <c r="D36" s="399"/>
      <c r="E36" s="399"/>
      <c r="F36" s="399"/>
      <c r="G36" s="399"/>
    </row>
    <row r="37" spans="2:7">
      <c r="B37" s="398"/>
      <c r="C37" s="399"/>
      <c r="D37" s="399"/>
      <c r="E37" s="399"/>
      <c r="F37" s="399"/>
      <c r="G37" s="399"/>
    </row>
  </sheetData>
  <mergeCells count="11">
    <mergeCell ref="K9:Q10"/>
    <mergeCell ref="K11:Q12"/>
    <mergeCell ref="K13:Q14"/>
    <mergeCell ref="J13:J14"/>
    <mergeCell ref="J11:J12"/>
    <mergeCell ref="J9:J10"/>
    <mergeCell ref="A1:B1"/>
    <mergeCell ref="D7:E7"/>
    <mergeCell ref="D8:E8"/>
    <mergeCell ref="D9:E9"/>
    <mergeCell ref="D10:E10"/>
  </mergeCells>
  <conditionalFormatting sqref="F8:F10 C8:D10">
    <cfRule type="containsText" dxfId="182" priority="140" operator="containsText" text="Good">
      <formula>NOT(ISERROR(SEARCH("Good",C8)))</formula>
    </cfRule>
    <cfRule type="containsText" dxfId="181" priority="141" operator="containsText" text="Typical">
      <formula>NOT(ISERROR(SEARCH("Typical",C8)))</formula>
    </cfRule>
    <cfRule type="containsText" dxfId="180" priority="142" operator="containsText" text="Poor">
      <formula>NOT(ISERROR(SEARCH("Poor",C8)))</formula>
    </cfRule>
  </conditionalFormatting>
  <conditionalFormatting sqref="F9:F10">
    <cfRule type="containsText" dxfId="179" priority="122" operator="containsText" text="Good">
      <formula>NOT(ISERROR(SEARCH("Good",F9)))</formula>
    </cfRule>
    <cfRule type="containsText" dxfId="178" priority="123" operator="containsText" text="Typical">
      <formula>NOT(ISERROR(SEARCH("Typical",F9)))</formula>
    </cfRule>
    <cfRule type="containsText" dxfId="177" priority="124" operator="containsText" text="Poor">
      <formula>NOT(ISERROR(SEARCH("Poor",F9)))</formula>
    </cfRule>
  </conditionalFormatting>
  <conditionalFormatting sqref="C23:G23">
    <cfRule type="cellIs" dxfId="176" priority="57" operator="lessThan">
      <formula>0.01</formula>
    </cfRule>
    <cfRule type="cellIs" dxfId="175" priority="58" operator="greaterThan">
      <formula>0.01</formula>
    </cfRule>
    <cfRule type="cellIs" dxfId="174" priority="59" operator="lessThan">
      <formula>0</formula>
    </cfRule>
    <cfRule type="cellIs" dxfId="173" priority="60" operator="greaterThan">
      <formula>0</formula>
    </cfRule>
  </conditionalFormatting>
  <conditionalFormatting sqref="G23">
    <cfRule type="cellIs" dxfId="172" priority="46" operator="greaterThan">
      <formula>0</formula>
    </cfRule>
  </conditionalFormatting>
  <conditionalFormatting sqref="C23:G23">
    <cfRule type="cellIs" dxfId="171" priority="51" operator="lessThan">
      <formula>1</formula>
    </cfRule>
    <cfRule type="cellIs" dxfId="170" priority="52" operator="lessThan">
      <formula>1</formula>
    </cfRule>
    <cfRule type="cellIs" dxfId="169" priority="53" operator="greaterThan">
      <formula>1</formula>
    </cfRule>
    <cfRule type="cellIs" dxfId="168" priority="54" operator="greaterThan">
      <formula>0</formula>
    </cfRule>
    <cfRule type="cellIs" dxfId="167" priority="55" operator="lessThan">
      <formula>1</formula>
    </cfRule>
    <cfRule type="cellIs" dxfId="166" priority="56" operator="greaterThan">
      <formula>1</formula>
    </cfRule>
  </conditionalFormatting>
  <conditionalFormatting sqref="C23:G23">
    <cfRule type="cellIs" dxfId="165" priority="47" operator="greaterThan">
      <formula>0</formula>
    </cfRule>
    <cfRule type="cellIs" dxfId="164" priority="48" operator="lessThan">
      <formula>0</formula>
    </cfRule>
    <cfRule type="cellIs" dxfId="163" priority="49" operator="lessThan">
      <formula>0</formula>
    </cfRule>
    <cfRule type="cellIs" dxfId="162" priority="50" operator="greaterThan">
      <formula>0</formula>
    </cfRule>
  </conditionalFormatting>
  <conditionalFormatting sqref="C26:G26">
    <cfRule type="cellIs" dxfId="161" priority="42" operator="lessThan">
      <formula>0.01</formula>
    </cfRule>
    <cfRule type="cellIs" dxfId="160" priority="43" operator="greaterThan">
      <formula>0.01</formula>
    </cfRule>
    <cfRule type="cellIs" dxfId="159" priority="44" operator="lessThan">
      <formula>0</formula>
    </cfRule>
    <cfRule type="cellIs" dxfId="158" priority="45" operator="greaterThan">
      <formula>0</formula>
    </cfRule>
  </conditionalFormatting>
  <conditionalFormatting sqref="G26">
    <cfRule type="cellIs" dxfId="157" priority="31" operator="greaterThan">
      <formula>0</formula>
    </cfRule>
  </conditionalFormatting>
  <conditionalFormatting sqref="C26:G26">
    <cfRule type="cellIs" dxfId="156" priority="36" operator="lessThan">
      <formula>1</formula>
    </cfRule>
    <cfRule type="cellIs" dxfId="155" priority="37" operator="lessThan">
      <formula>1</formula>
    </cfRule>
    <cfRule type="cellIs" dxfId="154" priority="38" operator="greaterThan">
      <formula>1</formula>
    </cfRule>
    <cfRule type="cellIs" dxfId="153" priority="39" operator="greaterThan">
      <formula>0</formula>
    </cfRule>
    <cfRule type="cellIs" dxfId="152" priority="40" operator="lessThan">
      <formula>1</formula>
    </cfRule>
    <cfRule type="cellIs" dxfId="151" priority="41" operator="greaterThan">
      <formula>1</formula>
    </cfRule>
  </conditionalFormatting>
  <conditionalFormatting sqref="C26:G26">
    <cfRule type="cellIs" dxfId="150" priority="32" operator="greaterThan">
      <formula>0</formula>
    </cfRule>
    <cfRule type="cellIs" dxfId="149" priority="33" operator="lessThan">
      <formula>0</formula>
    </cfRule>
    <cfRule type="cellIs" dxfId="148" priority="34" operator="lessThan">
      <formula>0</formula>
    </cfRule>
    <cfRule type="cellIs" dxfId="147" priority="35" operator="greaterThan">
      <formula>0</formula>
    </cfRule>
  </conditionalFormatting>
  <conditionalFormatting sqref="C25:G25">
    <cfRule type="cellIs" dxfId="146" priority="27" operator="lessThan">
      <formula>0.01</formula>
    </cfRule>
    <cfRule type="cellIs" dxfId="145" priority="28" operator="greaterThan">
      <formula>0.01</formula>
    </cfRule>
    <cfRule type="cellIs" dxfId="144" priority="29" operator="lessThan">
      <formula>0</formula>
    </cfRule>
    <cfRule type="cellIs" dxfId="143" priority="30" operator="greaterThan">
      <formula>0</formula>
    </cfRule>
  </conditionalFormatting>
  <conditionalFormatting sqref="G25">
    <cfRule type="cellIs" dxfId="142" priority="16" operator="greaterThan">
      <formula>0</formula>
    </cfRule>
  </conditionalFormatting>
  <conditionalFormatting sqref="C25:G25">
    <cfRule type="cellIs" dxfId="141" priority="21" operator="lessThan">
      <formula>1</formula>
    </cfRule>
    <cfRule type="cellIs" dxfId="140" priority="22" operator="lessThan">
      <formula>1</formula>
    </cfRule>
    <cfRule type="cellIs" dxfId="139" priority="23" operator="greaterThan">
      <formula>1</formula>
    </cfRule>
    <cfRule type="cellIs" dxfId="138" priority="24" operator="greaterThan">
      <formula>0</formula>
    </cfRule>
    <cfRule type="cellIs" dxfId="137" priority="25" operator="lessThan">
      <formula>1</formula>
    </cfRule>
    <cfRule type="cellIs" dxfId="136" priority="26" operator="greaterThan">
      <formula>1</formula>
    </cfRule>
  </conditionalFormatting>
  <conditionalFormatting sqref="C25:G25">
    <cfRule type="cellIs" dxfId="135" priority="17" operator="greaterThan">
      <formula>0</formula>
    </cfRule>
    <cfRule type="cellIs" dxfId="134" priority="18" operator="lessThan">
      <formula>0</formula>
    </cfRule>
    <cfRule type="cellIs" dxfId="133" priority="19" operator="lessThan">
      <formula>0</formula>
    </cfRule>
    <cfRule type="cellIs" dxfId="132" priority="20" operator="greaterThan">
      <formula>0</formula>
    </cfRule>
  </conditionalFormatting>
  <conditionalFormatting sqref="C24:G24">
    <cfRule type="cellIs" dxfId="131" priority="12" operator="lessThan">
      <formula>0.01</formula>
    </cfRule>
    <cfRule type="cellIs" dxfId="130" priority="13" operator="greaterThan">
      <formula>0.01</formula>
    </cfRule>
    <cfRule type="cellIs" dxfId="129" priority="14" operator="lessThan">
      <formula>0</formula>
    </cfRule>
    <cfRule type="cellIs" dxfId="128" priority="15" operator="greaterThan">
      <formula>0</formula>
    </cfRule>
  </conditionalFormatting>
  <conditionalFormatting sqref="G24">
    <cfRule type="cellIs" dxfId="127" priority="1" operator="greaterThan">
      <formula>0</formula>
    </cfRule>
  </conditionalFormatting>
  <conditionalFormatting sqref="C24:G24">
    <cfRule type="cellIs" dxfId="126" priority="6" operator="lessThan">
      <formula>1</formula>
    </cfRule>
    <cfRule type="cellIs" dxfId="125" priority="7" operator="lessThan">
      <formula>1</formula>
    </cfRule>
    <cfRule type="cellIs" dxfId="124" priority="8" operator="greaterThan">
      <formula>1</formula>
    </cfRule>
    <cfRule type="cellIs" dxfId="123" priority="9" operator="greaterThan">
      <formula>0</formula>
    </cfRule>
    <cfRule type="cellIs" dxfId="122" priority="10" operator="lessThan">
      <formula>1</formula>
    </cfRule>
    <cfRule type="cellIs" dxfId="121" priority="11" operator="greaterThan">
      <formula>1</formula>
    </cfRule>
  </conditionalFormatting>
  <conditionalFormatting sqref="C24:G24">
    <cfRule type="cellIs" dxfId="120" priority="2" operator="greaterThan">
      <formula>0</formula>
    </cfRule>
    <cfRule type="cellIs" dxfId="119" priority="3" operator="lessThan">
      <formula>0</formula>
    </cfRule>
    <cfRule type="cellIs" dxfId="118" priority="4" operator="lessThan">
      <formula>0</formula>
    </cfRule>
    <cfRule type="cellIs" dxfId="117" priority="5" operator="greaterThan">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zoomScale="80" zoomScaleNormal="80" workbookViewId="0">
      <selection activeCell="A2" sqref="A2"/>
    </sheetView>
  </sheetViews>
  <sheetFormatPr defaultColWidth="9.21875" defaultRowHeight="11.25" customHeight="1"/>
  <cols>
    <col min="1" max="1" width="13.5546875" style="5" customWidth="1"/>
    <col min="2" max="2" width="11.21875" style="5" customWidth="1"/>
    <col min="3" max="3" width="13.21875" style="5" customWidth="1"/>
    <col min="4" max="4" width="11.77734375" style="5" bestFit="1" customWidth="1"/>
    <col min="5" max="5" width="16.77734375" style="6" bestFit="1" customWidth="1"/>
    <col min="6" max="6" width="7.21875" style="5" bestFit="1" customWidth="1"/>
    <col min="7" max="16384" width="9.21875" style="5"/>
  </cols>
  <sheetData>
    <row r="1" spans="1:7" ht="19.5" customHeight="1">
      <c r="A1" s="4" t="s">
        <v>175</v>
      </c>
      <c r="B1" s="4"/>
      <c r="C1" s="4"/>
    </row>
    <row r="2" spans="1:7" ht="11.25" customHeight="1" thickBot="1"/>
    <row r="3" spans="1:7" s="407" customFormat="1" ht="13.8" thickBot="1">
      <c r="A3" s="294" t="s">
        <v>79</v>
      </c>
      <c r="B3" s="291" t="s">
        <v>169</v>
      </c>
      <c r="C3" s="291" t="s">
        <v>170</v>
      </c>
      <c r="D3" s="291" t="s">
        <v>171</v>
      </c>
      <c r="E3" s="406"/>
    </row>
    <row r="4" spans="1:7" s="7" customFormat="1" ht="14.1" customHeight="1">
      <c r="A4" s="400">
        <v>43191</v>
      </c>
      <c r="B4" s="401">
        <f>'Site A'!H177</f>
        <v>144805</v>
      </c>
      <c r="C4" s="401">
        <f>'Site B'!H177</f>
        <v>133378</v>
      </c>
      <c r="D4" s="402">
        <f>'Site C'!H177</f>
        <v>207241</v>
      </c>
      <c r="E4" s="11"/>
    </row>
    <row r="5" spans="1:7" s="7" customFormat="1" ht="14.1" customHeight="1">
      <c r="A5" s="288">
        <v>43221</v>
      </c>
      <c r="B5" s="302">
        <f>'Site A'!H178</f>
        <v>134744</v>
      </c>
      <c r="C5" s="302">
        <f>'Site B'!H178</f>
        <v>126340</v>
      </c>
      <c r="D5" s="292">
        <f>'Site C'!H178</f>
        <v>191529</v>
      </c>
      <c r="E5" s="10"/>
      <c r="G5" s="303"/>
    </row>
    <row r="6" spans="1:7" s="7" customFormat="1" ht="14.1" customHeight="1">
      <c r="A6" s="288">
        <v>43252</v>
      </c>
      <c r="B6" s="302">
        <f>'Site A'!H179</f>
        <v>123416</v>
      </c>
      <c r="C6" s="302">
        <f>'Site B'!H179</f>
        <v>115722</v>
      </c>
      <c r="D6" s="292">
        <f>'Site C'!H179</f>
        <v>174354</v>
      </c>
      <c r="E6" s="10"/>
      <c r="G6" s="303"/>
    </row>
    <row r="7" spans="1:7" s="7" customFormat="1" ht="14.1" customHeight="1">
      <c r="A7" s="288">
        <v>43282</v>
      </c>
      <c r="B7" s="302">
        <f>'Site A'!H180</f>
        <v>128297</v>
      </c>
      <c r="C7" s="302">
        <f>'Site B'!H180</f>
        <v>123598</v>
      </c>
      <c r="D7" s="292">
        <f>'Site C'!H180</f>
        <v>178168</v>
      </c>
      <c r="E7" s="10"/>
      <c r="G7" s="303"/>
    </row>
    <row r="8" spans="1:7" s="7" customFormat="1" ht="14.1" customHeight="1">
      <c r="A8" s="288">
        <v>43313</v>
      </c>
      <c r="B8" s="302">
        <f>'Site A'!H181</f>
        <v>137322</v>
      </c>
      <c r="C8" s="302">
        <f>'Site B'!H181</f>
        <v>118629</v>
      </c>
      <c r="D8" s="292">
        <f>'Site C'!H181</f>
        <v>172538</v>
      </c>
      <c r="E8" s="10"/>
      <c r="G8" s="303"/>
    </row>
    <row r="9" spans="1:7" s="7" customFormat="1" ht="14.1" customHeight="1">
      <c r="A9" s="288">
        <v>43344</v>
      </c>
      <c r="B9" s="302">
        <f>'Site A'!H182</f>
        <v>137446</v>
      </c>
      <c r="C9" s="302">
        <f>'Site B'!H182</f>
        <v>117240</v>
      </c>
      <c r="D9" s="292">
        <f>'Site C'!H182</f>
        <v>173452</v>
      </c>
      <c r="E9" s="10"/>
      <c r="G9" s="303"/>
    </row>
    <row r="10" spans="1:7" s="7" customFormat="1" ht="14.1" customHeight="1">
      <c r="A10" s="288">
        <v>43374</v>
      </c>
      <c r="B10" s="302">
        <f>'Site A'!H183</f>
        <v>163160</v>
      </c>
      <c r="C10" s="302">
        <f>'Site B'!H183</f>
        <v>142898</v>
      </c>
      <c r="D10" s="292">
        <f>'Site C'!H183</f>
        <v>199493</v>
      </c>
      <c r="E10" s="10"/>
      <c r="G10" s="303"/>
    </row>
    <row r="11" spans="1:7" s="7" customFormat="1" ht="14.1" customHeight="1">
      <c r="A11" s="288">
        <v>43405</v>
      </c>
      <c r="B11" s="302">
        <f>'Site A'!H184</f>
        <v>168908</v>
      </c>
      <c r="C11" s="302">
        <f>'Site B'!H184</f>
        <v>152211</v>
      </c>
      <c r="D11" s="292">
        <f>'Site C'!H184</f>
        <v>216003</v>
      </c>
      <c r="E11" s="10"/>
      <c r="G11" s="303"/>
    </row>
    <row r="12" spans="1:7" s="7" customFormat="1" ht="14.1" customHeight="1">
      <c r="A12" s="288">
        <v>43435</v>
      </c>
      <c r="B12" s="302">
        <f>'Site A'!H185</f>
        <v>173151</v>
      </c>
      <c r="C12" s="302">
        <f>'Site B'!H185</f>
        <v>154156</v>
      </c>
      <c r="D12" s="292">
        <f>'Site C'!H185</f>
        <v>198548</v>
      </c>
      <c r="E12" s="10"/>
      <c r="G12" s="303"/>
    </row>
    <row r="13" spans="1:7" s="7" customFormat="1" ht="14.1" customHeight="1">
      <c r="A13" s="288">
        <v>43466</v>
      </c>
      <c r="B13" s="302">
        <f>'Site A'!H186</f>
        <v>176892</v>
      </c>
      <c r="C13" s="302">
        <f>'Site B'!H186</f>
        <v>161160</v>
      </c>
      <c r="D13" s="292">
        <f>'Site C'!H186</f>
        <v>222730</v>
      </c>
      <c r="E13" s="10"/>
      <c r="G13" s="303"/>
    </row>
    <row r="14" spans="1:7" s="7" customFormat="1" ht="14.1" customHeight="1">
      <c r="A14" s="288">
        <v>43497</v>
      </c>
      <c r="B14" s="302">
        <f>'Site A'!H187</f>
        <v>152674</v>
      </c>
      <c r="C14" s="302">
        <f>'Site B'!H187</f>
        <v>140734</v>
      </c>
      <c r="D14" s="292">
        <f>'Site C'!H187</f>
        <v>202383</v>
      </c>
      <c r="E14" s="10"/>
      <c r="G14" s="303"/>
    </row>
    <row r="15" spans="1:7" s="7" customFormat="1" ht="14.1" customHeight="1" thickBot="1">
      <c r="A15" s="295">
        <v>43525</v>
      </c>
      <c r="B15" s="304">
        <f>'Site A'!H188</f>
        <v>162824</v>
      </c>
      <c r="C15" s="304">
        <f>'Site B'!H188</f>
        <v>146000</v>
      </c>
      <c r="D15" s="293">
        <f>'Site C'!H188</f>
        <v>208133</v>
      </c>
      <c r="E15" s="10"/>
      <c r="G15" s="303"/>
    </row>
    <row r="16" spans="1:7" ht="14.1" customHeight="1" thickBot="1">
      <c r="A16" s="289"/>
      <c r="B16" s="16">
        <f t="shared" ref="B16:D16" si="0">SUM(B4:B15)</f>
        <v>1803639</v>
      </c>
      <c r="C16" s="16">
        <f t="shared" si="0"/>
        <v>1632066</v>
      </c>
      <c r="D16" s="16">
        <f t="shared" si="0"/>
        <v>2344572</v>
      </c>
      <c r="E16" s="300">
        <f>SUM(B16:D16)</f>
        <v>5780277</v>
      </c>
      <c r="F16" s="301" t="s">
        <v>16</v>
      </c>
    </row>
    <row r="17" spans="1:7" ht="14.1" customHeight="1" thickBot="1">
      <c r="A17" s="7"/>
      <c r="E17" s="8"/>
      <c r="F17" s="7"/>
    </row>
    <row r="18" spans="1:7" s="7" customFormat="1" ht="13.8" thickBot="1">
      <c r="A18" s="305" t="s">
        <v>82</v>
      </c>
      <c r="B18" s="291" t="s">
        <v>169</v>
      </c>
      <c r="C18" s="291" t="s">
        <v>170</v>
      </c>
      <c r="D18" s="291" t="s">
        <v>171</v>
      </c>
    </row>
    <row r="19" spans="1:7" s="7" customFormat="1" ht="14.1" customHeight="1">
      <c r="A19" s="400">
        <f t="shared" ref="A19:A30" si="1">A4</f>
        <v>43191</v>
      </c>
      <c r="B19" s="401">
        <f>'Site A'!E177</f>
        <v>65128.712332999996</v>
      </c>
      <c r="C19" s="401">
        <f>'Site B'!E177</f>
        <v>1283746.9900199999</v>
      </c>
      <c r="D19" s="402">
        <f>'Site C'!E177</f>
        <v>282380.04931500001</v>
      </c>
    </row>
    <row r="20" spans="1:7" s="7" customFormat="1" ht="14.1" customHeight="1">
      <c r="A20" s="288">
        <f t="shared" si="1"/>
        <v>43221</v>
      </c>
      <c r="B20" s="302">
        <f>'Site A'!E178</f>
        <v>94001.031965000002</v>
      </c>
      <c r="C20" s="302">
        <f>'Site B'!E178</f>
        <v>256284.03141</v>
      </c>
      <c r="D20" s="292">
        <f>'Site C'!E178</f>
        <v>201604.636313</v>
      </c>
    </row>
    <row r="21" spans="1:7" s="7" customFormat="1" ht="14.1" customHeight="1">
      <c r="A21" s="288">
        <f t="shared" si="1"/>
        <v>43252</v>
      </c>
      <c r="B21" s="302">
        <f>'Site A'!E179</f>
        <v>94631.012311999992</v>
      </c>
      <c r="C21" s="302">
        <f>'Site B'!E179</f>
        <v>181311.65999999997</v>
      </c>
      <c r="D21" s="292">
        <f>'Site C'!E179</f>
        <v>483154.08682000003</v>
      </c>
    </row>
    <row r="22" spans="1:7" s="7" customFormat="1" ht="14.1" customHeight="1">
      <c r="A22" s="288">
        <f t="shared" si="1"/>
        <v>43282</v>
      </c>
      <c r="B22" s="302">
        <f>'Site A'!E180</f>
        <v>71129.542079000006</v>
      </c>
      <c r="C22" s="302">
        <f>'Site B'!E180</f>
        <v>61011.373589999996</v>
      </c>
      <c r="D22" s="292">
        <f>'Site C'!E180</f>
        <v>146799.235693</v>
      </c>
      <c r="E22" s="8"/>
      <c r="G22" s="303"/>
    </row>
    <row r="23" spans="1:7" s="7" customFormat="1" ht="14.1" customHeight="1">
      <c r="A23" s="288">
        <f t="shared" si="1"/>
        <v>43313</v>
      </c>
      <c r="B23" s="302">
        <f>'Site A'!E181</f>
        <v>124859.39133500002</v>
      </c>
      <c r="C23" s="302">
        <f>'Site B'!E181</f>
        <v>34539.871229999997</v>
      </c>
      <c r="D23" s="292">
        <f>'Site C'!E181</f>
        <v>169262.88704999999</v>
      </c>
      <c r="E23" s="8"/>
      <c r="G23" s="303"/>
    </row>
    <row r="24" spans="1:7" s="7" customFormat="1" ht="14.1" customHeight="1">
      <c r="A24" s="288">
        <f t="shared" si="1"/>
        <v>43344</v>
      </c>
      <c r="B24" s="302">
        <f>'Site A'!E182</f>
        <v>70716.028724999996</v>
      </c>
      <c r="C24" s="302">
        <f>'Site B'!E182</f>
        <v>97031.956709999984</v>
      </c>
      <c r="D24" s="292">
        <f>'Site C'!E182</f>
        <v>153163.104961</v>
      </c>
      <c r="E24" s="8"/>
      <c r="G24" s="303"/>
    </row>
    <row r="25" spans="1:7" s="7" customFormat="1" ht="14.1" customHeight="1">
      <c r="A25" s="288">
        <f t="shared" si="1"/>
        <v>43374</v>
      </c>
      <c r="B25" s="302">
        <f>'Site A'!E183</f>
        <v>163950.20574800001</v>
      </c>
      <c r="C25" s="302">
        <f>'Site B'!E183</f>
        <v>615401.99264999991</v>
      </c>
      <c r="D25" s="292">
        <f>'Site C'!E183</f>
        <v>245349.785172</v>
      </c>
      <c r="E25" s="8"/>
      <c r="G25" s="303"/>
    </row>
    <row r="26" spans="1:7" s="7" customFormat="1" ht="14.1" customHeight="1">
      <c r="A26" s="288">
        <f t="shared" si="1"/>
        <v>43405</v>
      </c>
      <c r="B26" s="302">
        <f>'Site A'!E184</f>
        <v>153401.68404299999</v>
      </c>
      <c r="C26" s="302">
        <f>'Site B'!E184</f>
        <v>1152809.7528899999</v>
      </c>
      <c r="D26" s="292">
        <f>'Site C'!E184</f>
        <v>703489.63755299989</v>
      </c>
      <c r="E26" s="8"/>
      <c r="G26" s="303"/>
    </row>
    <row r="27" spans="1:7" s="7" customFormat="1" ht="14.1" customHeight="1">
      <c r="A27" s="288">
        <f t="shared" si="1"/>
        <v>43435</v>
      </c>
      <c r="B27" s="302">
        <f>'Site A'!E185</f>
        <v>154946.453534</v>
      </c>
      <c r="C27" s="302">
        <f>'Site B'!E185</f>
        <v>1420274.6699999997</v>
      </c>
      <c r="D27" s="292">
        <f>'Site C'!E185</f>
        <v>691083.03101699997</v>
      </c>
      <c r="E27" s="8"/>
      <c r="G27" s="303"/>
    </row>
    <row r="28" spans="1:7" s="7" customFormat="1" ht="14.1" customHeight="1">
      <c r="A28" s="288">
        <f t="shared" si="1"/>
        <v>43466</v>
      </c>
      <c r="B28" s="302">
        <f>'Site A'!E186</f>
        <v>197231.026136</v>
      </c>
      <c r="C28" s="302">
        <f>'Site B'!E186</f>
        <v>1480711.8899999997</v>
      </c>
      <c r="D28" s="292">
        <f>'Site C'!E186</f>
        <v>1390353.3441549998</v>
      </c>
      <c r="E28" s="8"/>
      <c r="G28" s="303"/>
    </row>
    <row r="29" spans="1:7" s="7" customFormat="1" ht="14.1" customHeight="1">
      <c r="A29" s="288">
        <f t="shared" si="1"/>
        <v>43497</v>
      </c>
      <c r="B29" s="302">
        <f>'Site A'!E187</f>
        <v>148392.89446700001</v>
      </c>
      <c r="C29" s="302">
        <f>'Site B'!E187</f>
        <v>1359837.4499999997</v>
      </c>
      <c r="D29" s="292">
        <f>'Site C'!E187</f>
        <v>1055666.132219</v>
      </c>
      <c r="E29" s="8"/>
      <c r="G29" s="303"/>
    </row>
    <row r="30" spans="1:7" s="7" customFormat="1" ht="14.1" customHeight="1" thickBot="1">
      <c r="A30" s="295">
        <f t="shared" si="1"/>
        <v>43525</v>
      </c>
      <c r="B30" s="304">
        <f>'Site A'!E188</f>
        <v>69389.087899999999</v>
      </c>
      <c r="C30" s="304">
        <f>'Site B'!E188</f>
        <v>1480711.8899999997</v>
      </c>
      <c r="D30" s="293">
        <f>'Site C'!E188</f>
        <v>1093749.5084480001</v>
      </c>
    </row>
    <row r="31" spans="1:7" ht="14.1" customHeight="1" thickBot="1">
      <c r="A31" s="289"/>
      <c r="B31" s="16">
        <f t="shared" ref="B31:D31" si="2">SUM(B19:B30)</f>
        <v>1407777.0705769998</v>
      </c>
      <c r="C31" s="16">
        <f t="shared" si="2"/>
        <v>9423673.5284999982</v>
      </c>
      <c r="D31" s="16">
        <f t="shared" si="2"/>
        <v>6616055.438715999</v>
      </c>
      <c r="E31" s="298">
        <f>SUM(B31:D31)</f>
        <v>17447506.037792996</v>
      </c>
      <c r="F31" s="299" t="s">
        <v>16</v>
      </c>
    </row>
    <row r="32" spans="1:7" ht="14.1" customHeight="1" thickBot="1">
      <c r="A32" s="7"/>
    </row>
    <row r="33" spans="1:7" s="7" customFormat="1" ht="27" thickBot="1">
      <c r="A33" s="290" t="s">
        <v>80</v>
      </c>
      <c r="B33" s="291" t="s">
        <v>169</v>
      </c>
      <c r="C33" s="291" t="s">
        <v>170</v>
      </c>
      <c r="D33" s="291" t="s">
        <v>171</v>
      </c>
      <c r="E33" s="8"/>
      <c r="G33" s="303"/>
    </row>
    <row r="34" spans="1:7" s="7" customFormat="1" ht="14.1" customHeight="1">
      <c r="A34" s="400">
        <f t="shared" ref="A34:A45" si="3">A19</f>
        <v>43191</v>
      </c>
      <c r="B34" s="401">
        <f>'Site A'!C177</f>
        <v>2646</v>
      </c>
      <c r="C34" s="401">
        <f>'Site B'!C177</f>
        <v>11696</v>
      </c>
      <c r="D34" s="402">
        <f>'Site C'!C177</f>
        <v>3623</v>
      </c>
      <c r="E34" s="10"/>
      <c r="G34" s="303"/>
    </row>
    <row r="35" spans="1:7" s="7" customFormat="1" ht="14.1" customHeight="1">
      <c r="A35" s="288">
        <f t="shared" si="3"/>
        <v>43221</v>
      </c>
      <c r="B35" s="302">
        <f>'Site A'!C178</f>
        <v>3340</v>
      </c>
      <c r="C35" s="302">
        <f>'Site B'!C178</f>
        <v>9670</v>
      </c>
      <c r="D35" s="292">
        <f>'Site C'!C178</f>
        <v>3667</v>
      </c>
      <c r="E35" s="10"/>
      <c r="G35" s="303"/>
    </row>
    <row r="36" spans="1:7" s="7" customFormat="1" ht="14.1" customHeight="1">
      <c r="A36" s="288">
        <f t="shared" si="3"/>
        <v>43252</v>
      </c>
      <c r="B36" s="302">
        <f>'Site A'!C179</f>
        <v>3540</v>
      </c>
      <c r="C36" s="302">
        <f>'Site B'!C179</f>
        <v>8799</v>
      </c>
      <c r="D36" s="292">
        <f>'Site C'!C179</f>
        <v>3378</v>
      </c>
      <c r="E36" s="10"/>
      <c r="G36" s="303"/>
    </row>
    <row r="37" spans="1:7" s="7" customFormat="1" ht="14.1" customHeight="1">
      <c r="A37" s="288">
        <f t="shared" si="3"/>
        <v>43282</v>
      </c>
      <c r="B37" s="302">
        <f>'Site A'!C180</f>
        <v>3540</v>
      </c>
      <c r="C37" s="302">
        <f>'Site B'!C180</f>
        <v>9773.5</v>
      </c>
      <c r="D37" s="292">
        <f>'Site C'!C180</f>
        <v>3866</v>
      </c>
      <c r="E37" s="10"/>
      <c r="G37" s="303"/>
    </row>
    <row r="38" spans="1:7" s="7" customFormat="1" ht="14.1" customHeight="1">
      <c r="A38" s="288">
        <f t="shared" si="3"/>
        <v>43313</v>
      </c>
      <c r="B38" s="302">
        <f>'Site A'!C181</f>
        <v>3439</v>
      </c>
      <c r="C38" s="302">
        <f>'Site B'!C181</f>
        <v>10134.75</v>
      </c>
      <c r="D38" s="292">
        <f>'Site C'!C181</f>
        <v>3862</v>
      </c>
      <c r="E38" s="10"/>
      <c r="G38" s="303"/>
    </row>
    <row r="39" spans="1:7" s="7" customFormat="1" ht="14.1" customHeight="1">
      <c r="A39" s="288">
        <f t="shared" si="3"/>
        <v>43344</v>
      </c>
      <c r="B39" s="302">
        <f>'Site A'!C182</f>
        <v>2730</v>
      </c>
      <c r="C39" s="302">
        <f>'Site B'!C182</f>
        <v>9134.75</v>
      </c>
      <c r="D39" s="292">
        <f>'Site C'!C182</f>
        <v>3302</v>
      </c>
      <c r="E39" s="10"/>
      <c r="G39" s="303"/>
    </row>
    <row r="40" spans="1:7" s="7" customFormat="1" ht="14.1" customHeight="1">
      <c r="A40" s="288">
        <f t="shared" si="3"/>
        <v>43374</v>
      </c>
      <c r="B40" s="302">
        <f>'Site A'!C183</f>
        <v>3733</v>
      </c>
      <c r="C40" s="302">
        <f>'Site B'!C183</f>
        <v>11134.75</v>
      </c>
      <c r="D40" s="292">
        <f>'Site C'!C183</f>
        <v>3137</v>
      </c>
      <c r="E40" s="10"/>
      <c r="G40" s="303"/>
    </row>
    <row r="41" spans="1:7" s="7" customFormat="1" ht="14.1" customHeight="1">
      <c r="A41" s="288">
        <f t="shared" si="3"/>
        <v>43405</v>
      </c>
      <c r="B41" s="302">
        <f>'Site A'!C184</f>
        <v>3033</v>
      </c>
      <c r="C41" s="302">
        <f>'Site B'!C184</f>
        <v>9334.75</v>
      </c>
      <c r="D41" s="292">
        <f>'Site C'!C184</f>
        <v>3115</v>
      </c>
      <c r="E41" s="10"/>
      <c r="G41" s="303"/>
    </row>
    <row r="42" spans="1:7" s="7" customFormat="1" ht="14.1" customHeight="1">
      <c r="A42" s="288">
        <f t="shared" si="3"/>
        <v>43435</v>
      </c>
      <c r="B42" s="302">
        <f>'Site A'!C185</f>
        <v>3055</v>
      </c>
      <c r="C42" s="302">
        <f>'Site B'!C185</f>
        <v>5603</v>
      </c>
      <c r="D42" s="292">
        <f>'Site C'!C185</f>
        <v>3594</v>
      </c>
      <c r="E42" s="10"/>
      <c r="G42" s="303"/>
    </row>
    <row r="43" spans="1:7" s="7" customFormat="1" ht="14.1" customHeight="1">
      <c r="A43" s="288">
        <f t="shared" si="3"/>
        <v>43466</v>
      </c>
      <c r="B43" s="302">
        <f>'Site A'!C186</f>
        <v>2687</v>
      </c>
      <c r="C43" s="302">
        <f>'Site B'!C186</f>
        <v>11800</v>
      </c>
      <c r="D43" s="292">
        <f>'Site C'!C186</f>
        <v>3237</v>
      </c>
      <c r="E43" s="10"/>
      <c r="G43" s="303"/>
    </row>
    <row r="44" spans="1:7" s="7" customFormat="1" ht="14.1" customHeight="1">
      <c r="A44" s="288">
        <f t="shared" si="3"/>
        <v>43497</v>
      </c>
      <c r="B44" s="302">
        <f>'Site A'!C187</f>
        <v>3032</v>
      </c>
      <c r="C44" s="302">
        <f>'Site B'!C187</f>
        <v>9550</v>
      </c>
      <c r="D44" s="292">
        <f>'Site C'!C187</f>
        <v>3428</v>
      </c>
      <c r="E44" s="10"/>
    </row>
    <row r="45" spans="1:7" s="7" customFormat="1" ht="14.1" customHeight="1" thickBot="1">
      <c r="A45" s="295">
        <f t="shared" si="3"/>
        <v>43525</v>
      </c>
      <c r="B45" s="304">
        <f>'Site A'!C188</f>
        <v>2502</v>
      </c>
      <c r="C45" s="304">
        <f>'Site B'!C188</f>
        <v>12034</v>
      </c>
      <c r="D45" s="293">
        <f>'Site C'!C188</f>
        <v>3245</v>
      </c>
      <c r="E45" s="11"/>
    </row>
    <row r="46" spans="1:7" ht="14.1" customHeight="1" thickBot="1">
      <c r="A46" s="289"/>
      <c r="B46" s="16">
        <f t="shared" ref="B46:D46" si="4">SUM(B34:B45)</f>
        <v>37277</v>
      </c>
      <c r="C46" s="16">
        <f t="shared" si="4"/>
        <v>118664.5</v>
      </c>
      <c r="D46" s="16">
        <f t="shared" si="4"/>
        <v>41454</v>
      </c>
      <c r="E46" s="296">
        <f>SUM(B46:D46)</f>
        <v>197395.5</v>
      </c>
      <c r="F46" s="297" t="s">
        <v>15</v>
      </c>
    </row>
    <row r="47" spans="1:7" ht="14.1" customHeight="1" thickBot="1">
      <c r="A47" s="7"/>
    </row>
    <row r="48" spans="1:7" s="7" customFormat="1" ht="13.8" thickBot="1">
      <c r="A48" s="461" t="s">
        <v>81</v>
      </c>
      <c r="B48" s="462" t="s">
        <v>169</v>
      </c>
      <c r="C48" s="462" t="s">
        <v>170</v>
      </c>
      <c r="D48" s="15" t="str">
        <f>D33</f>
        <v>Site C</v>
      </c>
      <c r="E48" s="8"/>
      <c r="F48" s="9"/>
    </row>
    <row r="49" spans="1:6" s="7" customFormat="1" ht="14.1" customHeight="1">
      <c r="A49" s="400">
        <f t="shared" ref="A49:A60" si="5">A34</f>
        <v>43191</v>
      </c>
      <c r="B49" s="401">
        <f>'Site A'!M177</f>
        <v>56092.179569272004</v>
      </c>
      <c r="C49" s="401">
        <f>'Site B'!M177</f>
        <v>321908.44616367994</v>
      </c>
      <c r="D49" s="402">
        <f>'Site C'!M177</f>
        <v>129455.36427395999</v>
      </c>
      <c r="E49" s="10"/>
      <c r="F49" s="9"/>
    </row>
    <row r="50" spans="1:6" s="7" customFormat="1" ht="14.1" customHeight="1">
      <c r="A50" s="288">
        <f t="shared" si="5"/>
        <v>43221</v>
      </c>
      <c r="B50" s="302">
        <f>'Site A'!M178</f>
        <v>58312.941081559999</v>
      </c>
      <c r="C50" s="302">
        <f>'Site B'!M178</f>
        <v>132855.26177943998</v>
      </c>
      <c r="D50" s="292">
        <f>'Site C'!M178</f>
        <v>106077.16188159199</v>
      </c>
      <c r="E50" s="10"/>
      <c r="F50" s="9"/>
    </row>
    <row r="51" spans="1:6" s="7" customFormat="1" ht="14.1" customHeight="1">
      <c r="A51" s="288">
        <f t="shared" si="5"/>
        <v>43252</v>
      </c>
      <c r="B51" s="302">
        <f>'Site A'!M179</f>
        <v>54947.763065407999</v>
      </c>
      <c r="C51" s="302">
        <f>'Site B'!M179</f>
        <v>119060.34544</v>
      </c>
      <c r="D51" s="292">
        <f>'Site C'!M179</f>
        <v>179349.90077488002</v>
      </c>
      <c r="E51" s="10"/>
      <c r="F51" s="9"/>
    </row>
    <row r="52" spans="1:6" s="7" customFormat="1" ht="14.1" customHeight="1">
      <c r="A52" s="288">
        <f t="shared" si="5"/>
        <v>43282</v>
      </c>
      <c r="B52" s="302">
        <f>'Site A'!M180</f>
        <v>52123.423842536002</v>
      </c>
      <c r="C52" s="302">
        <f>'Site B'!M180</f>
        <v>96925.092740559994</v>
      </c>
      <c r="D52" s="292">
        <f>'Site C'!M180</f>
        <v>90966.268967512005</v>
      </c>
      <c r="E52" s="10"/>
      <c r="F52" s="9"/>
    </row>
    <row r="53" spans="1:6" s="7" customFormat="1" ht="14.1" customHeight="1">
      <c r="A53" s="288">
        <f t="shared" si="5"/>
        <v>43313</v>
      </c>
      <c r="B53" s="302">
        <f>'Site A'!M181</f>
        <v>64783.098605640007</v>
      </c>
      <c r="C53" s="302">
        <f>'Site B'!M181</f>
        <v>92054.336306319994</v>
      </c>
      <c r="D53" s="292">
        <f>'Site C'!M181</f>
        <v>95297.442817200004</v>
      </c>
      <c r="E53" s="10"/>
      <c r="F53" s="9"/>
    </row>
    <row r="54" spans="1:6" s="7" customFormat="1" ht="14.1" customHeight="1">
      <c r="A54" s="288">
        <f t="shared" si="5"/>
        <v>43344</v>
      </c>
      <c r="B54" s="302">
        <f>'Site A'!M182</f>
        <v>54663.785085399999</v>
      </c>
      <c r="C54" s="302">
        <f>'Site B'!M182</f>
        <v>103552.88003463999</v>
      </c>
      <c r="D54" s="292">
        <f>'Site C'!M182</f>
        <v>90688.465712823992</v>
      </c>
      <c r="E54" s="10"/>
      <c r="F54" s="9"/>
    </row>
    <row r="55" spans="1:6" s="7" customFormat="1" ht="14.1" customHeight="1">
      <c r="A55" s="288">
        <f t="shared" si="5"/>
        <v>43374</v>
      </c>
      <c r="B55" s="302">
        <f>'Site A'!M183</f>
        <v>79915.825857632008</v>
      </c>
      <c r="C55" s="302">
        <f>'Site B'!M183</f>
        <v>198932.9666476</v>
      </c>
      <c r="D55" s="292">
        <f>'Site C'!M183</f>
        <v>120264.376671648</v>
      </c>
      <c r="E55" s="10"/>
      <c r="F55" s="9"/>
    </row>
    <row r="56" spans="1:6" s="7" customFormat="1" ht="14.1" customHeight="1">
      <c r="A56" s="288">
        <f t="shared" si="5"/>
        <v>43405</v>
      </c>
      <c r="B56" s="302">
        <f>'Site A'!M184</f>
        <v>78961.098263912005</v>
      </c>
      <c r="C56" s="302">
        <f>'Site B'!M184</f>
        <v>297815.99453175999</v>
      </c>
      <c r="D56" s="292">
        <f>'Site C'!M184</f>
        <v>241914.67030975199</v>
      </c>
      <c r="E56" s="10"/>
      <c r="F56" s="9"/>
    </row>
    <row r="57" spans="1:6" s="7" customFormat="1" ht="14.1" customHeight="1">
      <c r="A57" s="288">
        <f t="shared" si="5"/>
        <v>43435</v>
      </c>
      <c r="B57" s="302">
        <f>'Site A'!M185</f>
        <v>79925.081750256009</v>
      </c>
      <c r="C57" s="302">
        <f>'Site B'!M185</f>
        <v>347029.53927999991</v>
      </c>
      <c r="D57" s="292">
        <f>'Site C'!M185</f>
        <v>230581.80090712797</v>
      </c>
      <c r="E57" s="10"/>
      <c r="F57" s="9"/>
    </row>
    <row r="58" spans="1:6" s="7" customFormat="1" ht="14.1" customHeight="1">
      <c r="A58" s="288">
        <f t="shared" si="5"/>
        <v>43466</v>
      </c>
      <c r="B58" s="302">
        <f>'Site A'!M186</f>
        <v>90493.388409024003</v>
      </c>
      <c r="C58" s="302">
        <f>'Site B'!M186</f>
        <v>358149.98775999993</v>
      </c>
      <c r="D58" s="292">
        <f>'Site C'!M186</f>
        <v>427525.77152452001</v>
      </c>
      <c r="E58" s="10"/>
      <c r="F58" s="9"/>
    </row>
    <row r="59" spans="1:6" s="7" customFormat="1" ht="14.1" customHeight="1">
      <c r="A59" s="288">
        <f t="shared" si="5"/>
        <v>43497</v>
      </c>
      <c r="B59" s="302">
        <f>'Site A'!M187</f>
        <v>73830.932781928001</v>
      </c>
      <c r="C59" s="302">
        <f>'Site B'!M187</f>
        <v>335909.09079999995</v>
      </c>
      <c r="D59" s="292">
        <f>'Site C'!M187</f>
        <v>331496.46112829604</v>
      </c>
      <c r="E59" s="11"/>
      <c r="F59" s="9"/>
    </row>
    <row r="60" spans="1:6" s="7" customFormat="1" ht="14.1" customHeight="1" thickBot="1">
      <c r="A60" s="295">
        <f t="shared" si="5"/>
        <v>43525</v>
      </c>
      <c r="B60" s="304">
        <f>'Site A'!M188</f>
        <v>62413.327373600005</v>
      </c>
      <c r="C60" s="304">
        <f>'Site B'!M188</f>
        <v>358149.98775999993</v>
      </c>
      <c r="D60" s="293">
        <f>'Site C'!M188</f>
        <v>344500.33375443192</v>
      </c>
      <c r="E60" s="11"/>
      <c r="F60" s="9"/>
    </row>
    <row r="61" spans="1:6" ht="14.1" customHeight="1" thickBot="1">
      <c r="A61" s="17"/>
      <c r="B61" s="16">
        <f>SUM(B49:B60)</f>
        <v>806462.84568616794</v>
      </c>
      <c r="C61" s="16">
        <f t="shared" ref="C61:D61" si="6">SUM(C49:C60)</f>
        <v>2762343.9292439995</v>
      </c>
      <c r="D61" s="16">
        <f t="shared" si="6"/>
        <v>2388118.018723744</v>
      </c>
      <c r="E61" s="12">
        <f>SUM(B61:D61)</f>
        <v>5956924.793653911</v>
      </c>
      <c r="F61" s="13" t="s">
        <v>86</v>
      </c>
    </row>
    <row r="62" spans="1:6" ht="11.25" customHeight="1">
      <c r="E62" s="5"/>
    </row>
    <row r="63" spans="1:6" ht="11.25" customHeight="1">
      <c r="E63" s="5"/>
    </row>
    <row r="64" spans="1:6" ht="11.25" customHeight="1">
      <c r="E64" s="5"/>
    </row>
    <row r="65" spans="5:5" ht="11.25" customHeight="1">
      <c r="E65" s="5"/>
    </row>
    <row r="66" spans="5:5" ht="11.25" customHeight="1">
      <c r="E66" s="5"/>
    </row>
    <row r="67" spans="5:5" ht="11.25" customHeight="1">
      <c r="E67" s="5"/>
    </row>
    <row r="68" spans="5:5" ht="11.25" customHeight="1">
      <c r="E68" s="5"/>
    </row>
    <row r="69" spans="5:5" ht="11.25" customHeight="1">
      <c r="E69" s="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02"/>
  <sheetViews>
    <sheetView zoomScale="60" zoomScaleNormal="60" workbookViewId="0">
      <selection activeCell="B3" sqref="B3"/>
    </sheetView>
  </sheetViews>
  <sheetFormatPr defaultRowHeight="14.4"/>
  <cols>
    <col min="1" max="1" width="4.77734375" customWidth="1"/>
    <col min="2" max="2" width="43" customWidth="1"/>
    <col min="3" max="3" width="38.77734375" bestFit="1" customWidth="1"/>
    <col min="8" max="8" width="49.21875" customWidth="1"/>
    <col min="9" max="9" width="38.77734375" bestFit="1" customWidth="1"/>
    <col min="14" max="14" width="11.5546875" bestFit="1" customWidth="1"/>
    <col min="15" max="15" width="56.21875" customWidth="1"/>
    <col min="16" max="16" width="30" customWidth="1"/>
    <col min="17" max="17" width="22.77734375" customWidth="1"/>
    <col min="18" max="18" width="24.77734375" customWidth="1"/>
    <col min="19" max="19" width="64.21875" customWidth="1"/>
    <col min="25" max="25" width="8.6640625" customWidth="1"/>
  </cols>
  <sheetData>
    <row r="1" spans="1:40" ht="15.6">
      <c r="A1" s="308"/>
      <c r="B1" s="308"/>
      <c r="C1" s="308"/>
      <c r="D1" s="308"/>
      <c r="E1" s="308"/>
      <c r="F1" s="308"/>
      <c r="G1" s="308"/>
      <c r="H1" s="308"/>
      <c r="I1" s="308"/>
      <c r="J1" s="308"/>
      <c r="K1" s="308"/>
      <c r="L1" s="308"/>
      <c r="AE1" s="409" t="s">
        <v>133</v>
      </c>
      <c r="AF1" s="410" t="s">
        <v>117</v>
      </c>
    </row>
    <row r="2" spans="1:40" ht="21.6" thickBot="1">
      <c r="A2" s="308"/>
      <c r="B2" s="316" t="s">
        <v>172</v>
      </c>
      <c r="C2" s="308"/>
      <c r="D2" s="308"/>
      <c r="E2" s="308"/>
      <c r="F2" s="308"/>
      <c r="G2" s="308"/>
      <c r="H2" s="308"/>
      <c r="I2" s="308"/>
      <c r="J2" s="308"/>
      <c r="K2" s="308"/>
      <c r="L2" s="308"/>
      <c r="O2" s="420" t="str">
        <f>B2</f>
        <v>HMP Site A</v>
      </c>
      <c r="U2" s="411" t="s">
        <v>134</v>
      </c>
      <c r="V2" s="411"/>
      <c r="W2" s="411"/>
      <c r="X2" s="411"/>
      <c r="Y2" s="411"/>
      <c r="Z2" s="411"/>
      <c r="AA2" s="411"/>
      <c r="AB2" s="411"/>
      <c r="AC2" s="411"/>
      <c r="AE2" s="411" t="s">
        <v>32</v>
      </c>
      <c r="AF2" s="412">
        <f t="shared" ref="AF2:AF13" si="0">$W$10/12</f>
        <v>4957.333333333333</v>
      </c>
      <c r="AM2" s="405"/>
      <c r="AN2" s="457"/>
    </row>
    <row r="3" spans="1:40" ht="16.2" thickTop="1">
      <c r="A3" s="308"/>
      <c r="B3" s="308"/>
      <c r="C3" s="308"/>
      <c r="D3" s="308"/>
      <c r="E3" s="308"/>
      <c r="F3" s="308"/>
      <c r="G3" s="308"/>
      <c r="H3" s="308"/>
      <c r="I3" s="308"/>
      <c r="J3" s="308"/>
      <c r="K3" s="308"/>
      <c r="L3" s="308"/>
      <c r="U3" s="409" t="str">
        <f>O2</f>
        <v>HMP Site A</v>
      </c>
      <c r="V3" s="410" t="s">
        <v>135</v>
      </c>
      <c r="W3" s="413" t="s">
        <v>136</v>
      </c>
      <c r="X3" s="410" t="s">
        <v>137</v>
      </c>
      <c r="Y3" s="410" t="s">
        <v>138</v>
      </c>
      <c r="Z3" s="410" t="s">
        <v>139</v>
      </c>
      <c r="AA3" s="414"/>
      <c r="AB3" s="411"/>
      <c r="AC3" s="411"/>
      <c r="AE3" s="411" t="s">
        <v>33</v>
      </c>
      <c r="AF3" s="412">
        <f t="shared" si="0"/>
        <v>4957.333333333333</v>
      </c>
      <c r="AN3" s="458"/>
    </row>
    <row r="4" spans="1:40" ht="15.6">
      <c r="A4" s="308"/>
      <c r="B4" s="317" t="s">
        <v>101</v>
      </c>
      <c r="C4" s="318" t="s">
        <v>176</v>
      </c>
      <c r="D4" s="308"/>
      <c r="E4" s="308"/>
      <c r="F4" s="308"/>
      <c r="G4" s="308"/>
      <c r="H4" s="308"/>
      <c r="I4" s="308"/>
      <c r="J4" s="308"/>
      <c r="K4" s="308"/>
      <c r="L4" s="308"/>
      <c r="O4" s="421" t="str">
        <f>B4</f>
        <v>Site Category</v>
      </c>
      <c r="P4" s="422" t="str">
        <f>C4</f>
        <v xml:space="preserve">Cat C </v>
      </c>
      <c r="U4" s="411" t="s">
        <v>140</v>
      </c>
      <c r="V4" s="415">
        <f t="shared" ref="V4:V9" si="1">W4/$P$5</f>
        <v>80.558814102564085</v>
      </c>
      <c r="W4" s="416">
        <f>X4*(12/Y4)</f>
        <v>33512.46666666666</v>
      </c>
      <c r="X4" s="416">
        <f>SUM(C129:C140)</f>
        <v>33512.46666666666</v>
      </c>
      <c r="Y4" s="411">
        <f>COUNTIF(C129:C140,"&gt;0")</f>
        <v>12</v>
      </c>
      <c r="Z4" s="417" t="str">
        <f>IF(V4&lt;=$V$11,"Good",IF(V4&gt;$V$10,"Poor","Typical"))</f>
        <v>Good</v>
      </c>
      <c r="AA4" s="414"/>
      <c r="AB4" s="411"/>
      <c r="AC4" s="411"/>
      <c r="AE4" s="411" t="s">
        <v>141</v>
      </c>
      <c r="AF4" s="412">
        <f t="shared" si="0"/>
        <v>4957.333333333333</v>
      </c>
      <c r="AG4" s="457"/>
      <c r="AH4" s="457"/>
      <c r="AI4" s="308"/>
      <c r="AN4" s="458"/>
    </row>
    <row r="5" spans="1:40" ht="15.6">
      <c r="A5" s="308"/>
      <c r="B5" s="317" t="s">
        <v>102</v>
      </c>
      <c r="C5" s="319">
        <v>256</v>
      </c>
      <c r="D5" s="308"/>
      <c r="E5" s="308"/>
      <c r="F5" s="308"/>
      <c r="G5" s="308"/>
      <c r="H5" s="308"/>
      <c r="I5" s="308"/>
      <c r="J5" s="308"/>
      <c r="K5" s="308"/>
      <c r="L5" s="308"/>
      <c r="O5" s="421" t="str">
        <f>B5</f>
        <v>Prison Population 2017/2018</v>
      </c>
      <c r="P5" s="423">
        <v>416</v>
      </c>
      <c r="U5" s="411" t="s">
        <v>142</v>
      </c>
      <c r="V5" s="415">
        <f t="shared" si="1"/>
        <v>82.251282051282033</v>
      </c>
      <c r="W5" s="416">
        <f>X5*(12/Y5)</f>
        <v>34216.533333333326</v>
      </c>
      <c r="X5" s="416">
        <f>SUM(C141:C152)</f>
        <v>34216.533333333326</v>
      </c>
      <c r="Y5" s="411">
        <f>COUNTIF(C141:C152,"&gt;0")</f>
        <v>12</v>
      </c>
      <c r="Z5" s="417" t="str">
        <f t="shared" ref="Z5:Z12" si="2">IF(V5&lt;=$V$11,"Good",IF(V5&gt;$V$10,"Poor","Typical"))</f>
        <v>Good</v>
      </c>
      <c r="AA5" s="414"/>
      <c r="AB5" s="411"/>
      <c r="AC5" s="411"/>
      <c r="AE5" s="411" t="s">
        <v>143</v>
      </c>
      <c r="AF5" s="412">
        <f t="shared" si="0"/>
        <v>4957.333333333333</v>
      </c>
      <c r="AH5" s="287"/>
      <c r="AI5" s="308"/>
      <c r="AN5" s="458"/>
    </row>
    <row r="6" spans="1:40" ht="15.6">
      <c r="A6" s="308"/>
      <c r="B6" s="308"/>
      <c r="C6" s="308"/>
      <c r="D6" s="308"/>
      <c r="E6" s="308"/>
      <c r="F6" s="308"/>
      <c r="G6" s="308"/>
      <c r="H6" s="308"/>
      <c r="I6" s="308"/>
      <c r="J6" s="308"/>
      <c r="K6" s="308"/>
      <c r="L6" s="308"/>
      <c r="O6" s="421" t="s">
        <v>78</v>
      </c>
      <c r="P6" s="424" t="s">
        <v>154</v>
      </c>
      <c r="U6" s="411" t="s">
        <v>144</v>
      </c>
      <c r="V6" s="415">
        <f t="shared" si="1"/>
        <v>81.509615384615387</v>
      </c>
      <c r="W6" s="416">
        <f>X6*(12/Y6)</f>
        <v>33908</v>
      </c>
      <c r="X6" s="416">
        <f>SUM(C153:C164)</f>
        <v>33908</v>
      </c>
      <c r="Y6" s="411">
        <f>COUNTIF(C153:C164,"&gt;0")</f>
        <v>12</v>
      </c>
      <c r="Z6" s="417" t="str">
        <f t="shared" si="2"/>
        <v>Good</v>
      </c>
      <c r="AA6" s="414"/>
      <c r="AB6" s="411"/>
      <c r="AC6" s="411"/>
      <c r="AE6" s="411" t="s">
        <v>24</v>
      </c>
      <c r="AF6" s="412">
        <f t="shared" si="0"/>
        <v>4957.333333333333</v>
      </c>
      <c r="AH6" s="287"/>
      <c r="AI6" s="308"/>
      <c r="AN6" s="458"/>
    </row>
    <row r="7" spans="1:40" ht="16.2" thickBot="1">
      <c r="A7" s="308"/>
      <c r="B7" s="320" t="s">
        <v>103</v>
      </c>
      <c r="C7" s="308"/>
      <c r="D7" s="308"/>
      <c r="E7" s="308"/>
      <c r="F7" s="308"/>
      <c r="G7" s="308"/>
      <c r="H7" s="308"/>
      <c r="I7" s="308"/>
      <c r="J7" s="308"/>
      <c r="K7" s="308"/>
      <c r="L7" s="308"/>
      <c r="U7" s="411" t="s">
        <v>145</v>
      </c>
      <c r="V7" s="415">
        <f t="shared" si="1"/>
        <v>80.125</v>
      </c>
      <c r="W7" s="416">
        <f>X7*(12/Y7)</f>
        <v>33332</v>
      </c>
      <c r="X7" s="416">
        <f>SUM(C165:C176)</f>
        <v>33332</v>
      </c>
      <c r="Y7" s="411">
        <f>COUNTIF(C165:C176,"&gt;0")</f>
        <v>12</v>
      </c>
      <c r="Z7" s="417" t="str">
        <f t="shared" si="2"/>
        <v>Good</v>
      </c>
      <c r="AA7" s="414"/>
      <c r="AB7" s="411"/>
      <c r="AC7" s="411"/>
      <c r="AE7" s="411" t="s">
        <v>146</v>
      </c>
      <c r="AF7" s="412">
        <f t="shared" si="0"/>
        <v>4957.333333333333</v>
      </c>
      <c r="AH7" s="287"/>
      <c r="AI7" s="308"/>
      <c r="AN7" s="458"/>
    </row>
    <row r="8" spans="1:40" ht="16.8" thickTop="1" thickBot="1">
      <c r="A8" s="308"/>
      <c r="B8" s="308"/>
      <c r="C8" s="308"/>
      <c r="D8" s="308"/>
      <c r="E8" s="308"/>
      <c r="F8" s="308"/>
      <c r="G8" s="308"/>
      <c r="H8" s="308"/>
      <c r="I8" s="308"/>
      <c r="J8" s="308"/>
      <c r="K8" s="308"/>
      <c r="L8" s="308"/>
      <c r="U8" s="411" t="s">
        <v>147</v>
      </c>
      <c r="V8" s="415">
        <f t="shared" si="1"/>
        <v>89.60817307692308</v>
      </c>
      <c r="W8" s="416">
        <f>X8*(12/Y8)</f>
        <v>37277</v>
      </c>
      <c r="X8" s="416">
        <f>SUM(C177:C188)</f>
        <v>37277</v>
      </c>
      <c r="Y8" s="411">
        <f>COUNTIF(C177:C188,"&gt;0")</f>
        <v>12</v>
      </c>
      <c r="Z8" s="417" t="str">
        <f t="shared" si="2"/>
        <v>Good</v>
      </c>
      <c r="AA8" s="414"/>
      <c r="AB8" s="411"/>
      <c r="AC8" s="411"/>
      <c r="AE8" s="411" t="s">
        <v>148</v>
      </c>
      <c r="AF8" s="412">
        <f t="shared" si="0"/>
        <v>4957.333333333333</v>
      </c>
      <c r="AH8" s="287"/>
      <c r="AI8" s="308"/>
      <c r="AN8" s="458"/>
    </row>
    <row r="9" spans="1:40" ht="54" customHeight="1" thickBot="1">
      <c r="A9" s="308"/>
      <c r="B9" s="498" t="s">
        <v>104</v>
      </c>
      <c r="C9" s="499"/>
      <c r="D9" s="499"/>
      <c r="E9" s="499"/>
      <c r="F9" s="499"/>
      <c r="G9" s="499"/>
      <c r="H9" s="499"/>
      <c r="I9" s="327"/>
      <c r="J9" s="328"/>
      <c r="K9" s="308"/>
      <c r="L9" s="308"/>
      <c r="O9" s="425"/>
      <c r="P9" s="426"/>
      <c r="Q9" s="426"/>
      <c r="R9" s="426"/>
      <c r="S9" s="426"/>
      <c r="U9" s="411" t="s">
        <v>149</v>
      </c>
      <c r="V9" s="415">
        <f t="shared" si="1"/>
        <v>76.118749999999991</v>
      </c>
      <c r="W9" s="418">
        <f>IF(Z12="Poor",W10,IF(W12=X7,0.95*X7,W12))</f>
        <v>31665.399999999998</v>
      </c>
      <c r="X9" s="414"/>
      <c r="Y9" s="411"/>
      <c r="Z9" s="417" t="str">
        <f t="shared" si="2"/>
        <v>Good</v>
      </c>
      <c r="AA9" s="414"/>
      <c r="AB9" s="419" t="str">
        <f>IF(Z12="Poor","move towards typical practice",IF(W12=W9,AB12,IF(AND(Z12="Typical",Z7="Typical"),"move towards good practice",IF(W12=W7,"5% reduction to achieve further improvement",0))))</f>
        <v>5% reduction to achieve further improvement</v>
      </c>
      <c r="AC9" s="411"/>
      <c r="AE9" s="411" t="s">
        <v>27</v>
      </c>
      <c r="AF9" s="412">
        <f t="shared" si="0"/>
        <v>4957.333333333333</v>
      </c>
      <c r="AH9" s="287"/>
      <c r="AI9" s="308"/>
      <c r="AN9" s="458"/>
    </row>
    <row r="10" spans="1:40" ht="15.6">
      <c r="A10" s="308"/>
      <c r="B10" s="308"/>
      <c r="C10" s="308"/>
      <c r="D10" s="308"/>
      <c r="E10" s="308"/>
      <c r="F10" s="308"/>
      <c r="G10" s="308"/>
      <c r="H10" s="308"/>
      <c r="I10" s="308"/>
      <c r="J10" s="308"/>
      <c r="K10" s="308"/>
      <c r="L10" s="308"/>
      <c r="U10" s="411" t="s">
        <v>150</v>
      </c>
      <c r="V10" s="415">
        <f>IF($P$6="Yes",143,IF($P$6="No",116.6,"Missing"))</f>
        <v>143</v>
      </c>
      <c r="W10" s="416">
        <f>V10*$P$5</f>
        <v>59488</v>
      </c>
      <c r="X10" s="416"/>
      <c r="Y10" s="414"/>
      <c r="Z10" s="417" t="str">
        <f t="shared" si="2"/>
        <v>Typical</v>
      </c>
      <c r="AA10" s="414"/>
      <c r="AB10" s="414"/>
      <c r="AC10" s="414"/>
      <c r="AD10" s="308"/>
      <c r="AE10" s="411" t="s">
        <v>151</v>
      </c>
      <c r="AF10" s="412">
        <f t="shared" si="0"/>
        <v>4957.333333333333</v>
      </c>
      <c r="AH10" s="287"/>
      <c r="AI10" s="308"/>
      <c r="AJ10" s="459"/>
      <c r="AN10" s="458"/>
    </row>
    <row r="11" spans="1:40" s="308" customFormat="1" ht="16.2" thickBot="1">
      <c r="B11" s="307" t="s">
        <v>131</v>
      </c>
      <c r="C11"/>
      <c r="D11"/>
      <c r="E11"/>
      <c r="F11"/>
      <c r="G11"/>
      <c r="H11"/>
      <c r="O11" s="427" t="s">
        <v>155</v>
      </c>
      <c r="U11" s="411" t="s">
        <v>152</v>
      </c>
      <c r="V11" s="415">
        <f>IF($P$6="Yes",115.3,IF($P$6="No",92.4,"Missing"))</f>
        <v>115.3</v>
      </c>
      <c r="W11" s="416">
        <f>V11*$P$5</f>
        <v>47964.799999999996</v>
      </c>
      <c r="X11" s="416"/>
      <c r="Y11" s="414"/>
      <c r="Z11" s="417" t="str">
        <f t="shared" si="2"/>
        <v>Good</v>
      </c>
      <c r="AA11" s="414"/>
      <c r="AB11" s="414"/>
      <c r="AC11" s="414"/>
      <c r="AE11" s="411" t="s">
        <v>29</v>
      </c>
      <c r="AF11" s="412">
        <f t="shared" si="0"/>
        <v>4957.333333333333</v>
      </c>
      <c r="AH11" s="287"/>
      <c r="AM11"/>
      <c r="AN11" s="458"/>
    </row>
    <row r="12" spans="1:40" s="308" customFormat="1" ht="25.05" customHeight="1" thickTop="1" thickBot="1">
      <c r="B12" s="500" t="str">
        <f>Overview!K9</f>
        <v xml:space="preserve">Performing well with all utilities trending down, consumption performing better than expected. </v>
      </c>
      <c r="C12" s="501"/>
      <c r="D12" s="501"/>
      <c r="E12" s="501"/>
      <c r="F12" s="501"/>
      <c r="G12" s="501"/>
      <c r="H12" s="327"/>
      <c r="U12" s="411" t="s">
        <v>153</v>
      </c>
      <c r="V12" s="415">
        <f>W12/P5</f>
        <v>80.125</v>
      </c>
      <c r="W12" s="416">
        <f>MIN(W4:W7)</f>
        <v>33332</v>
      </c>
      <c r="X12" s="414"/>
      <c r="Y12" s="411"/>
      <c r="Z12" s="417" t="str">
        <f t="shared" si="2"/>
        <v>Good</v>
      </c>
      <c r="AA12" s="411" t="str">
        <f>INDEX(U4:U7,MATCH(W12,W4:W7,0))</f>
        <v>2017/8</v>
      </c>
      <c r="AB12" s="411" t="str">
        <f>U12&amp;" ("&amp;AA12&amp;")"</f>
        <v>5-year low (2017/8)</v>
      </c>
      <c r="AC12" s="411"/>
      <c r="AD12"/>
      <c r="AE12" s="411" t="s">
        <v>30</v>
      </c>
      <c r="AF12" s="412">
        <f t="shared" si="0"/>
        <v>4957.333333333333</v>
      </c>
      <c r="AH12" s="287"/>
      <c r="AM12"/>
      <c r="AN12" s="458"/>
    </row>
    <row r="13" spans="1:40" ht="15.6">
      <c r="A13" s="308"/>
      <c r="B13" s="308"/>
      <c r="C13" s="308"/>
      <c r="D13" s="308"/>
      <c r="E13" s="308"/>
      <c r="F13" s="308"/>
      <c r="G13" s="308"/>
      <c r="H13" s="308"/>
      <c r="I13" s="308"/>
      <c r="J13" s="308"/>
      <c r="K13" s="308"/>
      <c r="L13" s="308"/>
      <c r="U13" s="308"/>
      <c r="AE13" s="411" t="s">
        <v>31</v>
      </c>
      <c r="AF13" s="412">
        <f t="shared" si="0"/>
        <v>4957.333333333333</v>
      </c>
      <c r="AH13" s="287"/>
      <c r="AN13" s="458"/>
    </row>
    <row r="14" spans="1:40" ht="16.2" thickBot="1">
      <c r="A14" s="308"/>
      <c r="B14" s="320" t="s">
        <v>105</v>
      </c>
      <c r="C14" s="308"/>
      <c r="D14" s="308"/>
      <c r="E14" s="308"/>
      <c r="F14" s="308"/>
      <c r="G14" s="308"/>
      <c r="H14" s="308"/>
      <c r="I14" s="308"/>
      <c r="J14" s="308"/>
      <c r="K14" s="308"/>
      <c r="L14" s="308"/>
      <c r="AC14" s="308"/>
      <c r="AN14" s="458"/>
    </row>
    <row r="15" spans="1:40" ht="16.2" thickTop="1">
      <c r="A15" s="308"/>
      <c r="B15" s="308"/>
      <c r="C15" s="308"/>
      <c r="D15" s="308"/>
      <c r="E15" s="308"/>
      <c r="F15" s="308"/>
      <c r="G15" s="308"/>
      <c r="H15" s="308"/>
      <c r="I15" s="308"/>
      <c r="J15" s="308"/>
      <c r="K15" s="308"/>
      <c r="L15" s="308"/>
    </row>
    <row r="16" spans="1:40" ht="15.6">
      <c r="A16" s="308"/>
      <c r="B16" s="308"/>
      <c r="C16" s="308"/>
      <c r="D16" s="308"/>
      <c r="E16" s="308"/>
      <c r="F16" s="308"/>
      <c r="G16" s="308"/>
      <c r="H16" s="308"/>
      <c r="I16" s="308"/>
      <c r="J16" s="308"/>
      <c r="K16" s="308"/>
      <c r="L16" s="308"/>
    </row>
    <row r="17" spans="1:13" ht="15.6">
      <c r="A17" s="308"/>
      <c r="B17" s="308"/>
      <c r="C17" s="308"/>
      <c r="D17" s="308"/>
      <c r="E17" s="308"/>
      <c r="F17" s="308"/>
      <c r="G17" s="308"/>
      <c r="H17" s="308"/>
      <c r="I17" s="308"/>
      <c r="J17" s="308"/>
      <c r="K17" s="308"/>
      <c r="L17" s="308"/>
    </row>
    <row r="18" spans="1:13" ht="15.6">
      <c r="A18" s="308"/>
      <c r="B18" s="308"/>
      <c r="C18" s="308"/>
      <c r="D18" s="308"/>
      <c r="E18" s="308"/>
      <c r="F18" s="308"/>
      <c r="G18" s="308"/>
      <c r="H18" s="308"/>
      <c r="I18" s="308"/>
      <c r="J18" s="308"/>
      <c r="K18" s="308"/>
      <c r="L18" s="308"/>
      <c r="M18" s="3"/>
    </row>
    <row r="19" spans="1:13" ht="15.6">
      <c r="A19" s="308"/>
      <c r="B19" s="308"/>
      <c r="C19" s="308"/>
      <c r="D19" s="308"/>
      <c r="E19" s="308"/>
      <c r="F19" s="308"/>
      <c r="G19" s="308"/>
      <c r="H19" s="308"/>
      <c r="I19" s="308"/>
      <c r="J19" s="308"/>
      <c r="K19" s="308"/>
      <c r="L19" s="308"/>
    </row>
    <row r="20" spans="1:13" ht="15.6">
      <c r="A20" s="308"/>
      <c r="B20" s="308"/>
      <c r="C20" s="308"/>
      <c r="D20" s="308"/>
      <c r="E20" s="308"/>
      <c r="F20" s="308"/>
      <c r="G20" s="308"/>
      <c r="H20" s="308"/>
      <c r="I20" s="308"/>
      <c r="J20" s="308"/>
      <c r="K20" s="308"/>
      <c r="L20" s="308"/>
    </row>
    <row r="21" spans="1:13" ht="15.6">
      <c r="A21" s="308"/>
      <c r="B21" s="308"/>
      <c r="C21" s="308"/>
      <c r="D21" s="308"/>
      <c r="E21" s="308"/>
      <c r="F21" s="308"/>
      <c r="G21" s="308"/>
      <c r="H21" s="308"/>
      <c r="I21" s="308"/>
      <c r="J21" s="308"/>
      <c r="K21" s="308"/>
      <c r="L21" s="308"/>
    </row>
    <row r="22" spans="1:13" ht="15.6">
      <c r="A22" s="308"/>
      <c r="B22" s="308"/>
      <c r="C22" s="308"/>
      <c r="D22" s="308"/>
      <c r="E22" s="308"/>
      <c r="F22" s="308"/>
      <c r="G22" s="308"/>
      <c r="H22" s="308"/>
      <c r="I22" s="308"/>
      <c r="J22" s="308"/>
      <c r="K22" s="308"/>
      <c r="L22" s="308"/>
    </row>
    <row r="23" spans="1:13" ht="15.6">
      <c r="A23" s="308"/>
      <c r="B23" s="308"/>
      <c r="C23" s="308"/>
      <c r="D23" s="308"/>
      <c r="E23" s="308"/>
      <c r="F23" s="308"/>
      <c r="G23" s="308"/>
      <c r="H23" s="308"/>
      <c r="I23" s="308"/>
      <c r="J23" s="308"/>
      <c r="K23" s="308"/>
      <c r="L23" s="308"/>
    </row>
    <row r="24" spans="1:13" ht="15.6">
      <c r="A24" s="308"/>
      <c r="B24" s="308"/>
      <c r="C24" s="308"/>
      <c r="D24" s="308"/>
      <c r="E24" s="308"/>
      <c r="F24" s="308"/>
      <c r="G24" s="308"/>
      <c r="H24" s="308"/>
      <c r="I24" s="308"/>
      <c r="J24" s="308"/>
      <c r="K24" s="308"/>
      <c r="L24" s="308"/>
    </row>
    <row r="25" spans="1:13" ht="15.6">
      <c r="A25" s="308"/>
      <c r="B25" s="308"/>
      <c r="C25" s="308"/>
      <c r="D25" s="308"/>
      <c r="E25" s="308"/>
      <c r="F25" s="308"/>
      <c r="G25" s="308"/>
      <c r="H25" s="308"/>
      <c r="I25" s="308"/>
      <c r="J25" s="308"/>
      <c r="K25" s="308"/>
      <c r="L25" s="308"/>
    </row>
    <row r="26" spans="1:13" ht="15.6">
      <c r="A26" s="308"/>
      <c r="B26" s="308"/>
      <c r="C26" s="308"/>
      <c r="D26" s="308"/>
      <c r="E26" s="308"/>
      <c r="F26" s="308"/>
      <c r="G26" s="308"/>
      <c r="H26" s="308"/>
      <c r="I26" s="308"/>
      <c r="J26" s="308"/>
      <c r="K26" s="308"/>
      <c r="L26" s="308"/>
    </row>
    <row r="27" spans="1:13" ht="15.6">
      <c r="A27" s="308"/>
      <c r="B27" s="308"/>
      <c r="C27" s="308"/>
      <c r="D27" s="308"/>
      <c r="E27" s="308"/>
      <c r="F27" s="308"/>
      <c r="G27" s="308"/>
      <c r="H27" s="308"/>
      <c r="I27" s="308"/>
      <c r="J27" s="308"/>
      <c r="K27" s="308"/>
      <c r="L27" s="308"/>
    </row>
    <row r="28" spans="1:13" ht="15.6">
      <c r="A28" s="308"/>
      <c r="B28" s="308"/>
      <c r="C28" s="308"/>
      <c r="D28" s="308"/>
      <c r="E28" s="308"/>
      <c r="F28" s="308"/>
      <c r="G28" s="308"/>
      <c r="H28" s="308"/>
      <c r="I28" s="308"/>
      <c r="J28" s="308"/>
      <c r="K28" s="308"/>
      <c r="L28" s="308"/>
    </row>
    <row r="29" spans="1:13" ht="15.6">
      <c r="A29" s="308"/>
      <c r="B29" s="308"/>
      <c r="C29" s="308"/>
      <c r="D29" s="308"/>
      <c r="E29" s="308"/>
      <c r="F29" s="308"/>
      <c r="G29" s="308"/>
      <c r="H29" s="308"/>
      <c r="I29" s="308"/>
      <c r="J29" s="308"/>
      <c r="K29" s="308"/>
      <c r="L29" s="308"/>
    </row>
    <row r="30" spans="1:13" ht="15.6">
      <c r="A30" s="308"/>
      <c r="B30" s="308"/>
      <c r="C30" s="308"/>
      <c r="D30" s="308"/>
      <c r="E30" s="308"/>
      <c r="F30" s="308"/>
      <c r="G30" s="308"/>
      <c r="H30" s="308"/>
      <c r="I30" s="308"/>
      <c r="J30" s="308"/>
      <c r="K30" s="308"/>
      <c r="L30" s="308"/>
    </row>
    <row r="31" spans="1:13" ht="15.6">
      <c r="A31" s="308"/>
      <c r="B31" s="308"/>
      <c r="C31" s="308"/>
      <c r="D31" s="308"/>
      <c r="E31" s="308"/>
      <c r="F31" s="308"/>
      <c r="G31" s="308"/>
      <c r="H31" s="308"/>
      <c r="I31" s="308"/>
      <c r="J31" s="308"/>
      <c r="K31" s="308"/>
      <c r="L31" s="308"/>
    </row>
    <row r="32" spans="1:13" ht="15.6">
      <c r="A32" s="308"/>
      <c r="B32" s="308"/>
      <c r="C32" s="308"/>
      <c r="D32" s="308"/>
      <c r="E32" s="308"/>
      <c r="F32" s="308"/>
      <c r="G32" s="308"/>
      <c r="H32" s="308"/>
      <c r="I32" s="308"/>
      <c r="J32" s="308"/>
      <c r="K32" s="308"/>
      <c r="L32" s="308"/>
    </row>
    <row r="33" spans="1:15" ht="15.6">
      <c r="A33" s="308"/>
      <c r="B33" s="308"/>
      <c r="C33" s="308"/>
      <c r="D33" s="308"/>
      <c r="E33" s="308"/>
      <c r="F33" s="308"/>
      <c r="G33" s="308"/>
      <c r="H33" s="308"/>
      <c r="I33" s="308"/>
      <c r="J33" s="308"/>
      <c r="K33" s="308"/>
      <c r="L33" s="308"/>
    </row>
    <row r="34" spans="1:15" ht="16.8" thickBot="1">
      <c r="A34" s="308"/>
      <c r="B34" s="320" t="s">
        <v>106</v>
      </c>
      <c r="C34" s="308"/>
      <c r="D34" s="308"/>
      <c r="E34" s="308"/>
      <c r="F34" s="308"/>
      <c r="G34" s="308"/>
      <c r="H34" s="308"/>
      <c r="I34" s="308"/>
      <c r="J34" s="308"/>
      <c r="K34" s="308"/>
      <c r="L34" s="308"/>
      <c r="O34" s="428" t="s">
        <v>156</v>
      </c>
    </row>
    <row r="35" spans="1:15" ht="16.2" thickTop="1">
      <c r="A35" s="308"/>
      <c r="C35" s="308"/>
      <c r="D35" s="308"/>
      <c r="E35" s="308"/>
      <c r="F35" s="308"/>
      <c r="G35" s="308"/>
      <c r="H35" s="308"/>
      <c r="I35" s="308"/>
      <c r="J35" s="308"/>
      <c r="K35" s="308"/>
      <c r="L35" s="308"/>
    </row>
    <row r="36" spans="1:15" ht="15.6">
      <c r="A36" s="308"/>
      <c r="B36" s="308"/>
      <c r="C36" s="308"/>
      <c r="D36" s="308"/>
      <c r="E36" s="308"/>
      <c r="F36" s="308"/>
      <c r="G36" s="308"/>
      <c r="H36" s="308"/>
      <c r="I36" s="308"/>
      <c r="J36" s="308"/>
      <c r="K36" s="308"/>
      <c r="L36" s="308"/>
    </row>
    <row r="37" spans="1:15" ht="15.6">
      <c r="A37" s="308"/>
      <c r="B37" s="308"/>
      <c r="C37" s="308"/>
      <c r="D37" s="308"/>
      <c r="E37" s="308"/>
      <c r="F37" s="308"/>
      <c r="G37" s="308"/>
      <c r="H37" s="308"/>
      <c r="I37" s="308"/>
      <c r="J37" s="308"/>
      <c r="K37" s="308"/>
      <c r="L37" s="308"/>
    </row>
    <row r="38" spans="1:15" ht="15.6">
      <c r="A38" s="308"/>
      <c r="B38" s="308"/>
      <c r="C38" s="308"/>
      <c r="D38" s="308"/>
      <c r="E38" s="308"/>
      <c r="F38" s="308"/>
      <c r="G38" s="308"/>
      <c r="H38" s="308"/>
      <c r="I38" s="308"/>
      <c r="J38" s="308"/>
      <c r="K38" s="308"/>
      <c r="L38" s="308"/>
    </row>
    <row r="39" spans="1:15" ht="15.6">
      <c r="A39" s="308"/>
      <c r="B39" s="308"/>
      <c r="C39" s="308"/>
      <c r="D39" s="308"/>
      <c r="E39" s="308"/>
      <c r="F39" s="308"/>
      <c r="G39" s="308"/>
      <c r="H39" s="308"/>
      <c r="I39" s="308"/>
      <c r="J39" s="308"/>
      <c r="K39" s="308"/>
      <c r="L39" s="308"/>
    </row>
    <row r="40" spans="1:15" ht="15.6">
      <c r="A40" s="308"/>
      <c r="B40" s="308"/>
      <c r="C40" s="308"/>
      <c r="D40" s="308"/>
      <c r="E40" s="308"/>
      <c r="F40" s="308"/>
      <c r="G40" s="308"/>
      <c r="H40" s="308"/>
      <c r="I40" s="308"/>
      <c r="J40" s="308"/>
      <c r="K40" s="308"/>
      <c r="L40" s="308"/>
    </row>
    <row r="41" spans="1:15" ht="15.6">
      <c r="A41" s="308"/>
      <c r="B41" s="308"/>
      <c r="C41" s="308"/>
      <c r="D41" s="308"/>
      <c r="E41" s="308"/>
      <c r="F41" s="308"/>
      <c r="G41" s="308"/>
      <c r="H41" s="308"/>
      <c r="I41" s="308"/>
      <c r="J41" s="308"/>
      <c r="K41" s="308"/>
      <c r="L41" s="308"/>
    </row>
    <row r="42" spans="1:15" ht="15.6">
      <c r="A42" s="308"/>
      <c r="B42" s="308"/>
      <c r="C42" s="308"/>
      <c r="D42" s="308"/>
      <c r="E42" s="308"/>
      <c r="F42" s="308"/>
      <c r="G42" s="308"/>
      <c r="H42" s="308"/>
      <c r="I42" s="308"/>
      <c r="J42" s="308"/>
      <c r="K42" s="308"/>
      <c r="L42" s="308"/>
    </row>
    <row r="43" spans="1:15" ht="15.6">
      <c r="A43" s="308"/>
      <c r="B43" s="308"/>
      <c r="C43" s="308"/>
      <c r="D43" s="308"/>
      <c r="E43" s="308"/>
      <c r="F43" s="308"/>
      <c r="G43" s="308"/>
      <c r="H43" s="308"/>
      <c r="I43" s="308"/>
      <c r="J43" s="308"/>
      <c r="K43" s="308"/>
      <c r="L43" s="308"/>
    </row>
    <row r="44" spans="1:15" ht="15.6">
      <c r="A44" s="308"/>
      <c r="B44" s="308"/>
      <c r="C44" s="308"/>
      <c r="D44" s="308"/>
      <c r="E44" s="308"/>
      <c r="F44" s="308"/>
      <c r="G44" s="308"/>
      <c r="H44" s="308"/>
      <c r="I44" s="308"/>
      <c r="J44" s="308"/>
      <c r="K44" s="308"/>
      <c r="L44" s="308"/>
    </row>
    <row r="45" spans="1:15" ht="15.6">
      <c r="A45" s="308"/>
      <c r="B45" s="308"/>
      <c r="C45" s="308"/>
      <c r="D45" s="308"/>
      <c r="E45" s="308"/>
      <c r="F45" s="308"/>
      <c r="G45" s="308"/>
      <c r="H45" s="308"/>
      <c r="I45" s="308"/>
      <c r="J45" s="308"/>
      <c r="K45" s="308"/>
      <c r="L45" s="308"/>
    </row>
    <row r="46" spans="1:15" ht="15.6">
      <c r="A46" s="308"/>
      <c r="B46" s="308"/>
      <c r="C46" s="308"/>
      <c r="D46" s="308"/>
      <c r="E46" s="308"/>
      <c r="F46" s="308"/>
      <c r="G46" s="308"/>
      <c r="H46" s="308"/>
      <c r="I46" s="308"/>
      <c r="J46" s="308"/>
      <c r="K46" s="308"/>
      <c r="L46" s="308"/>
    </row>
    <row r="47" spans="1:15" ht="15.6">
      <c r="A47" s="308"/>
      <c r="B47" s="308"/>
      <c r="C47" s="308"/>
      <c r="D47" s="308"/>
      <c r="E47" s="308"/>
      <c r="F47" s="308"/>
      <c r="G47" s="308"/>
      <c r="H47" s="308"/>
      <c r="I47" s="308"/>
      <c r="J47" s="308"/>
      <c r="K47" s="308"/>
      <c r="L47" s="308"/>
    </row>
    <row r="48" spans="1:15" ht="15.6">
      <c r="A48" s="308"/>
      <c r="B48" s="308"/>
      <c r="C48" s="308"/>
      <c r="D48" s="308"/>
      <c r="E48" s="308"/>
      <c r="F48" s="308"/>
      <c r="G48" s="308"/>
      <c r="H48" s="308"/>
      <c r="I48" s="308"/>
      <c r="J48" s="308"/>
      <c r="K48" s="308"/>
      <c r="L48" s="308"/>
    </row>
    <row r="49" spans="1:19" ht="15.6">
      <c r="A49" s="308"/>
      <c r="B49" s="308"/>
      <c r="C49" s="308"/>
      <c r="D49" s="308"/>
      <c r="E49" s="308"/>
      <c r="F49" s="308"/>
      <c r="G49" s="308"/>
      <c r="H49" s="308"/>
      <c r="I49" s="308"/>
      <c r="J49" s="308"/>
      <c r="K49" s="308"/>
      <c r="L49" s="308"/>
    </row>
    <row r="50" spans="1:19" ht="15.6">
      <c r="A50" s="308"/>
      <c r="B50" s="315"/>
      <c r="C50" s="315"/>
      <c r="D50" s="308"/>
      <c r="E50" s="308"/>
      <c r="F50" s="308"/>
      <c r="G50" s="308"/>
      <c r="H50" s="308"/>
      <c r="I50" s="308"/>
      <c r="J50" s="308"/>
      <c r="K50" s="308"/>
      <c r="L50" s="308"/>
    </row>
    <row r="51" spans="1:19" ht="15.6">
      <c r="A51" s="308"/>
      <c r="B51" s="315"/>
      <c r="C51" s="315"/>
      <c r="D51" s="308"/>
      <c r="E51" s="308"/>
      <c r="F51" s="308"/>
      <c r="G51" s="308"/>
      <c r="H51" s="308"/>
      <c r="I51" s="308"/>
      <c r="J51" s="308"/>
      <c r="K51" s="308"/>
      <c r="L51" s="308"/>
    </row>
    <row r="52" spans="1:19" ht="15.6">
      <c r="A52" s="308"/>
      <c r="B52" s="315"/>
      <c r="C52" s="315"/>
      <c r="D52" s="308"/>
      <c r="E52" s="308"/>
      <c r="F52" s="308"/>
      <c r="G52" s="308"/>
      <c r="H52" s="308"/>
      <c r="I52" s="308"/>
      <c r="J52" s="308"/>
      <c r="K52" s="308"/>
      <c r="L52" s="308"/>
    </row>
    <row r="53" spans="1:19" ht="15.6">
      <c r="A53" s="308"/>
      <c r="B53" s="315"/>
      <c r="C53" s="315"/>
      <c r="D53" s="308"/>
      <c r="E53" s="308"/>
      <c r="F53" s="308"/>
      <c r="G53" s="308"/>
      <c r="H53" s="308"/>
      <c r="I53" s="308"/>
      <c r="J53" s="308"/>
      <c r="K53" s="308"/>
      <c r="L53" s="308"/>
    </row>
    <row r="54" spans="1:19" ht="15.6">
      <c r="A54" s="308"/>
      <c r="B54" s="315"/>
      <c r="C54" s="315"/>
      <c r="D54" s="308"/>
      <c r="E54" s="308"/>
      <c r="F54" s="308"/>
      <c r="G54" s="308"/>
      <c r="H54" s="308"/>
      <c r="I54" s="308"/>
      <c r="J54" s="308"/>
      <c r="K54" s="308"/>
      <c r="L54" s="308"/>
    </row>
    <row r="55" spans="1:19" ht="15.6">
      <c r="A55" s="308"/>
      <c r="B55" s="315"/>
      <c r="C55" s="315"/>
      <c r="D55" s="308"/>
      <c r="E55" s="308"/>
      <c r="F55" s="308"/>
      <c r="G55" s="308"/>
      <c r="H55" s="308"/>
      <c r="I55" s="308"/>
      <c r="J55" s="308"/>
      <c r="K55" s="308"/>
      <c r="L55" s="308"/>
      <c r="O55" s="429" t="str">
        <f>"Note: Current water use (2018/9) is an estimated annual water use, based on "&amp;AG10&amp;" months of data"</f>
        <v>Note: Current water use (2018/9) is an estimated annual water use, based on  months of data</v>
      </c>
    </row>
    <row r="56" spans="1:19" ht="15.6">
      <c r="A56" s="308"/>
      <c r="B56" s="315"/>
      <c r="C56" s="315"/>
      <c r="D56" s="308"/>
      <c r="E56" s="308"/>
      <c r="F56" s="308"/>
      <c r="G56" s="308"/>
      <c r="H56" s="308"/>
      <c r="I56" s="308"/>
      <c r="J56" s="308"/>
      <c r="K56" s="308"/>
      <c r="L56" s="308"/>
    </row>
    <row r="57" spans="1:19" ht="15.6">
      <c r="A57" s="308"/>
      <c r="B57" s="308"/>
      <c r="C57" s="308"/>
      <c r="D57" s="308"/>
      <c r="E57" s="308"/>
      <c r="F57" s="308"/>
      <c r="G57" s="308"/>
      <c r="H57" s="308"/>
      <c r="I57" s="308"/>
      <c r="J57" s="308"/>
      <c r="K57" s="308"/>
      <c r="L57" s="308"/>
      <c r="O57" s="308"/>
    </row>
    <row r="58" spans="1:19" ht="18" thickBot="1">
      <c r="A58" s="308"/>
      <c r="B58" s="320" t="s">
        <v>107</v>
      </c>
      <c r="C58" s="308"/>
      <c r="D58" s="308"/>
      <c r="E58" s="308"/>
      <c r="F58" s="308"/>
      <c r="G58" s="308"/>
      <c r="H58" s="320" t="s">
        <v>108</v>
      </c>
      <c r="I58" s="308"/>
      <c r="J58" s="308"/>
      <c r="K58" s="308"/>
      <c r="L58" s="308"/>
      <c r="O58" s="430" t="s">
        <v>157</v>
      </c>
      <c r="Q58" s="431">
        <v>3.1</v>
      </c>
    </row>
    <row r="59" spans="1:19" ht="31.2" thickTop="1">
      <c r="A59" s="308"/>
      <c r="B59" s="307" t="s">
        <v>109</v>
      </c>
      <c r="C59" s="321">
        <v>0.03</v>
      </c>
      <c r="D59" s="308"/>
      <c r="E59" s="308"/>
      <c r="F59" s="308"/>
      <c r="G59" s="308"/>
      <c r="H59" s="307" t="s">
        <v>110</v>
      </c>
      <c r="I59" s="322">
        <v>0.18396000000000001</v>
      </c>
      <c r="J59" s="308"/>
      <c r="K59" s="308"/>
      <c r="L59" s="308"/>
      <c r="P59" s="432" t="s">
        <v>158</v>
      </c>
      <c r="Q59" s="432" t="s">
        <v>159</v>
      </c>
      <c r="R59" s="433" t="s">
        <v>160</v>
      </c>
      <c r="S59" s="434" t="str">
        <f>IF(P6="","",IF(P6="No","Benchmark Status (without laundry)","Benchmark Status (with laundry)"))</f>
        <v>Benchmark Status (with laundry)</v>
      </c>
    </row>
    <row r="60" spans="1:19" ht="15.6">
      <c r="A60" s="308"/>
      <c r="B60" s="307" t="s">
        <v>111</v>
      </c>
      <c r="C60" s="321">
        <v>0.13</v>
      </c>
      <c r="D60" s="308"/>
      <c r="E60" s="308"/>
      <c r="F60" s="308"/>
      <c r="G60" s="308"/>
      <c r="H60" s="307" t="s">
        <v>112</v>
      </c>
      <c r="I60" s="322">
        <v>0.44932</v>
      </c>
      <c r="J60" s="308"/>
      <c r="K60" s="308"/>
      <c r="L60" s="308"/>
      <c r="O60" s="435" t="s">
        <v>161</v>
      </c>
      <c r="P60" s="436">
        <f>W7</f>
        <v>33332</v>
      </c>
      <c r="Q60" s="437">
        <f>P60*3.1</f>
        <v>103329.2</v>
      </c>
      <c r="R60" s="436">
        <f>V7</f>
        <v>80.125</v>
      </c>
      <c r="S60" s="438" t="str">
        <f>Z7</f>
        <v>Good</v>
      </c>
    </row>
    <row r="61" spans="1:19" ht="15.6">
      <c r="A61" s="308"/>
      <c r="B61" s="307"/>
      <c r="C61" s="321"/>
      <c r="D61" s="308"/>
      <c r="E61" s="308"/>
      <c r="F61" s="308"/>
      <c r="G61" s="308"/>
      <c r="H61" s="307" t="s">
        <v>113</v>
      </c>
      <c r="I61" s="322">
        <v>0.38442999999999999</v>
      </c>
      <c r="J61" s="308"/>
      <c r="K61" s="308"/>
      <c r="L61" s="308"/>
      <c r="O61" s="435" t="s">
        <v>162</v>
      </c>
      <c r="P61" s="436">
        <f>W9</f>
        <v>31665.399999999998</v>
      </c>
      <c r="Q61" s="437">
        <f>P61*3.1</f>
        <v>98162.739999999991</v>
      </c>
      <c r="R61" s="436">
        <f>V9</f>
        <v>76.118749999999991</v>
      </c>
      <c r="S61" s="438" t="str">
        <f>Z9&amp;": "&amp;AB9</f>
        <v>Good: 5% reduction to achieve further improvement</v>
      </c>
    </row>
    <row r="62" spans="1:19" ht="15.6">
      <c r="A62" s="308"/>
      <c r="B62" s="308"/>
      <c r="C62" s="308"/>
      <c r="D62" s="308"/>
      <c r="E62" s="308"/>
      <c r="F62" s="308"/>
      <c r="G62" s="308"/>
      <c r="H62" s="307" t="s">
        <v>114</v>
      </c>
      <c r="I62" s="322">
        <v>0.30719999999999997</v>
      </c>
      <c r="J62" s="308"/>
      <c r="K62" s="308"/>
      <c r="L62" s="308"/>
      <c r="O62" s="439" t="s">
        <v>163</v>
      </c>
      <c r="P62" s="440">
        <f>P60-P61</f>
        <v>1666.6000000000022</v>
      </c>
      <c r="Q62" s="437">
        <f>P62*3.1</f>
        <v>5166.4600000000073</v>
      </c>
      <c r="R62" s="440"/>
      <c r="S62" s="441">
        <f>P62/P60</f>
        <v>5.0000000000000065E-2</v>
      </c>
    </row>
    <row r="63" spans="1:19" ht="15.6">
      <c r="A63" s="308"/>
      <c r="B63" s="308"/>
      <c r="C63" s="308"/>
      <c r="D63" s="308"/>
      <c r="E63" s="308"/>
      <c r="F63" s="308"/>
      <c r="G63" s="308"/>
      <c r="H63" s="308"/>
      <c r="I63" s="308"/>
      <c r="J63" s="308"/>
      <c r="K63" s="308"/>
      <c r="L63" s="308"/>
      <c r="P63" s="442">
        <f>P60-P61</f>
        <v>1666.6000000000022</v>
      </c>
      <c r="Q63" s="442"/>
      <c r="R63" s="442"/>
      <c r="S63" s="443"/>
    </row>
    <row r="64" spans="1:19" ht="15.6">
      <c r="A64" s="308"/>
      <c r="B64" s="308"/>
      <c r="C64" s="308"/>
      <c r="D64" s="308"/>
      <c r="E64" s="308"/>
      <c r="F64" s="308"/>
      <c r="G64" s="308"/>
      <c r="H64" s="308"/>
      <c r="I64" s="308"/>
      <c r="J64" s="308"/>
      <c r="K64" s="308"/>
      <c r="L64" s="308"/>
      <c r="O64" s="435" t="str">
        <f>"Current 2018/9 (to date, based on "&amp;Y8&amp;" months)"</f>
        <v>Current 2018/9 (to date, based on 12 months)</v>
      </c>
      <c r="P64" s="436">
        <f>X8</f>
        <v>37277</v>
      </c>
      <c r="Q64" s="437">
        <f>P64*3.1</f>
        <v>115558.7</v>
      </c>
      <c r="R64" s="436">
        <f>V8</f>
        <v>89.60817307692308</v>
      </c>
      <c r="S64" s="438" t="str">
        <f>Z8</f>
        <v>Good</v>
      </c>
    </row>
    <row r="65" spans="1:19" ht="15.6">
      <c r="A65" s="308"/>
      <c r="B65" s="308"/>
      <c r="C65" s="308"/>
      <c r="D65" s="308"/>
      <c r="E65" s="308"/>
      <c r="F65" s="308"/>
      <c r="G65" s="308"/>
      <c r="H65" s="308"/>
      <c r="I65" s="308"/>
      <c r="J65" s="308"/>
      <c r="K65" s="308"/>
      <c r="L65" s="308"/>
      <c r="O65" s="502" t="s">
        <v>164</v>
      </c>
      <c r="P65" s="496">
        <f>W8</f>
        <v>37277</v>
      </c>
      <c r="Q65" s="504">
        <f>P65*3.1</f>
        <v>115558.7</v>
      </c>
      <c r="R65" s="496">
        <f>V8</f>
        <v>89.60817307692308</v>
      </c>
      <c r="S65" s="444" t="str">
        <f>IF(P65&gt;P60,"Currently higher than 2017/8","Currently an improvement on 2017/8")</f>
        <v>Currently higher than 2017/8</v>
      </c>
    </row>
    <row r="66" spans="1:19" ht="15.6">
      <c r="A66" s="308"/>
      <c r="B66" s="308"/>
      <c r="C66" s="308"/>
      <c r="D66" s="308"/>
      <c r="E66" s="308"/>
      <c r="F66" s="308"/>
      <c r="G66" s="308"/>
      <c r="H66" s="308"/>
      <c r="I66" s="308"/>
      <c r="J66" s="308"/>
      <c r="K66" s="308"/>
      <c r="L66" s="308"/>
      <c r="O66" s="503"/>
      <c r="P66" s="497"/>
      <c r="Q66" s="497"/>
      <c r="R66" s="497"/>
      <c r="S66" s="444" t="str">
        <f>IF(P65&gt;P61,"Currently higher than target","Currently meeting target")</f>
        <v>Currently higher than target</v>
      </c>
    </row>
    <row r="67" spans="1:19" ht="15.6">
      <c r="A67" s="308"/>
      <c r="B67" s="308"/>
      <c r="C67" s="308"/>
      <c r="D67" s="308"/>
      <c r="E67" s="308"/>
      <c r="F67" s="308"/>
      <c r="G67" s="308"/>
      <c r="H67" s="308"/>
      <c r="I67" s="308"/>
      <c r="J67" s="308"/>
      <c r="K67" s="308"/>
      <c r="L67" s="308"/>
      <c r="R67" s="1"/>
    </row>
    <row r="68" spans="1:19" ht="15.6">
      <c r="A68" s="308"/>
      <c r="B68" s="308"/>
      <c r="C68" s="308"/>
      <c r="D68" s="308"/>
      <c r="E68" s="308"/>
      <c r="F68" s="308"/>
      <c r="G68" s="308"/>
      <c r="H68" s="308"/>
      <c r="I68" s="308"/>
      <c r="J68" s="308"/>
      <c r="K68" s="308"/>
      <c r="L68" s="308"/>
      <c r="O68" s="445"/>
    </row>
    <row r="69" spans="1:19" ht="15.6">
      <c r="A69" s="308"/>
      <c r="B69" s="308"/>
      <c r="C69" s="308"/>
      <c r="D69" s="308"/>
      <c r="E69" s="308"/>
      <c r="F69" s="308"/>
      <c r="G69" s="308"/>
      <c r="H69" s="308"/>
      <c r="I69" s="308"/>
      <c r="J69" s="308"/>
      <c r="K69" s="308"/>
      <c r="L69" s="308"/>
      <c r="O69" s="446"/>
    </row>
    <row r="70" spans="1:19" ht="15.6">
      <c r="A70" s="308"/>
      <c r="B70" s="308"/>
      <c r="C70" s="308"/>
      <c r="D70" s="308"/>
      <c r="E70" s="308"/>
      <c r="F70" s="308"/>
      <c r="G70" s="308"/>
      <c r="H70" s="308"/>
      <c r="I70" s="308"/>
      <c r="J70" s="308"/>
      <c r="K70" s="308"/>
      <c r="L70" s="308"/>
      <c r="O70" s="446"/>
    </row>
    <row r="71" spans="1:19" ht="15.6">
      <c r="A71" s="308"/>
      <c r="B71" s="308"/>
      <c r="C71" s="308"/>
      <c r="D71" s="308"/>
      <c r="E71" s="308"/>
      <c r="F71" s="308"/>
      <c r="G71" s="308"/>
      <c r="H71" s="308"/>
      <c r="I71" s="308"/>
      <c r="J71" s="308"/>
      <c r="K71" s="308"/>
      <c r="L71" s="308"/>
      <c r="O71" s="447"/>
    </row>
    <row r="72" spans="1:19" ht="15.6">
      <c r="A72" s="308"/>
      <c r="B72" s="308"/>
      <c r="C72" s="308"/>
      <c r="D72" s="308"/>
      <c r="E72" s="308"/>
      <c r="F72" s="308"/>
      <c r="G72" s="308"/>
      <c r="H72" s="308"/>
      <c r="I72" s="308"/>
      <c r="J72" s="308"/>
      <c r="K72" s="308"/>
      <c r="L72" s="308"/>
      <c r="O72" s="447"/>
    </row>
    <row r="73" spans="1:19" ht="15.6">
      <c r="A73" s="308"/>
      <c r="B73" s="308"/>
      <c r="C73" s="308"/>
      <c r="D73" s="308"/>
      <c r="E73" s="308"/>
      <c r="F73" s="308"/>
      <c r="G73" s="308"/>
      <c r="H73" s="308"/>
      <c r="I73" s="308"/>
      <c r="J73" s="308"/>
      <c r="K73" s="308"/>
      <c r="L73" s="308"/>
      <c r="O73" s="448"/>
    </row>
    <row r="74" spans="1:19" ht="15.6">
      <c r="A74" s="308"/>
      <c r="B74" s="308"/>
      <c r="C74" s="308"/>
      <c r="D74" s="308"/>
      <c r="E74" s="308"/>
      <c r="F74" s="308"/>
      <c r="G74" s="308"/>
      <c r="H74" s="308"/>
      <c r="I74" s="308"/>
      <c r="J74" s="308"/>
      <c r="K74" s="308"/>
      <c r="L74" s="308"/>
      <c r="O74" s="448"/>
    </row>
    <row r="75" spans="1:19" ht="15.6">
      <c r="A75" s="308"/>
      <c r="B75" s="308"/>
      <c r="C75" s="308"/>
      <c r="D75" s="308"/>
      <c r="E75" s="308"/>
      <c r="F75" s="308"/>
      <c r="G75" s="308"/>
      <c r="H75" s="308"/>
      <c r="I75" s="308"/>
      <c r="J75" s="308"/>
      <c r="K75" s="308"/>
      <c r="L75" s="308"/>
      <c r="O75" s="449"/>
      <c r="P75" s="450"/>
      <c r="Q75" s="450"/>
      <c r="R75" s="450"/>
      <c r="S75" s="450"/>
    </row>
    <row r="76" spans="1:19" ht="15.6">
      <c r="A76" s="308"/>
      <c r="B76" s="308"/>
      <c r="C76" s="308"/>
      <c r="D76" s="308"/>
      <c r="E76" s="308"/>
      <c r="F76" s="308"/>
      <c r="G76" s="308"/>
      <c r="H76" s="308"/>
      <c r="I76" s="308"/>
      <c r="J76" s="308"/>
      <c r="K76" s="308"/>
      <c r="L76" s="308"/>
      <c r="O76" s="450"/>
      <c r="P76" s="450"/>
      <c r="Q76" s="450"/>
      <c r="R76" s="450"/>
      <c r="S76" s="450"/>
    </row>
    <row r="77" spans="1:19" ht="15.6">
      <c r="A77" s="308"/>
      <c r="B77" s="308"/>
      <c r="C77" s="308"/>
      <c r="D77" s="308"/>
      <c r="E77" s="308"/>
      <c r="F77" s="308"/>
      <c r="G77" s="308"/>
      <c r="H77" s="308"/>
      <c r="I77" s="308"/>
      <c r="J77" s="308"/>
      <c r="K77" s="308"/>
      <c r="L77" s="308"/>
      <c r="O77" s="450"/>
      <c r="P77" s="450"/>
      <c r="Q77" s="450"/>
      <c r="R77" s="450"/>
      <c r="S77" s="450"/>
    </row>
    <row r="78" spans="1:19" ht="15.6">
      <c r="A78" s="308"/>
      <c r="B78" s="308"/>
      <c r="C78" s="308"/>
      <c r="D78" s="308"/>
      <c r="E78" s="308"/>
      <c r="F78" s="308"/>
      <c r="G78" s="308"/>
      <c r="H78" s="308"/>
      <c r="I78" s="308"/>
      <c r="J78" s="308"/>
      <c r="K78" s="308"/>
      <c r="L78" s="308"/>
    </row>
    <row r="79" spans="1:19" ht="15.6">
      <c r="A79" s="308"/>
      <c r="B79" s="308"/>
      <c r="C79" s="308"/>
      <c r="D79" s="308"/>
      <c r="E79" s="308"/>
      <c r="F79" s="308"/>
      <c r="G79" s="308"/>
      <c r="H79" s="308"/>
      <c r="I79" s="308"/>
      <c r="J79" s="308"/>
      <c r="K79" s="308"/>
      <c r="L79" s="308"/>
      <c r="O79" s="451"/>
      <c r="P79" s="452"/>
      <c r="Q79" s="452"/>
      <c r="R79" s="452"/>
      <c r="S79" s="452"/>
    </row>
    <row r="80" spans="1:19" ht="15.6">
      <c r="A80" s="308"/>
      <c r="B80" s="308"/>
      <c r="C80" s="308"/>
      <c r="D80" s="308"/>
      <c r="E80" s="308"/>
      <c r="F80" s="308"/>
      <c r="G80" s="308"/>
      <c r="H80" s="308"/>
      <c r="I80" s="308"/>
      <c r="J80" s="308"/>
      <c r="K80" s="308"/>
      <c r="L80" s="308"/>
      <c r="O80" s="453"/>
      <c r="P80" s="454"/>
      <c r="Q80" s="454"/>
      <c r="R80" s="454"/>
      <c r="S80" s="454"/>
    </row>
    <row r="81" spans="1:22" ht="15.6">
      <c r="A81" s="308"/>
      <c r="B81" s="308"/>
      <c r="C81" s="308"/>
      <c r="D81" s="308"/>
      <c r="E81" s="308"/>
      <c r="F81" s="308"/>
      <c r="G81" s="308"/>
      <c r="H81" s="308"/>
      <c r="I81" s="308"/>
      <c r="J81" s="308"/>
      <c r="K81" s="308"/>
      <c r="L81" s="308"/>
      <c r="O81" s="453"/>
      <c r="P81" s="454"/>
      <c r="Q81" s="454"/>
      <c r="R81" s="454"/>
      <c r="S81" s="454"/>
    </row>
    <row r="82" spans="1:22" ht="15.6">
      <c r="A82" s="308"/>
      <c r="B82" s="308"/>
      <c r="C82" s="308"/>
      <c r="D82" s="308"/>
      <c r="E82" s="308"/>
      <c r="F82" s="308"/>
      <c r="G82" s="308"/>
      <c r="H82" s="308"/>
      <c r="I82" s="308"/>
      <c r="J82" s="308"/>
      <c r="K82" s="308"/>
      <c r="L82" s="308"/>
      <c r="O82" s="453"/>
      <c r="P82" s="454"/>
      <c r="Q82" s="454"/>
      <c r="R82" s="454"/>
      <c r="S82" s="454"/>
    </row>
    <row r="83" spans="1:22" ht="16.2" thickBot="1">
      <c r="A83" s="308"/>
      <c r="B83" s="320" t="s">
        <v>98</v>
      </c>
      <c r="C83" s="308"/>
      <c r="H83" s="320" t="s">
        <v>98</v>
      </c>
      <c r="I83" s="308"/>
      <c r="J83" s="308"/>
      <c r="K83" s="308"/>
      <c r="L83" s="308"/>
      <c r="O83" s="453"/>
      <c r="P83" s="454"/>
      <c r="Q83" s="454"/>
      <c r="R83" s="454"/>
      <c r="S83" s="454"/>
    </row>
    <row r="84" spans="1:22" ht="16.2" thickTop="1">
      <c r="A84" s="308"/>
      <c r="B84" s="308"/>
      <c r="C84" s="308"/>
      <c r="H84" s="308"/>
      <c r="I84" s="308"/>
      <c r="J84" s="308"/>
      <c r="K84" s="308"/>
      <c r="L84" s="308"/>
      <c r="O84" s="455"/>
      <c r="P84" s="455"/>
      <c r="Q84" s="455"/>
      <c r="R84" s="455"/>
      <c r="S84" s="455"/>
    </row>
    <row r="85" spans="1:22" ht="15.6">
      <c r="A85" s="308"/>
      <c r="B85" s="323" t="s">
        <v>115</v>
      </c>
      <c r="C85" s="324" t="str">
        <f>IF(C89&gt;C90,"Poor Practice",IF(AND(C89&gt;C91,C89&lt;C90),"Typical Practice","Good Practice"))</f>
        <v>Poor Practice</v>
      </c>
      <c r="H85" s="323" t="s">
        <v>116</v>
      </c>
      <c r="I85" s="324" t="str">
        <f>IF(I88&gt;I89,"Poor Practice",IF(AND(I88&gt;I90,I88&lt;I89),"Typical Practice","Good Practice"))</f>
        <v>Poor Practice</v>
      </c>
      <c r="J85" s="308"/>
      <c r="K85" s="308"/>
      <c r="L85" s="308"/>
      <c r="O85" s="455"/>
      <c r="P85" s="455"/>
      <c r="Q85" s="455"/>
      <c r="R85" s="455"/>
      <c r="S85" s="455"/>
    </row>
    <row r="86" spans="1:22" ht="15.6">
      <c r="A86" s="308"/>
      <c r="B86" s="323" t="s">
        <v>117</v>
      </c>
      <c r="C86" s="325" t="str">
        <f>IF(C85="Poor Practice","Move from Poor to Typical Practice",IF(C85="Typical Practice","Move from Typical to Good Practice","Remain at Good Practice"))</f>
        <v>Move from Poor to Typical Practice</v>
      </c>
      <c r="H86" s="323" t="s">
        <v>117</v>
      </c>
      <c r="I86" s="325" t="str">
        <f>IF(I85="Poor Practice","Move from Poor to Typical Practice",IF(I85="Typical Practice","Move from Typical to Good Practice","Remain at Good Practice"))</f>
        <v>Move from Poor to Typical Practice</v>
      </c>
      <c r="J86" s="308"/>
      <c r="K86" s="308"/>
      <c r="L86" s="308"/>
      <c r="O86" s="455"/>
      <c r="P86" s="455"/>
      <c r="Q86" s="455"/>
      <c r="R86" s="455"/>
      <c r="S86" s="455"/>
      <c r="T86" s="308"/>
    </row>
    <row r="87" spans="1:22" ht="15.6">
      <c r="A87" s="308"/>
      <c r="B87" s="329" t="s">
        <v>127</v>
      </c>
      <c r="C87" s="330">
        <f>IF(C85="Poor Practice",(C89-C90)*C5,IF(C85="Typical Practice",(C89-C91)*C5,"0"))*C92</f>
        <v>14840.666977139328</v>
      </c>
      <c r="H87" s="323" t="s">
        <v>118</v>
      </c>
      <c r="I87" s="326">
        <f>SUM(U129:U140)/$C$5</f>
        <v>4587.471213336531</v>
      </c>
      <c r="J87" s="308"/>
      <c r="K87" s="308"/>
      <c r="L87" s="308"/>
      <c r="O87" s="308"/>
      <c r="P87" s="308"/>
      <c r="Q87" s="308"/>
      <c r="T87" s="308"/>
    </row>
    <row r="88" spans="1:22" ht="16.2" thickBot="1">
      <c r="A88" s="308"/>
      <c r="B88" s="323" t="s">
        <v>118</v>
      </c>
      <c r="C88" s="326">
        <f>SUM(U129:U140)/$C$5</f>
        <v>4587.471213336531</v>
      </c>
      <c r="H88" s="323" t="s">
        <v>119</v>
      </c>
      <c r="I88" s="326">
        <f>SUM(V129:V140)/$C$5</f>
        <v>3621.4774035764999</v>
      </c>
      <c r="J88" s="308"/>
      <c r="K88" s="308"/>
      <c r="L88" s="308"/>
      <c r="O88" s="308"/>
      <c r="P88" s="308"/>
      <c r="Q88" s="308"/>
      <c r="T88" s="308"/>
      <c r="U88" s="320" t="s">
        <v>97</v>
      </c>
      <c r="V88" s="308"/>
    </row>
    <row r="89" spans="1:22" ht="16.2" thickTop="1">
      <c r="A89" s="308"/>
      <c r="B89" s="323" t="s">
        <v>119</v>
      </c>
      <c r="C89" s="326">
        <f>SUM(V129:V140)/$C$5</f>
        <v>3621.4774035764999</v>
      </c>
      <c r="H89" s="323" t="s">
        <v>121</v>
      </c>
      <c r="I89" s="326">
        <v>3425</v>
      </c>
      <c r="J89" s="308"/>
      <c r="K89" s="308"/>
      <c r="L89" s="308"/>
      <c r="O89" s="308"/>
      <c r="P89" s="308"/>
      <c r="Q89" s="308"/>
      <c r="T89" s="308"/>
      <c r="U89" s="308"/>
      <c r="V89" s="308"/>
    </row>
    <row r="90" spans="1:22" ht="15.6">
      <c r="A90" s="308"/>
      <c r="B90" s="323" t="s">
        <v>121</v>
      </c>
      <c r="C90" s="326">
        <v>3424.5230672175271</v>
      </c>
      <c r="H90" s="323" t="s">
        <v>123</v>
      </c>
      <c r="I90" s="326">
        <v>2566</v>
      </c>
      <c r="J90" s="308"/>
      <c r="K90" s="308"/>
      <c r="L90" s="308"/>
      <c r="O90" s="308"/>
      <c r="P90" s="308"/>
      <c r="Q90" s="308"/>
      <c r="T90" s="308"/>
      <c r="U90" s="323" t="s">
        <v>115</v>
      </c>
      <c r="V90" s="324" t="str">
        <f>IF(V93&gt;V94,"Poor Practice",IF(AND(V93&gt;V95,V93&lt;V94),"Typical Practice","Good Practice"))</f>
        <v>Typical Practice</v>
      </c>
    </row>
    <row r="91" spans="1:22" ht="15.6">
      <c r="A91" s="308"/>
      <c r="B91" s="323" t="s">
        <v>123</v>
      </c>
      <c r="C91" s="326">
        <v>2566.0543073919357</v>
      </c>
      <c r="H91" s="308"/>
      <c r="I91" s="308"/>
      <c r="J91" s="308"/>
      <c r="K91" s="308"/>
      <c r="L91" s="308"/>
      <c r="O91" s="308"/>
      <c r="P91" s="308"/>
      <c r="Q91" s="308"/>
      <c r="T91" s="308"/>
      <c r="U91" s="323" t="s">
        <v>117</v>
      </c>
      <c r="V91" s="325" t="str">
        <f>IF(V90="Poor Practice","Move from Poor to Typical Practice",IF(V90="Typical Practice","Move from Typical to Good Practice","Remain at Good Practice"))</f>
        <v>Move from Typical to Good Practice</v>
      </c>
    </row>
    <row r="92" spans="1:22" ht="15.6">
      <c r="A92" s="308"/>
      <c r="B92" s="323" t="s">
        <v>128</v>
      </c>
      <c r="C92" s="331">
        <f>SUM(AB142:AB153)/SUM(V129:V140)</f>
        <v>0.29433906585225311</v>
      </c>
      <c r="H92" s="308"/>
      <c r="I92" s="308"/>
      <c r="J92" s="308"/>
      <c r="K92" s="308"/>
      <c r="L92" s="308"/>
      <c r="T92" s="308"/>
      <c r="U92" s="323" t="s">
        <v>118</v>
      </c>
      <c r="V92" s="326">
        <f>SUM(AA155:AA166)/$C$5</f>
        <v>15420.831656847657</v>
      </c>
    </row>
    <row r="93" spans="1:22" ht="15.6">
      <c r="A93" s="308"/>
      <c r="H93" s="308"/>
      <c r="I93" s="308"/>
      <c r="J93" s="308"/>
      <c r="K93" s="308"/>
      <c r="L93" s="308"/>
      <c r="T93" s="308"/>
      <c r="U93" s="323" t="s">
        <v>119</v>
      </c>
      <c r="V93" s="326">
        <f>SUM(AB155:AB166)/$C$5</f>
        <v>12371.370136624999</v>
      </c>
    </row>
    <row r="94" spans="1:22" ht="15.6">
      <c r="A94" s="308"/>
      <c r="H94" s="308"/>
      <c r="I94" s="308"/>
      <c r="J94" s="308"/>
      <c r="K94" s="308"/>
      <c r="L94" s="308"/>
      <c r="T94" s="308"/>
      <c r="U94" s="323" t="s">
        <v>120</v>
      </c>
      <c r="V94" s="326">
        <v>14970</v>
      </c>
    </row>
    <row r="95" spans="1:22" ht="15.6">
      <c r="A95" s="308"/>
      <c r="H95" s="308"/>
      <c r="I95" s="308"/>
      <c r="J95" s="308"/>
      <c r="K95" s="308"/>
      <c r="L95" s="308"/>
      <c r="T95" s="308"/>
      <c r="U95" s="323" t="s">
        <v>122</v>
      </c>
      <c r="V95" s="326">
        <v>9283</v>
      </c>
    </row>
    <row r="96" spans="1:22" ht="15.6">
      <c r="A96" s="308"/>
      <c r="H96" s="308"/>
      <c r="I96" s="308"/>
      <c r="J96" s="308"/>
      <c r="K96" s="308"/>
      <c r="L96" s="308"/>
      <c r="O96" s="456"/>
      <c r="T96" s="308"/>
    </row>
    <row r="97" spans="1:20" ht="15.6">
      <c r="A97" s="308"/>
      <c r="H97" s="308"/>
      <c r="I97" s="308"/>
      <c r="J97" s="308"/>
      <c r="K97" s="308"/>
      <c r="L97" s="308"/>
      <c r="O97" s="460"/>
      <c r="T97" s="308"/>
    </row>
    <row r="98" spans="1:20" ht="15.6">
      <c r="A98" s="308"/>
      <c r="H98" s="308"/>
      <c r="I98" s="308"/>
      <c r="J98" s="308"/>
      <c r="K98" s="308"/>
      <c r="L98" s="308"/>
      <c r="O98" s="336"/>
      <c r="P98" s="308"/>
      <c r="Q98" s="308"/>
      <c r="R98" s="308"/>
      <c r="S98" s="308"/>
      <c r="T98" s="308"/>
    </row>
    <row r="99" spans="1:20" ht="15.6">
      <c r="A99" s="308"/>
      <c r="H99" s="308"/>
      <c r="I99" s="308"/>
      <c r="J99" s="308"/>
      <c r="K99" s="308"/>
      <c r="L99" s="308"/>
      <c r="O99" s="308"/>
      <c r="P99" s="308"/>
      <c r="Q99" s="308"/>
      <c r="R99" s="308"/>
      <c r="S99" s="308"/>
      <c r="T99" s="308"/>
    </row>
    <row r="100" spans="1:20" ht="15.6">
      <c r="A100" s="308"/>
      <c r="H100" s="308"/>
      <c r="I100" s="308"/>
      <c r="J100" s="308"/>
      <c r="K100" s="308"/>
      <c r="L100" s="308"/>
      <c r="O100" s="308"/>
      <c r="P100" s="308"/>
      <c r="Q100" s="308"/>
      <c r="R100" s="308"/>
      <c r="S100" s="308"/>
      <c r="T100" s="308"/>
    </row>
    <row r="101" spans="1:20" ht="15.6">
      <c r="A101" s="308"/>
      <c r="H101" s="308"/>
      <c r="I101" s="308"/>
      <c r="J101" s="308"/>
      <c r="K101" s="308"/>
      <c r="L101" s="308"/>
      <c r="O101" s="308"/>
      <c r="P101" s="315"/>
      <c r="Q101" s="308"/>
      <c r="R101" s="308"/>
      <c r="S101" s="308"/>
      <c r="T101" s="308"/>
    </row>
    <row r="102" spans="1:20" ht="15.6">
      <c r="A102" s="308"/>
      <c r="H102" s="308"/>
      <c r="I102" s="308"/>
      <c r="J102" s="308"/>
      <c r="K102" s="308"/>
      <c r="L102" s="308"/>
      <c r="O102" s="308"/>
      <c r="P102" s="315"/>
      <c r="Q102" s="308"/>
      <c r="R102" s="308"/>
      <c r="S102" s="308"/>
      <c r="T102" s="308"/>
    </row>
    <row r="103" spans="1:20" ht="15.6">
      <c r="A103" s="308"/>
      <c r="B103" s="308" t="s">
        <v>99</v>
      </c>
      <c r="H103" s="308"/>
      <c r="I103" s="308"/>
      <c r="J103" s="308"/>
      <c r="K103" s="308"/>
      <c r="L103" s="308"/>
      <c r="O103" s="308"/>
      <c r="P103" s="315"/>
      <c r="Q103" s="308"/>
      <c r="R103" s="308"/>
      <c r="S103" s="308"/>
      <c r="T103" s="308"/>
    </row>
    <row r="104" spans="1:20" ht="15.6">
      <c r="A104" s="308"/>
      <c r="B104" s="308" t="s">
        <v>124</v>
      </c>
      <c r="H104" s="308"/>
      <c r="I104" s="308"/>
      <c r="J104" s="308"/>
      <c r="K104" s="308"/>
      <c r="L104" s="308"/>
      <c r="O104" s="308"/>
      <c r="P104" s="315"/>
      <c r="Q104" s="308"/>
      <c r="R104" s="308"/>
      <c r="S104" s="308"/>
      <c r="T104" s="308"/>
    </row>
    <row r="105" spans="1:20" ht="15.6">
      <c r="A105" s="308"/>
      <c r="H105" s="308"/>
      <c r="I105" s="308"/>
      <c r="J105" s="308"/>
      <c r="K105" s="308"/>
      <c r="L105" s="308"/>
      <c r="O105" s="308"/>
      <c r="P105" s="315"/>
      <c r="Q105" s="308"/>
      <c r="R105" s="308"/>
      <c r="S105" s="308"/>
      <c r="T105" s="308"/>
    </row>
    <row r="106" spans="1:20" ht="15.6">
      <c r="A106" s="308"/>
      <c r="H106" s="308"/>
      <c r="I106" s="308"/>
      <c r="J106" s="308"/>
      <c r="K106" s="308"/>
      <c r="L106" s="308"/>
      <c r="O106" s="308"/>
      <c r="P106" s="315"/>
      <c r="Q106" s="308"/>
      <c r="R106" s="308"/>
      <c r="S106" s="308"/>
      <c r="T106" s="308"/>
    </row>
    <row r="107" spans="1:20" ht="15.6">
      <c r="A107" s="308"/>
      <c r="H107" s="308"/>
      <c r="I107" s="308"/>
      <c r="J107" s="308"/>
      <c r="K107" s="308"/>
      <c r="L107" s="308"/>
      <c r="O107" s="308"/>
      <c r="P107" s="315"/>
      <c r="Q107" s="308"/>
      <c r="R107" s="308"/>
      <c r="S107" s="308"/>
      <c r="T107" s="308"/>
    </row>
    <row r="108" spans="1:20" ht="15.6">
      <c r="A108" s="308"/>
      <c r="H108" s="308"/>
      <c r="I108" s="308"/>
      <c r="J108" s="308"/>
      <c r="K108" s="308"/>
      <c r="L108" s="308"/>
      <c r="O108" s="308"/>
      <c r="P108" s="315"/>
      <c r="Q108" s="308"/>
      <c r="R108" s="308"/>
      <c r="S108" s="308"/>
      <c r="T108" s="308"/>
    </row>
    <row r="109" spans="1:20" ht="15.6">
      <c r="A109" s="308"/>
      <c r="B109" s="308"/>
      <c r="C109" s="315"/>
      <c r="D109" s="308"/>
      <c r="E109" s="308"/>
      <c r="F109" s="308"/>
      <c r="G109" s="308"/>
      <c r="H109" s="308"/>
      <c r="I109" s="308"/>
      <c r="J109" s="308"/>
      <c r="K109" s="308"/>
      <c r="L109" s="308"/>
      <c r="O109" s="315"/>
      <c r="P109" s="315"/>
      <c r="Q109" s="308"/>
      <c r="R109" s="308"/>
      <c r="S109" s="308"/>
      <c r="T109" s="308"/>
    </row>
    <row r="110" spans="1:20" ht="15.6">
      <c r="A110" s="308"/>
      <c r="C110" s="315"/>
      <c r="D110" s="308"/>
      <c r="E110" s="308"/>
      <c r="F110" s="308"/>
      <c r="G110" s="308"/>
      <c r="H110" s="308"/>
      <c r="I110" s="308"/>
      <c r="J110" s="308"/>
      <c r="K110" s="308"/>
      <c r="L110" s="308"/>
      <c r="O110" s="308"/>
      <c r="P110" s="315"/>
      <c r="Q110" s="308"/>
      <c r="R110" s="308"/>
      <c r="S110" s="308"/>
      <c r="T110" s="308"/>
    </row>
    <row r="111" spans="1:20" ht="15.6">
      <c r="O111" s="308"/>
      <c r="P111" s="315"/>
      <c r="Q111" s="308"/>
      <c r="R111" s="308"/>
      <c r="S111" s="308"/>
      <c r="T111" s="308"/>
    </row>
    <row r="128" spans="3:30" ht="15.6">
      <c r="C128" t="s">
        <v>7</v>
      </c>
      <c r="E128" t="s">
        <v>18</v>
      </c>
      <c r="F128" s="1" t="s">
        <v>9</v>
      </c>
      <c r="H128" t="s">
        <v>10</v>
      </c>
      <c r="I128" t="s">
        <v>84</v>
      </c>
      <c r="K128" t="s">
        <v>11</v>
      </c>
      <c r="L128" t="s">
        <v>12</v>
      </c>
      <c r="M128" t="s">
        <v>13</v>
      </c>
      <c r="O128" t="s">
        <v>21</v>
      </c>
      <c r="P128" s="1" t="s">
        <v>9</v>
      </c>
      <c r="R128" s="306" t="s">
        <v>89</v>
      </c>
      <c r="S128" s="307">
        <v>2014</v>
      </c>
      <c r="T128" s="307">
        <v>2015</v>
      </c>
      <c r="U128" s="307">
        <v>2016</v>
      </c>
      <c r="V128" s="307">
        <v>2017</v>
      </c>
      <c r="W128" s="307">
        <v>2018</v>
      </c>
      <c r="X128" s="308"/>
      <c r="Y128" s="308"/>
      <c r="Z128" s="308"/>
      <c r="AA128" s="308"/>
      <c r="AB128" s="308"/>
      <c r="AC128" s="308"/>
      <c r="AD128" s="308"/>
    </row>
    <row r="129" spans="2:30" ht="15.6">
      <c r="B129" s="2">
        <v>41730</v>
      </c>
      <c r="C129" s="1">
        <v>2697</v>
      </c>
      <c r="D129" s="2">
        <f>B129</f>
        <v>41730</v>
      </c>
      <c r="E129" s="1">
        <v>89954.209057999993</v>
      </c>
      <c r="F129" s="1">
        <v>116</v>
      </c>
      <c r="G129" s="2">
        <f>B129</f>
        <v>41730</v>
      </c>
      <c r="H129" s="1">
        <v>129848</v>
      </c>
      <c r="I129" s="1">
        <v>330</v>
      </c>
      <c r="J129" s="2">
        <f>G129</f>
        <v>41730</v>
      </c>
      <c r="K129" s="1">
        <v>69793.3</v>
      </c>
      <c r="L129" s="1">
        <v>16249.328675729999</v>
      </c>
      <c r="M129" s="1">
        <f>SUM(K129:L129)</f>
        <v>86042.628675729997</v>
      </c>
      <c r="N129" s="2">
        <f>G129</f>
        <v>41730</v>
      </c>
      <c r="O129" s="14">
        <f>E129*0.036</f>
        <v>3238.3515260879994</v>
      </c>
      <c r="P129">
        <f>F129</f>
        <v>116</v>
      </c>
      <c r="R129" s="309" t="s">
        <v>23</v>
      </c>
      <c r="S129" s="310">
        <f>M129</f>
        <v>86042.628675729997</v>
      </c>
      <c r="T129" s="310">
        <f>M141</f>
        <v>134242.22944979666</v>
      </c>
      <c r="U129" s="310">
        <f>M153</f>
        <v>127415.50829390399</v>
      </c>
      <c r="V129" s="310">
        <f>M165</f>
        <v>66485.325015776005</v>
      </c>
      <c r="W129" s="310">
        <f>M177</f>
        <v>56092.179569272004</v>
      </c>
      <c r="X129" s="308"/>
      <c r="Y129" s="308"/>
      <c r="Z129" s="308"/>
      <c r="AA129" s="308"/>
      <c r="AB129" s="308"/>
      <c r="AC129" s="308"/>
      <c r="AD129" s="308"/>
    </row>
    <row r="130" spans="2:30" ht="15.6">
      <c r="B130" s="2">
        <v>41760</v>
      </c>
      <c r="C130" s="1">
        <v>2678</v>
      </c>
      <c r="D130" s="2">
        <f t="shared" ref="D130:D193" si="3">B130</f>
        <v>41760</v>
      </c>
      <c r="E130" s="1">
        <v>99318.493199000004</v>
      </c>
      <c r="F130" s="1">
        <v>77</v>
      </c>
      <c r="G130" s="2">
        <f t="shared" ref="G130:G193" si="4">B130</f>
        <v>41760</v>
      </c>
      <c r="H130" s="1">
        <v>123535</v>
      </c>
      <c r="I130" s="1">
        <v>279</v>
      </c>
      <c r="J130" s="2">
        <f t="shared" ref="J130:J186" si="5">G130</f>
        <v>41760</v>
      </c>
      <c r="K130" s="1">
        <v>66400.0625</v>
      </c>
      <c r="L130" s="1">
        <v>17981.721241815001</v>
      </c>
      <c r="M130" s="1">
        <f t="shared" ref="M130:M193" si="6">SUM(K130:L130)</f>
        <v>84381.783741815001</v>
      </c>
      <c r="N130" s="2">
        <f t="shared" ref="N130:N186" si="7">G130</f>
        <v>41760</v>
      </c>
      <c r="O130" s="14">
        <f t="shared" ref="O130:O186" si="8">E130*0.036</f>
        <v>3575.4657551639998</v>
      </c>
      <c r="P130">
        <f t="shared" ref="P130:P186" si="9">F130</f>
        <v>77</v>
      </c>
      <c r="R130" s="309" t="s">
        <v>24</v>
      </c>
      <c r="S130" s="310">
        <f t="shared" ref="S130:S140" si="10">M130</f>
        <v>84381.783741815001</v>
      </c>
      <c r="T130" s="310">
        <f t="shared" ref="T130:T140" si="11">M142</f>
        <v>107645.84148309598</v>
      </c>
      <c r="U130" s="310">
        <f t="shared" ref="U130:U140" si="12">M154</f>
        <v>95647.343734752008</v>
      </c>
      <c r="V130" s="310">
        <f t="shared" ref="V130:V140" si="13">M166</f>
        <v>65679.655710167994</v>
      </c>
      <c r="W130" s="310">
        <f t="shared" ref="W130:W140" si="14">M178</f>
        <v>58312.941081559999</v>
      </c>
      <c r="X130" s="308"/>
      <c r="Y130" s="308"/>
      <c r="Z130" s="308"/>
      <c r="AA130" s="308"/>
      <c r="AB130" s="308"/>
      <c r="AC130" s="308"/>
      <c r="AD130" s="308"/>
    </row>
    <row r="131" spans="2:30" ht="15.6">
      <c r="B131" s="2">
        <v>41791</v>
      </c>
      <c r="C131" s="1">
        <v>2982</v>
      </c>
      <c r="D131" s="2">
        <f t="shared" si="3"/>
        <v>41791</v>
      </c>
      <c r="E131" s="1">
        <v>121901.68699399999</v>
      </c>
      <c r="F131" s="1">
        <v>24</v>
      </c>
      <c r="G131" s="2">
        <f t="shared" si="4"/>
        <v>41791</v>
      </c>
      <c r="H131" s="1">
        <v>122400</v>
      </c>
      <c r="I131" s="1">
        <v>240</v>
      </c>
      <c r="J131" s="2">
        <f t="shared" si="5"/>
        <v>41791</v>
      </c>
      <c r="K131" s="1">
        <v>65790</v>
      </c>
      <c r="L131" s="1">
        <v>22159.612093889999</v>
      </c>
      <c r="M131" s="1">
        <f t="shared" si="6"/>
        <v>87949.612093889999</v>
      </c>
      <c r="N131" s="2">
        <f t="shared" si="7"/>
        <v>41791</v>
      </c>
      <c r="O131" s="14">
        <f t="shared" si="8"/>
        <v>4388.4607317839991</v>
      </c>
      <c r="P131">
        <f t="shared" si="9"/>
        <v>24</v>
      </c>
      <c r="R131" s="309" t="s">
        <v>25</v>
      </c>
      <c r="S131" s="310">
        <f t="shared" si="10"/>
        <v>87949.612093889999</v>
      </c>
      <c r="T131" s="310">
        <f t="shared" si="11"/>
        <v>76795.466330187046</v>
      </c>
      <c r="U131" s="310">
        <f t="shared" si="12"/>
        <v>80364.136703111988</v>
      </c>
      <c r="V131" s="310">
        <f t="shared" si="13"/>
        <v>53797.712362560007</v>
      </c>
      <c r="W131" s="310">
        <f t="shared" si="14"/>
        <v>54947.763065407999</v>
      </c>
      <c r="X131" s="308"/>
      <c r="Y131" s="308"/>
      <c r="Z131" s="308"/>
      <c r="AA131" s="308"/>
      <c r="AB131" s="308"/>
      <c r="AC131" s="308"/>
      <c r="AD131" s="308"/>
    </row>
    <row r="132" spans="2:30" ht="15.6">
      <c r="B132" s="2">
        <v>41821</v>
      </c>
      <c r="C132" s="1">
        <v>3091</v>
      </c>
      <c r="D132" s="2">
        <f t="shared" si="3"/>
        <v>41821</v>
      </c>
      <c r="E132" s="1">
        <v>136594.110002</v>
      </c>
      <c r="F132" s="1">
        <v>8</v>
      </c>
      <c r="G132" s="2">
        <f t="shared" si="4"/>
        <v>41821</v>
      </c>
      <c r="H132" s="1">
        <v>119370</v>
      </c>
      <c r="I132" s="1">
        <v>232.5</v>
      </c>
      <c r="J132" s="2">
        <f t="shared" si="5"/>
        <v>41821</v>
      </c>
      <c r="K132" s="1">
        <v>64161.375</v>
      </c>
      <c r="L132" s="1">
        <v>24877.710350369998</v>
      </c>
      <c r="M132" s="1">
        <f t="shared" si="6"/>
        <v>89039.085350370005</v>
      </c>
      <c r="N132" s="2">
        <f t="shared" si="7"/>
        <v>41821</v>
      </c>
      <c r="O132" s="14">
        <f t="shared" si="8"/>
        <v>4917.3879600719993</v>
      </c>
      <c r="P132">
        <f t="shared" si="9"/>
        <v>8</v>
      </c>
      <c r="R132" s="309" t="s">
        <v>26</v>
      </c>
      <c r="S132" s="310">
        <f t="shared" si="10"/>
        <v>89039.085350370005</v>
      </c>
      <c r="T132" s="310">
        <f t="shared" si="11"/>
        <v>80888.202412583996</v>
      </c>
      <c r="U132" s="310">
        <f t="shared" si="12"/>
        <v>75838.652369128002</v>
      </c>
      <c r="V132" s="310">
        <f t="shared" si="13"/>
        <v>59862.592597320006</v>
      </c>
      <c r="W132" s="310">
        <f t="shared" si="14"/>
        <v>52123.423842536002</v>
      </c>
      <c r="X132" s="308"/>
      <c r="Y132" s="308"/>
      <c r="Z132" s="308"/>
      <c r="AA132" s="308"/>
      <c r="AB132" s="308"/>
      <c r="AC132" s="308"/>
      <c r="AD132" s="308"/>
    </row>
    <row r="133" spans="2:30" ht="15.6">
      <c r="B133" s="2">
        <v>41852</v>
      </c>
      <c r="C133" s="1">
        <v>2919</v>
      </c>
      <c r="D133" s="2">
        <f t="shared" si="3"/>
        <v>41852</v>
      </c>
      <c r="E133" s="1">
        <v>59245.33655</v>
      </c>
      <c r="F133" s="1">
        <v>25</v>
      </c>
      <c r="G133" s="2">
        <f t="shared" si="4"/>
        <v>41852</v>
      </c>
      <c r="H133" s="1">
        <v>110880.8</v>
      </c>
      <c r="I133" s="1">
        <v>248</v>
      </c>
      <c r="J133" s="2">
        <f t="shared" si="5"/>
        <v>41852</v>
      </c>
      <c r="K133" s="1">
        <v>59598.43</v>
      </c>
      <c r="L133" s="1">
        <v>10568.187261749999</v>
      </c>
      <c r="M133" s="1">
        <f t="shared" si="6"/>
        <v>70166.617261749998</v>
      </c>
      <c r="N133" s="2">
        <f t="shared" si="7"/>
        <v>41852</v>
      </c>
      <c r="O133" s="14">
        <f t="shared" si="8"/>
        <v>2132.8321157999999</v>
      </c>
      <c r="P133">
        <f t="shared" si="9"/>
        <v>25</v>
      </c>
      <c r="R133" s="309" t="s">
        <v>27</v>
      </c>
      <c r="S133" s="310">
        <f t="shared" si="10"/>
        <v>70166.617261749998</v>
      </c>
      <c r="T133" s="310">
        <f t="shared" si="11"/>
        <v>82327.5704337028</v>
      </c>
      <c r="U133" s="310">
        <f t="shared" si="12"/>
        <v>72623.823682287999</v>
      </c>
      <c r="V133" s="310">
        <f t="shared" si="13"/>
        <v>59248.845846952005</v>
      </c>
      <c r="W133" s="310">
        <f t="shared" si="14"/>
        <v>64783.098605640007</v>
      </c>
      <c r="X133" s="308"/>
      <c r="Y133" s="308"/>
      <c r="Z133" s="308"/>
      <c r="AA133" s="308"/>
      <c r="AB133" s="308"/>
      <c r="AC133" s="308"/>
      <c r="AD133" s="308"/>
    </row>
    <row r="134" spans="2:30" ht="15.6">
      <c r="B134" s="2">
        <v>41883</v>
      </c>
      <c r="C134" s="1">
        <v>2735.0666666666666</v>
      </c>
      <c r="D134" s="2">
        <f t="shared" si="3"/>
        <v>41883</v>
      </c>
      <c r="E134" s="1">
        <v>94705.755743000002</v>
      </c>
      <c r="F134" s="1">
        <v>25</v>
      </c>
      <c r="G134" s="2">
        <f t="shared" si="4"/>
        <v>41883</v>
      </c>
      <c r="H134" s="1">
        <v>127358.26666666666</v>
      </c>
      <c r="I134" s="1">
        <v>300</v>
      </c>
      <c r="J134" s="2">
        <f t="shared" si="5"/>
        <v>41883</v>
      </c>
      <c r="K134" s="1">
        <v>68455.068333333329</v>
      </c>
      <c r="L134" s="1">
        <v>17128.364812455002</v>
      </c>
      <c r="M134" s="1">
        <f t="shared" si="6"/>
        <v>85583.433145788324</v>
      </c>
      <c r="N134" s="2">
        <f t="shared" si="7"/>
        <v>41883</v>
      </c>
      <c r="O134" s="14">
        <f t="shared" si="8"/>
        <v>3409.4072067479997</v>
      </c>
      <c r="P134">
        <f t="shared" si="9"/>
        <v>25</v>
      </c>
      <c r="R134" s="309" t="s">
        <v>28</v>
      </c>
      <c r="S134" s="310">
        <f t="shared" si="10"/>
        <v>85583.433145788324</v>
      </c>
      <c r="T134" s="310">
        <f t="shared" si="11"/>
        <v>72802.037463479792</v>
      </c>
      <c r="U134" s="310">
        <f t="shared" si="12"/>
        <v>78124.238259695994</v>
      </c>
      <c r="V134" s="310">
        <f t="shared" si="13"/>
        <v>63978.424559928004</v>
      </c>
      <c r="W134" s="310">
        <f t="shared" si="14"/>
        <v>54663.785085399999</v>
      </c>
      <c r="X134" s="308"/>
      <c r="Y134" s="308"/>
      <c r="Z134" s="308"/>
      <c r="AA134" s="308"/>
      <c r="AB134" s="308"/>
      <c r="AC134" s="308"/>
      <c r="AD134" s="308"/>
    </row>
    <row r="135" spans="2:30" ht="15.6">
      <c r="B135" s="2">
        <v>41913</v>
      </c>
      <c r="C135" s="1">
        <v>2735.0666666666666</v>
      </c>
      <c r="D135" s="2">
        <f t="shared" si="3"/>
        <v>41913</v>
      </c>
      <c r="E135" s="1">
        <v>460980.60054199997</v>
      </c>
      <c r="F135" s="1">
        <v>67</v>
      </c>
      <c r="G135" s="2">
        <f t="shared" si="4"/>
        <v>41913</v>
      </c>
      <c r="H135" s="1">
        <v>140486.26666666666</v>
      </c>
      <c r="I135" s="1">
        <v>403</v>
      </c>
      <c r="J135" s="2">
        <f t="shared" si="5"/>
        <v>41913</v>
      </c>
      <c r="K135" s="1">
        <v>75511.368333333332</v>
      </c>
      <c r="L135" s="1">
        <v>84889.211100269997</v>
      </c>
      <c r="M135" s="1">
        <f t="shared" si="6"/>
        <v>160400.57943360333</v>
      </c>
      <c r="N135" s="2">
        <f t="shared" si="7"/>
        <v>41913</v>
      </c>
      <c r="O135" s="14">
        <f t="shared" si="8"/>
        <v>16595.301619511996</v>
      </c>
      <c r="P135">
        <f t="shared" si="9"/>
        <v>67</v>
      </c>
      <c r="R135" s="309" t="s">
        <v>29</v>
      </c>
      <c r="S135" s="310">
        <f t="shared" si="10"/>
        <v>160400.57943360333</v>
      </c>
      <c r="T135" s="310">
        <f t="shared" si="11"/>
        <v>147314.8858599719</v>
      </c>
      <c r="U135" s="310">
        <f t="shared" si="12"/>
        <v>93531.139284712001</v>
      </c>
      <c r="V135" s="310">
        <f t="shared" si="13"/>
        <v>73865.374335023997</v>
      </c>
      <c r="W135" s="310">
        <f t="shared" si="14"/>
        <v>79915.825857632008</v>
      </c>
      <c r="X135" s="308"/>
      <c r="Y135" s="308"/>
      <c r="Z135" s="308"/>
      <c r="AA135" s="308"/>
      <c r="AB135" s="308"/>
      <c r="AC135" s="308"/>
      <c r="AD135" s="308"/>
    </row>
    <row r="136" spans="2:30" ht="15.6">
      <c r="B136" s="2">
        <v>41944</v>
      </c>
      <c r="C136" s="1">
        <v>2735.0666666666666</v>
      </c>
      <c r="D136" s="2">
        <f t="shared" si="3"/>
        <v>41944</v>
      </c>
      <c r="E136" s="1">
        <v>452096.809886</v>
      </c>
      <c r="F136" s="1">
        <v>174</v>
      </c>
      <c r="G136" s="2">
        <f t="shared" si="4"/>
        <v>41944</v>
      </c>
      <c r="H136" s="1">
        <v>159419.26666666666</v>
      </c>
      <c r="I136" s="1">
        <v>420</v>
      </c>
      <c r="J136" s="2">
        <f t="shared" si="5"/>
        <v>41944</v>
      </c>
      <c r="K136" s="1">
        <v>85687.855833333335</v>
      </c>
      <c r="L136" s="1">
        <v>83245.709828909996</v>
      </c>
      <c r="M136" s="1">
        <f t="shared" si="6"/>
        <v>168933.56566224335</v>
      </c>
      <c r="N136" s="2">
        <f t="shared" si="7"/>
        <v>41944</v>
      </c>
      <c r="O136" s="14">
        <f t="shared" si="8"/>
        <v>16275.485155895998</v>
      </c>
      <c r="P136">
        <f t="shared" si="9"/>
        <v>174</v>
      </c>
      <c r="R136" s="309" t="s">
        <v>30</v>
      </c>
      <c r="S136" s="310">
        <f t="shared" si="10"/>
        <v>168933.56566224335</v>
      </c>
      <c r="T136" s="310">
        <f t="shared" si="11"/>
        <v>146771.6609734727</v>
      </c>
      <c r="U136" s="310">
        <f t="shared" si="12"/>
        <v>112648.82779744</v>
      </c>
      <c r="V136" s="310">
        <f t="shared" si="13"/>
        <v>83292.433046648002</v>
      </c>
      <c r="W136" s="310">
        <f t="shared" si="14"/>
        <v>78961.098263912005</v>
      </c>
      <c r="X136" s="308"/>
      <c r="Y136" s="308"/>
      <c r="Z136" s="308"/>
      <c r="AA136" s="308"/>
      <c r="AB136" s="308"/>
      <c r="AC136" s="308"/>
      <c r="AD136" s="308"/>
    </row>
    <row r="137" spans="2:30" ht="15.6">
      <c r="B137" s="2">
        <v>41974</v>
      </c>
      <c r="C137" s="1">
        <v>2735.0666666666666</v>
      </c>
      <c r="D137" s="2">
        <f t="shared" si="3"/>
        <v>41974</v>
      </c>
      <c r="E137" s="1">
        <v>713720.17365200003</v>
      </c>
      <c r="F137" s="1">
        <v>280</v>
      </c>
      <c r="G137" s="2">
        <f t="shared" si="4"/>
        <v>41974</v>
      </c>
      <c r="H137" s="1">
        <v>169801.19999999998</v>
      </c>
      <c r="I137" s="1">
        <v>496</v>
      </c>
      <c r="J137" s="2">
        <f t="shared" si="5"/>
        <v>41974</v>
      </c>
      <c r="K137" s="1">
        <v>91268.14499999999</v>
      </c>
      <c r="L137" s="1">
        <v>131646.03212562</v>
      </c>
      <c r="M137" s="1">
        <f t="shared" si="6"/>
        <v>222914.17712561999</v>
      </c>
      <c r="N137" s="2">
        <f t="shared" si="7"/>
        <v>41974</v>
      </c>
      <c r="O137" s="14">
        <f t="shared" si="8"/>
        <v>25693.926251471999</v>
      </c>
      <c r="P137">
        <f t="shared" si="9"/>
        <v>280</v>
      </c>
      <c r="R137" s="309" t="s">
        <v>31</v>
      </c>
      <c r="S137" s="310">
        <f t="shared" si="10"/>
        <v>222914.17712561999</v>
      </c>
      <c r="T137" s="310">
        <f t="shared" si="11"/>
        <v>197856.2310301114</v>
      </c>
      <c r="U137" s="310">
        <f t="shared" si="12"/>
        <v>136275.31118244</v>
      </c>
      <c r="V137" s="310">
        <f t="shared" si="13"/>
        <v>107873.83447226399</v>
      </c>
      <c r="W137" s="310">
        <f t="shared" si="14"/>
        <v>79925.081750256009</v>
      </c>
      <c r="X137" s="308"/>
      <c r="Y137" s="308"/>
      <c r="Z137" s="308"/>
      <c r="AA137" s="308"/>
      <c r="AB137" s="308"/>
      <c r="AC137" s="308"/>
      <c r="AD137" s="308"/>
    </row>
    <row r="138" spans="2:30" ht="15.6">
      <c r="B138" s="2">
        <v>42005</v>
      </c>
      <c r="C138" s="1">
        <v>2735.0666666666666</v>
      </c>
      <c r="D138" s="2">
        <f t="shared" si="3"/>
        <v>42005</v>
      </c>
      <c r="E138" s="1">
        <v>80387.049889999995</v>
      </c>
      <c r="F138" s="1">
        <v>315</v>
      </c>
      <c r="G138" s="2">
        <f t="shared" si="4"/>
        <v>42005</v>
      </c>
      <c r="H138" s="1">
        <v>168217.19999999998</v>
      </c>
      <c r="I138" s="1">
        <v>496</v>
      </c>
      <c r="J138" s="2">
        <f t="shared" si="5"/>
        <v>42005</v>
      </c>
      <c r="K138" s="1">
        <v>77748.307667999994</v>
      </c>
      <c r="L138" s="1">
        <v>14436.3573522105</v>
      </c>
      <c r="M138" s="1">
        <f t="shared" si="6"/>
        <v>92184.665020210494</v>
      </c>
      <c r="N138" s="2">
        <f t="shared" si="7"/>
        <v>42005</v>
      </c>
      <c r="O138" s="14">
        <f t="shared" si="8"/>
        <v>2893.9337960399994</v>
      </c>
      <c r="P138">
        <f t="shared" si="9"/>
        <v>315</v>
      </c>
      <c r="R138" s="309" t="s">
        <v>32</v>
      </c>
      <c r="S138" s="310">
        <f t="shared" si="10"/>
        <v>92184.665020210494</v>
      </c>
      <c r="T138" s="310">
        <f t="shared" si="11"/>
        <v>84918.573009825996</v>
      </c>
      <c r="U138" s="310">
        <f t="shared" si="12"/>
        <v>117019.647902992</v>
      </c>
      <c r="V138" s="310">
        <f t="shared" si="13"/>
        <v>92367.959503735998</v>
      </c>
      <c r="W138" s="310">
        <f t="shared" si="14"/>
        <v>90493.388409024003</v>
      </c>
      <c r="X138" s="308"/>
      <c r="Y138" s="308"/>
      <c r="Z138" s="308"/>
      <c r="AA138" s="308"/>
      <c r="AB138" s="308"/>
      <c r="AC138" s="308"/>
      <c r="AD138" s="308"/>
    </row>
    <row r="139" spans="2:30" ht="15.6">
      <c r="B139" s="2">
        <v>42036</v>
      </c>
      <c r="C139" s="1">
        <v>2735.0666666666666</v>
      </c>
      <c r="D139" s="2">
        <f t="shared" si="3"/>
        <v>42036</v>
      </c>
      <c r="E139" s="1">
        <v>521223.80592800007</v>
      </c>
      <c r="F139" s="1">
        <v>294</v>
      </c>
      <c r="G139" s="2">
        <f t="shared" si="4"/>
        <v>42036</v>
      </c>
      <c r="H139" s="1">
        <v>148210.19999999998</v>
      </c>
      <c r="I139" s="1">
        <v>420</v>
      </c>
      <c r="J139" s="2">
        <f t="shared" si="5"/>
        <v>42036</v>
      </c>
      <c r="K139" s="1">
        <v>68501.272337999995</v>
      </c>
      <c r="L139" s="1">
        <v>95748.697003419613</v>
      </c>
      <c r="M139" s="1">
        <f t="shared" si="6"/>
        <v>164249.96934141961</v>
      </c>
      <c r="N139" s="2">
        <f t="shared" si="7"/>
        <v>42036</v>
      </c>
      <c r="O139" s="14">
        <f t="shared" si="8"/>
        <v>18764.057013408001</v>
      </c>
      <c r="P139">
        <f t="shared" si="9"/>
        <v>294</v>
      </c>
      <c r="R139" s="309" t="s">
        <v>33</v>
      </c>
      <c r="S139" s="310">
        <f t="shared" si="10"/>
        <v>164249.96934141961</v>
      </c>
      <c r="T139" s="310">
        <f t="shared" si="11"/>
        <v>159240.98688719521</v>
      </c>
      <c r="U139" s="310">
        <f t="shared" si="12"/>
        <v>98276.534783768002</v>
      </c>
      <c r="V139" s="310">
        <f t="shared" si="13"/>
        <v>107284.65863364001</v>
      </c>
      <c r="W139" s="310">
        <f t="shared" si="14"/>
        <v>73830.932781928001</v>
      </c>
      <c r="X139" s="308"/>
      <c r="Y139" s="308"/>
      <c r="Z139" s="308"/>
      <c r="AA139" s="308"/>
      <c r="AB139" s="308"/>
      <c r="AC139" s="308"/>
      <c r="AD139" s="308"/>
    </row>
    <row r="140" spans="2:30" ht="15.6">
      <c r="B140" s="2">
        <v>42064</v>
      </c>
      <c r="C140" s="1">
        <v>2735.0666666666666</v>
      </c>
      <c r="D140" s="2">
        <f t="shared" si="3"/>
        <v>42064</v>
      </c>
      <c r="E140" s="1">
        <v>544682.56562900008</v>
      </c>
      <c r="F140" s="1">
        <v>239</v>
      </c>
      <c r="G140" s="2">
        <f t="shared" si="4"/>
        <v>42064</v>
      </c>
      <c r="H140" s="1">
        <v>154204.19999999998</v>
      </c>
      <c r="I140" s="1">
        <v>403</v>
      </c>
      <c r="J140" s="2">
        <f t="shared" si="5"/>
        <v>42064</v>
      </c>
      <c r="K140" s="1">
        <v>71271.63919799999</v>
      </c>
      <c r="L140" s="1">
        <v>100075.66523026906</v>
      </c>
      <c r="M140" s="1">
        <f t="shared" si="6"/>
        <v>171347.30442826904</v>
      </c>
      <c r="N140" s="2">
        <f t="shared" si="7"/>
        <v>42064</v>
      </c>
      <c r="O140" s="14">
        <f t="shared" si="8"/>
        <v>19608.572362644001</v>
      </c>
      <c r="P140">
        <f t="shared" si="9"/>
        <v>239</v>
      </c>
      <c r="R140" s="309" t="s">
        <v>34</v>
      </c>
      <c r="S140" s="310">
        <f t="shared" si="10"/>
        <v>171347.30442826904</v>
      </c>
      <c r="T140" s="310">
        <f t="shared" si="11"/>
        <v>166010.0314463586</v>
      </c>
      <c r="U140" s="310">
        <f t="shared" si="12"/>
        <v>86627.466619920015</v>
      </c>
      <c r="V140" s="310">
        <f t="shared" si="13"/>
        <v>93361.399231568008</v>
      </c>
      <c r="W140" s="310">
        <f t="shared" si="14"/>
        <v>62413.327373600005</v>
      </c>
      <c r="X140" s="308"/>
      <c r="Y140" s="308"/>
      <c r="Z140" s="308"/>
      <c r="AA140" s="308"/>
      <c r="AB140" s="308"/>
      <c r="AC140" s="308"/>
      <c r="AD140" s="308"/>
    </row>
    <row r="141" spans="2:30" ht="15.6">
      <c r="B141" s="2">
        <v>42095</v>
      </c>
      <c r="C141" s="1">
        <v>2735.0666666666666</v>
      </c>
      <c r="D141" s="2">
        <f t="shared" si="3"/>
        <v>42095</v>
      </c>
      <c r="E141" s="1">
        <v>377780.48420599994</v>
      </c>
      <c r="F141" s="1">
        <v>146</v>
      </c>
      <c r="G141" s="2">
        <f t="shared" si="4"/>
        <v>42095</v>
      </c>
      <c r="H141" s="1">
        <v>140530.19999999998</v>
      </c>
      <c r="I141" s="1">
        <v>330</v>
      </c>
      <c r="J141" s="2">
        <f t="shared" si="5"/>
        <v>42095</v>
      </c>
      <c r="K141" s="1">
        <v>64951.653137999987</v>
      </c>
      <c r="L141" s="1">
        <v>69290.576311796685</v>
      </c>
      <c r="M141" s="1">
        <f t="shared" si="6"/>
        <v>134242.22944979666</v>
      </c>
      <c r="N141" s="2">
        <f t="shared" si="7"/>
        <v>42095</v>
      </c>
      <c r="O141" s="14">
        <f t="shared" si="8"/>
        <v>13600.097431415996</v>
      </c>
      <c r="P141">
        <f t="shared" si="9"/>
        <v>146</v>
      </c>
      <c r="R141" s="311" t="s">
        <v>60</v>
      </c>
      <c r="S141" s="307">
        <v>2014</v>
      </c>
      <c r="T141" s="307">
        <v>2015</v>
      </c>
      <c r="U141" s="307">
        <v>2016</v>
      </c>
      <c r="V141" s="307">
        <v>2017</v>
      </c>
      <c r="W141" s="307">
        <v>2018</v>
      </c>
      <c r="X141" s="311" t="s">
        <v>90</v>
      </c>
      <c r="Y141" s="307">
        <v>2014</v>
      </c>
      <c r="Z141" s="307">
        <v>2015</v>
      </c>
      <c r="AA141" s="307">
        <v>2016</v>
      </c>
      <c r="AB141" s="307">
        <v>2017</v>
      </c>
      <c r="AC141" s="307">
        <v>2018</v>
      </c>
      <c r="AD141" s="308"/>
    </row>
    <row r="142" spans="2:30" ht="15.6">
      <c r="B142" s="2">
        <v>42125</v>
      </c>
      <c r="C142" s="1">
        <v>2735.0666666666666</v>
      </c>
      <c r="D142" s="2">
        <f t="shared" si="3"/>
        <v>42125</v>
      </c>
      <c r="E142" s="1">
        <v>238308.42127999998</v>
      </c>
      <c r="F142" s="1">
        <v>96</v>
      </c>
      <c r="G142" s="2">
        <f t="shared" si="4"/>
        <v>42125</v>
      </c>
      <c r="H142" s="1">
        <v>138646.19999999998</v>
      </c>
      <c r="I142" s="1">
        <v>279</v>
      </c>
      <c r="J142" s="2">
        <f t="shared" si="5"/>
        <v>42125</v>
      </c>
      <c r="K142" s="1">
        <v>64080.88717799999</v>
      </c>
      <c r="L142" s="1">
        <v>43564.954305095998</v>
      </c>
      <c r="M142" s="1">
        <f t="shared" si="6"/>
        <v>107645.84148309598</v>
      </c>
      <c r="N142" s="2">
        <f t="shared" si="7"/>
        <v>42125</v>
      </c>
      <c r="O142" s="14">
        <f t="shared" si="8"/>
        <v>8579.1031660799981</v>
      </c>
      <c r="P142">
        <f t="shared" si="9"/>
        <v>96</v>
      </c>
      <c r="R142" s="309" t="s">
        <v>23</v>
      </c>
      <c r="S142" s="310">
        <f>C129</f>
        <v>2697</v>
      </c>
      <c r="T142" s="310">
        <f>C141</f>
        <v>2735.0666666666666</v>
      </c>
      <c r="U142" s="310">
        <f>C153</f>
        <v>3044</v>
      </c>
      <c r="V142" s="310">
        <f>C165</f>
        <v>2502</v>
      </c>
      <c r="W142" s="310">
        <f>C177</f>
        <v>2646</v>
      </c>
      <c r="X142" s="309" t="s">
        <v>23</v>
      </c>
      <c r="Y142" s="312">
        <f>(S155*0.13)+(S168*0.03)</f>
        <v>19578.86627174</v>
      </c>
      <c r="Z142" s="312">
        <f t="shared" ref="Z142:AC153" si="15">(T155*0.13)+(T168*0.03)</f>
        <v>29602.340526179996</v>
      </c>
      <c r="AA142" s="312">
        <f t="shared" si="15"/>
        <v>28200.134526179998</v>
      </c>
      <c r="AB142" s="312">
        <f t="shared" si="15"/>
        <v>19901.08005692</v>
      </c>
      <c r="AC142" s="312">
        <f t="shared" si="15"/>
        <v>20778.511369990003</v>
      </c>
      <c r="AD142" s="308"/>
    </row>
    <row r="143" spans="2:30" ht="15.6">
      <c r="B143" s="2">
        <v>42156</v>
      </c>
      <c r="C143" s="1">
        <v>2735.0666666666666</v>
      </c>
      <c r="D143" s="2">
        <f t="shared" si="3"/>
        <v>42156</v>
      </c>
      <c r="E143" s="1">
        <v>120566.982869</v>
      </c>
      <c r="F143" s="1">
        <v>37</v>
      </c>
      <c r="G143" s="2">
        <f t="shared" si="4"/>
        <v>42156</v>
      </c>
      <c r="H143" s="1">
        <v>118886</v>
      </c>
      <c r="I143" s="1">
        <v>240</v>
      </c>
      <c r="J143" s="2">
        <f t="shared" si="5"/>
        <v>42156</v>
      </c>
      <c r="K143" s="1">
        <v>54947.920339999997</v>
      </c>
      <c r="L143" s="1">
        <v>21847.545990187049</v>
      </c>
      <c r="M143" s="1">
        <f t="shared" si="6"/>
        <v>76795.466330187046</v>
      </c>
      <c r="N143" s="2">
        <f t="shared" si="7"/>
        <v>42156</v>
      </c>
      <c r="O143" s="14">
        <f t="shared" si="8"/>
        <v>4340.4113832839994</v>
      </c>
      <c r="P143">
        <f t="shared" si="9"/>
        <v>37</v>
      </c>
      <c r="R143" s="309" t="s">
        <v>24</v>
      </c>
      <c r="S143" s="310">
        <f t="shared" ref="S143:S153" si="16">C130</f>
        <v>2678</v>
      </c>
      <c r="T143" s="310">
        <f t="shared" ref="T143:T153" si="17">C142</f>
        <v>2735.0666666666666</v>
      </c>
      <c r="U143" s="310">
        <f t="shared" ref="U143:U153" si="18">C154</f>
        <v>2475</v>
      </c>
      <c r="V143" s="310">
        <f t="shared" ref="V143:V153" si="19">C166</f>
        <v>2385</v>
      </c>
      <c r="W143" s="310">
        <f t="shared" ref="W143:W153" si="20">C178</f>
        <v>3340</v>
      </c>
      <c r="X143" s="309" t="s">
        <v>24</v>
      </c>
      <c r="Y143" s="312">
        <f t="shared" ref="Y143:Y153" si="21">(S156*0.13)+(S169*0.03)</f>
        <v>19039.104795970001</v>
      </c>
      <c r="Z143" s="312">
        <f t="shared" si="15"/>
        <v>25173.258638399995</v>
      </c>
      <c r="AA143" s="312">
        <f t="shared" si="15"/>
        <v>22758.35998284</v>
      </c>
      <c r="AB143" s="312">
        <f t="shared" si="15"/>
        <v>19504.38882231</v>
      </c>
      <c r="AC143" s="312">
        <f t="shared" si="15"/>
        <v>20336.75095895</v>
      </c>
      <c r="AD143" s="308"/>
    </row>
    <row r="144" spans="2:30" ht="15.6">
      <c r="B144" s="2">
        <v>42186</v>
      </c>
      <c r="C144" s="1">
        <v>2735.0666666666666</v>
      </c>
      <c r="D144" s="2">
        <f t="shared" si="3"/>
        <v>42186</v>
      </c>
      <c r="E144" s="1">
        <v>137085.28112</v>
      </c>
      <c r="F144" s="1">
        <v>16</v>
      </c>
      <c r="G144" s="2">
        <f t="shared" si="4"/>
        <v>42186</v>
      </c>
      <c r="H144" s="1">
        <v>121149</v>
      </c>
      <c r="I144" s="1">
        <v>232.5</v>
      </c>
      <c r="J144" s="2">
        <f t="shared" si="5"/>
        <v>42186</v>
      </c>
      <c r="K144" s="1">
        <v>55993.856309999996</v>
      </c>
      <c r="L144" s="1">
        <v>24894.346102584001</v>
      </c>
      <c r="M144" s="1">
        <f t="shared" si="6"/>
        <v>80888.202412583996</v>
      </c>
      <c r="N144" s="2">
        <f t="shared" si="7"/>
        <v>42186</v>
      </c>
      <c r="O144" s="14">
        <f t="shared" si="8"/>
        <v>4935.0701203199997</v>
      </c>
      <c r="P144">
        <f t="shared" si="9"/>
        <v>16</v>
      </c>
      <c r="R144" s="309" t="s">
        <v>25</v>
      </c>
      <c r="S144" s="310">
        <f t="shared" si="16"/>
        <v>2982</v>
      </c>
      <c r="T144" s="310">
        <f t="shared" si="17"/>
        <v>2735.0666666666666</v>
      </c>
      <c r="U144" s="310">
        <f t="shared" si="18"/>
        <v>2938</v>
      </c>
      <c r="V144" s="310">
        <f t="shared" si="19"/>
        <v>3196</v>
      </c>
      <c r="W144" s="310">
        <f t="shared" si="20"/>
        <v>3540</v>
      </c>
      <c r="X144" s="309" t="s">
        <v>25</v>
      </c>
      <c r="Y144" s="312">
        <f t="shared" si="21"/>
        <v>19569.050609819998</v>
      </c>
      <c r="Z144" s="312">
        <f t="shared" si="15"/>
        <v>19072.189486070001</v>
      </c>
      <c r="AA144" s="312">
        <f t="shared" si="15"/>
        <v>19794.089935290001</v>
      </c>
      <c r="AB144" s="312">
        <f t="shared" si="15"/>
        <v>17314.3248852</v>
      </c>
      <c r="AC144" s="312">
        <f t="shared" si="15"/>
        <v>18883.010369359999</v>
      </c>
      <c r="AD144" s="308"/>
    </row>
    <row r="145" spans="2:30" ht="15.6">
      <c r="B145" s="2">
        <v>42217</v>
      </c>
      <c r="C145" s="1">
        <v>2735.0666666666666</v>
      </c>
      <c r="D145" s="2">
        <f t="shared" si="3"/>
        <v>42217</v>
      </c>
      <c r="E145" s="1">
        <v>152546.49370399999</v>
      </c>
      <c r="F145" s="1">
        <v>14</v>
      </c>
      <c r="G145" s="2">
        <f t="shared" si="4"/>
        <v>42217</v>
      </c>
      <c r="H145" s="1">
        <v>118093</v>
      </c>
      <c r="I145" s="1">
        <v>248</v>
      </c>
      <c r="J145" s="2">
        <f t="shared" si="5"/>
        <v>42217</v>
      </c>
      <c r="K145" s="1">
        <v>54581.40367</v>
      </c>
      <c r="L145" s="1">
        <v>27746.1667637028</v>
      </c>
      <c r="M145" s="1">
        <f t="shared" si="6"/>
        <v>82327.5704337028</v>
      </c>
      <c r="N145" s="2">
        <f t="shared" si="7"/>
        <v>42217</v>
      </c>
      <c r="O145" s="14">
        <f t="shared" si="8"/>
        <v>5491.6737733439995</v>
      </c>
      <c r="P145">
        <f t="shared" si="9"/>
        <v>14</v>
      </c>
      <c r="R145" s="309" t="s">
        <v>26</v>
      </c>
      <c r="S145" s="310">
        <f t="shared" si="16"/>
        <v>3091</v>
      </c>
      <c r="T145" s="310">
        <f t="shared" si="17"/>
        <v>2735.0666666666666</v>
      </c>
      <c r="U145" s="310">
        <f t="shared" si="18"/>
        <v>2907</v>
      </c>
      <c r="V145" s="310">
        <f t="shared" si="19"/>
        <v>2749</v>
      </c>
      <c r="W145" s="310">
        <f t="shared" si="20"/>
        <v>3540</v>
      </c>
      <c r="X145" s="309" t="s">
        <v>26</v>
      </c>
      <c r="Y145" s="312">
        <f t="shared" si="21"/>
        <v>19615.92330006</v>
      </c>
      <c r="Z145" s="312">
        <f t="shared" si="15"/>
        <v>19861.928433600002</v>
      </c>
      <c r="AA145" s="312">
        <f t="shared" si="15"/>
        <v>19060.556020510001</v>
      </c>
      <c r="AB145" s="312">
        <f t="shared" si="15"/>
        <v>18890.834575649998</v>
      </c>
      <c r="AC145" s="312">
        <f t="shared" si="15"/>
        <v>18812.496262370001</v>
      </c>
      <c r="AD145" s="308"/>
    </row>
    <row r="146" spans="2:30" ht="15.6">
      <c r="B146" s="2">
        <v>42248</v>
      </c>
      <c r="C146" s="1">
        <v>2735.0666666666666</v>
      </c>
      <c r="D146" s="2">
        <f t="shared" si="3"/>
        <v>42248</v>
      </c>
      <c r="E146" s="1">
        <v>92965.301563999994</v>
      </c>
      <c r="F146" s="1">
        <v>62</v>
      </c>
      <c r="G146" s="2">
        <f t="shared" si="4"/>
        <v>42248</v>
      </c>
      <c r="H146" s="1">
        <v>121261</v>
      </c>
      <c r="I146" s="1">
        <v>300</v>
      </c>
      <c r="J146" s="2">
        <f t="shared" si="5"/>
        <v>42248</v>
      </c>
      <c r="K146" s="1">
        <v>56045.621589999995</v>
      </c>
      <c r="L146" s="1">
        <v>16756.4158734798</v>
      </c>
      <c r="M146" s="1">
        <f t="shared" si="6"/>
        <v>72802.037463479792</v>
      </c>
      <c r="N146" s="2">
        <f t="shared" si="7"/>
        <v>42248</v>
      </c>
      <c r="O146" s="14">
        <f t="shared" si="8"/>
        <v>3346.7508563039996</v>
      </c>
      <c r="P146">
        <f t="shared" si="9"/>
        <v>62</v>
      </c>
      <c r="R146" s="309" t="s">
        <v>27</v>
      </c>
      <c r="S146" s="310">
        <f t="shared" si="16"/>
        <v>2919</v>
      </c>
      <c r="T146" s="310">
        <f t="shared" si="17"/>
        <v>2735.0666666666666</v>
      </c>
      <c r="U146" s="310">
        <f t="shared" si="18"/>
        <v>3260</v>
      </c>
      <c r="V146" s="310">
        <f t="shared" si="19"/>
        <v>2618</v>
      </c>
      <c r="W146" s="310">
        <f t="shared" si="20"/>
        <v>3439</v>
      </c>
      <c r="X146" s="309" t="s">
        <v>27</v>
      </c>
      <c r="Y146" s="312">
        <f t="shared" si="21"/>
        <v>16191.864096500001</v>
      </c>
      <c r="Z146" s="312">
        <f t="shared" si="15"/>
        <v>19928.484811120001</v>
      </c>
      <c r="AA146" s="312">
        <f t="shared" si="15"/>
        <v>18410.665776459999</v>
      </c>
      <c r="AB146" s="312">
        <f t="shared" si="15"/>
        <v>18349.084888090001</v>
      </c>
      <c r="AC146" s="312">
        <f t="shared" si="15"/>
        <v>21597.641740049999</v>
      </c>
      <c r="AD146" s="308"/>
    </row>
    <row r="147" spans="2:30" ht="15.6">
      <c r="B147" s="2">
        <v>42278</v>
      </c>
      <c r="C147" s="1">
        <v>2735.0666666666666</v>
      </c>
      <c r="D147" s="2">
        <f t="shared" si="3"/>
        <v>42278</v>
      </c>
      <c r="E147" s="1">
        <v>460980.60054199997</v>
      </c>
      <c r="F147" s="1">
        <v>103</v>
      </c>
      <c r="G147" s="2">
        <f t="shared" si="4"/>
        <v>42278</v>
      </c>
      <c r="H147" s="1">
        <v>135611</v>
      </c>
      <c r="I147" s="1">
        <v>403</v>
      </c>
      <c r="J147" s="2">
        <f t="shared" si="5"/>
        <v>42278</v>
      </c>
      <c r="K147" s="1">
        <v>62678.048089999997</v>
      </c>
      <c r="L147" s="1">
        <v>84636.837769971899</v>
      </c>
      <c r="M147" s="1">
        <f t="shared" si="6"/>
        <v>147314.8858599719</v>
      </c>
      <c r="N147" s="2">
        <f t="shared" si="7"/>
        <v>42278</v>
      </c>
      <c r="O147" s="14">
        <f t="shared" si="8"/>
        <v>16595.301619511996</v>
      </c>
      <c r="P147">
        <f t="shared" si="9"/>
        <v>103</v>
      </c>
      <c r="R147" s="309" t="s">
        <v>28</v>
      </c>
      <c r="S147" s="310">
        <f t="shared" si="16"/>
        <v>2735.0666666666666</v>
      </c>
      <c r="T147" s="310">
        <f t="shared" si="17"/>
        <v>2735.0666666666666</v>
      </c>
      <c r="U147" s="310">
        <f t="shared" si="18"/>
        <v>3469</v>
      </c>
      <c r="V147" s="310">
        <f t="shared" si="19"/>
        <v>2849</v>
      </c>
      <c r="W147" s="310">
        <f t="shared" si="20"/>
        <v>2730</v>
      </c>
      <c r="X147" s="309" t="s">
        <v>28</v>
      </c>
      <c r="Y147" s="312">
        <f t="shared" si="21"/>
        <v>19397.747338956666</v>
      </c>
      <c r="Z147" s="312">
        <f t="shared" si="15"/>
        <v>18552.889046920001</v>
      </c>
      <c r="AA147" s="312">
        <f t="shared" si="15"/>
        <v>19455.117710819999</v>
      </c>
      <c r="AB147" s="312">
        <f t="shared" si="15"/>
        <v>19799.28165651</v>
      </c>
      <c r="AC147" s="312">
        <f t="shared" si="15"/>
        <v>19989.460861749998</v>
      </c>
      <c r="AD147" s="308"/>
    </row>
    <row r="148" spans="2:30" ht="15.6">
      <c r="B148" s="2">
        <v>42309</v>
      </c>
      <c r="C148" s="1">
        <v>2736.0666666666666</v>
      </c>
      <c r="D148" s="2">
        <f t="shared" si="3"/>
        <v>42309</v>
      </c>
      <c r="E148" s="1">
        <v>452096.809886</v>
      </c>
      <c r="F148" s="1">
        <v>143</v>
      </c>
      <c r="G148" s="2">
        <f t="shared" si="4"/>
        <v>42309</v>
      </c>
      <c r="H148" s="1">
        <v>137981</v>
      </c>
      <c r="I148" s="1">
        <v>420</v>
      </c>
      <c r="J148" s="2">
        <f t="shared" si="5"/>
        <v>42309</v>
      </c>
      <c r="K148" s="1">
        <v>63773.438389999996</v>
      </c>
      <c r="L148" s="1">
        <v>82998.2225834727</v>
      </c>
      <c r="M148" s="1">
        <f t="shared" si="6"/>
        <v>146771.6609734727</v>
      </c>
      <c r="N148" s="2">
        <f t="shared" si="7"/>
        <v>42309</v>
      </c>
      <c r="O148" s="14">
        <f t="shared" si="8"/>
        <v>16275.485155895998</v>
      </c>
      <c r="P148">
        <f t="shared" si="9"/>
        <v>143</v>
      </c>
      <c r="R148" s="309" t="s">
        <v>29</v>
      </c>
      <c r="S148" s="310">
        <f t="shared" si="16"/>
        <v>2735.0666666666666</v>
      </c>
      <c r="T148" s="310">
        <f t="shared" si="17"/>
        <v>2735.0666666666666</v>
      </c>
      <c r="U148" s="310">
        <f t="shared" si="18"/>
        <v>2352</v>
      </c>
      <c r="V148" s="310">
        <f t="shared" si="19"/>
        <v>3137</v>
      </c>
      <c r="W148" s="310">
        <f t="shared" si="20"/>
        <v>3733</v>
      </c>
      <c r="X148" s="309" t="s">
        <v>29</v>
      </c>
      <c r="Y148" s="312">
        <f t="shared" si="21"/>
        <v>32092.632682926665</v>
      </c>
      <c r="Z148" s="312">
        <f t="shared" si="15"/>
        <v>31458.848016259999</v>
      </c>
      <c r="AA148" s="312">
        <f t="shared" si="15"/>
        <v>23143.356257289997</v>
      </c>
      <c r="AB148" s="312">
        <f t="shared" si="15"/>
        <v>22668.82414158</v>
      </c>
      <c r="AC148" s="312">
        <f t="shared" si="15"/>
        <v>26129.30617244</v>
      </c>
      <c r="AD148" s="308"/>
    </row>
    <row r="149" spans="2:30" ht="15.6">
      <c r="B149" s="2">
        <v>42339</v>
      </c>
      <c r="C149" s="1">
        <v>3216</v>
      </c>
      <c r="D149" s="2">
        <f t="shared" si="3"/>
        <v>42339</v>
      </c>
      <c r="E149" s="1">
        <v>713720.17365200003</v>
      </c>
      <c r="F149" s="1">
        <v>126</v>
      </c>
      <c r="G149" s="2">
        <f t="shared" si="4"/>
        <v>42339</v>
      </c>
      <c r="H149" s="1">
        <v>144100</v>
      </c>
      <c r="I149" s="1">
        <v>496</v>
      </c>
      <c r="J149" s="2">
        <f t="shared" si="5"/>
        <v>42339</v>
      </c>
      <c r="K149" s="1">
        <v>66601.578999999998</v>
      </c>
      <c r="L149" s="1">
        <v>131254.65203011141</v>
      </c>
      <c r="M149" s="1">
        <f t="shared" si="6"/>
        <v>197856.2310301114</v>
      </c>
      <c r="N149" s="2">
        <f t="shared" si="7"/>
        <v>42339</v>
      </c>
      <c r="O149" s="14">
        <f t="shared" si="8"/>
        <v>25693.926251471999</v>
      </c>
      <c r="P149">
        <f t="shared" si="9"/>
        <v>126</v>
      </c>
      <c r="R149" s="309" t="s">
        <v>30</v>
      </c>
      <c r="S149" s="310">
        <f t="shared" si="16"/>
        <v>2735.0666666666666</v>
      </c>
      <c r="T149" s="310">
        <f t="shared" si="17"/>
        <v>2736.0666666666666</v>
      </c>
      <c r="U149" s="310">
        <f t="shared" si="18"/>
        <v>2482</v>
      </c>
      <c r="V149" s="310">
        <f t="shared" si="19"/>
        <v>2739</v>
      </c>
      <c r="W149" s="310">
        <f t="shared" si="20"/>
        <v>3033</v>
      </c>
      <c r="X149" s="309" t="s">
        <v>30</v>
      </c>
      <c r="Y149" s="312">
        <f t="shared" si="21"/>
        <v>34287.408963246664</v>
      </c>
      <c r="Z149" s="312">
        <f t="shared" si="15"/>
        <v>31500.434296579999</v>
      </c>
      <c r="AA149" s="312">
        <f t="shared" si="15"/>
        <v>26622.329864800002</v>
      </c>
      <c r="AB149" s="312">
        <f t="shared" si="15"/>
        <v>24629.52764891</v>
      </c>
      <c r="AC149" s="312">
        <f t="shared" si="15"/>
        <v>26560.09052129</v>
      </c>
      <c r="AD149" s="308"/>
    </row>
    <row r="150" spans="2:30" ht="15.6">
      <c r="B150" s="2">
        <v>42370</v>
      </c>
      <c r="C150" s="1">
        <v>3308</v>
      </c>
      <c r="D150" s="2">
        <f t="shared" si="3"/>
        <v>42370</v>
      </c>
      <c r="E150" s="1">
        <v>80387.049889999995</v>
      </c>
      <c r="F150" s="1">
        <v>278</v>
      </c>
      <c r="G150" s="2">
        <f t="shared" si="4"/>
        <v>42370</v>
      </c>
      <c r="H150" s="1">
        <v>152674</v>
      </c>
      <c r="I150" s="1">
        <v>496</v>
      </c>
      <c r="J150" s="2">
        <f t="shared" si="5"/>
        <v>42370</v>
      </c>
      <c r="K150" s="1">
        <v>70564.396059999999</v>
      </c>
      <c r="L150" s="1">
        <v>14354.176949826</v>
      </c>
      <c r="M150" s="1">
        <f t="shared" si="6"/>
        <v>84918.573009825996</v>
      </c>
      <c r="N150" s="2">
        <f t="shared" si="7"/>
        <v>42370</v>
      </c>
      <c r="O150" s="14">
        <f t="shared" si="8"/>
        <v>2893.9337960399994</v>
      </c>
      <c r="P150">
        <f t="shared" si="9"/>
        <v>278</v>
      </c>
      <c r="R150" s="309" t="s">
        <v>31</v>
      </c>
      <c r="S150" s="310">
        <f t="shared" si="16"/>
        <v>2735.0666666666666</v>
      </c>
      <c r="T150" s="310">
        <f t="shared" si="17"/>
        <v>3216</v>
      </c>
      <c r="U150" s="310">
        <f t="shared" si="18"/>
        <v>3070</v>
      </c>
      <c r="V150" s="310">
        <f t="shared" si="19"/>
        <v>3031</v>
      </c>
      <c r="W150" s="310">
        <f t="shared" si="20"/>
        <v>3055</v>
      </c>
      <c r="X150" s="309" t="s">
        <v>31</v>
      </c>
      <c r="Y150" s="312">
        <f t="shared" si="21"/>
        <v>43485.761209559998</v>
      </c>
      <c r="Z150" s="312">
        <f t="shared" si="15"/>
        <v>40144.605209560003</v>
      </c>
      <c r="AA150" s="312">
        <f t="shared" si="15"/>
        <v>31408.304146050003</v>
      </c>
      <c r="AB150" s="312">
        <f t="shared" si="15"/>
        <v>29363.25581613</v>
      </c>
      <c r="AC150" s="312">
        <f t="shared" si="15"/>
        <v>27158.02360602</v>
      </c>
      <c r="AD150" s="308"/>
    </row>
    <row r="151" spans="2:30" ht="15.6">
      <c r="B151" s="2">
        <v>42401</v>
      </c>
      <c r="C151" s="1">
        <v>2424</v>
      </c>
      <c r="D151" s="2">
        <f t="shared" si="3"/>
        <v>42401</v>
      </c>
      <c r="E151" s="1">
        <v>521223.80592800007</v>
      </c>
      <c r="F151" s="1">
        <v>268</v>
      </c>
      <c r="G151" s="2">
        <f t="shared" si="4"/>
        <v>42401</v>
      </c>
      <c r="H151" s="1">
        <v>138552</v>
      </c>
      <c r="I151" s="1">
        <v>420</v>
      </c>
      <c r="J151" s="2">
        <f t="shared" si="5"/>
        <v>42401</v>
      </c>
      <c r="K151" s="1">
        <v>64037.348879999998</v>
      </c>
      <c r="L151" s="1">
        <v>95203.638007195215</v>
      </c>
      <c r="M151" s="1">
        <f t="shared" si="6"/>
        <v>159240.98688719521</v>
      </c>
      <c r="N151" s="2">
        <f t="shared" si="7"/>
        <v>42401</v>
      </c>
      <c r="O151" s="14">
        <f t="shared" si="8"/>
        <v>18764.057013408001</v>
      </c>
      <c r="P151">
        <f t="shared" si="9"/>
        <v>268</v>
      </c>
      <c r="R151" s="309" t="s">
        <v>32</v>
      </c>
      <c r="S151" s="310">
        <f t="shared" si="16"/>
        <v>2735.0666666666666</v>
      </c>
      <c r="T151" s="310">
        <f t="shared" si="17"/>
        <v>3308</v>
      </c>
      <c r="U151" s="310">
        <f t="shared" si="18"/>
        <v>2430</v>
      </c>
      <c r="V151" s="310">
        <f t="shared" si="19"/>
        <v>2242</v>
      </c>
      <c r="W151" s="310">
        <f t="shared" si="20"/>
        <v>2687</v>
      </c>
      <c r="X151" s="309" t="s">
        <v>32</v>
      </c>
      <c r="Y151" s="312">
        <f t="shared" si="21"/>
        <v>24279.847496699997</v>
      </c>
      <c r="Z151" s="312">
        <f t="shared" si="15"/>
        <v>22259.231496699998</v>
      </c>
      <c r="AA151" s="312">
        <f t="shared" si="15"/>
        <v>28027.89063364</v>
      </c>
      <c r="AB151" s="312">
        <f t="shared" si="15"/>
        <v>27191.680853870002</v>
      </c>
      <c r="AC151" s="312">
        <f t="shared" si="15"/>
        <v>28912.890784079998</v>
      </c>
      <c r="AD151" s="308"/>
    </row>
    <row r="152" spans="2:30" ht="15.6">
      <c r="B152" s="2">
        <v>42430</v>
      </c>
      <c r="C152" s="1">
        <v>3387</v>
      </c>
      <c r="D152" s="2">
        <f t="shared" si="3"/>
        <v>42430</v>
      </c>
      <c r="E152" s="1">
        <v>544682.56562900008</v>
      </c>
      <c r="F152" s="1">
        <v>266</v>
      </c>
      <c r="G152" s="2">
        <f t="shared" si="4"/>
        <v>42430</v>
      </c>
      <c r="H152" s="1">
        <v>143889</v>
      </c>
      <c r="I152" s="1">
        <v>403</v>
      </c>
      <c r="J152" s="2">
        <f t="shared" si="5"/>
        <v>42430</v>
      </c>
      <c r="K152" s="1">
        <v>66504.056909999999</v>
      </c>
      <c r="L152" s="1">
        <v>99505.974536358612</v>
      </c>
      <c r="M152" s="1">
        <f t="shared" si="6"/>
        <v>166010.0314463586</v>
      </c>
      <c r="N152" s="2">
        <f t="shared" si="7"/>
        <v>42430</v>
      </c>
      <c r="O152" s="14">
        <f t="shared" si="8"/>
        <v>19608.572362644001</v>
      </c>
      <c r="P152">
        <f t="shared" si="9"/>
        <v>266</v>
      </c>
      <c r="R152" s="309" t="s">
        <v>33</v>
      </c>
      <c r="S152" s="310">
        <f t="shared" si="16"/>
        <v>2735.0666666666666</v>
      </c>
      <c r="T152" s="310">
        <f t="shared" si="17"/>
        <v>2424</v>
      </c>
      <c r="U152" s="310">
        <f t="shared" si="18"/>
        <v>2617</v>
      </c>
      <c r="V152" s="310">
        <f t="shared" si="19"/>
        <v>3135</v>
      </c>
      <c r="W152" s="310">
        <f t="shared" si="20"/>
        <v>3032</v>
      </c>
      <c r="X152" s="309" t="s">
        <v>33</v>
      </c>
      <c r="Y152" s="312">
        <f t="shared" si="21"/>
        <v>34904.040177839997</v>
      </c>
      <c r="Z152" s="312">
        <f t="shared" si="15"/>
        <v>33648.474177840006</v>
      </c>
      <c r="AA152" s="312">
        <f t="shared" si="15"/>
        <v>24060.72269681</v>
      </c>
      <c r="AB152" s="312">
        <f t="shared" si="15"/>
        <v>28687.805125049999</v>
      </c>
      <c r="AC152" s="312">
        <f t="shared" si="15"/>
        <v>24299.406834009998</v>
      </c>
      <c r="AD152" s="308"/>
    </row>
    <row r="153" spans="2:30" ht="15.6">
      <c r="B153" s="2">
        <v>42461</v>
      </c>
      <c r="C153" s="1">
        <v>3044</v>
      </c>
      <c r="D153" s="2">
        <f t="shared" si="3"/>
        <v>42461</v>
      </c>
      <c r="E153" s="1">
        <v>377780.48420599994</v>
      </c>
      <c r="F153" s="1">
        <v>199</v>
      </c>
      <c r="G153" s="2">
        <f t="shared" si="4"/>
        <v>42461</v>
      </c>
      <c r="H153" s="1">
        <v>129744</v>
      </c>
      <c r="I153" s="1">
        <v>330</v>
      </c>
      <c r="J153" s="2">
        <f t="shared" si="5"/>
        <v>42461</v>
      </c>
      <c r="K153" s="1">
        <v>58293.979199999994</v>
      </c>
      <c r="L153" s="1">
        <v>69121.529093903984</v>
      </c>
      <c r="M153" s="1">
        <f t="shared" si="6"/>
        <v>127415.50829390399</v>
      </c>
      <c r="N153" s="2">
        <f t="shared" si="7"/>
        <v>42461</v>
      </c>
      <c r="O153" s="14">
        <f t="shared" si="8"/>
        <v>13600.097431415996</v>
      </c>
      <c r="P153">
        <f t="shared" si="9"/>
        <v>199</v>
      </c>
      <c r="R153" s="309" t="s">
        <v>34</v>
      </c>
      <c r="S153" s="310">
        <f t="shared" si="16"/>
        <v>2735.0666666666666</v>
      </c>
      <c r="T153" s="310">
        <f t="shared" si="17"/>
        <v>3387</v>
      </c>
      <c r="U153" s="310">
        <f t="shared" si="18"/>
        <v>2864</v>
      </c>
      <c r="V153" s="310">
        <f t="shared" si="19"/>
        <v>2749</v>
      </c>
      <c r="W153" s="310">
        <f t="shared" si="20"/>
        <v>2502</v>
      </c>
      <c r="X153" s="309" t="s">
        <v>34</v>
      </c>
      <c r="Y153" s="312">
        <f t="shared" si="21"/>
        <v>36387.022968869998</v>
      </c>
      <c r="Z153" s="312">
        <f t="shared" si="15"/>
        <v>35046.046968870003</v>
      </c>
      <c r="AA153" s="312">
        <f t="shared" si="15"/>
        <v>24171.1595739</v>
      </c>
      <c r="AB153" s="312">
        <f t="shared" si="15"/>
        <v>26581.134179059998</v>
      </c>
      <c r="AC153" s="312">
        <f t="shared" si="15"/>
        <v>23248.792636999999</v>
      </c>
      <c r="AD153" s="308"/>
    </row>
    <row r="154" spans="2:30" ht="15.6">
      <c r="B154" s="2">
        <v>42491</v>
      </c>
      <c r="C154" s="1">
        <v>2475</v>
      </c>
      <c r="D154" s="2">
        <f t="shared" si="3"/>
        <v>42491</v>
      </c>
      <c r="E154" s="1">
        <v>195555.99942800001</v>
      </c>
      <c r="F154" s="1">
        <v>76</v>
      </c>
      <c r="G154" s="2">
        <f t="shared" si="4"/>
        <v>42491</v>
      </c>
      <c r="H154" s="1">
        <v>129936</v>
      </c>
      <c r="I154" s="1">
        <v>279</v>
      </c>
      <c r="J154" s="2">
        <f t="shared" si="5"/>
        <v>42491</v>
      </c>
      <c r="K154" s="1">
        <v>60055.119839999999</v>
      </c>
      <c r="L154" s="1">
        <v>35592.223894752002</v>
      </c>
      <c r="M154" s="1">
        <f t="shared" si="6"/>
        <v>95647.343734752008</v>
      </c>
      <c r="N154" s="2">
        <f t="shared" si="7"/>
        <v>42491</v>
      </c>
      <c r="O154" s="14">
        <f t="shared" si="8"/>
        <v>7040.015979408</v>
      </c>
      <c r="P154">
        <f t="shared" si="9"/>
        <v>76</v>
      </c>
      <c r="R154" s="311" t="s">
        <v>83</v>
      </c>
      <c r="S154" s="307">
        <v>2014</v>
      </c>
      <c r="T154" s="307">
        <v>2015</v>
      </c>
      <c r="U154" s="307">
        <v>2016</v>
      </c>
      <c r="V154" s="307">
        <v>2017</v>
      </c>
      <c r="W154" s="307">
        <v>2018</v>
      </c>
      <c r="X154" s="311" t="s">
        <v>91</v>
      </c>
      <c r="Y154" s="307">
        <v>2014</v>
      </c>
      <c r="Z154" s="307">
        <v>2015</v>
      </c>
      <c r="AA154" s="307">
        <v>2016</v>
      </c>
      <c r="AB154" s="307">
        <v>2017</v>
      </c>
      <c r="AC154" s="307">
        <v>2018</v>
      </c>
      <c r="AD154" s="308"/>
    </row>
    <row r="155" spans="2:30" ht="15.6">
      <c r="B155" s="2">
        <v>42522</v>
      </c>
      <c r="C155" s="1">
        <v>2938</v>
      </c>
      <c r="D155" s="2">
        <f t="shared" si="3"/>
        <v>42522</v>
      </c>
      <c r="E155" s="1">
        <v>134212.99784299999</v>
      </c>
      <c r="F155" s="1">
        <v>28</v>
      </c>
      <c r="G155" s="2">
        <f t="shared" si="4"/>
        <v>42522</v>
      </c>
      <c r="H155" s="1">
        <v>121290</v>
      </c>
      <c r="I155" s="1">
        <v>240</v>
      </c>
      <c r="J155" s="2">
        <f t="shared" si="5"/>
        <v>42522</v>
      </c>
      <c r="K155" s="1">
        <v>56059.025099999999</v>
      </c>
      <c r="L155" s="1">
        <v>24305.111603111996</v>
      </c>
      <c r="M155" s="1">
        <f t="shared" si="6"/>
        <v>80364.136703111988</v>
      </c>
      <c r="N155" s="2">
        <f t="shared" si="7"/>
        <v>42522</v>
      </c>
      <c r="O155" s="14">
        <f t="shared" si="8"/>
        <v>4831.6679223479996</v>
      </c>
      <c r="P155">
        <f t="shared" si="9"/>
        <v>28</v>
      </c>
      <c r="R155" s="309" t="s">
        <v>23</v>
      </c>
      <c r="S155" s="310">
        <f>H129</f>
        <v>129848</v>
      </c>
      <c r="T155" s="310">
        <f>H141</f>
        <v>140530.19999999998</v>
      </c>
      <c r="U155" s="310">
        <f>H153</f>
        <v>129744</v>
      </c>
      <c r="V155" s="310">
        <f>H165</f>
        <v>134585</v>
      </c>
      <c r="W155" s="310">
        <f>H177</f>
        <v>144805</v>
      </c>
      <c r="X155" s="309" t="s">
        <v>23</v>
      </c>
      <c r="Y155" s="310">
        <f>S155+S168</f>
        <v>219802.20905800001</v>
      </c>
      <c r="Z155" s="310">
        <f>T155+T168</f>
        <v>518310.68420599995</v>
      </c>
      <c r="AA155" s="310">
        <f>U168+U155</f>
        <v>507524.48420599994</v>
      </c>
      <c r="AB155" s="310">
        <f>V155+V168</f>
        <v>214752.66856399999</v>
      </c>
      <c r="AC155" s="310">
        <f>W155+W168</f>
        <v>209933.712333</v>
      </c>
      <c r="AD155" s="308"/>
    </row>
    <row r="156" spans="2:30" ht="15.6">
      <c r="B156" s="2">
        <v>42552</v>
      </c>
      <c r="C156" s="1">
        <v>2907</v>
      </c>
      <c r="D156" s="2">
        <f t="shared" si="3"/>
        <v>42552</v>
      </c>
      <c r="E156" s="1">
        <v>109419.53401700001</v>
      </c>
      <c r="F156" s="1">
        <v>11</v>
      </c>
      <c r="G156" s="2">
        <f t="shared" si="4"/>
        <v>42552</v>
      </c>
      <c r="H156" s="1">
        <v>121369</v>
      </c>
      <c r="I156" s="1">
        <v>232.5</v>
      </c>
      <c r="J156" s="2">
        <f t="shared" si="5"/>
        <v>42552</v>
      </c>
      <c r="K156" s="1">
        <v>56095.538110000001</v>
      </c>
      <c r="L156" s="1">
        <v>19743.114259128</v>
      </c>
      <c r="M156" s="1">
        <f t="shared" si="6"/>
        <v>75838.652369128002</v>
      </c>
      <c r="N156" s="2">
        <f t="shared" si="7"/>
        <v>42552</v>
      </c>
      <c r="O156" s="14">
        <f t="shared" si="8"/>
        <v>3939.1032246120003</v>
      </c>
      <c r="P156">
        <f t="shared" si="9"/>
        <v>11</v>
      </c>
      <c r="R156" s="309" t="s">
        <v>24</v>
      </c>
      <c r="S156" s="310">
        <f t="shared" ref="S156:S166" si="22">H130</f>
        <v>123535</v>
      </c>
      <c r="T156" s="310">
        <f t="shared" ref="T156:T166" si="23">H142</f>
        <v>138646.19999999998</v>
      </c>
      <c r="U156" s="310">
        <f t="shared" ref="U156:U166" si="24">H154</f>
        <v>129936</v>
      </c>
      <c r="V156" s="310">
        <f t="shared" ref="V156:V166" si="25">H166</f>
        <v>130644</v>
      </c>
      <c r="W156" s="310">
        <f t="shared" ref="W156:W166" si="26">H178</f>
        <v>134744</v>
      </c>
      <c r="X156" s="309" t="s">
        <v>24</v>
      </c>
      <c r="Y156" s="310">
        <f t="shared" ref="Y156:Z166" si="27">S156+S169</f>
        <v>222853.49319900002</v>
      </c>
      <c r="Z156" s="310">
        <f t="shared" si="27"/>
        <v>376954.62127999996</v>
      </c>
      <c r="AA156" s="310">
        <f t="shared" ref="AA156:AA166" si="28">U169+U156</f>
        <v>325491.99942800001</v>
      </c>
      <c r="AB156" s="310">
        <f t="shared" ref="AB156:AC166" si="29">V156+V169</f>
        <v>214666.294077</v>
      </c>
      <c r="AC156" s="310">
        <f t="shared" si="29"/>
        <v>228745.031965</v>
      </c>
      <c r="AD156" s="308"/>
    </row>
    <row r="157" spans="2:30" ht="15.6">
      <c r="B157" s="2">
        <v>42583</v>
      </c>
      <c r="C157" s="1">
        <v>3260</v>
      </c>
      <c r="D157" s="2">
        <f t="shared" si="3"/>
        <v>42583</v>
      </c>
      <c r="E157" s="1">
        <v>97727.525882000002</v>
      </c>
      <c r="F157" s="1">
        <v>10</v>
      </c>
      <c r="G157" s="2">
        <f t="shared" si="4"/>
        <v>42583</v>
      </c>
      <c r="H157" s="1">
        <v>119068</v>
      </c>
      <c r="I157" s="1">
        <v>248</v>
      </c>
      <c r="J157" s="2">
        <f t="shared" si="5"/>
        <v>42583</v>
      </c>
      <c r="K157" s="1">
        <v>55032.038919999999</v>
      </c>
      <c r="L157" s="1">
        <v>17591.784762288</v>
      </c>
      <c r="M157" s="1">
        <f t="shared" si="6"/>
        <v>72623.823682287999</v>
      </c>
      <c r="N157" s="2">
        <f t="shared" si="7"/>
        <v>42583</v>
      </c>
      <c r="O157" s="14">
        <f t="shared" si="8"/>
        <v>3518.1909317519999</v>
      </c>
      <c r="P157">
        <f t="shared" si="9"/>
        <v>10</v>
      </c>
      <c r="R157" s="309" t="s">
        <v>25</v>
      </c>
      <c r="S157" s="310">
        <f t="shared" si="22"/>
        <v>122400</v>
      </c>
      <c r="T157" s="310">
        <f t="shared" si="23"/>
        <v>118886</v>
      </c>
      <c r="U157" s="310">
        <f t="shared" si="24"/>
        <v>121290</v>
      </c>
      <c r="V157" s="310">
        <f t="shared" si="25"/>
        <v>122166</v>
      </c>
      <c r="W157" s="310">
        <f t="shared" si="26"/>
        <v>123416</v>
      </c>
      <c r="X157" s="309" t="s">
        <v>25</v>
      </c>
      <c r="Y157" s="310">
        <f t="shared" si="27"/>
        <v>244301.68699399999</v>
      </c>
      <c r="Z157" s="310">
        <f t="shared" si="27"/>
        <v>239452.982869</v>
      </c>
      <c r="AA157" s="310">
        <f t="shared" si="28"/>
        <v>255502.99784299999</v>
      </c>
      <c r="AB157" s="310">
        <f t="shared" si="29"/>
        <v>169924.16284</v>
      </c>
      <c r="AC157" s="310">
        <f t="shared" si="29"/>
        <v>218047.01231199998</v>
      </c>
      <c r="AD157" s="308"/>
    </row>
    <row r="158" spans="2:30" ht="15.6">
      <c r="B158" s="2">
        <v>42614</v>
      </c>
      <c r="C158" s="1">
        <v>3469</v>
      </c>
      <c r="D158" s="2">
        <f t="shared" si="3"/>
        <v>42614</v>
      </c>
      <c r="E158" s="1">
        <v>120833.923694</v>
      </c>
      <c r="F158" s="1">
        <v>19</v>
      </c>
      <c r="G158" s="2">
        <f t="shared" si="4"/>
        <v>42614</v>
      </c>
      <c r="H158" s="1">
        <v>121770</v>
      </c>
      <c r="I158" s="1">
        <v>300</v>
      </c>
      <c r="J158" s="2">
        <f t="shared" si="5"/>
        <v>42614</v>
      </c>
      <c r="K158" s="1">
        <v>56280.876299999996</v>
      </c>
      <c r="L158" s="1">
        <v>21843.361959695998</v>
      </c>
      <c r="M158" s="1">
        <f t="shared" si="6"/>
        <v>78124.238259695994</v>
      </c>
      <c r="N158" s="2">
        <f t="shared" si="7"/>
        <v>42614</v>
      </c>
      <c r="O158" s="14">
        <f t="shared" si="8"/>
        <v>4350.0212529839991</v>
      </c>
      <c r="P158">
        <f t="shared" si="9"/>
        <v>19</v>
      </c>
      <c r="R158" s="309" t="s">
        <v>26</v>
      </c>
      <c r="S158" s="310">
        <f t="shared" si="22"/>
        <v>119370</v>
      </c>
      <c r="T158" s="310">
        <f t="shared" si="23"/>
        <v>121149</v>
      </c>
      <c r="U158" s="310">
        <f t="shared" si="24"/>
        <v>121369</v>
      </c>
      <c r="V158" s="310">
        <f t="shared" si="25"/>
        <v>135618</v>
      </c>
      <c r="W158" s="310">
        <f t="shared" si="26"/>
        <v>128297</v>
      </c>
      <c r="X158" s="309" t="s">
        <v>26</v>
      </c>
      <c r="Y158" s="310">
        <f t="shared" si="27"/>
        <v>255964.110002</v>
      </c>
      <c r="Z158" s="310">
        <f t="shared" si="27"/>
        <v>258234.28112</v>
      </c>
      <c r="AA158" s="310">
        <f t="shared" si="28"/>
        <v>230788.534017</v>
      </c>
      <c r="AB158" s="310">
        <f t="shared" si="29"/>
        <v>177634.48585500001</v>
      </c>
      <c r="AC158" s="310">
        <f t="shared" si="29"/>
        <v>199426.54207900001</v>
      </c>
      <c r="AD158" s="308"/>
    </row>
    <row r="159" spans="2:30" ht="15.6">
      <c r="B159" s="2">
        <v>42644</v>
      </c>
      <c r="C159" s="1">
        <v>2352</v>
      </c>
      <c r="D159" s="2">
        <f t="shared" si="3"/>
        <v>42644</v>
      </c>
      <c r="E159" s="1">
        <v>150495.87524299999</v>
      </c>
      <c r="F159" s="1">
        <v>101</v>
      </c>
      <c r="G159" s="2">
        <f t="shared" si="4"/>
        <v>42644</v>
      </c>
      <c r="H159" s="1">
        <v>143296</v>
      </c>
      <c r="I159" s="1">
        <v>403</v>
      </c>
      <c r="J159" s="2">
        <f t="shared" si="5"/>
        <v>42644</v>
      </c>
      <c r="K159" s="1">
        <v>66229.978239999997</v>
      </c>
      <c r="L159" s="1">
        <v>27301.161044711997</v>
      </c>
      <c r="M159" s="1">
        <f t="shared" si="6"/>
        <v>93531.139284712001</v>
      </c>
      <c r="N159" s="2">
        <f t="shared" si="7"/>
        <v>42644</v>
      </c>
      <c r="O159" s="14">
        <f t="shared" si="8"/>
        <v>5417.8515087479991</v>
      </c>
      <c r="P159">
        <f t="shared" si="9"/>
        <v>101</v>
      </c>
      <c r="R159" s="309" t="s">
        <v>27</v>
      </c>
      <c r="S159" s="310">
        <f t="shared" si="22"/>
        <v>110880.8</v>
      </c>
      <c r="T159" s="310">
        <f t="shared" si="23"/>
        <v>118093</v>
      </c>
      <c r="U159" s="310">
        <f t="shared" si="24"/>
        <v>119068</v>
      </c>
      <c r="V159" s="310">
        <f t="shared" si="25"/>
        <v>128113</v>
      </c>
      <c r="W159" s="310">
        <f t="shared" si="26"/>
        <v>137322</v>
      </c>
      <c r="X159" s="309" t="s">
        <v>27</v>
      </c>
      <c r="Y159" s="310">
        <f t="shared" si="27"/>
        <v>170126.13655</v>
      </c>
      <c r="Z159" s="310">
        <f t="shared" si="27"/>
        <v>270639.49370400002</v>
      </c>
      <c r="AA159" s="310">
        <f t="shared" si="28"/>
        <v>216795.52588199999</v>
      </c>
      <c r="AB159" s="310">
        <f t="shared" si="29"/>
        <v>184592.82960299999</v>
      </c>
      <c r="AC159" s="310">
        <f t="shared" si="29"/>
        <v>262181.39133500005</v>
      </c>
      <c r="AD159" s="308"/>
    </row>
    <row r="160" spans="2:30" ht="15.6">
      <c r="B160" s="2">
        <v>42675</v>
      </c>
      <c r="C160" s="1">
        <v>2482</v>
      </c>
      <c r="D160" s="2">
        <f t="shared" si="3"/>
        <v>42675</v>
      </c>
      <c r="E160" s="1">
        <v>232713.66215999998</v>
      </c>
      <c r="F160" s="1">
        <v>248</v>
      </c>
      <c r="G160" s="2">
        <f t="shared" si="4"/>
        <v>42675</v>
      </c>
      <c r="H160" s="1">
        <v>151084</v>
      </c>
      <c r="I160" s="1">
        <v>420</v>
      </c>
      <c r="J160" s="2">
        <f t="shared" si="5"/>
        <v>42675</v>
      </c>
      <c r="K160" s="1">
        <v>69829.513959999997</v>
      </c>
      <c r="L160" s="1">
        <v>42819.313837439993</v>
      </c>
      <c r="M160" s="1">
        <f t="shared" si="6"/>
        <v>112648.82779744</v>
      </c>
      <c r="N160" s="2">
        <f t="shared" si="7"/>
        <v>42675</v>
      </c>
      <c r="O160" s="14">
        <f t="shared" si="8"/>
        <v>8377.6918377599977</v>
      </c>
      <c r="P160">
        <f t="shared" si="9"/>
        <v>248</v>
      </c>
      <c r="R160" s="309" t="s">
        <v>28</v>
      </c>
      <c r="S160" s="310">
        <f t="shared" si="22"/>
        <v>127358.26666666666</v>
      </c>
      <c r="T160" s="310">
        <f t="shared" si="23"/>
        <v>121261</v>
      </c>
      <c r="U160" s="310">
        <f t="shared" si="24"/>
        <v>121770</v>
      </c>
      <c r="V160" s="310">
        <f t="shared" si="25"/>
        <v>133476</v>
      </c>
      <c r="W160" s="310">
        <f t="shared" si="26"/>
        <v>137446</v>
      </c>
      <c r="X160" s="309" t="s">
        <v>28</v>
      </c>
      <c r="Y160" s="310">
        <f t="shared" si="27"/>
        <v>222064.02240966668</v>
      </c>
      <c r="Z160" s="310">
        <f t="shared" si="27"/>
        <v>214226.30156399999</v>
      </c>
      <c r="AA160" s="310">
        <f t="shared" si="28"/>
        <v>242603.923694</v>
      </c>
      <c r="AB160" s="310">
        <f t="shared" si="29"/>
        <v>215056.05521700002</v>
      </c>
      <c r="AC160" s="310">
        <f t="shared" si="29"/>
        <v>208162.02872499998</v>
      </c>
      <c r="AD160" s="308"/>
    </row>
    <row r="161" spans="2:30" ht="15.6">
      <c r="B161" s="2">
        <v>42705</v>
      </c>
      <c r="C161" s="1">
        <v>3070</v>
      </c>
      <c r="D161" s="2">
        <f t="shared" si="3"/>
        <v>42705</v>
      </c>
      <c r="E161" s="1">
        <v>338365.47153500002</v>
      </c>
      <c r="F161" s="1">
        <v>262</v>
      </c>
      <c r="G161" s="2">
        <f t="shared" si="4"/>
        <v>42705</v>
      </c>
      <c r="H161" s="1">
        <v>163518</v>
      </c>
      <c r="I161" s="1">
        <v>496</v>
      </c>
      <c r="J161" s="2">
        <f t="shared" si="5"/>
        <v>42705</v>
      </c>
      <c r="K161" s="1">
        <v>75576.384420000002</v>
      </c>
      <c r="L161" s="1">
        <v>60698.926762440002</v>
      </c>
      <c r="M161" s="1">
        <f t="shared" si="6"/>
        <v>136275.31118244</v>
      </c>
      <c r="N161" s="2">
        <f t="shared" si="7"/>
        <v>42705</v>
      </c>
      <c r="O161" s="14">
        <f t="shared" si="8"/>
        <v>12181.156975259999</v>
      </c>
      <c r="P161">
        <f t="shared" si="9"/>
        <v>262</v>
      </c>
      <c r="R161" s="309" t="s">
        <v>29</v>
      </c>
      <c r="S161" s="310">
        <f t="shared" si="22"/>
        <v>140486.26666666666</v>
      </c>
      <c r="T161" s="310">
        <f t="shared" si="23"/>
        <v>135611</v>
      </c>
      <c r="U161" s="310">
        <f t="shared" si="24"/>
        <v>143296</v>
      </c>
      <c r="V161" s="310">
        <f t="shared" si="25"/>
        <v>153099</v>
      </c>
      <c r="W161" s="310">
        <f t="shared" si="26"/>
        <v>163160</v>
      </c>
      <c r="X161" s="309" t="s">
        <v>29</v>
      </c>
      <c r="Y161" s="310">
        <f t="shared" si="27"/>
        <v>601466.86720866663</v>
      </c>
      <c r="Z161" s="310">
        <f t="shared" si="27"/>
        <v>596591.60054200003</v>
      </c>
      <c r="AA161" s="310">
        <f t="shared" si="28"/>
        <v>293791.87524299999</v>
      </c>
      <c r="AB161" s="310">
        <f t="shared" si="29"/>
        <v>245297.47138599999</v>
      </c>
      <c r="AC161" s="310">
        <f t="shared" si="29"/>
        <v>327110.20574800001</v>
      </c>
      <c r="AD161" s="308"/>
    </row>
    <row r="162" spans="2:30" ht="15.6">
      <c r="B162" s="2">
        <v>42736</v>
      </c>
      <c r="C162" s="1">
        <v>2430</v>
      </c>
      <c r="D162" s="2">
        <f t="shared" si="3"/>
        <v>42736</v>
      </c>
      <c r="E162" s="1">
        <v>224614.68778800001</v>
      </c>
      <c r="F162" s="1">
        <v>350</v>
      </c>
      <c r="G162" s="2">
        <f t="shared" si="4"/>
        <v>42736</v>
      </c>
      <c r="H162" s="1">
        <v>163765</v>
      </c>
      <c r="I162" s="1">
        <v>496</v>
      </c>
      <c r="J162" s="2">
        <f t="shared" si="5"/>
        <v>42736</v>
      </c>
      <c r="K162" s="1">
        <v>75690.54535</v>
      </c>
      <c r="L162" s="1">
        <v>41329.102552992001</v>
      </c>
      <c r="M162" s="1">
        <f t="shared" si="6"/>
        <v>117019.647902992</v>
      </c>
      <c r="N162" s="2">
        <f t="shared" si="7"/>
        <v>42736</v>
      </c>
      <c r="O162" s="14">
        <f t="shared" si="8"/>
        <v>8086.1287603679993</v>
      </c>
      <c r="P162">
        <f t="shared" si="9"/>
        <v>350</v>
      </c>
      <c r="R162" s="309" t="s">
        <v>30</v>
      </c>
      <c r="S162" s="310">
        <f t="shared" si="22"/>
        <v>159419.26666666666</v>
      </c>
      <c r="T162" s="310">
        <f t="shared" si="23"/>
        <v>137981</v>
      </c>
      <c r="U162" s="310">
        <f t="shared" si="24"/>
        <v>151084</v>
      </c>
      <c r="V162" s="310">
        <f t="shared" si="25"/>
        <v>159392</v>
      </c>
      <c r="W162" s="310">
        <f t="shared" si="26"/>
        <v>168908</v>
      </c>
      <c r="X162" s="309" t="s">
        <v>30</v>
      </c>
      <c r="Y162" s="310">
        <f t="shared" si="27"/>
        <v>611516.07655266672</v>
      </c>
      <c r="Z162" s="310">
        <f t="shared" si="27"/>
        <v>590077.809886</v>
      </c>
      <c r="AA162" s="310">
        <f t="shared" si="28"/>
        <v>383797.66215999995</v>
      </c>
      <c r="AB162" s="310">
        <f t="shared" si="29"/>
        <v>289677.58829699998</v>
      </c>
      <c r="AC162" s="310">
        <f t="shared" si="29"/>
        <v>322309.68404299999</v>
      </c>
      <c r="AD162" s="308"/>
    </row>
    <row r="163" spans="2:30" ht="15.6">
      <c r="B163" s="2">
        <v>42767</v>
      </c>
      <c r="C163" s="1">
        <v>2617</v>
      </c>
      <c r="D163" s="2">
        <f t="shared" si="3"/>
        <v>42767</v>
      </c>
      <c r="E163" s="1">
        <v>164638.42322699999</v>
      </c>
      <c r="F163" s="1">
        <v>227</v>
      </c>
      <c r="G163" s="2">
        <f t="shared" si="4"/>
        <v>42767</v>
      </c>
      <c r="H163" s="1">
        <v>147089</v>
      </c>
      <c r="I163" s="1">
        <v>420</v>
      </c>
      <c r="J163" s="2">
        <f t="shared" si="5"/>
        <v>42767</v>
      </c>
      <c r="K163" s="1">
        <v>67983.064910000001</v>
      </c>
      <c r="L163" s="1">
        <v>30293.469873767997</v>
      </c>
      <c r="M163" s="1">
        <f t="shared" si="6"/>
        <v>98276.534783768002</v>
      </c>
      <c r="N163" s="2">
        <f t="shared" si="7"/>
        <v>42767</v>
      </c>
      <c r="O163" s="14">
        <f t="shared" si="8"/>
        <v>5926.9832361719991</v>
      </c>
      <c r="P163">
        <f t="shared" si="9"/>
        <v>227</v>
      </c>
      <c r="R163" s="309" t="s">
        <v>31</v>
      </c>
      <c r="S163" s="310">
        <f t="shared" si="22"/>
        <v>169801.19999999998</v>
      </c>
      <c r="T163" s="310">
        <f t="shared" si="23"/>
        <v>144100</v>
      </c>
      <c r="U163" s="310">
        <f t="shared" si="24"/>
        <v>163518</v>
      </c>
      <c r="V163" s="310">
        <f t="shared" si="25"/>
        <v>174897</v>
      </c>
      <c r="W163" s="310">
        <f t="shared" si="26"/>
        <v>173151</v>
      </c>
      <c r="X163" s="309" t="s">
        <v>31</v>
      </c>
      <c r="Y163" s="310">
        <f t="shared" si="27"/>
        <v>883521.37365199998</v>
      </c>
      <c r="Z163" s="310">
        <f t="shared" si="27"/>
        <v>857820.17365200003</v>
      </c>
      <c r="AA163" s="310">
        <f t="shared" si="28"/>
        <v>501883.47153500002</v>
      </c>
      <c r="AB163" s="310">
        <f t="shared" si="29"/>
        <v>395785.19387099997</v>
      </c>
      <c r="AC163" s="310">
        <f t="shared" si="29"/>
        <v>328097.45353399997</v>
      </c>
      <c r="AD163" s="308"/>
    </row>
    <row r="164" spans="2:30" ht="15.6">
      <c r="B164" s="2">
        <v>42795</v>
      </c>
      <c r="C164" s="1">
        <v>2864</v>
      </c>
      <c r="D164" s="2">
        <f t="shared" si="3"/>
        <v>42795</v>
      </c>
      <c r="E164" s="1">
        <v>134567.31913000002</v>
      </c>
      <c r="F164" s="1">
        <v>159</v>
      </c>
      <c r="G164" s="2">
        <f t="shared" si="4"/>
        <v>42795</v>
      </c>
      <c r="H164" s="1">
        <v>154878</v>
      </c>
      <c r="I164" s="1">
        <v>403</v>
      </c>
      <c r="J164" s="2">
        <f t="shared" si="5"/>
        <v>42795</v>
      </c>
      <c r="K164" s="1">
        <v>63817.479900000006</v>
      </c>
      <c r="L164" s="1">
        <v>22809.986719920002</v>
      </c>
      <c r="M164" s="1">
        <f t="shared" si="6"/>
        <v>86627.466619920015</v>
      </c>
      <c r="N164" s="2">
        <f t="shared" si="7"/>
        <v>42795</v>
      </c>
      <c r="O164" s="14">
        <f t="shared" si="8"/>
        <v>4844.4234886800004</v>
      </c>
      <c r="P164">
        <f t="shared" si="9"/>
        <v>159</v>
      </c>
      <c r="R164" s="309" t="s">
        <v>32</v>
      </c>
      <c r="S164" s="310">
        <f t="shared" si="22"/>
        <v>168217.19999999998</v>
      </c>
      <c r="T164" s="310">
        <f t="shared" si="23"/>
        <v>152674</v>
      </c>
      <c r="U164" s="310">
        <f t="shared" si="24"/>
        <v>163765</v>
      </c>
      <c r="V164" s="310">
        <f t="shared" si="25"/>
        <v>177359</v>
      </c>
      <c r="W164" s="310">
        <f t="shared" si="26"/>
        <v>176892</v>
      </c>
      <c r="X164" s="309" t="s">
        <v>32</v>
      </c>
      <c r="Y164" s="310">
        <f t="shared" si="27"/>
        <v>248604.24988999998</v>
      </c>
      <c r="Z164" s="310">
        <f t="shared" si="27"/>
        <v>233061.04988999999</v>
      </c>
      <c r="AA164" s="310">
        <f t="shared" si="28"/>
        <v>388379.68778799998</v>
      </c>
      <c r="AB164" s="310">
        <f t="shared" si="29"/>
        <v>315192.695129</v>
      </c>
      <c r="AC164" s="310">
        <f t="shared" si="29"/>
        <v>374123.026136</v>
      </c>
      <c r="AD164" s="308"/>
    </row>
    <row r="165" spans="2:30" ht="15.6">
      <c r="B165" s="2">
        <v>42826</v>
      </c>
      <c r="C165" s="1">
        <v>2502</v>
      </c>
      <c r="D165" s="2">
        <f t="shared" si="3"/>
        <v>42826</v>
      </c>
      <c r="E165" s="1">
        <v>80167.668563999992</v>
      </c>
      <c r="F165" s="1">
        <v>140</v>
      </c>
      <c r="G165" s="2">
        <f t="shared" si="4"/>
        <v>42826</v>
      </c>
      <c r="H165" s="1">
        <v>134585</v>
      </c>
      <c r="I165" s="1">
        <v>330</v>
      </c>
      <c r="J165" s="2">
        <f t="shared" si="5"/>
        <v>42826</v>
      </c>
      <c r="K165" s="1">
        <v>51734.474000000002</v>
      </c>
      <c r="L165" s="1">
        <v>14750.851015775997</v>
      </c>
      <c r="M165" s="1">
        <f t="shared" si="6"/>
        <v>66485.325015776005</v>
      </c>
      <c r="N165" s="2">
        <f t="shared" si="7"/>
        <v>42826</v>
      </c>
      <c r="O165" s="14">
        <f t="shared" si="8"/>
        <v>2886.0360683039994</v>
      </c>
      <c r="P165">
        <f t="shared" si="9"/>
        <v>140</v>
      </c>
      <c r="R165" s="309" t="s">
        <v>33</v>
      </c>
      <c r="S165" s="310">
        <f t="shared" si="22"/>
        <v>148210.19999999998</v>
      </c>
      <c r="T165" s="310">
        <f t="shared" si="23"/>
        <v>138552</v>
      </c>
      <c r="U165" s="310">
        <f t="shared" si="24"/>
        <v>147089</v>
      </c>
      <c r="V165" s="310">
        <f t="shared" si="25"/>
        <v>161568</v>
      </c>
      <c r="W165" s="310">
        <f t="shared" si="26"/>
        <v>152674</v>
      </c>
      <c r="X165" s="309" t="s">
        <v>33</v>
      </c>
      <c r="Y165" s="310">
        <f t="shared" si="27"/>
        <v>669434.00592800009</v>
      </c>
      <c r="Z165" s="310">
        <f t="shared" si="27"/>
        <v>659775.80592800002</v>
      </c>
      <c r="AA165" s="310">
        <f t="shared" si="28"/>
        <v>311727.42322699999</v>
      </c>
      <c r="AB165" s="310">
        <f t="shared" si="29"/>
        <v>417700.170835</v>
      </c>
      <c r="AC165" s="310">
        <f t="shared" si="29"/>
        <v>301066.89446700003</v>
      </c>
      <c r="AD165" s="308"/>
    </row>
    <row r="166" spans="2:30" ht="15.6">
      <c r="B166" s="2">
        <v>42856</v>
      </c>
      <c r="C166" s="1">
        <v>2385</v>
      </c>
      <c r="D166" s="2">
        <f t="shared" si="3"/>
        <v>42856</v>
      </c>
      <c r="E166" s="1">
        <v>84022.294076999999</v>
      </c>
      <c r="F166" s="1">
        <v>66</v>
      </c>
      <c r="G166" s="2">
        <f t="shared" si="4"/>
        <v>42856</v>
      </c>
      <c r="H166" s="1">
        <v>130644</v>
      </c>
      <c r="I166" s="1">
        <v>279</v>
      </c>
      <c r="J166" s="2">
        <f t="shared" si="5"/>
        <v>42856</v>
      </c>
      <c r="K166" s="1">
        <v>50219.553599999999</v>
      </c>
      <c r="L166" s="1">
        <v>15460.102110168</v>
      </c>
      <c r="M166" s="1">
        <f t="shared" si="6"/>
        <v>65679.655710167994</v>
      </c>
      <c r="N166" s="2">
        <f t="shared" si="7"/>
        <v>42856</v>
      </c>
      <c r="O166" s="14">
        <f t="shared" si="8"/>
        <v>3024.8025867719998</v>
      </c>
      <c r="P166">
        <f t="shared" si="9"/>
        <v>66</v>
      </c>
      <c r="R166" s="309" t="s">
        <v>34</v>
      </c>
      <c r="S166" s="310">
        <f t="shared" si="22"/>
        <v>154204.19999999998</v>
      </c>
      <c r="T166" s="310">
        <f t="shared" si="23"/>
        <v>143889</v>
      </c>
      <c r="U166" s="310">
        <f t="shared" si="24"/>
        <v>154878</v>
      </c>
      <c r="V166" s="310">
        <f t="shared" si="25"/>
        <v>167774</v>
      </c>
      <c r="W166" s="310">
        <f t="shared" si="26"/>
        <v>162824</v>
      </c>
      <c r="X166" s="309" t="s">
        <v>34</v>
      </c>
      <c r="Y166" s="310">
        <f t="shared" si="27"/>
        <v>698886.76562900003</v>
      </c>
      <c r="Z166" s="310">
        <f t="shared" si="27"/>
        <v>688571.56562900008</v>
      </c>
      <c r="AA166" s="310">
        <f t="shared" si="28"/>
        <v>289445.31913000002</v>
      </c>
      <c r="AB166" s="310">
        <f t="shared" si="29"/>
        <v>326791.139302</v>
      </c>
      <c r="AC166" s="310">
        <f t="shared" si="29"/>
        <v>232213.08789999998</v>
      </c>
      <c r="AD166" s="308"/>
    </row>
    <row r="167" spans="2:30" ht="15.6">
      <c r="B167" s="2">
        <v>42887</v>
      </c>
      <c r="C167" s="1">
        <v>3196</v>
      </c>
      <c r="D167" s="2">
        <f t="shared" si="3"/>
        <v>42887</v>
      </c>
      <c r="E167" s="1">
        <v>47758.162840000005</v>
      </c>
      <c r="F167" s="1">
        <v>18</v>
      </c>
      <c r="G167" s="2">
        <f t="shared" si="4"/>
        <v>42887</v>
      </c>
      <c r="H167" s="1">
        <v>122166</v>
      </c>
      <c r="I167" s="1">
        <v>240</v>
      </c>
      <c r="J167" s="2">
        <f t="shared" si="5"/>
        <v>42887</v>
      </c>
      <c r="K167" s="1">
        <v>46960.610400000005</v>
      </c>
      <c r="L167" s="1">
        <v>6837.1019625600011</v>
      </c>
      <c r="M167" s="1">
        <f t="shared" si="6"/>
        <v>53797.712362560007</v>
      </c>
      <c r="N167" s="2">
        <f t="shared" si="7"/>
        <v>42887</v>
      </c>
      <c r="O167" s="14">
        <f t="shared" si="8"/>
        <v>1719.29386224</v>
      </c>
      <c r="P167">
        <f t="shared" si="9"/>
        <v>18</v>
      </c>
      <c r="R167" s="311" t="s">
        <v>18</v>
      </c>
      <c r="S167" s="307">
        <v>2014</v>
      </c>
      <c r="T167" s="307">
        <v>2015</v>
      </c>
      <c r="U167" s="307">
        <v>2016</v>
      </c>
      <c r="V167" s="307">
        <v>2017</v>
      </c>
      <c r="W167" s="307">
        <v>2018</v>
      </c>
      <c r="X167" s="308"/>
      <c r="Y167" s="308"/>
      <c r="Z167" s="308"/>
      <c r="AA167" s="310" t="s">
        <v>92</v>
      </c>
      <c r="AB167" s="310" t="s">
        <v>93</v>
      </c>
      <c r="AC167" s="308" t="s">
        <v>94</v>
      </c>
      <c r="AD167" s="308" t="s">
        <v>95</v>
      </c>
    </row>
    <row r="168" spans="2:30" ht="15.6">
      <c r="B168" s="2">
        <v>42917</v>
      </c>
      <c r="C168" s="1">
        <v>2749</v>
      </c>
      <c r="D168" s="2">
        <f t="shared" si="3"/>
        <v>42917</v>
      </c>
      <c r="E168" s="1">
        <v>42016.485854999999</v>
      </c>
      <c r="F168" s="1">
        <v>9</v>
      </c>
      <c r="G168" s="2">
        <f t="shared" si="4"/>
        <v>42917</v>
      </c>
      <c r="H168" s="1">
        <v>135618</v>
      </c>
      <c r="I168" s="1">
        <v>232.5</v>
      </c>
      <c r="J168" s="2">
        <f t="shared" si="5"/>
        <v>42917</v>
      </c>
      <c r="K168" s="1">
        <v>52131.559200000003</v>
      </c>
      <c r="L168" s="1">
        <v>7731.0333973199995</v>
      </c>
      <c r="M168" s="1">
        <f t="shared" si="6"/>
        <v>59862.592597320006</v>
      </c>
      <c r="N168" s="2">
        <f t="shared" si="7"/>
        <v>42917</v>
      </c>
      <c r="O168" s="14">
        <f t="shared" si="8"/>
        <v>1512.5934907799999</v>
      </c>
      <c r="P168">
        <f t="shared" si="9"/>
        <v>9</v>
      </c>
      <c r="R168" s="309" t="s">
        <v>23</v>
      </c>
      <c r="S168" s="310">
        <f>E129</f>
        <v>89954.209057999993</v>
      </c>
      <c r="T168" s="310">
        <f>+E141</f>
        <v>377780.48420599994</v>
      </c>
      <c r="U168" s="310">
        <f>E153</f>
        <v>377780.48420599994</v>
      </c>
      <c r="V168" s="310">
        <f>E165</f>
        <v>80167.668563999992</v>
      </c>
      <c r="W168" s="310">
        <f>E177</f>
        <v>65128.712332999996</v>
      </c>
      <c r="X168" s="308"/>
      <c r="Y168" s="308"/>
      <c r="Z168" s="308"/>
      <c r="AA168" s="313">
        <f>SUM(AA155:AA166)/$C$5</f>
        <v>15420.831656847657</v>
      </c>
      <c r="AB168" s="313">
        <f>SUM(AB155:AB166)/$C$5</f>
        <v>12371.370136624999</v>
      </c>
      <c r="AC168" s="313">
        <v>14970</v>
      </c>
      <c r="AD168" s="313">
        <v>9283</v>
      </c>
    </row>
    <row r="169" spans="2:30" ht="15.6">
      <c r="B169" s="2">
        <v>42948</v>
      </c>
      <c r="C169" s="1">
        <v>2618</v>
      </c>
      <c r="D169" s="2">
        <f t="shared" si="3"/>
        <v>42948</v>
      </c>
      <c r="E169" s="1">
        <v>56479.829602999998</v>
      </c>
      <c r="F169" s="1">
        <v>19</v>
      </c>
      <c r="G169" s="2">
        <f t="shared" si="4"/>
        <v>42948</v>
      </c>
      <c r="H169" s="1">
        <v>128113</v>
      </c>
      <c r="I169" s="1">
        <v>248</v>
      </c>
      <c r="J169" s="2">
        <f t="shared" si="5"/>
        <v>42948</v>
      </c>
      <c r="K169" s="1">
        <v>49246.637200000005</v>
      </c>
      <c r="L169" s="1">
        <v>10002.208646952</v>
      </c>
      <c r="M169" s="1">
        <f t="shared" si="6"/>
        <v>59248.845846952005</v>
      </c>
      <c r="N169" s="2">
        <f t="shared" si="7"/>
        <v>42948</v>
      </c>
      <c r="O169" s="14">
        <f t="shared" si="8"/>
        <v>2033.2738657079997</v>
      </c>
      <c r="P169">
        <f t="shared" si="9"/>
        <v>19</v>
      </c>
      <c r="R169" s="309" t="s">
        <v>24</v>
      </c>
      <c r="S169" s="310">
        <f t="shared" ref="S169:S179" si="30">E130</f>
        <v>99318.493199000004</v>
      </c>
      <c r="T169" s="310">
        <f t="shared" ref="T169:T179" si="31">+E142</f>
        <v>238308.42127999998</v>
      </c>
      <c r="U169" s="310">
        <f t="shared" ref="U169:U179" si="32">E154</f>
        <v>195555.99942800001</v>
      </c>
      <c r="V169" s="310">
        <f t="shared" ref="V169:V179" si="33">E166</f>
        <v>84022.294076999999</v>
      </c>
      <c r="W169" s="310">
        <f t="shared" ref="W169:W179" si="34">E178</f>
        <v>94001.031965000002</v>
      </c>
      <c r="X169" s="308"/>
      <c r="Y169" s="308"/>
      <c r="Z169" s="308"/>
      <c r="AA169" s="310" t="s">
        <v>92</v>
      </c>
      <c r="AB169" s="310" t="s">
        <v>93</v>
      </c>
      <c r="AC169" s="308" t="s">
        <v>94</v>
      </c>
      <c r="AD169" s="308" t="s">
        <v>95</v>
      </c>
    </row>
    <row r="170" spans="2:30" ht="15.6">
      <c r="B170" s="2">
        <v>42979</v>
      </c>
      <c r="C170" s="1">
        <v>2849</v>
      </c>
      <c r="D170" s="2">
        <f t="shared" si="3"/>
        <v>42979</v>
      </c>
      <c r="E170" s="1">
        <v>81580.055217000016</v>
      </c>
      <c r="F170" s="1">
        <v>47</v>
      </c>
      <c r="G170" s="2">
        <f t="shared" si="4"/>
        <v>42979</v>
      </c>
      <c r="H170" s="1">
        <v>133476</v>
      </c>
      <c r="I170" s="1">
        <v>300</v>
      </c>
      <c r="J170" s="2">
        <f t="shared" si="5"/>
        <v>42979</v>
      </c>
      <c r="K170" s="1">
        <v>51308.174400000004</v>
      </c>
      <c r="L170" s="1">
        <v>12670.250159928002</v>
      </c>
      <c r="M170" s="1">
        <f t="shared" si="6"/>
        <v>63978.424559928004</v>
      </c>
      <c r="N170" s="2">
        <f t="shared" si="7"/>
        <v>42979</v>
      </c>
      <c r="O170" s="14">
        <f t="shared" si="8"/>
        <v>2936.8819878120003</v>
      </c>
      <c r="P170">
        <f t="shared" si="9"/>
        <v>47</v>
      </c>
      <c r="R170" s="309" t="s">
        <v>25</v>
      </c>
      <c r="S170" s="310">
        <f t="shared" si="30"/>
        <v>121901.68699399999</v>
      </c>
      <c r="T170" s="310">
        <f t="shared" si="31"/>
        <v>120566.982869</v>
      </c>
      <c r="U170" s="310">
        <f t="shared" si="32"/>
        <v>134212.99784299999</v>
      </c>
      <c r="V170" s="310">
        <f t="shared" si="33"/>
        <v>47758.162840000005</v>
      </c>
      <c r="W170" s="310">
        <f t="shared" si="34"/>
        <v>94631.012311999992</v>
      </c>
      <c r="X170" s="308"/>
      <c r="Y170" s="308"/>
      <c r="Z170" s="308"/>
      <c r="AA170" s="313">
        <f>SUM(U129:U140)/$C$5</f>
        <v>4587.471213336531</v>
      </c>
      <c r="AB170" s="313">
        <f>SUM(V129:V140)/$C$5</f>
        <v>3621.4774035764999</v>
      </c>
      <c r="AC170" s="313">
        <v>3425</v>
      </c>
      <c r="AD170" s="313">
        <v>2566</v>
      </c>
    </row>
    <row r="171" spans="2:30" ht="15.6">
      <c r="B171" s="2">
        <v>43009</v>
      </c>
      <c r="C171" s="1">
        <v>3137</v>
      </c>
      <c r="D171" s="2">
        <f t="shared" si="3"/>
        <v>43009</v>
      </c>
      <c r="E171" s="1">
        <v>92198.47138599999</v>
      </c>
      <c r="F171" s="1">
        <v>76</v>
      </c>
      <c r="G171" s="2">
        <f t="shared" si="4"/>
        <v>43009</v>
      </c>
      <c r="H171" s="1">
        <v>153099</v>
      </c>
      <c r="I171" s="1">
        <v>403</v>
      </c>
      <c r="J171" s="2">
        <f t="shared" si="5"/>
        <v>43009</v>
      </c>
      <c r="K171" s="1">
        <v>58851.255600000004</v>
      </c>
      <c r="L171" s="1">
        <v>15014.118735023998</v>
      </c>
      <c r="M171" s="1">
        <f t="shared" si="6"/>
        <v>73865.374335023997</v>
      </c>
      <c r="N171" s="2">
        <f t="shared" si="7"/>
        <v>43009</v>
      </c>
      <c r="O171" s="14">
        <f t="shared" si="8"/>
        <v>3319.1449698959996</v>
      </c>
      <c r="P171">
        <f t="shared" si="9"/>
        <v>76</v>
      </c>
      <c r="R171" s="309" t="s">
        <v>26</v>
      </c>
      <c r="S171" s="310">
        <f t="shared" si="30"/>
        <v>136594.110002</v>
      </c>
      <c r="T171" s="310">
        <f t="shared" si="31"/>
        <v>137085.28112</v>
      </c>
      <c r="U171" s="310">
        <f t="shared" si="32"/>
        <v>109419.53401700001</v>
      </c>
      <c r="V171" s="310">
        <f t="shared" si="33"/>
        <v>42016.485854999999</v>
      </c>
      <c r="W171" s="310">
        <f t="shared" si="34"/>
        <v>71129.542079000006</v>
      </c>
      <c r="X171" s="308"/>
      <c r="Y171" s="308"/>
      <c r="Z171" s="308"/>
      <c r="AA171" s="308"/>
      <c r="AB171" s="308"/>
      <c r="AC171" s="308"/>
      <c r="AD171" s="308"/>
    </row>
    <row r="172" spans="2:30" ht="15.6">
      <c r="B172" s="2">
        <v>43040</v>
      </c>
      <c r="C172" s="1">
        <v>2739</v>
      </c>
      <c r="D172" s="2">
        <f t="shared" si="3"/>
        <v>43040</v>
      </c>
      <c r="E172" s="1">
        <v>130285.58829699998</v>
      </c>
      <c r="F172" s="1">
        <v>233</v>
      </c>
      <c r="G172" s="2">
        <f t="shared" si="4"/>
        <v>43040</v>
      </c>
      <c r="H172" s="1">
        <v>159392</v>
      </c>
      <c r="I172" s="1">
        <v>420</v>
      </c>
      <c r="J172" s="2">
        <f t="shared" si="5"/>
        <v>43040</v>
      </c>
      <c r="K172" s="1">
        <v>61270.284800000001</v>
      </c>
      <c r="L172" s="1">
        <v>22022.148246647997</v>
      </c>
      <c r="M172" s="1">
        <f t="shared" si="6"/>
        <v>83292.433046648002</v>
      </c>
      <c r="N172" s="2">
        <f t="shared" si="7"/>
        <v>43040</v>
      </c>
      <c r="O172" s="14">
        <f t="shared" si="8"/>
        <v>4690.2811786919992</v>
      </c>
      <c r="P172">
        <f t="shared" si="9"/>
        <v>233</v>
      </c>
      <c r="R172" s="309" t="s">
        <v>27</v>
      </c>
      <c r="S172" s="310">
        <f t="shared" si="30"/>
        <v>59245.33655</v>
      </c>
      <c r="T172" s="310">
        <f t="shared" si="31"/>
        <v>152546.49370399999</v>
      </c>
      <c r="U172" s="310">
        <f t="shared" si="32"/>
        <v>97727.525882000002</v>
      </c>
      <c r="V172" s="310">
        <f t="shared" si="33"/>
        <v>56479.829602999998</v>
      </c>
      <c r="W172" s="310">
        <f t="shared" si="34"/>
        <v>124859.39133500002</v>
      </c>
      <c r="X172" s="308"/>
      <c r="Y172" s="308"/>
      <c r="Z172" s="308"/>
      <c r="AA172" s="308"/>
      <c r="AB172" s="308"/>
      <c r="AC172" s="308"/>
      <c r="AD172" s="308"/>
    </row>
    <row r="173" spans="2:30" ht="15.6">
      <c r="B173" s="2">
        <v>43070</v>
      </c>
      <c r="C173" s="1">
        <v>3031</v>
      </c>
      <c r="D173" s="2">
        <f t="shared" si="3"/>
        <v>43070</v>
      </c>
      <c r="E173" s="1">
        <v>220888.19387099997</v>
      </c>
      <c r="F173" s="1">
        <v>293</v>
      </c>
      <c r="G173" s="2">
        <f t="shared" si="4"/>
        <v>43070</v>
      </c>
      <c r="H173" s="1">
        <v>174897</v>
      </c>
      <c r="I173" s="1">
        <v>496</v>
      </c>
      <c r="J173" s="2">
        <f t="shared" si="5"/>
        <v>43070</v>
      </c>
      <c r="K173" s="1">
        <v>67230.406799999997</v>
      </c>
      <c r="L173" s="1">
        <v>40643.427672263992</v>
      </c>
      <c r="M173" s="1">
        <f t="shared" si="6"/>
        <v>107873.83447226399</v>
      </c>
      <c r="N173" s="2">
        <f t="shared" si="7"/>
        <v>43070</v>
      </c>
      <c r="O173" s="14">
        <f t="shared" si="8"/>
        <v>7951.9749793559986</v>
      </c>
      <c r="P173">
        <f t="shared" si="9"/>
        <v>293</v>
      </c>
      <c r="R173" s="309" t="s">
        <v>28</v>
      </c>
      <c r="S173" s="310">
        <f t="shared" si="30"/>
        <v>94705.755743000002</v>
      </c>
      <c r="T173" s="310">
        <f t="shared" si="31"/>
        <v>92965.301563999994</v>
      </c>
      <c r="U173" s="310">
        <f t="shared" si="32"/>
        <v>120833.923694</v>
      </c>
      <c r="V173" s="310">
        <f t="shared" si="33"/>
        <v>81580.055217000016</v>
      </c>
      <c r="W173" s="310">
        <f t="shared" si="34"/>
        <v>70716.028724999996</v>
      </c>
      <c r="X173" s="308"/>
      <c r="Y173" s="308"/>
      <c r="Z173" s="308"/>
      <c r="AA173" s="308"/>
      <c r="AB173" s="308"/>
      <c r="AC173" s="308"/>
      <c r="AD173" s="308"/>
    </row>
    <row r="174" spans="2:30" ht="15.6">
      <c r="B174" s="2">
        <v>43101</v>
      </c>
      <c r="C174" s="1">
        <v>2242</v>
      </c>
      <c r="D174" s="2">
        <f t="shared" si="3"/>
        <v>43101</v>
      </c>
      <c r="E174" s="1">
        <v>137833.695129</v>
      </c>
      <c r="F174" s="1">
        <v>276</v>
      </c>
      <c r="G174" s="2">
        <f t="shared" si="4"/>
        <v>43101</v>
      </c>
      <c r="H174" s="1">
        <v>177359</v>
      </c>
      <c r="I174" s="1">
        <v>496</v>
      </c>
      <c r="J174" s="2">
        <f t="shared" si="5"/>
        <v>43101</v>
      </c>
      <c r="K174" s="1">
        <v>68176.799599999998</v>
      </c>
      <c r="L174" s="1">
        <v>24191.159903735999</v>
      </c>
      <c r="M174" s="1">
        <f t="shared" si="6"/>
        <v>92367.959503735998</v>
      </c>
      <c r="N174" s="2">
        <f t="shared" si="7"/>
        <v>43101</v>
      </c>
      <c r="O174" s="14">
        <f t="shared" si="8"/>
        <v>4962.0130246439994</v>
      </c>
      <c r="P174">
        <f t="shared" si="9"/>
        <v>276</v>
      </c>
      <c r="R174" s="309" t="s">
        <v>29</v>
      </c>
      <c r="S174" s="310">
        <f t="shared" si="30"/>
        <v>460980.60054199997</v>
      </c>
      <c r="T174" s="310">
        <f t="shared" si="31"/>
        <v>460980.60054199997</v>
      </c>
      <c r="U174" s="310">
        <f t="shared" si="32"/>
        <v>150495.87524299999</v>
      </c>
      <c r="V174" s="310">
        <f t="shared" si="33"/>
        <v>92198.47138599999</v>
      </c>
      <c r="W174" s="310">
        <f t="shared" si="34"/>
        <v>163950.20574800001</v>
      </c>
      <c r="X174" s="308"/>
      <c r="Y174" s="308"/>
      <c r="Z174" s="308"/>
      <c r="AA174" s="308"/>
      <c r="AB174" s="308"/>
      <c r="AC174" s="308"/>
      <c r="AD174" s="308"/>
    </row>
    <row r="175" spans="2:30" ht="15.6">
      <c r="B175" s="2">
        <v>43132</v>
      </c>
      <c r="C175" s="1">
        <v>3135</v>
      </c>
      <c r="D175" s="2">
        <f t="shared" si="3"/>
        <v>43132</v>
      </c>
      <c r="E175" s="1">
        <v>256132.17083499997</v>
      </c>
      <c r="F175" s="1">
        <v>325</v>
      </c>
      <c r="G175" s="2">
        <f t="shared" si="4"/>
        <v>43132</v>
      </c>
      <c r="H175" s="1">
        <v>161568</v>
      </c>
      <c r="I175" s="1">
        <v>420</v>
      </c>
      <c r="J175" s="2">
        <f t="shared" si="5"/>
        <v>43132</v>
      </c>
      <c r="K175" s="1">
        <v>62106.739200000004</v>
      </c>
      <c r="L175" s="1">
        <v>45177.919433639996</v>
      </c>
      <c r="M175" s="1">
        <f t="shared" si="6"/>
        <v>107284.65863364001</v>
      </c>
      <c r="N175" s="2">
        <f t="shared" si="7"/>
        <v>43132</v>
      </c>
      <c r="O175" s="14">
        <f t="shared" si="8"/>
        <v>9220.758150059999</v>
      </c>
      <c r="P175">
        <f t="shared" si="9"/>
        <v>325</v>
      </c>
      <c r="R175" s="309" t="s">
        <v>30</v>
      </c>
      <c r="S175" s="310">
        <f t="shared" si="30"/>
        <v>452096.809886</v>
      </c>
      <c r="T175" s="310">
        <f t="shared" si="31"/>
        <v>452096.809886</v>
      </c>
      <c r="U175" s="310">
        <f t="shared" si="32"/>
        <v>232713.66215999998</v>
      </c>
      <c r="V175" s="310">
        <f t="shared" si="33"/>
        <v>130285.58829699998</v>
      </c>
      <c r="W175" s="310">
        <f t="shared" si="34"/>
        <v>153401.68404299999</v>
      </c>
      <c r="X175" s="308"/>
      <c r="Y175" s="308"/>
      <c r="Z175" s="308"/>
      <c r="AA175" s="308"/>
      <c r="AB175" s="308"/>
      <c r="AC175" s="308"/>
      <c r="AD175" s="308"/>
    </row>
    <row r="176" spans="2:30" ht="15.6">
      <c r="B176" s="2">
        <v>43160</v>
      </c>
      <c r="C176" s="1">
        <v>2749</v>
      </c>
      <c r="D176" s="2">
        <f t="shared" si="3"/>
        <v>43160</v>
      </c>
      <c r="E176" s="1">
        <v>159017.139302</v>
      </c>
      <c r="F176" s="1">
        <v>207</v>
      </c>
      <c r="G176" s="2">
        <f t="shared" si="4"/>
        <v>43160</v>
      </c>
      <c r="H176" s="1">
        <v>167774</v>
      </c>
      <c r="I176" s="1">
        <v>403</v>
      </c>
      <c r="J176" s="2">
        <f t="shared" si="5"/>
        <v>43160</v>
      </c>
      <c r="K176" s="1">
        <v>64492.325600000004</v>
      </c>
      <c r="L176" s="1">
        <v>28869.073631568001</v>
      </c>
      <c r="M176" s="1">
        <f t="shared" si="6"/>
        <v>93361.399231568008</v>
      </c>
      <c r="N176" s="2">
        <f t="shared" si="7"/>
        <v>43160</v>
      </c>
      <c r="O176" s="14">
        <f t="shared" si="8"/>
        <v>5724.6170148719993</v>
      </c>
      <c r="P176">
        <f t="shared" si="9"/>
        <v>207</v>
      </c>
      <c r="R176" s="309" t="s">
        <v>31</v>
      </c>
      <c r="S176" s="310">
        <f t="shared" si="30"/>
        <v>713720.17365200003</v>
      </c>
      <c r="T176" s="310">
        <f t="shared" si="31"/>
        <v>713720.17365200003</v>
      </c>
      <c r="U176" s="310">
        <f t="shared" si="32"/>
        <v>338365.47153500002</v>
      </c>
      <c r="V176" s="310">
        <f t="shared" si="33"/>
        <v>220888.19387099997</v>
      </c>
      <c r="W176" s="310">
        <f t="shared" si="34"/>
        <v>154946.453534</v>
      </c>
      <c r="X176" s="308"/>
      <c r="Y176" s="308"/>
      <c r="Z176" s="308"/>
      <c r="AA176" s="308"/>
      <c r="AB176" s="308"/>
      <c r="AC176" s="308"/>
      <c r="AD176" s="308"/>
    </row>
    <row r="177" spans="2:30" ht="15.6">
      <c r="B177" s="2">
        <v>43191</v>
      </c>
      <c r="C177" s="1">
        <v>2646</v>
      </c>
      <c r="D177" s="2">
        <f t="shared" si="3"/>
        <v>43191</v>
      </c>
      <c r="E177" s="1">
        <v>65128.712332999996</v>
      </c>
      <c r="F177" s="1">
        <v>141</v>
      </c>
      <c r="G177" s="2">
        <f t="shared" si="4"/>
        <v>43191</v>
      </c>
      <c r="H177" s="1">
        <v>144805</v>
      </c>
      <c r="I177" s="1">
        <v>330</v>
      </c>
      <c r="J177" s="2">
        <f t="shared" si="5"/>
        <v>43191</v>
      </c>
      <c r="K177" s="1">
        <v>44498.576500000003</v>
      </c>
      <c r="L177" s="1">
        <v>11593.603069272</v>
      </c>
      <c r="M177" s="1">
        <f t="shared" si="6"/>
        <v>56092.179569272004</v>
      </c>
      <c r="N177" s="2">
        <f t="shared" si="7"/>
        <v>43191</v>
      </c>
      <c r="O177" s="14">
        <f t="shared" si="8"/>
        <v>2344.6336439879997</v>
      </c>
      <c r="P177">
        <f t="shared" si="9"/>
        <v>141</v>
      </c>
      <c r="R177" s="309" t="s">
        <v>32</v>
      </c>
      <c r="S177" s="310">
        <f t="shared" si="30"/>
        <v>80387.049889999995</v>
      </c>
      <c r="T177" s="310">
        <f t="shared" si="31"/>
        <v>80387.049889999995</v>
      </c>
      <c r="U177" s="310">
        <f t="shared" si="32"/>
        <v>224614.68778800001</v>
      </c>
      <c r="V177" s="310">
        <f t="shared" si="33"/>
        <v>137833.695129</v>
      </c>
      <c r="W177" s="310">
        <f t="shared" si="34"/>
        <v>197231.026136</v>
      </c>
      <c r="X177" s="308"/>
      <c r="Y177" s="308"/>
      <c r="Z177" s="308"/>
      <c r="AA177" s="308"/>
      <c r="AB177" s="308"/>
      <c r="AC177" s="308"/>
      <c r="AD177" s="308"/>
    </row>
    <row r="178" spans="2:30" ht="15.6">
      <c r="B178" s="2">
        <v>43221</v>
      </c>
      <c r="C178" s="1">
        <v>3340</v>
      </c>
      <c r="D178" s="2">
        <f t="shared" si="3"/>
        <v>43221</v>
      </c>
      <c r="E178" s="1">
        <v>94001.031965000002</v>
      </c>
      <c r="F178" s="1">
        <v>66</v>
      </c>
      <c r="G178" s="2">
        <f t="shared" si="4"/>
        <v>43221</v>
      </c>
      <c r="H178" s="1">
        <v>134744</v>
      </c>
      <c r="I178" s="1">
        <v>279</v>
      </c>
      <c r="J178" s="2">
        <f t="shared" si="5"/>
        <v>43221</v>
      </c>
      <c r="K178" s="1">
        <v>41406.831200000001</v>
      </c>
      <c r="L178" s="1">
        <v>16906.109881560002</v>
      </c>
      <c r="M178" s="1">
        <f t="shared" si="6"/>
        <v>58312.941081559999</v>
      </c>
      <c r="N178" s="2">
        <f t="shared" si="7"/>
        <v>43221</v>
      </c>
      <c r="O178" s="14">
        <f t="shared" si="8"/>
        <v>3384.03715074</v>
      </c>
      <c r="P178">
        <f t="shared" si="9"/>
        <v>66</v>
      </c>
      <c r="R178" s="309" t="s">
        <v>33</v>
      </c>
      <c r="S178" s="310">
        <f t="shared" si="30"/>
        <v>521223.80592800007</v>
      </c>
      <c r="T178" s="310">
        <f t="shared" si="31"/>
        <v>521223.80592800007</v>
      </c>
      <c r="U178" s="310">
        <f t="shared" si="32"/>
        <v>164638.42322699999</v>
      </c>
      <c r="V178" s="310">
        <f t="shared" si="33"/>
        <v>256132.17083499997</v>
      </c>
      <c r="W178" s="310">
        <f t="shared" si="34"/>
        <v>148392.89446700001</v>
      </c>
      <c r="X178" s="308"/>
      <c r="Y178" s="308"/>
      <c r="Z178" s="308"/>
      <c r="AA178" s="308"/>
      <c r="AB178" s="308"/>
      <c r="AC178" s="308"/>
      <c r="AD178" s="308"/>
    </row>
    <row r="179" spans="2:30" ht="15.6">
      <c r="B179" s="2">
        <v>43252</v>
      </c>
      <c r="C179" s="1">
        <v>3540</v>
      </c>
      <c r="D179" s="2">
        <f t="shared" si="3"/>
        <v>43252</v>
      </c>
      <c r="E179" s="1">
        <v>94631.012311999992</v>
      </c>
      <c r="F179" s="1">
        <v>17</v>
      </c>
      <c r="G179" s="2">
        <f t="shared" si="4"/>
        <v>43252</v>
      </c>
      <c r="H179" s="1">
        <v>123416</v>
      </c>
      <c r="I179" s="1">
        <v>240</v>
      </c>
      <c r="J179" s="2">
        <f t="shared" si="5"/>
        <v>43252</v>
      </c>
      <c r="K179" s="1">
        <v>37925.736799999999</v>
      </c>
      <c r="L179" s="1">
        <v>17022.026265408</v>
      </c>
      <c r="M179" s="1">
        <f t="shared" si="6"/>
        <v>54947.763065407999</v>
      </c>
      <c r="N179" s="2">
        <f t="shared" si="7"/>
        <v>43252</v>
      </c>
      <c r="O179" s="14">
        <f t="shared" si="8"/>
        <v>3406.7164432319996</v>
      </c>
      <c r="P179">
        <f t="shared" si="9"/>
        <v>17</v>
      </c>
      <c r="R179" s="309" t="s">
        <v>34</v>
      </c>
      <c r="S179" s="310">
        <f t="shared" si="30"/>
        <v>544682.56562900008</v>
      </c>
      <c r="T179" s="310">
        <f t="shared" si="31"/>
        <v>544682.56562900008</v>
      </c>
      <c r="U179" s="310">
        <f t="shared" si="32"/>
        <v>134567.31913000002</v>
      </c>
      <c r="V179" s="310">
        <f t="shared" si="33"/>
        <v>159017.139302</v>
      </c>
      <c r="W179" s="310">
        <f t="shared" si="34"/>
        <v>69389.087899999999</v>
      </c>
      <c r="X179" s="308"/>
      <c r="Y179" s="308"/>
      <c r="Z179" s="308"/>
      <c r="AA179" s="308"/>
      <c r="AB179" s="308"/>
      <c r="AC179" s="308"/>
      <c r="AD179" s="308"/>
    </row>
    <row r="180" spans="2:30">
      <c r="B180" s="2">
        <v>43282</v>
      </c>
      <c r="C180" s="1">
        <v>3540</v>
      </c>
      <c r="D180" s="2">
        <f t="shared" si="3"/>
        <v>43282</v>
      </c>
      <c r="E180" s="1">
        <v>71129.542079000006</v>
      </c>
      <c r="F180" s="1">
        <v>3</v>
      </c>
      <c r="G180" s="2">
        <f t="shared" si="4"/>
        <v>43282</v>
      </c>
      <c r="H180" s="1">
        <v>128297</v>
      </c>
      <c r="I180" s="1">
        <v>232.5</v>
      </c>
      <c r="J180" s="2">
        <f t="shared" si="5"/>
        <v>43282</v>
      </c>
      <c r="K180" s="1">
        <v>39425.668100000003</v>
      </c>
      <c r="L180" s="1">
        <v>12697.755742536001</v>
      </c>
      <c r="M180" s="1">
        <f t="shared" si="6"/>
        <v>52123.423842536002</v>
      </c>
      <c r="N180" s="2">
        <f t="shared" si="7"/>
        <v>43282</v>
      </c>
      <c r="O180" s="14">
        <f t="shared" si="8"/>
        <v>2560.663514844</v>
      </c>
      <c r="P180">
        <f t="shared" si="9"/>
        <v>3</v>
      </c>
    </row>
    <row r="181" spans="2:30">
      <c r="B181" s="2">
        <v>43313</v>
      </c>
      <c r="C181" s="1">
        <v>3439</v>
      </c>
      <c r="D181" s="2">
        <f t="shared" si="3"/>
        <v>43313</v>
      </c>
      <c r="E181" s="1">
        <v>124859.39133500002</v>
      </c>
      <c r="F181" s="1">
        <v>14</v>
      </c>
      <c r="G181" s="2">
        <f t="shared" si="4"/>
        <v>43313</v>
      </c>
      <c r="H181" s="1">
        <v>137322</v>
      </c>
      <c r="I181" s="1">
        <v>248</v>
      </c>
      <c r="J181" s="2">
        <f t="shared" si="5"/>
        <v>43313</v>
      </c>
      <c r="K181" s="1">
        <v>42199.050600000002</v>
      </c>
      <c r="L181" s="1">
        <v>22584.048005640005</v>
      </c>
      <c r="M181" s="1">
        <f t="shared" si="6"/>
        <v>64783.098605640007</v>
      </c>
      <c r="N181" s="2">
        <f t="shared" si="7"/>
        <v>43313</v>
      </c>
      <c r="O181" s="14">
        <f t="shared" si="8"/>
        <v>4494.9380880600002</v>
      </c>
      <c r="P181">
        <f t="shared" si="9"/>
        <v>14</v>
      </c>
    </row>
    <row r="182" spans="2:30">
      <c r="B182" s="2">
        <v>43344</v>
      </c>
      <c r="C182" s="1">
        <v>2730</v>
      </c>
      <c r="D182" s="2">
        <f t="shared" si="3"/>
        <v>43344</v>
      </c>
      <c r="E182" s="1">
        <v>70716.028724999996</v>
      </c>
      <c r="F182" s="1">
        <v>53</v>
      </c>
      <c r="G182" s="2">
        <f t="shared" si="4"/>
        <v>43344</v>
      </c>
      <c r="H182" s="1">
        <v>137446</v>
      </c>
      <c r="I182" s="1">
        <v>300</v>
      </c>
      <c r="J182" s="2">
        <f t="shared" si="5"/>
        <v>43344</v>
      </c>
      <c r="K182" s="1">
        <v>42237.1558</v>
      </c>
      <c r="L182" s="1">
        <v>12426.629285399998</v>
      </c>
      <c r="M182" s="1">
        <f t="shared" si="6"/>
        <v>54663.785085399999</v>
      </c>
      <c r="N182" s="2">
        <f t="shared" si="7"/>
        <v>43344</v>
      </c>
      <c r="O182" s="14">
        <f t="shared" si="8"/>
        <v>2545.7770340999996</v>
      </c>
      <c r="P182">
        <f t="shared" si="9"/>
        <v>53</v>
      </c>
    </row>
    <row r="183" spans="2:30">
      <c r="B183" s="2">
        <v>43374</v>
      </c>
      <c r="C183" s="1">
        <v>3733</v>
      </c>
      <c r="D183" s="2">
        <f t="shared" si="3"/>
        <v>43374</v>
      </c>
      <c r="E183" s="1">
        <v>163950.20574800001</v>
      </c>
      <c r="F183" s="1">
        <v>120</v>
      </c>
      <c r="G183" s="2">
        <f t="shared" si="4"/>
        <v>43374</v>
      </c>
      <c r="H183" s="1">
        <v>163160</v>
      </c>
      <c r="I183" s="1">
        <v>403</v>
      </c>
      <c r="J183" s="2">
        <f t="shared" si="5"/>
        <v>43374</v>
      </c>
      <c r="K183" s="1">
        <v>50139.067999999999</v>
      </c>
      <c r="L183" s="1">
        <v>29776.757857632001</v>
      </c>
      <c r="M183" s="1">
        <f t="shared" si="6"/>
        <v>79915.825857632008</v>
      </c>
      <c r="N183" s="2">
        <f t="shared" si="7"/>
        <v>43374</v>
      </c>
      <c r="O183" s="14">
        <f t="shared" si="8"/>
        <v>5902.2074069279997</v>
      </c>
      <c r="P183">
        <f t="shared" si="9"/>
        <v>120</v>
      </c>
    </row>
    <row r="184" spans="2:30">
      <c r="B184" s="2">
        <v>43405</v>
      </c>
      <c r="C184" s="1">
        <v>3033</v>
      </c>
      <c r="D184" s="2">
        <f t="shared" si="3"/>
        <v>43405</v>
      </c>
      <c r="E184" s="1">
        <v>153401.68404299999</v>
      </c>
      <c r="F184" s="1">
        <v>182</v>
      </c>
      <c r="G184" s="2">
        <f t="shared" si="4"/>
        <v>43405</v>
      </c>
      <c r="H184" s="1">
        <v>168908</v>
      </c>
      <c r="I184" s="1">
        <f>I172</f>
        <v>420</v>
      </c>
      <c r="J184" s="2">
        <f t="shared" si="5"/>
        <v>43405</v>
      </c>
      <c r="K184" s="1">
        <v>51905.428400000004</v>
      </c>
      <c r="L184" s="1">
        <v>27055.669863911997</v>
      </c>
      <c r="M184" s="1">
        <f t="shared" si="6"/>
        <v>78961.098263912005</v>
      </c>
      <c r="N184" s="2">
        <f t="shared" si="7"/>
        <v>43405</v>
      </c>
      <c r="O184" s="14">
        <f t="shared" si="8"/>
        <v>5522.4606255479994</v>
      </c>
      <c r="P184">
        <f t="shared" si="9"/>
        <v>182</v>
      </c>
    </row>
    <row r="185" spans="2:30">
      <c r="B185" s="2">
        <v>43435</v>
      </c>
      <c r="C185" s="1">
        <v>3055</v>
      </c>
      <c r="D185" s="2">
        <f t="shared" si="3"/>
        <v>43435</v>
      </c>
      <c r="E185" s="1">
        <v>154946.453534</v>
      </c>
      <c r="F185" s="1">
        <v>234</v>
      </c>
      <c r="G185" s="2">
        <f t="shared" si="4"/>
        <v>43435</v>
      </c>
      <c r="H185" s="1">
        <v>173151</v>
      </c>
      <c r="I185" s="1">
        <f t="shared" ref="I185:I200" si="35">I173</f>
        <v>496</v>
      </c>
      <c r="J185" s="2">
        <f t="shared" si="5"/>
        <v>43435</v>
      </c>
      <c r="K185" s="1">
        <v>53209.302300000003</v>
      </c>
      <c r="L185" s="1">
        <v>26715.779450255999</v>
      </c>
      <c r="M185" s="1">
        <f t="shared" si="6"/>
        <v>79925.081750256009</v>
      </c>
      <c r="N185" s="2">
        <f t="shared" si="7"/>
        <v>43435</v>
      </c>
      <c r="O185" s="14">
        <f t="shared" si="8"/>
        <v>5578.0723272239993</v>
      </c>
      <c r="P185">
        <f t="shared" si="9"/>
        <v>234</v>
      </c>
    </row>
    <row r="186" spans="2:30">
      <c r="B186" s="2">
        <v>43466</v>
      </c>
      <c r="C186" s="1">
        <v>2687</v>
      </c>
      <c r="D186" s="2">
        <f t="shared" si="3"/>
        <v>43466</v>
      </c>
      <c r="E186" s="1">
        <v>197231.026136</v>
      </c>
      <c r="F186" s="1">
        <v>333</v>
      </c>
      <c r="G186" s="2">
        <f t="shared" si="4"/>
        <v>43466</v>
      </c>
      <c r="H186" s="1">
        <v>176892</v>
      </c>
      <c r="I186" s="1">
        <f t="shared" si="35"/>
        <v>496</v>
      </c>
      <c r="J186" s="2">
        <f t="shared" si="5"/>
        <v>43466</v>
      </c>
      <c r="K186" s="1">
        <v>54358.911600000007</v>
      </c>
      <c r="L186" s="1">
        <v>36134.476809023996</v>
      </c>
      <c r="M186" s="1">
        <f t="shared" si="6"/>
        <v>90493.388409024003</v>
      </c>
      <c r="N186" s="2">
        <f t="shared" si="7"/>
        <v>43466</v>
      </c>
      <c r="O186" s="14">
        <f t="shared" si="8"/>
        <v>7100.3169408959993</v>
      </c>
      <c r="P186">
        <f t="shared" si="9"/>
        <v>333</v>
      </c>
    </row>
    <row r="187" spans="2:30">
      <c r="B187" s="2">
        <v>43497</v>
      </c>
      <c r="C187" s="1">
        <v>3032</v>
      </c>
      <c r="D187" s="2">
        <f t="shared" si="3"/>
        <v>43497</v>
      </c>
      <c r="E187" s="1">
        <v>148392.89446700001</v>
      </c>
      <c r="F187" s="1">
        <v>211</v>
      </c>
      <c r="G187" s="2">
        <f t="shared" si="4"/>
        <v>43497</v>
      </c>
      <c r="H187" s="1">
        <v>152674</v>
      </c>
      <c r="I187" s="1">
        <f t="shared" si="35"/>
        <v>420</v>
      </c>
      <c r="J187" s="2">
        <f t="shared" ref="J187:J200" si="36">G187</f>
        <v>43497</v>
      </c>
      <c r="K187" s="1">
        <v>46916.720200000003</v>
      </c>
      <c r="L187" s="1">
        <v>26914.212581928001</v>
      </c>
      <c r="M187" s="1">
        <f t="shared" si="6"/>
        <v>73830.932781928001</v>
      </c>
      <c r="N187" s="2">
        <f t="shared" ref="N187:N197" si="37">G187</f>
        <v>43497</v>
      </c>
      <c r="O187" s="14">
        <f t="shared" ref="O187:O197" si="38">E187*0.036</f>
        <v>5342.1442008120002</v>
      </c>
      <c r="P187">
        <f t="shared" ref="P187:P197" si="39">F187</f>
        <v>211</v>
      </c>
    </row>
    <row r="188" spans="2:30">
      <c r="B188" s="2">
        <v>43525</v>
      </c>
      <c r="C188" s="1">
        <v>2502</v>
      </c>
      <c r="D188" s="2">
        <f t="shared" si="3"/>
        <v>43525</v>
      </c>
      <c r="E188" s="1">
        <v>69389.087899999999</v>
      </c>
      <c r="F188" s="1">
        <v>188</v>
      </c>
      <c r="G188" s="2">
        <f t="shared" si="4"/>
        <v>43525</v>
      </c>
      <c r="H188" s="1">
        <v>162824</v>
      </c>
      <c r="I188" s="1">
        <f t="shared" si="35"/>
        <v>403</v>
      </c>
      <c r="J188" s="2">
        <f t="shared" si="36"/>
        <v>43525</v>
      </c>
      <c r="K188" s="1">
        <v>50035.815200000005</v>
      </c>
      <c r="L188" s="1">
        <v>12377.5121736</v>
      </c>
      <c r="M188" s="1">
        <f t="shared" si="6"/>
        <v>62413.327373600005</v>
      </c>
      <c r="N188" s="2">
        <f t="shared" si="37"/>
        <v>43525</v>
      </c>
      <c r="O188" s="14">
        <f t="shared" si="38"/>
        <v>2498.0071644</v>
      </c>
      <c r="P188">
        <f t="shared" si="39"/>
        <v>188</v>
      </c>
    </row>
    <row r="189" spans="2:30">
      <c r="B189" s="2">
        <v>43556</v>
      </c>
      <c r="C189" s="1">
        <v>0</v>
      </c>
      <c r="D189" s="2">
        <f t="shared" si="3"/>
        <v>43556</v>
      </c>
      <c r="E189" s="1">
        <v>0</v>
      </c>
      <c r="F189" s="1">
        <v>0</v>
      </c>
      <c r="G189" s="2">
        <f t="shared" si="4"/>
        <v>43556</v>
      </c>
      <c r="H189" s="1">
        <v>0</v>
      </c>
      <c r="I189" s="1">
        <f t="shared" si="35"/>
        <v>330</v>
      </c>
      <c r="J189" s="2">
        <f t="shared" si="36"/>
        <v>43556</v>
      </c>
      <c r="K189" s="1">
        <v>0</v>
      </c>
      <c r="L189" s="1">
        <v>0</v>
      </c>
      <c r="M189" s="1">
        <f t="shared" si="6"/>
        <v>0</v>
      </c>
      <c r="N189" s="2">
        <f t="shared" si="37"/>
        <v>43556</v>
      </c>
      <c r="O189" s="14">
        <f t="shared" si="38"/>
        <v>0</v>
      </c>
      <c r="P189">
        <f t="shared" si="39"/>
        <v>0</v>
      </c>
    </row>
    <row r="190" spans="2:30">
      <c r="B190" s="2">
        <v>43586</v>
      </c>
      <c r="C190" s="1">
        <v>0</v>
      </c>
      <c r="D190" s="2">
        <f t="shared" si="3"/>
        <v>43586</v>
      </c>
      <c r="E190" s="1">
        <v>0</v>
      </c>
      <c r="F190" s="1">
        <v>0</v>
      </c>
      <c r="G190" s="2">
        <f t="shared" si="4"/>
        <v>43586</v>
      </c>
      <c r="H190" s="1">
        <v>0</v>
      </c>
      <c r="I190" s="1">
        <f t="shared" si="35"/>
        <v>279</v>
      </c>
      <c r="J190" s="2">
        <f t="shared" si="36"/>
        <v>43586</v>
      </c>
      <c r="K190" s="1">
        <v>0</v>
      </c>
      <c r="L190" s="1">
        <v>0</v>
      </c>
      <c r="M190" s="1">
        <f t="shared" si="6"/>
        <v>0</v>
      </c>
      <c r="N190" s="2">
        <f t="shared" si="37"/>
        <v>43586</v>
      </c>
      <c r="O190" s="14">
        <f t="shared" si="38"/>
        <v>0</v>
      </c>
      <c r="P190">
        <f t="shared" si="39"/>
        <v>0</v>
      </c>
    </row>
    <row r="191" spans="2:30">
      <c r="B191" s="2">
        <v>43617</v>
      </c>
      <c r="C191" s="1">
        <v>0</v>
      </c>
      <c r="D191" s="2">
        <f t="shared" si="3"/>
        <v>43617</v>
      </c>
      <c r="E191" s="1">
        <v>0</v>
      </c>
      <c r="F191" s="1">
        <v>0</v>
      </c>
      <c r="G191" s="2">
        <f t="shared" si="4"/>
        <v>43617</v>
      </c>
      <c r="H191" s="1">
        <v>0</v>
      </c>
      <c r="I191" s="1">
        <f t="shared" si="35"/>
        <v>240</v>
      </c>
      <c r="J191" s="2">
        <f t="shared" si="36"/>
        <v>43617</v>
      </c>
      <c r="K191" s="1">
        <v>0</v>
      </c>
      <c r="L191" s="1">
        <v>0</v>
      </c>
      <c r="M191" s="1">
        <f t="shared" si="6"/>
        <v>0</v>
      </c>
      <c r="N191" s="2">
        <f t="shared" si="37"/>
        <v>43617</v>
      </c>
      <c r="O191" s="14">
        <f t="shared" si="38"/>
        <v>0</v>
      </c>
      <c r="P191">
        <f t="shared" si="39"/>
        <v>0</v>
      </c>
    </row>
    <row r="192" spans="2:30">
      <c r="B192" s="2">
        <v>43647</v>
      </c>
      <c r="C192" s="1">
        <v>0</v>
      </c>
      <c r="D192" s="2">
        <f t="shared" si="3"/>
        <v>43647</v>
      </c>
      <c r="E192" s="1">
        <v>0</v>
      </c>
      <c r="F192" s="1">
        <v>0</v>
      </c>
      <c r="G192" s="2">
        <f t="shared" si="4"/>
        <v>43647</v>
      </c>
      <c r="H192" s="1">
        <v>0</v>
      </c>
      <c r="I192" s="1">
        <f t="shared" si="35"/>
        <v>232.5</v>
      </c>
      <c r="J192" s="2">
        <f t="shared" si="36"/>
        <v>43647</v>
      </c>
      <c r="K192" s="1">
        <v>0</v>
      </c>
      <c r="L192" s="1">
        <v>0</v>
      </c>
      <c r="M192" s="1">
        <f t="shared" si="6"/>
        <v>0</v>
      </c>
      <c r="N192" s="2">
        <f t="shared" si="37"/>
        <v>43647</v>
      </c>
      <c r="O192" s="14">
        <f t="shared" si="38"/>
        <v>0</v>
      </c>
      <c r="P192">
        <f t="shared" si="39"/>
        <v>0</v>
      </c>
    </row>
    <row r="193" spans="2:16">
      <c r="B193" s="2">
        <v>43678</v>
      </c>
      <c r="C193" s="1">
        <v>0</v>
      </c>
      <c r="D193" s="2">
        <f t="shared" si="3"/>
        <v>43678</v>
      </c>
      <c r="E193" s="1">
        <v>0</v>
      </c>
      <c r="F193" s="1">
        <v>0</v>
      </c>
      <c r="G193" s="2">
        <f t="shared" si="4"/>
        <v>43678</v>
      </c>
      <c r="H193" s="1">
        <v>0</v>
      </c>
      <c r="I193" s="1">
        <f t="shared" si="35"/>
        <v>248</v>
      </c>
      <c r="J193" s="2">
        <f t="shared" si="36"/>
        <v>43678</v>
      </c>
      <c r="K193" s="1">
        <v>0</v>
      </c>
      <c r="L193" s="1">
        <v>0</v>
      </c>
      <c r="M193" s="1">
        <f t="shared" si="6"/>
        <v>0</v>
      </c>
      <c r="N193" s="2">
        <f t="shared" si="37"/>
        <v>43678</v>
      </c>
      <c r="O193" s="14">
        <f t="shared" si="38"/>
        <v>0</v>
      </c>
      <c r="P193">
        <f t="shared" si="39"/>
        <v>0</v>
      </c>
    </row>
    <row r="194" spans="2:16">
      <c r="B194" s="2">
        <v>43709</v>
      </c>
      <c r="C194" s="1">
        <v>0</v>
      </c>
      <c r="D194" s="2">
        <f t="shared" ref="D194:D200" si="40">B194</f>
        <v>43709</v>
      </c>
      <c r="E194" s="1">
        <v>0</v>
      </c>
      <c r="F194" s="1">
        <v>0</v>
      </c>
      <c r="G194" s="2">
        <f t="shared" ref="G194:G200" si="41">B194</f>
        <v>43709</v>
      </c>
      <c r="H194" s="1">
        <v>0</v>
      </c>
      <c r="I194" s="1">
        <f t="shared" si="35"/>
        <v>300</v>
      </c>
      <c r="J194" s="2">
        <f t="shared" si="36"/>
        <v>43709</v>
      </c>
      <c r="K194" s="1">
        <v>0</v>
      </c>
      <c r="L194" s="1">
        <v>0</v>
      </c>
      <c r="M194" s="1">
        <f t="shared" ref="M194:M200" si="42">SUM(K194:L194)</f>
        <v>0</v>
      </c>
      <c r="N194" s="2">
        <f t="shared" si="37"/>
        <v>43709</v>
      </c>
      <c r="O194" s="14">
        <f t="shared" si="38"/>
        <v>0</v>
      </c>
      <c r="P194">
        <f t="shared" si="39"/>
        <v>0</v>
      </c>
    </row>
    <row r="195" spans="2:16">
      <c r="B195" s="2">
        <v>43739</v>
      </c>
      <c r="C195" s="1">
        <v>0</v>
      </c>
      <c r="D195" s="2">
        <f t="shared" si="40"/>
        <v>43739</v>
      </c>
      <c r="E195" s="1">
        <v>0</v>
      </c>
      <c r="F195" s="1">
        <v>0</v>
      </c>
      <c r="G195" s="2">
        <f t="shared" si="41"/>
        <v>43739</v>
      </c>
      <c r="H195" s="1">
        <v>0</v>
      </c>
      <c r="I195" s="1">
        <f t="shared" si="35"/>
        <v>403</v>
      </c>
      <c r="J195" s="2">
        <f t="shared" si="36"/>
        <v>43739</v>
      </c>
      <c r="K195" s="1">
        <v>0</v>
      </c>
      <c r="L195" s="1">
        <v>0</v>
      </c>
      <c r="M195" s="1">
        <f t="shared" si="42"/>
        <v>0</v>
      </c>
      <c r="N195" s="2">
        <f t="shared" si="37"/>
        <v>43739</v>
      </c>
      <c r="O195" s="14">
        <f t="shared" si="38"/>
        <v>0</v>
      </c>
      <c r="P195">
        <f t="shared" si="39"/>
        <v>0</v>
      </c>
    </row>
    <row r="196" spans="2:16">
      <c r="B196" s="2">
        <v>43770</v>
      </c>
      <c r="C196" s="1">
        <v>0</v>
      </c>
      <c r="D196" s="2">
        <f t="shared" si="40"/>
        <v>43770</v>
      </c>
      <c r="E196" s="1">
        <v>0</v>
      </c>
      <c r="F196" s="1">
        <v>0</v>
      </c>
      <c r="G196" s="2">
        <f t="shared" si="41"/>
        <v>43770</v>
      </c>
      <c r="H196" s="1">
        <v>0</v>
      </c>
      <c r="I196" s="1">
        <f t="shared" si="35"/>
        <v>420</v>
      </c>
      <c r="J196" s="2">
        <f t="shared" si="36"/>
        <v>43770</v>
      </c>
      <c r="K196" s="1">
        <v>0</v>
      </c>
      <c r="L196" s="1">
        <v>0</v>
      </c>
      <c r="M196" s="1">
        <f t="shared" si="42"/>
        <v>0</v>
      </c>
      <c r="N196" s="2">
        <f t="shared" si="37"/>
        <v>43770</v>
      </c>
      <c r="O196" s="14">
        <f t="shared" si="38"/>
        <v>0</v>
      </c>
      <c r="P196">
        <f t="shared" si="39"/>
        <v>0</v>
      </c>
    </row>
    <row r="197" spans="2:16">
      <c r="B197" s="2">
        <v>43800</v>
      </c>
      <c r="C197" s="1">
        <v>0</v>
      </c>
      <c r="D197" s="2">
        <f t="shared" si="40"/>
        <v>43800</v>
      </c>
      <c r="E197" s="1">
        <v>0</v>
      </c>
      <c r="F197" s="1">
        <v>0</v>
      </c>
      <c r="G197" s="2">
        <f t="shared" si="41"/>
        <v>43800</v>
      </c>
      <c r="H197" s="1">
        <v>0</v>
      </c>
      <c r="I197" s="1">
        <f t="shared" si="35"/>
        <v>496</v>
      </c>
      <c r="J197" s="2">
        <f t="shared" si="36"/>
        <v>43800</v>
      </c>
      <c r="K197" s="1">
        <v>0</v>
      </c>
      <c r="L197" s="1">
        <v>0</v>
      </c>
      <c r="M197" s="1">
        <f t="shared" si="42"/>
        <v>0</v>
      </c>
      <c r="N197" s="2">
        <f t="shared" si="37"/>
        <v>43800</v>
      </c>
      <c r="O197" s="14">
        <f t="shared" si="38"/>
        <v>0</v>
      </c>
      <c r="P197">
        <f t="shared" si="39"/>
        <v>0</v>
      </c>
    </row>
    <row r="198" spans="2:16">
      <c r="B198" s="2">
        <v>43831</v>
      </c>
      <c r="C198" s="1">
        <v>0</v>
      </c>
      <c r="D198" s="2">
        <f t="shared" si="40"/>
        <v>43831</v>
      </c>
      <c r="E198" s="1">
        <v>0</v>
      </c>
      <c r="F198" s="1">
        <v>0</v>
      </c>
      <c r="G198" s="2">
        <f t="shared" si="41"/>
        <v>43831</v>
      </c>
      <c r="H198" s="1">
        <v>0</v>
      </c>
      <c r="I198" s="1">
        <f t="shared" si="35"/>
        <v>496</v>
      </c>
      <c r="J198" s="2">
        <f t="shared" si="36"/>
        <v>43831</v>
      </c>
      <c r="K198" s="1">
        <v>0</v>
      </c>
      <c r="L198" s="1">
        <v>0</v>
      </c>
      <c r="M198" s="1">
        <f t="shared" si="42"/>
        <v>0</v>
      </c>
      <c r="N198" s="2">
        <f>G198</f>
        <v>43831</v>
      </c>
      <c r="O198" s="14">
        <f>E198*0.036</f>
        <v>0</v>
      </c>
      <c r="P198">
        <f>F198</f>
        <v>0</v>
      </c>
    </row>
    <row r="199" spans="2:16">
      <c r="B199" s="2">
        <v>43862</v>
      </c>
      <c r="C199" s="1">
        <v>0</v>
      </c>
      <c r="D199" s="2">
        <f t="shared" si="40"/>
        <v>43862</v>
      </c>
      <c r="E199" s="1">
        <v>0</v>
      </c>
      <c r="F199" s="1">
        <v>0</v>
      </c>
      <c r="G199" s="2">
        <f t="shared" si="41"/>
        <v>43862</v>
      </c>
      <c r="H199" s="1">
        <v>0</v>
      </c>
      <c r="I199" s="1">
        <f t="shared" si="35"/>
        <v>420</v>
      </c>
      <c r="J199" s="2">
        <f t="shared" si="36"/>
        <v>43862</v>
      </c>
      <c r="K199" s="1">
        <v>0</v>
      </c>
      <c r="L199" s="1">
        <v>0</v>
      </c>
      <c r="M199" s="1">
        <f t="shared" si="42"/>
        <v>0</v>
      </c>
      <c r="N199" s="2">
        <f>G199</f>
        <v>43862</v>
      </c>
      <c r="O199" s="14">
        <f>E199*0.036</f>
        <v>0</v>
      </c>
      <c r="P199">
        <f>F199</f>
        <v>0</v>
      </c>
    </row>
    <row r="200" spans="2:16">
      <c r="B200" s="2">
        <v>43891</v>
      </c>
      <c r="C200" s="1">
        <v>0</v>
      </c>
      <c r="D200" s="2">
        <f t="shared" si="40"/>
        <v>43891</v>
      </c>
      <c r="E200" s="1">
        <v>0</v>
      </c>
      <c r="F200" s="1">
        <v>0</v>
      </c>
      <c r="G200" s="2">
        <f t="shared" si="41"/>
        <v>43891</v>
      </c>
      <c r="H200" s="1">
        <v>0</v>
      </c>
      <c r="I200" s="1">
        <f t="shared" si="35"/>
        <v>403</v>
      </c>
      <c r="J200" s="2">
        <f t="shared" si="36"/>
        <v>43891</v>
      </c>
      <c r="K200" s="1">
        <v>0</v>
      </c>
      <c r="L200" s="1">
        <v>0</v>
      </c>
      <c r="M200" s="1">
        <f t="shared" si="42"/>
        <v>0</v>
      </c>
      <c r="N200" s="2">
        <f>G200</f>
        <v>43891</v>
      </c>
      <c r="O200" s="14">
        <f>E200*0.036</f>
        <v>0</v>
      </c>
      <c r="P200">
        <f>F200</f>
        <v>0</v>
      </c>
    </row>
    <row r="201" spans="2:16">
      <c r="B201" s="2"/>
    </row>
    <row r="202" spans="2:16">
      <c r="B202" s="2"/>
    </row>
  </sheetData>
  <mergeCells count="6">
    <mergeCell ref="R65:R66"/>
    <mergeCell ref="B9:H9"/>
    <mergeCell ref="B12:G12"/>
    <mergeCell ref="O65:O66"/>
    <mergeCell ref="P65:P66"/>
    <mergeCell ref="Q65:Q66"/>
  </mergeCells>
  <conditionalFormatting sqref="V92:V93 I87:I88">
    <cfRule type="containsText" dxfId="116" priority="64" operator="containsText" text="Good">
      <formula>NOT(ISERROR(SEARCH("Good",I87)))</formula>
    </cfRule>
    <cfRule type="containsText" dxfId="115" priority="65" operator="containsText" text="Typical">
      <formula>NOT(ISERROR(SEARCH("Typical",I87)))</formula>
    </cfRule>
    <cfRule type="containsText" dxfId="114" priority="66" operator="containsText" text="Poor">
      <formula>NOT(ISERROR(SEARCH("Poor",I87)))</formula>
    </cfRule>
  </conditionalFormatting>
  <conditionalFormatting sqref="V90">
    <cfRule type="containsText" dxfId="113" priority="61" operator="containsText" text="Good">
      <formula>NOT(ISERROR(SEARCH("Good",V90)))</formula>
    </cfRule>
    <cfRule type="containsText" dxfId="112" priority="62" operator="containsText" text="Typical">
      <formula>NOT(ISERROR(SEARCH("Typical",V90)))</formula>
    </cfRule>
    <cfRule type="containsText" dxfId="111" priority="63" operator="containsText" text="Poor">
      <formula>NOT(ISERROR(SEARCH("Poor",V90)))</formula>
    </cfRule>
  </conditionalFormatting>
  <conditionalFormatting sqref="I85">
    <cfRule type="containsText" dxfId="110" priority="58" operator="containsText" text="Good">
      <formula>NOT(ISERROR(SEARCH("Good",I85)))</formula>
    </cfRule>
    <cfRule type="containsText" dxfId="109" priority="59" operator="containsText" text="Typical">
      <formula>NOT(ISERROR(SEARCH("Typical",I85)))</formula>
    </cfRule>
    <cfRule type="containsText" dxfId="108" priority="60" operator="containsText" text="Poor">
      <formula>NOT(ISERROR(SEARCH("Poor",I85)))</formula>
    </cfRule>
  </conditionalFormatting>
  <conditionalFormatting sqref="V92:V93">
    <cfRule type="containsText" dxfId="107" priority="55" operator="containsText" text="Good">
      <formula>NOT(ISERROR(SEARCH("Good",V92)))</formula>
    </cfRule>
    <cfRule type="containsText" dxfId="106" priority="56" operator="containsText" text="Typical">
      <formula>NOT(ISERROR(SEARCH("Typical",V92)))</formula>
    </cfRule>
    <cfRule type="containsText" dxfId="105" priority="57" operator="containsText" text="Poor">
      <formula>NOT(ISERROR(SEARCH("Poor",V92)))</formula>
    </cfRule>
  </conditionalFormatting>
  <conditionalFormatting sqref="V94:V95 I89:I90">
    <cfRule type="containsText" dxfId="104" priority="52" operator="containsText" text="Good">
      <formula>NOT(ISERROR(SEARCH("Good",I89)))</formula>
    </cfRule>
    <cfRule type="containsText" dxfId="103" priority="53" operator="containsText" text="Typical">
      <formula>NOT(ISERROR(SEARCH("Typical",I89)))</formula>
    </cfRule>
    <cfRule type="containsText" dxfId="102" priority="54" operator="containsText" text="Poor">
      <formula>NOT(ISERROR(SEARCH("Poor",I89)))</formula>
    </cfRule>
  </conditionalFormatting>
  <conditionalFormatting sqref="C85">
    <cfRule type="containsText" dxfId="101" priority="46" operator="containsText" text="Good">
      <formula>NOT(ISERROR(SEARCH("Good",C85)))</formula>
    </cfRule>
    <cfRule type="containsText" dxfId="100" priority="47" operator="containsText" text="Typical">
      <formula>NOT(ISERROR(SEARCH("Typical",C85)))</formula>
    </cfRule>
    <cfRule type="containsText" dxfId="99" priority="48" operator="containsText" text="Poor">
      <formula>NOT(ISERROR(SEARCH("Poor",C85)))</formula>
    </cfRule>
  </conditionalFormatting>
  <conditionalFormatting sqref="C88:C91">
    <cfRule type="containsText" dxfId="98" priority="49" operator="containsText" text="Good">
      <formula>NOT(ISERROR(SEARCH("Good",C88)))</formula>
    </cfRule>
    <cfRule type="containsText" dxfId="97" priority="50" operator="containsText" text="Typical">
      <formula>NOT(ISERROR(SEARCH("Typical",C88)))</formula>
    </cfRule>
    <cfRule type="containsText" dxfId="96" priority="51" operator="containsText" text="Poor">
      <formula>NOT(ISERROR(SEARCH("Poor",C88)))</formula>
    </cfRule>
  </conditionalFormatting>
  <conditionalFormatting sqref="AJ10">
    <cfRule type="beginsWith" dxfId="95" priority="43" operator="beginsWith" text="Good">
      <formula>LEFT(AJ10,LEN("Good"))="Good"</formula>
    </cfRule>
    <cfRule type="beginsWith" dxfId="94" priority="44" operator="beginsWith" text="Typical">
      <formula>LEFT(AJ10,LEN("Typical"))="Typical"</formula>
    </cfRule>
    <cfRule type="beginsWith" dxfId="93" priority="45" operator="beginsWith" text="Poor">
      <formula>LEFT(AJ10,LEN("Poor"))="Poor"</formula>
    </cfRule>
  </conditionalFormatting>
  <conditionalFormatting sqref="O98">
    <cfRule type="containsText" dxfId="92" priority="40" operator="containsText" text="Good">
      <formula>NOT(ISERROR(SEARCH("Good",O98)))</formula>
    </cfRule>
    <cfRule type="containsText" dxfId="91" priority="41" operator="containsText" text="Typical">
      <formula>NOT(ISERROR(SEARCH("Typical",O98)))</formula>
    </cfRule>
    <cfRule type="containsText" dxfId="90" priority="42" operator="containsText" text="Poor">
      <formula>NOT(ISERROR(SEARCH("Poor",O98)))</formula>
    </cfRule>
  </conditionalFormatting>
  <conditionalFormatting sqref="O98">
    <cfRule type="containsText" dxfId="89" priority="37" operator="containsText" text="Good">
      <formula>NOT(ISERROR(SEARCH("Good",O98)))</formula>
    </cfRule>
    <cfRule type="containsText" dxfId="88" priority="38" operator="containsText" text="Typical">
      <formula>NOT(ISERROR(SEARCH("Typical",O98)))</formula>
    </cfRule>
    <cfRule type="containsText" dxfId="87" priority="39" operator="containsText" text="Poor">
      <formula>NOT(ISERROR(SEARCH("Poor",O98)))</formula>
    </cfRule>
  </conditionalFormatting>
  <conditionalFormatting sqref="S65">
    <cfRule type="containsText" dxfId="86" priority="4" operator="containsText" text="higher">
      <formula>NOT(ISERROR(SEARCH("higher",S65)))</formula>
    </cfRule>
    <cfRule type="containsText" dxfId="85" priority="5" operator="containsText" text="improvement">
      <formula>NOT(ISERROR(SEARCH("improvement",S65)))</formula>
    </cfRule>
  </conditionalFormatting>
  <conditionalFormatting sqref="S60:S61">
    <cfRule type="containsText" dxfId="84" priority="11" operator="containsText" text="Good">
      <formula>NOT(ISERROR(SEARCH("Good",S60)))</formula>
    </cfRule>
    <cfRule type="containsText" dxfId="83" priority="12" operator="containsText" text="Typical">
      <formula>NOT(ISERROR(SEARCH("Typical",S60)))</formula>
    </cfRule>
    <cfRule type="containsText" dxfId="82" priority="13" operator="containsText" text="Poor">
      <formula>NOT(ISERROR(SEARCH("Poor",S60)))</formula>
    </cfRule>
  </conditionalFormatting>
  <conditionalFormatting sqref="S66">
    <cfRule type="containsText" dxfId="81" priority="6" operator="containsText" text="higher">
      <formula>NOT(ISERROR(SEARCH("higher",S66)))</formula>
    </cfRule>
    <cfRule type="containsText" dxfId="80" priority="7" operator="containsText" text="improvement">
      <formula>NOT(ISERROR(SEARCH("improvement",S66)))</formula>
    </cfRule>
  </conditionalFormatting>
  <conditionalFormatting sqref="S64">
    <cfRule type="containsText" dxfId="79" priority="8" operator="containsText" text="Good">
      <formula>NOT(ISERROR(SEARCH("Good",S64)))</formula>
    </cfRule>
    <cfRule type="containsText" dxfId="78" priority="9" operator="containsText" text="Typical">
      <formula>NOT(ISERROR(SEARCH("Typical",S64)))</formula>
    </cfRule>
    <cfRule type="containsText" dxfId="77" priority="10" operator="containsText" text="Poor">
      <formula>NOT(ISERROR(SEARCH("Poor",S64)))</formula>
    </cfRule>
  </conditionalFormatting>
  <conditionalFormatting sqref="AB9">
    <cfRule type="beginsWith" dxfId="76" priority="1" operator="beginsWith" text="Good">
      <formula>LEFT(AB9,LEN("Good"))="Good"</formula>
    </cfRule>
    <cfRule type="beginsWith" dxfId="75" priority="2" operator="beginsWith" text="Typical">
      <formula>LEFT(AB9,LEN("Typical"))="Typical"</formula>
    </cfRule>
    <cfRule type="beginsWith" dxfId="74" priority="3" operator="beginsWith" text="Poor">
      <formula>LEFT(AB9,LEN("Poor"))="Poor"</formula>
    </cfRule>
  </conditionalFormatting>
  <dataValidations count="1">
    <dataValidation allowBlank="1" sqref="L67 K59:L61 O60"/>
  </dataValidations>
  <pageMargins left="0.23622047244094491" right="0.23622047244094491" top="0.74803149606299213" bottom="0.74803149606299213" header="0.31496062992125984" footer="0.31496062992125984"/>
  <pageSetup paperSize="9" scale="4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240"/>
  <sheetViews>
    <sheetView zoomScale="80" zoomScaleNormal="80" workbookViewId="0">
      <pane ySplit="8" topLeftCell="A132" activePane="bottomLeft" state="frozen"/>
      <selection pane="bottomLeft" activeCell="D185" sqref="D185"/>
    </sheetView>
  </sheetViews>
  <sheetFormatPr defaultRowHeight="14.4"/>
  <cols>
    <col min="1" max="1" width="12.77734375" style="70" customWidth="1"/>
    <col min="2" max="3" width="12.77734375" customWidth="1"/>
    <col min="4" max="4" width="17" style="1" customWidth="1"/>
    <col min="5" max="5" width="12.77734375" style="70" customWidth="1"/>
    <col min="6" max="7" width="12.77734375" customWidth="1"/>
    <col min="8" max="11" width="12.77734375" style="1" customWidth="1"/>
    <col min="12" max="12" width="17.44140625" style="1" customWidth="1"/>
    <col min="13" max="13" width="12.77734375" style="70" customWidth="1"/>
    <col min="14" max="15" width="12.77734375" customWidth="1"/>
    <col min="16" max="16" width="12.77734375" style="1" customWidth="1"/>
    <col min="17" max="17" width="12.77734375" style="70" customWidth="1"/>
    <col min="18" max="18" width="12.77734375" style="1" customWidth="1"/>
    <col min="19" max="19" width="12.77734375" customWidth="1"/>
    <col min="20" max="20" width="18.77734375" style="1" customWidth="1"/>
    <col min="21" max="21" width="12.77734375" style="70" customWidth="1"/>
    <col min="22" max="22" width="12.77734375" style="1" customWidth="1"/>
    <col min="23" max="23" width="12.77734375" customWidth="1"/>
    <col min="24" max="24" width="12.77734375" style="1" customWidth="1"/>
    <col min="25" max="25" width="4" customWidth="1"/>
    <col min="26" max="26" width="15" customWidth="1"/>
    <col min="27" max="28" width="12.77734375" customWidth="1"/>
    <col min="29" max="29" width="12.77734375" style="152" customWidth="1"/>
    <col min="30" max="30" width="15" customWidth="1"/>
    <col min="31" max="33" width="12.77734375" customWidth="1"/>
    <col min="34" max="34" width="15" customWidth="1"/>
    <col min="35" max="37" width="12.77734375" customWidth="1"/>
    <col min="38" max="38" width="15" customWidth="1"/>
    <col min="39" max="41" width="12.77734375" customWidth="1"/>
    <col min="42" max="42" width="12.77734375" style="152" customWidth="1"/>
    <col min="43" max="43" width="15" customWidth="1"/>
    <col min="44" max="46" width="12.77734375" customWidth="1"/>
    <col min="47" max="47" width="12.77734375" style="152" customWidth="1"/>
    <col min="48" max="48" width="15" customWidth="1"/>
    <col min="49" max="51" width="12.77734375" customWidth="1"/>
    <col min="52" max="52" width="12.77734375" style="152" customWidth="1"/>
    <col min="53" max="53" width="15" customWidth="1"/>
    <col min="54" max="56" width="12.77734375" customWidth="1"/>
    <col min="57" max="57" width="12.77734375" style="152" customWidth="1"/>
    <col min="58" max="58" width="3.5546875" customWidth="1"/>
    <col min="59" max="66" width="12.77734375" customWidth="1"/>
    <col min="67" max="67" width="12.77734375" style="152" customWidth="1"/>
    <col min="68" max="69" width="12.77734375" customWidth="1"/>
    <col min="70" max="70" width="12.77734375" style="152" customWidth="1"/>
    <col min="71" max="76" width="12.77734375" customWidth="1"/>
  </cols>
  <sheetData>
    <row r="1" spans="1:76" ht="18" thickBot="1">
      <c r="A1" s="18" t="s">
        <v>36</v>
      </c>
      <c r="B1" s="19"/>
      <c r="C1" s="19"/>
      <c r="D1" s="20"/>
      <c r="E1" s="18"/>
      <c r="F1" s="19"/>
      <c r="G1" s="19"/>
      <c r="H1" s="20"/>
      <c r="I1" s="18"/>
      <c r="J1" s="20"/>
      <c r="K1" s="19"/>
      <c r="L1" s="20"/>
      <c r="M1" s="18"/>
      <c r="N1" s="19"/>
      <c r="O1" s="19"/>
      <c r="P1" s="20"/>
      <c r="Q1" s="18"/>
      <c r="R1" s="20"/>
      <c r="S1" s="19"/>
      <c r="T1" s="20"/>
      <c r="U1" s="18"/>
      <c r="V1" s="20"/>
      <c r="W1" s="19"/>
      <c r="X1" s="20"/>
      <c r="Z1" s="19"/>
      <c r="AA1" s="19"/>
      <c r="AB1" s="19"/>
      <c r="AC1" s="107"/>
      <c r="AD1" s="19"/>
      <c r="AE1" s="19"/>
      <c r="AF1" s="19"/>
      <c r="AG1" s="19"/>
      <c r="AH1" s="19"/>
      <c r="AI1" s="19"/>
      <c r="AJ1" s="19"/>
      <c r="AK1" s="19"/>
      <c r="AL1" s="19"/>
      <c r="AM1" s="19"/>
      <c r="AN1" s="19"/>
      <c r="AO1" s="19"/>
      <c r="AP1" s="107"/>
      <c r="AQ1" s="19"/>
      <c r="AR1" s="19"/>
      <c r="AS1" s="19"/>
      <c r="AT1" s="19"/>
      <c r="AU1" s="107"/>
      <c r="AV1" s="19"/>
      <c r="AW1" s="19"/>
      <c r="AX1" s="19"/>
      <c r="AY1" s="19"/>
      <c r="AZ1" s="107"/>
      <c r="BA1" s="19"/>
      <c r="BB1" s="19"/>
      <c r="BC1" s="19"/>
      <c r="BD1" s="19"/>
      <c r="BE1" s="107"/>
      <c r="BG1" s="19"/>
      <c r="BH1" s="19"/>
      <c r="BI1" s="19"/>
      <c r="BJ1" s="19"/>
      <c r="BK1" s="19"/>
      <c r="BL1" s="19"/>
      <c r="BM1" s="19"/>
      <c r="BN1" s="19"/>
      <c r="BO1" s="107"/>
      <c r="BP1" s="19"/>
      <c r="BQ1" s="19"/>
      <c r="BR1" s="107"/>
      <c r="BS1" s="153"/>
      <c r="BT1" s="153"/>
      <c r="BU1" s="153"/>
      <c r="BV1" s="153"/>
      <c r="BW1" s="153"/>
      <c r="BX1" s="153"/>
    </row>
    <row r="2" spans="1:76" ht="18" thickBot="1">
      <c r="A2" s="21" t="s">
        <v>18</v>
      </c>
      <c r="B2" s="22"/>
      <c r="C2" s="22"/>
      <c r="D2" s="23"/>
      <c r="E2" s="21" t="s">
        <v>18</v>
      </c>
      <c r="F2" s="22"/>
      <c r="G2" s="22"/>
      <c r="H2" s="23"/>
      <c r="I2" s="21" t="s">
        <v>18</v>
      </c>
      <c r="J2" s="24"/>
      <c r="K2" s="22"/>
      <c r="L2" s="23"/>
      <c r="M2" s="25" t="s">
        <v>18</v>
      </c>
      <c r="N2" s="26"/>
      <c r="O2" s="26"/>
      <c r="P2" s="27"/>
      <c r="Q2" s="21" t="s">
        <v>18</v>
      </c>
      <c r="R2" s="24"/>
      <c r="S2" s="22"/>
      <c r="T2" s="23"/>
      <c r="U2" s="25" t="s">
        <v>18</v>
      </c>
      <c r="V2" s="28"/>
      <c r="W2" s="26"/>
      <c r="X2" s="27"/>
      <c r="Z2" s="108" t="s">
        <v>10</v>
      </c>
      <c r="AA2" s="22"/>
      <c r="AB2" s="22"/>
      <c r="AC2" s="109"/>
      <c r="AD2" s="108" t="s">
        <v>10</v>
      </c>
      <c r="AE2" s="22"/>
      <c r="AF2" s="22"/>
      <c r="AG2" s="110"/>
      <c r="AH2" s="108" t="s">
        <v>10</v>
      </c>
      <c r="AI2" s="22"/>
      <c r="AJ2" s="22"/>
      <c r="AK2" s="110"/>
      <c r="AL2" s="108" t="s">
        <v>10</v>
      </c>
      <c r="AM2" s="22"/>
      <c r="AN2" s="22"/>
      <c r="AO2" s="22"/>
      <c r="AP2" s="109"/>
      <c r="AQ2" s="108" t="s">
        <v>10</v>
      </c>
      <c r="AR2" s="22"/>
      <c r="AS2" s="22"/>
      <c r="AT2" s="22"/>
      <c r="AU2" s="109"/>
      <c r="AV2" s="108" t="s">
        <v>10</v>
      </c>
      <c r="AW2" s="22"/>
      <c r="AX2" s="22"/>
      <c r="AY2" s="22"/>
      <c r="AZ2" s="109"/>
      <c r="BA2" s="108" t="s">
        <v>10</v>
      </c>
      <c r="BB2" s="22"/>
      <c r="BC2" s="22"/>
      <c r="BD2" s="22"/>
      <c r="BE2" s="109"/>
      <c r="BG2" s="108" t="s">
        <v>60</v>
      </c>
      <c r="BH2" s="22"/>
      <c r="BI2" s="110"/>
      <c r="BJ2" s="108" t="s">
        <v>60</v>
      </c>
      <c r="BK2" s="22"/>
      <c r="BL2" s="110"/>
      <c r="BM2" s="108" t="s">
        <v>60</v>
      </c>
      <c r="BN2" s="22"/>
      <c r="BO2" s="109"/>
      <c r="BP2" s="108" t="s">
        <v>60</v>
      </c>
      <c r="BQ2" s="22"/>
      <c r="BR2" s="109"/>
      <c r="BS2" s="154" t="s">
        <v>60</v>
      </c>
      <c r="BT2" s="155" t="s">
        <v>61</v>
      </c>
      <c r="BU2" s="156"/>
      <c r="BV2" s="154" t="s">
        <v>60</v>
      </c>
      <c r="BW2" s="155" t="s">
        <v>61</v>
      </c>
      <c r="BX2" s="156"/>
    </row>
    <row r="3" spans="1:76">
      <c r="A3" s="508" t="s">
        <v>37</v>
      </c>
      <c r="B3" s="509"/>
      <c r="C3" s="509"/>
      <c r="D3" s="510"/>
      <c r="E3" s="508" t="s">
        <v>37</v>
      </c>
      <c r="F3" s="509"/>
      <c r="G3" s="509"/>
      <c r="H3" s="510"/>
      <c r="I3" s="511" t="s">
        <v>37</v>
      </c>
      <c r="J3" s="512"/>
      <c r="K3" s="512"/>
      <c r="L3" s="513"/>
      <c r="M3" s="514" t="s">
        <v>37</v>
      </c>
      <c r="N3" s="515"/>
      <c r="O3" s="515"/>
      <c r="P3" s="516"/>
      <c r="Q3" s="511" t="s">
        <v>37</v>
      </c>
      <c r="R3" s="512"/>
      <c r="S3" s="512"/>
      <c r="T3" s="513"/>
      <c r="U3" s="514" t="s">
        <v>37</v>
      </c>
      <c r="V3" s="515"/>
      <c r="W3" s="515"/>
      <c r="X3" s="516"/>
      <c r="Z3" s="508" t="s">
        <v>37</v>
      </c>
      <c r="AA3" s="509"/>
      <c r="AB3" s="546"/>
      <c r="AC3" s="510"/>
      <c r="AD3" s="508" t="s">
        <v>37</v>
      </c>
      <c r="AE3" s="509"/>
      <c r="AF3" s="546"/>
      <c r="AG3" s="510"/>
      <c r="AH3" s="508" t="s">
        <v>37</v>
      </c>
      <c r="AI3" s="509"/>
      <c r="AJ3" s="546"/>
      <c r="AK3" s="510"/>
      <c r="AL3" s="508" t="s">
        <v>37</v>
      </c>
      <c r="AM3" s="509"/>
      <c r="AN3" s="546"/>
      <c r="AO3" s="546"/>
      <c r="AP3" s="510"/>
      <c r="AQ3" s="508" t="s">
        <v>37</v>
      </c>
      <c r="AR3" s="509"/>
      <c r="AS3" s="546"/>
      <c r="AT3" s="546"/>
      <c r="AU3" s="510"/>
      <c r="AV3" s="508" t="s">
        <v>37</v>
      </c>
      <c r="AW3" s="509"/>
      <c r="AX3" s="546"/>
      <c r="AY3" s="546"/>
      <c r="AZ3" s="510"/>
      <c r="BA3" s="508" t="s">
        <v>37</v>
      </c>
      <c r="BB3" s="509"/>
      <c r="BC3" s="546"/>
      <c r="BD3" s="546"/>
      <c r="BE3" s="510"/>
      <c r="BG3" s="563" t="s">
        <v>37</v>
      </c>
      <c r="BH3" s="564"/>
      <c r="BI3" s="565"/>
      <c r="BJ3" s="563" t="s">
        <v>37</v>
      </c>
      <c r="BK3" s="564"/>
      <c r="BL3" s="565"/>
      <c r="BM3" s="563" t="s">
        <v>37</v>
      </c>
      <c r="BN3" s="564"/>
      <c r="BO3" s="565"/>
      <c r="BP3" s="563" t="s">
        <v>37</v>
      </c>
      <c r="BQ3" s="564"/>
      <c r="BR3" s="565"/>
      <c r="BS3" s="555" t="s">
        <v>37</v>
      </c>
      <c r="BT3" s="556"/>
      <c r="BU3" s="557"/>
      <c r="BV3" s="555" t="s">
        <v>37</v>
      </c>
      <c r="BW3" s="556"/>
      <c r="BX3" s="557"/>
    </row>
    <row r="4" spans="1:76" ht="15" thickBot="1">
      <c r="A4" s="517"/>
      <c r="B4" s="518"/>
      <c r="C4" s="518"/>
      <c r="D4" s="519"/>
      <c r="E4" s="520"/>
      <c r="F4" s="521"/>
      <c r="G4" s="521"/>
      <c r="H4" s="522"/>
      <c r="I4" s="523"/>
      <c r="J4" s="524"/>
      <c r="K4" s="524"/>
      <c r="L4" s="525"/>
      <c r="M4" s="526"/>
      <c r="N4" s="527"/>
      <c r="O4" s="527"/>
      <c r="P4" s="528"/>
      <c r="Q4" s="523"/>
      <c r="R4" s="524"/>
      <c r="S4" s="524"/>
      <c r="T4" s="525"/>
      <c r="U4" s="505"/>
      <c r="V4" s="506"/>
      <c r="W4" s="506"/>
      <c r="X4" s="507"/>
      <c r="Z4" s="111"/>
      <c r="AA4" s="94"/>
      <c r="AB4" s="112"/>
      <c r="AC4" s="113"/>
      <c r="AD4" s="547"/>
      <c r="AE4" s="521"/>
      <c r="AF4" s="521"/>
      <c r="AG4" s="522"/>
      <c r="AH4" s="547"/>
      <c r="AI4" s="521"/>
      <c r="AJ4" s="521"/>
      <c r="AK4" s="522"/>
      <c r="AL4" s="547"/>
      <c r="AM4" s="521"/>
      <c r="AN4" s="521"/>
      <c r="AO4" s="521"/>
      <c r="AP4" s="522"/>
      <c r="AQ4" s="547"/>
      <c r="AR4" s="521"/>
      <c r="AS4" s="521"/>
      <c r="AT4" s="521"/>
      <c r="AU4" s="522"/>
      <c r="AV4" s="520"/>
      <c r="AW4" s="521"/>
      <c r="AX4" s="521"/>
      <c r="AY4" s="521"/>
      <c r="AZ4" s="522"/>
      <c r="BA4" s="547"/>
      <c r="BB4" s="521"/>
      <c r="BC4" s="521"/>
      <c r="BD4" s="521"/>
      <c r="BE4" s="522"/>
      <c r="BG4" s="558"/>
      <c r="BH4" s="558"/>
      <c r="BI4" s="559"/>
      <c r="BJ4" s="558"/>
      <c r="BK4" s="558"/>
      <c r="BL4" s="559"/>
      <c r="BM4" s="558"/>
      <c r="BN4" s="558"/>
      <c r="BO4" s="559"/>
      <c r="BP4" s="558"/>
      <c r="BQ4" s="558"/>
      <c r="BR4" s="559"/>
      <c r="BS4" s="560"/>
      <c r="BT4" s="561"/>
      <c r="BU4" s="562"/>
      <c r="BV4" s="560"/>
      <c r="BW4" s="561"/>
      <c r="BX4" s="562"/>
    </row>
    <row r="5" spans="1:76" ht="15" thickBot="1">
      <c r="A5" s="29"/>
      <c r="B5" s="531"/>
      <c r="C5" s="532"/>
      <c r="D5" s="533"/>
      <c r="E5" s="29"/>
      <c r="F5" s="531"/>
      <c r="G5" s="532"/>
      <c r="H5" s="533"/>
      <c r="I5" s="29"/>
      <c r="J5" s="534"/>
      <c r="K5" s="535"/>
      <c r="L5" s="536"/>
      <c r="M5" s="30"/>
      <c r="N5" s="537"/>
      <c r="O5" s="538"/>
      <c r="P5" s="539"/>
      <c r="Q5" s="29"/>
      <c r="R5" s="534"/>
      <c r="S5" s="535"/>
      <c r="T5" s="536"/>
      <c r="U5" s="30"/>
      <c r="V5" s="540"/>
      <c r="W5" s="541"/>
      <c r="X5" s="542"/>
      <c r="Z5" s="114"/>
      <c r="AA5" s="550"/>
      <c r="AB5" s="551"/>
      <c r="AC5" s="552"/>
      <c r="AD5" s="114"/>
      <c r="AE5" s="553"/>
      <c r="AF5" s="551"/>
      <c r="AG5" s="552"/>
      <c r="AH5" s="114"/>
      <c r="AI5" s="553"/>
      <c r="AJ5" s="551"/>
      <c r="AK5" s="552"/>
      <c r="AL5" s="114"/>
      <c r="AM5" s="553"/>
      <c r="AN5" s="554"/>
      <c r="AO5" s="554"/>
      <c r="AP5" s="549"/>
      <c r="AQ5" s="114"/>
      <c r="AR5" s="553"/>
      <c r="AS5" s="554"/>
      <c r="AT5" s="554"/>
      <c r="AU5" s="549"/>
      <c r="AV5" s="114"/>
      <c r="AW5" s="553"/>
      <c r="AX5" s="554"/>
      <c r="AY5" s="554"/>
      <c r="AZ5" s="549"/>
      <c r="BA5" s="114"/>
      <c r="BB5" s="553"/>
      <c r="BC5" s="554"/>
      <c r="BD5" s="554"/>
      <c r="BE5" s="549"/>
      <c r="BG5" s="157"/>
      <c r="BH5" s="548"/>
      <c r="BI5" s="549"/>
      <c r="BJ5" s="157"/>
      <c r="BK5" s="548"/>
      <c r="BL5" s="549"/>
      <c r="BM5" s="157"/>
      <c r="BN5" s="548"/>
      <c r="BO5" s="549"/>
      <c r="BP5" s="157"/>
      <c r="BQ5" s="548"/>
      <c r="BR5" s="549"/>
      <c r="BS5" s="158"/>
      <c r="BT5" s="548"/>
      <c r="BU5" s="549"/>
      <c r="BV5" s="158"/>
      <c r="BW5" s="548"/>
      <c r="BX5" s="549"/>
    </row>
    <row r="6" spans="1:76" ht="15" thickBot="1">
      <c r="A6" s="543" t="s">
        <v>38</v>
      </c>
      <c r="B6" s="544"/>
      <c r="C6" s="31" t="s">
        <v>39</v>
      </c>
      <c r="D6" s="32"/>
      <c r="E6" s="543" t="s">
        <v>38</v>
      </c>
      <c r="F6" s="544"/>
      <c r="G6" s="33" t="s">
        <v>39</v>
      </c>
      <c r="H6" s="32"/>
      <c r="I6" s="543" t="s">
        <v>38</v>
      </c>
      <c r="J6" s="545"/>
      <c r="K6" s="33" t="s">
        <v>39</v>
      </c>
      <c r="L6" s="32"/>
      <c r="M6" s="529" t="s">
        <v>38</v>
      </c>
      <c r="N6" s="530"/>
      <c r="O6" s="34" t="s">
        <v>40</v>
      </c>
      <c r="P6" s="35"/>
      <c r="Q6" s="543" t="s">
        <v>38</v>
      </c>
      <c r="R6" s="545"/>
      <c r="S6" s="33" t="s">
        <v>39</v>
      </c>
      <c r="T6" s="32"/>
      <c r="U6" s="529" t="s">
        <v>38</v>
      </c>
      <c r="V6" s="530"/>
      <c r="W6" s="36" t="s">
        <v>39</v>
      </c>
      <c r="X6" s="37"/>
      <c r="Z6" s="115" t="s">
        <v>49</v>
      </c>
      <c r="AA6" s="33" t="s">
        <v>50</v>
      </c>
      <c r="AB6" s="116"/>
      <c r="AC6" s="109"/>
      <c r="AD6" s="115" t="s">
        <v>49</v>
      </c>
      <c r="AE6" s="33" t="s">
        <v>50</v>
      </c>
      <c r="AF6" s="116"/>
      <c r="AG6" s="110"/>
      <c r="AH6" s="115" t="s">
        <v>49</v>
      </c>
      <c r="AI6" s="33" t="s">
        <v>50</v>
      </c>
      <c r="AJ6" s="116"/>
      <c r="AK6" s="110"/>
      <c r="AL6" s="115" t="s">
        <v>49</v>
      </c>
      <c r="AM6" s="117" t="s">
        <v>50</v>
      </c>
      <c r="AN6" s="118"/>
      <c r="AO6" s="22"/>
      <c r="AP6" s="109"/>
      <c r="AQ6" s="115" t="s">
        <v>49</v>
      </c>
      <c r="AR6" s="117" t="s">
        <v>50</v>
      </c>
      <c r="AS6" s="118"/>
      <c r="AT6" s="22"/>
      <c r="AU6" s="109"/>
      <c r="AV6" s="115" t="s">
        <v>49</v>
      </c>
      <c r="AW6" s="117" t="s">
        <v>50</v>
      </c>
      <c r="AX6" s="118"/>
      <c r="AY6" s="22"/>
      <c r="AZ6" s="109"/>
      <c r="BA6" s="115" t="s">
        <v>49</v>
      </c>
      <c r="BB6" s="117" t="s">
        <v>50</v>
      </c>
      <c r="BC6" s="118"/>
      <c r="BD6" s="22"/>
      <c r="BE6" s="109"/>
      <c r="BG6" s="122" t="s">
        <v>49</v>
      </c>
      <c r="BH6" s="39"/>
      <c r="BI6" s="40" t="s">
        <v>15</v>
      </c>
      <c r="BJ6" s="122" t="s">
        <v>49</v>
      </c>
      <c r="BK6" s="39"/>
      <c r="BL6" s="40" t="s">
        <v>15</v>
      </c>
      <c r="BM6" s="122" t="s">
        <v>49</v>
      </c>
      <c r="BN6" s="39"/>
      <c r="BO6" s="159" t="s">
        <v>15</v>
      </c>
      <c r="BP6" s="122" t="s">
        <v>49</v>
      </c>
      <c r="BQ6" s="39"/>
      <c r="BR6" s="159" t="s">
        <v>15</v>
      </c>
      <c r="BS6" s="160" t="s">
        <v>49</v>
      </c>
      <c r="BT6" s="161"/>
      <c r="BU6" s="40" t="s">
        <v>15</v>
      </c>
      <c r="BV6" s="160" t="s">
        <v>49</v>
      </c>
      <c r="BW6" s="161"/>
      <c r="BX6" s="40" t="s">
        <v>15</v>
      </c>
    </row>
    <row r="7" spans="1:76" ht="15" thickBot="1">
      <c r="A7" s="38" t="s">
        <v>41</v>
      </c>
      <c r="B7" s="39"/>
      <c r="C7" s="40">
        <v>1</v>
      </c>
      <c r="D7" s="41"/>
      <c r="E7" s="38" t="s">
        <v>42</v>
      </c>
      <c r="F7" s="39"/>
      <c r="G7" s="40">
        <v>1</v>
      </c>
      <c r="H7" s="41"/>
      <c r="I7" s="38" t="s">
        <v>42</v>
      </c>
      <c r="J7" s="42"/>
      <c r="K7" s="40">
        <v>1</v>
      </c>
      <c r="L7" s="41"/>
      <c r="M7" s="43" t="s">
        <v>42</v>
      </c>
      <c r="N7" s="44"/>
      <c r="O7" s="45">
        <v>1</v>
      </c>
      <c r="P7" s="46"/>
      <c r="Q7" s="38" t="s">
        <v>42</v>
      </c>
      <c r="R7" s="42"/>
      <c r="S7" s="40">
        <v>1</v>
      </c>
      <c r="T7" s="41"/>
      <c r="U7" s="43" t="s">
        <v>42</v>
      </c>
      <c r="V7" s="47"/>
      <c r="W7" s="48">
        <v>1</v>
      </c>
      <c r="X7" s="49"/>
      <c r="Z7" s="115" t="s">
        <v>42</v>
      </c>
      <c r="AA7" s="33">
        <v>10</v>
      </c>
      <c r="AB7" s="119"/>
      <c r="AC7" s="120"/>
      <c r="AD7" s="115" t="s">
        <v>42</v>
      </c>
      <c r="AE7" s="33">
        <v>1</v>
      </c>
      <c r="AF7" s="119"/>
      <c r="AG7" s="121"/>
      <c r="AH7" s="115" t="s">
        <v>42</v>
      </c>
      <c r="AI7" s="33">
        <v>1</v>
      </c>
      <c r="AJ7" s="119"/>
      <c r="AK7" s="121"/>
      <c r="AL7" s="122" t="s">
        <v>51</v>
      </c>
      <c r="AM7" s="117">
        <v>1</v>
      </c>
      <c r="AN7" s="123"/>
      <c r="AO7" s="124"/>
      <c r="AP7" s="120"/>
      <c r="AQ7" s="122" t="s">
        <v>51</v>
      </c>
      <c r="AR7" s="117">
        <v>1</v>
      </c>
      <c r="AS7" s="123"/>
      <c r="AT7" s="124"/>
      <c r="AU7" s="120"/>
      <c r="AV7" s="122" t="s">
        <v>51</v>
      </c>
      <c r="AW7" s="117">
        <v>1</v>
      </c>
      <c r="AX7" s="123"/>
      <c r="AY7" s="124"/>
      <c r="AZ7" s="120"/>
      <c r="BA7" s="122" t="s">
        <v>51</v>
      </c>
      <c r="BB7" s="117">
        <v>1</v>
      </c>
      <c r="BC7" s="123"/>
      <c r="BD7" s="124"/>
      <c r="BE7" s="120"/>
      <c r="BG7" s="122" t="s">
        <v>42</v>
      </c>
      <c r="BH7" s="39"/>
      <c r="BI7" s="40">
        <v>1</v>
      </c>
      <c r="BJ7" s="122" t="s">
        <v>42</v>
      </c>
      <c r="BK7" s="39"/>
      <c r="BL7" s="40">
        <v>1</v>
      </c>
      <c r="BM7" s="122" t="s">
        <v>42</v>
      </c>
      <c r="BN7" s="39"/>
      <c r="BO7" s="159">
        <v>1</v>
      </c>
      <c r="BP7" s="122" t="s">
        <v>42</v>
      </c>
      <c r="BQ7" s="39"/>
      <c r="BR7" s="159">
        <v>1</v>
      </c>
      <c r="BS7" s="160" t="s">
        <v>42</v>
      </c>
      <c r="BT7" s="161"/>
      <c r="BU7" s="40">
        <v>1</v>
      </c>
      <c r="BV7" s="160" t="s">
        <v>42</v>
      </c>
      <c r="BW7" s="161"/>
      <c r="BX7" s="40">
        <v>1</v>
      </c>
    </row>
    <row r="8" spans="1:76" ht="31.8">
      <c r="A8" s="50" t="s">
        <v>43</v>
      </c>
      <c r="B8" s="51" t="s">
        <v>44</v>
      </c>
      <c r="C8" s="51" t="s">
        <v>45</v>
      </c>
      <c r="D8" s="52" t="s">
        <v>46</v>
      </c>
      <c r="E8" s="50" t="s">
        <v>43</v>
      </c>
      <c r="F8" s="51" t="s">
        <v>44</v>
      </c>
      <c r="G8" s="51" t="s">
        <v>45</v>
      </c>
      <c r="H8" s="52" t="s">
        <v>46</v>
      </c>
      <c r="I8" s="50" t="s">
        <v>43</v>
      </c>
      <c r="J8" s="53" t="s">
        <v>44</v>
      </c>
      <c r="K8" s="51" t="s">
        <v>45</v>
      </c>
      <c r="L8" s="52" t="s">
        <v>46</v>
      </c>
      <c r="M8" s="54" t="s">
        <v>43</v>
      </c>
      <c r="N8" s="55" t="s">
        <v>44</v>
      </c>
      <c r="O8" s="55" t="s">
        <v>45</v>
      </c>
      <c r="P8" s="56" t="s">
        <v>46</v>
      </c>
      <c r="Q8" s="50" t="s">
        <v>43</v>
      </c>
      <c r="R8" s="53" t="s">
        <v>44</v>
      </c>
      <c r="S8" s="51" t="s">
        <v>45</v>
      </c>
      <c r="T8" s="52" t="s">
        <v>46</v>
      </c>
      <c r="U8" s="54" t="s">
        <v>43</v>
      </c>
      <c r="V8" s="57" t="s">
        <v>44</v>
      </c>
      <c r="W8" s="55" t="s">
        <v>45</v>
      </c>
      <c r="X8" s="56" t="s">
        <v>46</v>
      </c>
      <c r="Z8" s="125" t="s">
        <v>43</v>
      </c>
      <c r="AA8" s="51" t="s">
        <v>52</v>
      </c>
      <c r="AB8" s="51" t="s">
        <v>53</v>
      </c>
      <c r="AC8" s="126" t="s">
        <v>54</v>
      </c>
      <c r="AD8" s="125" t="s">
        <v>43</v>
      </c>
      <c r="AE8" s="51" t="s">
        <v>52</v>
      </c>
      <c r="AF8" s="51" t="s">
        <v>53</v>
      </c>
      <c r="AG8" s="126" t="s">
        <v>54</v>
      </c>
      <c r="AH8" s="125" t="s">
        <v>43</v>
      </c>
      <c r="AI8" s="51" t="s">
        <v>52</v>
      </c>
      <c r="AJ8" s="51" t="s">
        <v>53</v>
      </c>
      <c r="AK8" s="126" t="s">
        <v>54</v>
      </c>
      <c r="AL8" s="125" t="s">
        <v>43</v>
      </c>
      <c r="AM8" s="51" t="s">
        <v>55</v>
      </c>
      <c r="AN8" s="127" t="s">
        <v>56</v>
      </c>
      <c r="AO8" s="127" t="s">
        <v>57</v>
      </c>
      <c r="AP8" s="128" t="s">
        <v>54</v>
      </c>
      <c r="AQ8" s="125" t="s">
        <v>43</v>
      </c>
      <c r="AR8" s="51" t="s">
        <v>55</v>
      </c>
      <c r="AS8" s="127" t="s">
        <v>56</v>
      </c>
      <c r="AT8" s="127" t="s">
        <v>57</v>
      </c>
      <c r="AU8" s="128" t="s">
        <v>54</v>
      </c>
      <c r="AV8" s="125" t="s">
        <v>43</v>
      </c>
      <c r="AW8" s="51" t="s">
        <v>55</v>
      </c>
      <c r="AX8" s="127" t="s">
        <v>56</v>
      </c>
      <c r="AY8" s="127" t="s">
        <v>57</v>
      </c>
      <c r="AZ8" s="128" t="s">
        <v>54</v>
      </c>
      <c r="BA8" s="125" t="s">
        <v>43</v>
      </c>
      <c r="BB8" s="51" t="s">
        <v>55</v>
      </c>
      <c r="BC8" s="127" t="s">
        <v>56</v>
      </c>
      <c r="BD8" s="127" t="s">
        <v>57</v>
      </c>
      <c r="BE8" s="128" t="s">
        <v>54</v>
      </c>
      <c r="BG8" s="125" t="s">
        <v>43</v>
      </c>
      <c r="BH8" s="51" t="s">
        <v>44</v>
      </c>
      <c r="BI8" s="126" t="s">
        <v>54</v>
      </c>
      <c r="BJ8" s="125" t="s">
        <v>43</v>
      </c>
      <c r="BK8" s="51" t="s">
        <v>44</v>
      </c>
      <c r="BL8" s="126" t="s">
        <v>54</v>
      </c>
      <c r="BM8" s="125" t="s">
        <v>43</v>
      </c>
      <c r="BN8" s="51" t="s">
        <v>44</v>
      </c>
      <c r="BO8" s="126" t="s">
        <v>54</v>
      </c>
      <c r="BP8" s="125" t="s">
        <v>43</v>
      </c>
      <c r="BQ8" s="51" t="s">
        <v>44</v>
      </c>
      <c r="BR8" s="126" t="s">
        <v>54</v>
      </c>
      <c r="BS8" s="162" t="s">
        <v>43</v>
      </c>
      <c r="BT8" s="55" t="s">
        <v>44</v>
      </c>
      <c r="BU8" s="163" t="s">
        <v>54</v>
      </c>
      <c r="BV8" s="162" t="s">
        <v>43</v>
      </c>
      <c r="BW8" s="55" t="s">
        <v>44</v>
      </c>
      <c r="BX8" s="163" t="s">
        <v>54</v>
      </c>
    </row>
    <row r="9" spans="1:76">
      <c r="A9" s="58">
        <v>39172</v>
      </c>
      <c r="B9" s="1">
        <v>178690</v>
      </c>
      <c r="C9" s="59"/>
      <c r="D9" s="60"/>
      <c r="E9" s="58">
        <v>39172</v>
      </c>
      <c r="F9" s="59">
        <v>6676</v>
      </c>
      <c r="G9" s="59"/>
      <c r="H9" s="60"/>
      <c r="I9" s="61">
        <v>39172</v>
      </c>
      <c r="J9" s="62"/>
      <c r="K9" s="62"/>
      <c r="L9" s="62"/>
      <c r="M9" s="63">
        <v>39170</v>
      </c>
      <c r="N9" s="59">
        <v>3010</v>
      </c>
      <c r="O9" s="59"/>
      <c r="P9" s="64"/>
      <c r="Q9" s="58">
        <v>39170</v>
      </c>
      <c r="R9" s="62">
        <v>11272</v>
      </c>
      <c r="S9" s="59"/>
      <c r="T9" s="64"/>
      <c r="U9" s="58">
        <v>39170</v>
      </c>
      <c r="V9" s="62">
        <v>1450</v>
      </c>
      <c r="W9" s="59"/>
      <c r="X9" s="64"/>
      <c r="Z9" s="129">
        <v>39170</v>
      </c>
      <c r="AA9" s="59">
        <v>416740</v>
      </c>
      <c r="AB9" s="130"/>
      <c r="AC9" s="131"/>
      <c r="AD9" s="129">
        <v>39170</v>
      </c>
      <c r="AE9" s="59">
        <v>28544</v>
      </c>
      <c r="AF9" s="130"/>
      <c r="AG9" s="132"/>
      <c r="AH9" s="129">
        <v>39170</v>
      </c>
      <c r="AI9" s="59">
        <v>71357</v>
      </c>
      <c r="AJ9" s="130"/>
      <c r="AK9" s="132"/>
      <c r="AL9" s="129">
        <v>39170</v>
      </c>
      <c r="AM9" s="59">
        <v>59417</v>
      </c>
      <c r="AN9" s="130"/>
      <c r="AO9" s="130"/>
      <c r="AP9" s="131"/>
      <c r="AQ9" s="129">
        <v>39170</v>
      </c>
      <c r="AR9" s="59">
        <v>51177</v>
      </c>
      <c r="AS9" s="130"/>
      <c r="AT9" s="130"/>
      <c r="AU9" s="131"/>
      <c r="AV9" s="129">
        <v>39170</v>
      </c>
      <c r="AW9" s="59">
        <v>20057</v>
      </c>
      <c r="AX9" s="130"/>
      <c r="AY9" s="130"/>
      <c r="AZ9" s="131"/>
      <c r="BA9" s="129">
        <v>39170</v>
      </c>
      <c r="BB9" s="59">
        <v>260105</v>
      </c>
      <c r="BC9" s="130"/>
      <c r="BD9" s="130"/>
      <c r="BE9" s="131"/>
      <c r="BG9" s="129">
        <v>39170</v>
      </c>
      <c r="BH9" s="59">
        <v>12</v>
      </c>
      <c r="BI9" s="132"/>
      <c r="BJ9" s="129">
        <v>39170</v>
      </c>
      <c r="BK9" s="59">
        <v>5498</v>
      </c>
      <c r="BL9" s="132"/>
      <c r="BM9" s="129">
        <v>39170</v>
      </c>
      <c r="BN9" s="59">
        <v>242287</v>
      </c>
      <c r="BO9" s="131"/>
      <c r="BP9" s="129">
        <v>39170</v>
      </c>
      <c r="BQ9" s="59">
        <v>21033</v>
      </c>
      <c r="BR9" s="131"/>
      <c r="BS9" s="129">
        <v>39170</v>
      </c>
      <c r="BT9" s="59">
        <v>1098</v>
      </c>
      <c r="BU9" s="132"/>
      <c r="BV9" s="129">
        <v>39170</v>
      </c>
      <c r="BW9" s="59">
        <v>4754</v>
      </c>
      <c r="BX9" s="132"/>
    </row>
    <row r="10" spans="1:76">
      <c r="A10" s="58">
        <v>39202</v>
      </c>
      <c r="B10" s="1">
        <v>200920</v>
      </c>
      <c r="C10" s="59">
        <v>194244</v>
      </c>
      <c r="D10" s="60">
        <v>20026</v>
      </c>
      <c r="E10" s="58">
        <v>39202</v>
      </c>
      <c r="F10" s="59">
        <v>6968</v>
      </c>
      <c r="G10" s="59">
        <v>292</v>
      </c>
      <c r="H10" s="60">
        <v>106.37560000000001</v>
      </c>
      <c r="I10" s="61">
        <v>39202</v>
      </c>
      <c r="J10" s="62"/>
      <c r="K10" s="62">
        <v>0</v>
      </c>
      <c r="L10" s="62">
        <v>0</v>
      </c>
      <c r="M10" s="63">
        <v>39197</v>
      </c>
      <c r="N10" s="59">
        <v>3335</v>
      </c>
      <c r="O10" s="59">
        <v>325</v>
      </c>
      <c r="P10" s="64">
        <v>118.39750000000001</v>
      </c>
      <c r="Q10" s="58">
        <v>39197</v>
      </c>
      <c r="R10" s="62">
        <v>11657</v>
      </c>
      <c r="S10" s="59">
        <v>385</v>
      </c>
      <c r="T10" s="64">
        <v>140.25550000000001</v>
      </c>
      <c r="U10" s="58">
        <v>39197</v>
      </c>
      <c r="V10" s="62">
        <v>1578</v>
      </c>
      <c r="W10" s="59">
        <v>128</v>
      </c>
      <c r="X10" s="64">
        <v>46.630400000000002</v>
      </c>
      <c r="Z10" s="129">
        <v>39197</v>
      </c>
      <c r="AA10" s="59">
        <v>431017</v>
      </c>
      <c r="AB10" s="130"/>
      <c r="AC10" s="131">
        <v>142770</v>
      </c>
      <c r="AD10" s="129">
        <v>39197</v>
      </c>
      <c r="AE10" s="59">
        <v>29096</v>
      </c>
      <c r="AF10" s="130"/>
      <c r="AG10" s="132"/>
      <c r="AH10" s="129">
        <v>39197</v>
      </c>
      <c r="AI10" s="59">
        <v>71853</v>
      </c>
      <c r="AJ10" s="130"/>
      <c r="AK10" s="132">
        <v>496</v>
      </c>
      <c r="AL10" s="129">
        <v>39197</v>
      </c>
      <c r="AM10" s="59">
        <v>60638</v>
      </c>
      <c r="AN10" s="130"/>
      <c r="AO10" s="130"/>
      <c r="AP10" s="131">
        <v>1221</v>
      </c>
      <c r="AQ10" s="129">
        <v>39197</v>
      </c>
      <c r="AR10" s="59">
        <v>51508</v>
      </c>
      <c r="AS10" s="130"/>
      <c r="AT10" s="130"/>
      <c r="AU10" s="131">
        <v>331</v>
      </c>
      <c r="AV10" s="129">
        <v>39197</v>
      </c>
      <c r="AW10" s="59">
        <v>20929</v>
      </c>
      <c r="AX10" s="130"/>
      <c r="AY10" s="130"/>
      <c r="AZ10" s="131">
        <v>872</v>
      </c>
      <c r="BA10" s="129">
        <v>39197</v>
      </c>
      <c r="BB10" s="59">
        <v>264104</v>
      </c>
      <c r="BC10" s="130"/>
      <c r="BD10" s="130"/>
      <c r="BE10" s="131">
        <v>3999</v>
      </c>
      <c r="BG10" s="129">
        <v>39197</v>
      </c>
      <c r="BH10" s="59">
        <v>12</v>
      </c>
      <c r="BI10" s="132">
        <v>0</v>
      </c>
      <c r="BJ10" s="129">
        <v>39197</v>
      </c>
      <c r="BK10" s="59">
        <v>5531</v>
      </c>
      <c r="BL10" s="132">
        <v>33</v>
      </c>
      <c r="BM10" s="129">
        <v>39197</v>
      </c>
      <c r="BN10" s="59">
        <v>244135</v>
      </c>
      <c r="BO10" s="131">
        <v>1848</v>
      </c>
      <c r="BP10" s="129">
        <v>39197</v>
      </c>
      <c r="BQ10" s="59">
        <v>22371</v>
      </c>
      <c r="BR10" s="131">
        <v>1338</v>
      </c>
      <c r="BS10" s="129">
        <v>39197</v>
      </c>
      <c r="BT10" s="59">
        <v>1102</v>
      </c>
      <c r="BU10" s="132">
        <v>4</v>
      </c>
      <c r="BV10" s="129">
        <v>39197</v>
      </c>
      <c r="BW10" s="59">
        <v>4754</v>
      </c>
      <c r="BX10" s="132">
        <v>0</v>
      </c>
    </row>
    <row r="11" spans="1:76">
      <c r="A11" s="58">
        <v>39233</v>
      </c>
      <c r="B11" s="62">
        <v>212496</v>
      </c>
      <c r="C11" s="59">
        <v>205528</v>
      </c>
      <c r="D11" s="64">
        <v>21189</v>
      </c>
      <c r="E11" s="58">
        <v>39233</v>
      </c>
      <c r="F11" s="59">
        <v>6997</v>
      </c>
      <c r="G11" s="59">
        <v>29</v>
      </c>
      <c r="H11" s="60">
        <v>10.5647</v>
      </c>
      <c r="I11" s="61">
        <v>39233</v>
      </c>
      <c r="J11" s="62"/>
      <c r="K11" s="62">
        <v>0</v>
      </c>
      <c r="L11" s="62">
        <v>0</v>
      </c>
      <c r="M11" s="63">
        <v>39225</v>
      </c>
      <c r="N11" s="59">
        <v>3618</v>
      </c>
      <c r="O11" s="59">
        <v>283</v>
      </c>
      <c r="P11" s="64">
        <v>103.09690000000001</v>
      </c>
      <c r="Q11" s="58">
        <v>39225</v>
      </c>
      <c r="R11" s="62">
        <v>11801</v>
      </c>
      <c r="S11" s="59">
        <v>144</v>
      </c>
      <c r="T11" s="64">
        <v>52.459200000000003</v>
      </c>
      <c r="U11" s="58">
        <v>39225</v>
      </c>
      <c r="V11" s="62">
        <v>1584</v>
      </c>
      <c r="W11" s="59">
        <v>6</v>
      </c>
      <c r="X11" s="64">
        <v>2.1858</v>
      </c>
      <c r="Z11" s="129">
        <v>39226</v>
      </c>
      <c r="AA11" s="59">
        <v>875834</v>
      </c>
      <c r="AB11" s="130">
        <v>567008</v>
      </c>
      <c r="AC11" s="131">
        <v>142770</v>
      </c>
      <c r="AD11" s="129">
        <v>39225</v>
      </c>
      <c r="AE11" s="59">
        <v>29632</v>
      </c>
      <c r="AF11" s="130"/>
      <c r="AG11" s="132">
        <v>536</v>
      </c>
      <c r="AH11" s="129">
        <v>39225</v>
      </c>
      <c r="AI11" s="59">
        <v>72367</v>
      </c>
      <c r="AJ11" s="130"/>
      <c r="AK11" s="132">
        <v>514</v>
      </c>
      <c r="AL11" s="129">
        <v>39225</v>
      </c>
      <c r="AM11" s="59">
        <v>61856</v>
      </c>
      <c r="AN11" s="130"/>
      <c r="AO11" s="130"/>
      <c r="AP11" s="131">
        <v>1218</v>
      </c>
      <c r="AQ11" s="129">
        <v>39225</v>
      </c>
      <c r="AR11" s="59">
        <v>51825</v>
      </c>
      <c r="AS11" s="130"/>
      <c r="AT11" s="130"/>
      <c r="AU11" s="131">
        <v>317</v>
      </c>
      <c r="AV11" s="129">
        <v>39225</v>
      </c>
      <c r="AW11" s="59">
        <v>21579</v>
      </c>
      <c r="AX11" s="130"/>
      <c r="AY11" s="130"/>
      <c r="AZ11" s="131">
        <v>650</v>
      </c>
      <c r="BA11" s="129">
        <v>39225</v>
      </c>
      <c r="BB11" s="59">
        <v>268607</v>
      </c>
      <c r="BC11" s="130"/>
      <c r="BD11" s="130"/>
      <c r="BE11" s="131">
        <v>4503</v>
      </c>
      <c r="BG11" s="129">
        <v>39226</v>
      </c>
      <c r="BH11" s="59">
        <v>12</v>
      </c>
      <c r="BI11" s="132">
        <v>0</v>
      </c>
      <c r="BJ11" s="129">
        <v>39226</v>
      </c>
      <c r="BK11" s="59">
        <v>5575</v>
      </c>
      <c r="BL11" s="132">
        <v>44</v>
      </c>
      <c r="BM11" s="129">
        <v>39226</v>
      </c>
      <c r="BN11" s="59">
        <v>245038</v>
      </c>
      <c r="BO11" s="131">
        <v>903</v>
      </c>
      <c r="BP11" s="129">
        <v>39226</v>
      </c>
      <c r="BQ11" s="59">
        <v>23682</v>
      </c>
      <c r="BR11" s="131">
        <v>1311</v>
      </c>
      <c r="BS11" s="129">
        <v>39225</v>
      </c>
      <c r="BT11" s="59">
        <v>1106</v>
      </c>
      <c r="BU11" s="132">
        <v>4</v>
      </c>
      <c r="BV11" s="129">
        <v>39225</v>
      </c>
      <c r="BW11" s="59">
        <v>4756</v>
      </c>
      <c r="BX11" s="132">
        <v>2</v>
      </c>
    </row>
    <row r="12" spans="1:76">
      <c r="A12" s="58">
        <v>39260</v>
      </c>
      <c r="B12" s="62">
        <v>224172</v>
      </c>
      <c r="C12" s="59">
        <v>11676</v>
      </c>
      <c r="D12" s="64">
        <v>4253.5668000000005</v>
      </c>
      <c r="E12" s="58">
        <v>39261</v>
      </c>
      <c r="F12" s="59">
        <v>7082</v>
      </c>
      <c r="G12" s="59">
        <v>85</v>
      </c>
      <c r="H12" s="60">
        <v>30.965500000000002</v>
      </c>
      <c r="I12" s="61">
        <v>39261</v>
      </c>
      <c r="J12" s="62"/>
      <c r="K12" s="62">
        <v>0</v>
      </c>
      <c r="L12" s="62">
        <v>0</v>
      </c>
      <c r="M12" s="63">
        <v>39260</v>
      </c>
      <c r="N12" s="59">
        <v>3875</v>
      </c>
      <c r="O12" s="59">
        <v>257</v>
      </c>
      <c r="P12" s="64">
        <v>93.625100000000003</v>
      </c>
      <c r="Q12" s="58">
        <v>39260</v>
      </c>
      <c r="R12" s="62">
        <v>11829</v>
      </c>
      <c r="S12" s="59">
        <v>28</v>
      </c>
      <c r="T12" s="64">
        <v>10.2004</v>
      </c>
      <c r="U12" s="58">
        <v>39260</v>
      </c>
      <c r="V12" s="62">
        <v>1591</v>
      </c>
      <c r="W12" s="59">
        <v>7</v>
      </c>
      <c r="X12" s="64">
        <v>2.5501</v>
      </c>
      <c r="Z12" s="129">
        <v>39260</v>
      </c>
      <c r="AA12" s="59">
        <v>889773</v>
      </c>
      <c r="AB12" s="59">
        <v>570558</v>
      </c>
      <c r="AC12" s="131">
        <v>174890</v>
      </c>
      <c r="AD12" s="129">
        <v>39260</v>
      </c>
      <c r="AE12" s="59">
        <v>30205</v>
      </c>
      <c r="AF12" s="130"/>
      <c r="AG12" s="132">
        <v>573</v>
      </c>
      <c r="AH12" s="129">
        <v>39260</v>
      </c>
      <c r="AI12" s="59">
        <v>72774</v>
      </c>
      <c r="AJ12" s="130"/>
      <c r="AK12" s="132">
        <v>407</v>
      </c>
      <c r="AL12" s="129">
        <v>39260</v>
      </c>
      <c r="AM12" s="59">
        <v>63171</v>
      </c>
      <c r="AN12" s="130"/>
      <c r="AO12" s="130"/>
      <c r="AP12" s="131">
        <v>1315</v>
      </c>
      <c r="AQ12" s="129">
        <v>39260</v>
      </c>
      <c r="AR12" s="59">
        <v>52227</v>
      </c>
      <c r="AS12" s="130"/>
      <c r="AT12" s="130"/>
      <c r="AU12" s="131">
        <v>402</v>
      </c>
      <c r="AV12" s="129">
        <v>39260</v>
      </c>
      <c r="AW12" s="59">
        <v>22451</v>
      </c>
      <c r="AX12" s="130"/>
      <c r="AY12" s="130"/>
      <c r="AZ12" s="131">
        <v>872</v>
      </c>
      <c r="BA12" s="129">
        <v>39260</v>
      </c>
      <c r="BB12" s="59">
        <v>273951</v>
      </c>
      <c r="BC12" s="130"/>
      <c r="BD12" s="130"/>
      <c r="BE12" s="131">
        <v>5344</v>
      </c>
      <c r="BG12" s="129">
        <v>39260</v>
      </c>
      <c r="BH12" s="59">
        <v>12</v>
      </c>
      <c r="BI12" s="59">
        <v>0</v>
      </c>
      <c r="BJ12" s="129">
        <v>39260</v>
      </c>
      <c r="BK12" s="59">
        <v>5620</v>
      </c>
      <c r="BL12" s="59">
        <v>45</v>
      </c>
      <c r="BM12" s="129">
        <v>39260</v>
      </c>
      <c r="BN12" s="59">
        <v>248396</v>
      </c>
      <c r="BO12" s="97">
        <v>3358</v>
      </c>
      <c r="BP12" s="129">
        <v>39260</v>
      </c>
      <c r="BQ12" s="59">
        <v>25309</v>
      </c>
      <c r="BR12" s="97">
        <v>1627</v>
      </c>
      <c r="BS12" s="129">
        <v>39260</v>
      </c>
      <c r="BT12" s="59">
        <v>1110</v>
      </c>
      <c r="BU12" s="59">
        <v>4</v>
      </c>
      <c r="BV12" s="129">
        <v>39260</v>
      </c>
      <c r="BW12" s="59">
        <v>4758</v>
      </c>
      <c r="BX12" s="59">
        <v>2</v>
      </c>
    </row>
    <row r="13" spans="1:76">
      <c r="A13" s="58">
        <v>39288</v>
      </c>
      <c r="B13" s="62">
        <v>233581</v>
      </c>
      <c r="C13" s="59">
        <v>9409</v>
      </c>
      <c r="D13" s="64">
        <v>3427.6986999999999</v>
      </c>
      <c r="E13" s="58">
        <v>39288</v>
      </c>
      <c r="F13" s="59">
        <v>7160</v>
      </c>
      <c r="G13" s="59">
        <v>78</v>
      </c>
      <c r="H13" s="60">
        <v>28.415400000000002</v>
      </c>
      <c r="I13" s="61">
        <v>39288</v>
      </c>
      <c r="J13" s="62"/>
      <c r="K13" s="62">
        <v>0</v>
      </c>
      <c r="L13" s="62">
        <v>0</v>
      </c>
      <c r="M13" s="63">
        <v>39290</v>
      </c>
      <c r="N13" s="59">
        <v>4076</v>
      </c>
      <c r="O13" s="59">
        <v>201</v>
      </c>
      <c r="P13" s="64">
        <v>73.224299999999999</v>
      </c>
      <c r="Q13" s="58">
        <v>39288</v>
      </c>
      <c r="R13" s="62">
        <v>11863</v>
      </c>
      <c r="S13" s="59">
        <v>34</v>
      </c>
      <c r="T13" s="64">
        <v>12.386200000000001</v>
      </c>
      <c r="U13" s="58">
        <v>39288</v>
      </c>
      <c r="V13" s="62">
        <v>1614</v>
      </c>
      <c r="W13" s="59">
        <v>23</v>
      </c>
      <c r="X13" s="64">
        <v>8.3788999999999998</v>
      </c>
      <c r="Z13" s="75">
        <v>39288</v>
      </c>
      <c r="AA13" s="59">
        <v>900745</v>
      </c>
      <c r="AB13" s="59">
        <v>573473</v>
      </c>
      <c r="AC13" s="97">
        <v>138870</v>
      </c>
      <c r="AD13" s="75">
        <v>39288</v>
      </c>
      <c r="AE13" s="59">
        <v>30701</v>
      </c>
      <c r="AF13" s="59"/>
      <c r="AG13" s="59">
        <v>496</v>
      </c>
      <c r="AH13" s="75">
        <v>39288</v>
      </c>
      <c r="AI13" s="59">
        <v>73016</v>
      </c>
      <c r="AJ13" s="59"/>
      <c r="AK13" s="59">
        <v>242</v>
      </c>
      <c r="AL13" s="75">
        <v>39288</v>
      </c>
      <c r="AM13" s="59">
        <v>64329</v>
      </c>
      <c r="AN13" s="59"/>
      <c r="AO13" s="59"/>
      <c r="AP13" s="97">
        <v>1158</v>
      </c>
      <c r="AQ13" s="75">
        <v>39288</v>
      </c>
      <c r="AR13" s="59">
        <v>52622</v>
      </c>
      <c r="AS13" s="59"/>
      <c r="AT13" s="59"/>
      <c r="AU13" s="97">
        <v>395</v>
      </c>
      <c r="AV13" s="75">
        <v>39288</v>
      </c>
      <c r="AW13" s="59">
        <v>23121</v>
      </c>
      <c r="AX13" s="59"/>
      <c r="AY13" s="59"/>
      <c r="AZ13" s="97">
        <v>670</v>
      </c>
      <c r="BA13" s="133">
        <v>39288</v>
      </c>
      <c r="BB13" s="59">
        <v>278426</v>
      </c>
      <c r="BC13" s="130"/>
      <c r="BD13" s="130"/>
      <c r="BE13" s="131">
        <v>4475</v>
      </c>
      <c r="BG13" s="129">
        <v>39288</v>
      </c>
      <c r="BH13" s="59">
        <v>12</v>
      </c>
      <c r="BI13" s="59">
        <v>0</v>
      </c>
      <c r="BJ13" s="129">
        <v>39288</v>
      </c>
      <c r="BK13" s="59">
        <v>5669</v>
      </c>
      <c r="BL13" s="59">
        <v>49</v>
      </c>
      <c r="BM13" s="129">
        <v>39288</v>
      </c>
      <c r="BN13" s="59">
        <v>250315</v>
      </c>
      <c r="BO13" s="97">
        <v>1919</v>
      </c>
      <c r="BP13" s="129">
        <v>39288</v>
      </c>
      <c r="BQ13" s="59">
        <v>26639</v>
      </c>
      <c r="BR13" s="97">
        <v>1330</v>
      </c>
      <c r="BS13" s="129">
        <v>39288</v>
      </c>
      <c r="BT13" s="59">
        <v>1116</v>
      </c>
      <c r="BU13" s="59">
        <v>6</v>
      </c>
      <c r="BV13" s="129">
        <v>39288</v>
      </c>
      <c r="BW13" s="59">
        <v>4760</v>
      </c>
      <c r="BX13" s="59">
        <v>2</v>
      </c>
    </row>
    <row r="14" spans="1:76">
      <c r="A14" s="58">
        <v>39323</v>
      </c>
      <c r="B14" s="62">
        <v>242882</v>
      </c>
      <c r="C14" s="59">
        <v>9301</v>
      </c>
      <c r="D14" s="64">
        <v>3388.3543</v>
      </c>
      <c r="E14" s="58">
        <v>39323</v>
      </c>
      <c r="F14" s="59">
        <v>7233</v>
      </c>
      <c r="G14" s="59">
        <v>73</v>
      </c>
      <c r="H14" s="60">
        <v>26.593900000000001</v>
      </c>
      <c r="I14" s="61">
        <v>39323</v>
      </c>
      <c r="J14" s="62"/>
      <c r="K14" s="62">
        <v>0</v>
      </c>
      <c r="L14" s="62">
        <v>0</v>
      </c>
      <c r="M14" s="63">
        <v>39323</v>
      </c>
      <c r="N14" s="59">
        <v>4253</v>
      </c>
      <c r="O14" s="59">
        <v>177</v>
      </c>
      <c r="P14" s="64">
        <v>64.481099999999998</v>
      </c>
      <c r="Q14" s="58">
        <v>39323</v>
      </c>
      <c r="R14" s="62">
        <v>11887</v>
      </c>
      <c r="S14" s="59">
        <v>24</v>
      </c>
      <c r="T14" s="64">
        <v>8.7431999999999999</v>
      </c>
      <c r="U14" s="58">
        <v>39323</v>
      </c>
      <c r="V14" s="62">
        <v>1624</v>
      </c>
      <c r="W14" s="59">
        <v>10</v>
      </c>
      <c r="X14" s="64">
        <v>3.6430000000000002</v>
      </c>
      <c r="Z14" s="75">
        <v>39323</v>
      </c>
      <c r="AA14" s="59">
        <v>911296</v>
      </c>
      <c r="AB14" s="59">
        <v>576370</v>
      </c>
      <c r="AC14" s="97">
        <v>134480</v>
      </c>
      <c r="AD14" s="75">
        <v>39323</v>
      </c>
      <c r="AE14" s="59">
        <v>31192</v>
      </c>
      <c r="AF14" s="59"/>
      <c r="AG14" s="59">
        <v>491</v>
      </c>
      <c r="AH14" s="75">
        <v>39323</v>
      </c>
      <c r="AI14" s="59">
        <v>73214</v>
      </c>
      <c r="AJ14" s="59"/>
      <c r="AK14" s="59">
        <v>198</v>
      </c>
      <c r="AL14" s="75">
        <v>39323</v>
      </c>
      <c r="AM14" s="59">
        <v>65289</v>
      </c>
      <c r="AN14" s="59"/>
      <c r="AO14" s="59"/>
      <c r="AP14" s="97">
        <v>960</v>
      </c>
      <c r="AQ14" s="75">
        <v>39323</v>
      </c>
      <c r="AR14" s="59">
        <v>52944</v>
      </c>
      <c r="AS14" s="59"/>
      <c r="AT14" s="59"/>
      <c r="AU14" s="97">
        <v>322</v>
      </c>
      <c r="AV14" s="75">
        <v>39323</v>
      </c>
      <c r="AW14" s="59">
        <v>23729</v>
      </c>
      <c r="AX14" s="59"/>
      <c r="AY14" s="59"/>
      <c r="AZ14" s="97">
        <v>608</v>
      </c>
      <c r="BA14" s="133">
        <v>39323</v>
      </c>
      <c r="BB14" s="59">
        <v>282846</v>
      </c>
      <c r="BC14" s="130"/>
      <c r="BD14" s="130"/>
      <c r="BE14" s="131">
        <v>4420</v>
      </c>
      <c r="BG14" s="129">
        <v>39323</v>
      </c>
      <c r="BH14" s="59">
        <v>12</v>
      </c>
      <c r="BI14" s="59">
        <v>0</v>
      </c>
      <c r="BJ14" s="129">
        <v>39323</v>
      </c>
      <c r="BK14" s="59">
        <v>5713</v>
      </c>
      <c r="BL14" s="59">
        <v>44</v>
      </c>
      <c r="BM14" s="129">
        <v>39323</v>
      </c>
      <c r="BN14" s="59">
        <v>252295</v>
      </c>
      <c r="BO14" s="97">
        <v>1980</v>
      </c>
      <c r="BP14" s="129">
        <v>39323</v>
      </c>
      <c r="BQ14" s="59">
        <v>27992</v>
      </c>
      <c r="BR14" s="97">
        <v>1353</v>
      </c>
      <c r="BS14" s="129">
        <v>39323</v>
      </c>
      <c r="BT14" s="59">
        <v>1118</v>
      </c>
      <c r="BU14" s="59">
        <v>2</v>
      </c>
      <c r="BV14" s="129">
        <v>39323</v>
      </c>
      <c r="BW14" s="59">
        <v>4761</v>
      </c>
      <c r="BX14" s="59">
        <v>1</v>
      </c>
    </row>
    <row r="15" spans="1:76">
      <c r="A15" s="58">
        <v>39351</v>
      </c>
      <c r="B15" s="62">
        <v>253755</v>
      </c>
      <c r="C15" s="59">
        <v>10873</v>
      </c>
      <c r="D15" s="64">
        <v>3961.0339000000004</v>
      </c>
      <c r="E15" s="58">
        <v>39351</v>
      </c>
      <c r="F15" s="59">
        <v>7330</v>
      </c>
      <c r="G15" s="59">
        <v>97</v>
      </c>
      <c r="H15" s="60">
        <v>35.3371</v>
      </c>
      <c r="I15" s="61">
        <v>39351</v>
      </c>
      <c r="J15" s="62"/>
      <c r="K15" s="62">
        <v>0</v>
      </c>
      <c r="L15" s="62">
        <v>0</v>
      </c>
      <c r="M15" s="63">
        <v>39351</v>
      </c>
      <c r="N15" s="59">
        <v>4483</v>
      </c>
      <c r="O15" s="59">
        <v>230</v>
      </c>
      <c r="P15" s="64">
        <v>83.789000000000001</v>
      </c>
      <c r="Q15" s="58">
        <v>39351</v>
      </c>
      <c r="R15" s="62">
        <v>11999</v>
      </c>
      <c r="S15" s="59">
        <v>112</v>
      </c>
      <c r="T15" s="64">
        <v>40.801600000000001</v>
      </c>
      <c r="U15" s="58">
        <v>39351</v>
      </c>
      <c r="V15" s="62">
        <v>1634</v>
      </c>
      <c r="W15" s="59">
        <v>10</v>
      </c>
      <c r="X15" s="64">
        <v>3.6430000000000002</v>
      </c>
      <c r="Z15" s="75">
        <v>39351</v>
      </c>
      <c r="AA15" s="59">
        <v>924577</v>
      </c>
      <c r="AB15" s="59">
        <v>580103</v>
      </c>
      <c r="AC15" s="97">
        <v>170140</v>
      </c>
      <c r="AD15" s="75">
        <v>39351</v>
      </c>
      <c r="AE15" s="59">
        <v>31718</v>
      </c>
      <c r="AF15" s="59"/>
      <c r="AG15" s="59">
        <v>526</v>
      </c>
      <c r="AH15" s="75">
        <v>39351</v>
      </c>
      <c r="AI15" s="59">
        <v>73482</v>
      </c>
      <c r="AJ15" s="59"/>
      <c r="AK15" s="59">
        <v>268</v>
      </c>
      <c r="AL15" s="75">
        <v>39351</v>
      </c>
      <c r="AM15" s="59">
        <v>66454</v>
      </c>
      <c r="AN15" s="59"/>
      <c r="AO15" s="59"/>
      <c r="AP15" s="97">
        <v>1165</v>
      </c>
      <c r="AQ15" s="75">
        <v>39351</v>
      </c>
      <c r="AR15" s="59">
        <v>53333</v>
      </c>
      <c r="AS15" s="59"/>
      <c r="AT15" s="59"/>
      <c r="AU15" s="97">
        <v>389</v>
      </c>
      <c r="AV15" s="75">
        <v>39352</v>
      </c>
      <c r="AW15" s="59">
        <v>24562</v>
      </c>
      <c r="AX15" s="59"/>
      <c r="AY15" s="59"/>
      <c r="AZ15" s="97">
        <v>833</v>
      </c>
      <c r="BA15" s="133">
        <v>39352</v>
      </c>
      <c r="BB15" s="59">
        <v>288098</v>
      </c>
      <c r="BC15" s="130"/>
      <c r="BD15" s="130"/>
      <c r="BE15" s="131">
        <v>5252</v>
      </c>
      <c r="BG15" s="129">
        <v>39351</v>
      </c>
      <c r="BH15" s="59">
        <v>12</v>
      </c>
      <c r="BI15" s="59">
        <v>0</v>
      </c>
      <c r="BJ15" s="129">
        <v>39351</v>
      </c>
      <c r="BK15" s="59">
        <v>5763</v>
      </c>
      <c r="BL15" s="59">
        <v>50</v>
      </c>
      <c r="BM15" s="129">
        <v>39351</v>
      </c>
      <c r="BN15" s="59">
        <v>254527</v>
      </c>
      <c r="BO15" s="97">
        <v>2232</v>
      </c>
      <c r="BP15" s="129">
        <v>39351</v>
      </c>
      <c r="BQ15" s="59">
        <v>29660</v>
      </c>
      <c r="BR15" s="97">
        <v>1668</v>
      </c>
      <c r="BS15" s="129">
        <v>39351</v>
      </c>
      <c r="BT15" s="59">
        <v>1126</v>
      </c>
      <c r="BU15" s="59">
        <v>8</v>
      </c>
      <c r="BV15" s="129">
        <v>39351</v>
      </c>
      <c r="BW15" s="59">
        <v>4764</v>
      </c>
      <c r="BX15" s="59">
        <v>3</v>
      </c>
    </row>
    <row r="16" spans="1:76">
      <c r="A16" s="58">
        <v>39380</v>
      </c>
      <c r="B16" s="62">
        <v>271890</v>
      </c>
      <c r="C16" s="59">
        <v>18135</v>
      </c>
      <c r="D16" s="64">
        <v>6606.5805</v>
      </c>
      <c r="E16" s="58">
        <v>39380</v>
      </c>
      <c r="F16" s="59">
        <v>7513</v>
      </c>
      <c r="G16" s="59">
        <v>183</v>
      </c>
      <c r="H16" s="60">
        <v>66.666899999999998</v>
      </c>
      <c r="I16" s="61">
        <v>39380</v>
      </c>
      <c r="J16" s="62"/>
      <c r="K16" s="62">
        <v>0</v>
      </c>
      <c r="L16" s="62">
        <v>0</v>
      </c>
      <c r="M16" s="63">
        <v>39380</v>
      </c>
      <c r="N16" s="59">
        <v>4780</v>
      </c>
      <c r="O16" s="59">
        <v>297</v>
      </c>
      <c r="P16" s="64">
        <v>108.19710000000001</v>
      </c>
      <c r="Q16" s="58">
        <v>39380</v>
      </c>
      <c r="R16" s="62">
        <v>12388</v>
      </c>
      <c r="S16" s="59">
        <v>389</v>
      </c>
      <c r="T16" s="64">
        <v>141.71270000000001</v>
      </c>
      <c r="U16" s="58">
        <v>39380</v>
      </c>
      <c r="V16" s="62">
        <v>1729</v>
      </c>
      <c r="W16" s="59">
        <v>95</v>
      </c>
      <c r="X16" s="64">
        <v>34.608499999999999</v>
      </c>
      <c r="Z16" s="75">
        <v>39380</v>
      </c>
      <c r="AA16" s="59">
        <v>936864</v>
      </c>
      <c r="AB16" s="59">
        <v>583557</v>
      </c>
      <c r="AC16" s="97">
        <v>157410</v>
      </c>
      <c r="AD16" s="75">
        <v>39380</v>
      </c>
      <c r="AE16" s="62">
        <v>32281</v>
      </c>
      <c r="AF16" s="59"/>
      <c r="AG16" s="59">
        <v>563</v>
      </c>
      <c r="AH16" s="75">
        <v>39380</v>
      </c>
      <c r="AI16" s="59">
        <v>74096</v>
      </c>
      <c r="AJ16" s="59"/>
      <c r="AK16" s="59">
        <v>614</v>
      </c>
      <c r="AL16" s="75">
        <v>39380</v>
      </c>
      <c r="AM16" s="59">
        <v>67559</v>
      </c>
      <c r="AN16" s="59"/>
      <c r="AO16" s="59"/>
      <c r="AP16" s="97">
        <v>1105</v>
      </c>
      <c r="AQ16" s="75">
        <v>39380</v>
      </c>
      <c r="AR16" s="59">
        <v>53745</v>
      </c>
      <c r="AS16" s="59"/>
      <c r="AT16" s="59"/>
      <c r="AU16" s="97">
        <v>412</v>
      </c>
      <c r="AV16" s="75">
        <v>39380</v>
      </c>
      <c r="AW16" s="59">
        <v>25362</v>
      </c>
      <c r="AX16" s="59"/>
      <c r="AY16" s="59"/>
      <c r="AZ16" s="97">
        <v>800</v>
      </c>
      <c r="BA16" s="133">
        <v>39380</v>
      </c>
      <c r="BB16" s="59">
        <v>292641</v>
      </c>
      <c r="BC16" s="130"/>
      <c r="BD16" s="130"/>
      <c r="BE16" s="131">
        <v>4543</v>
      </c>
      <c r="BG16" s="129">
        <v>39380</v>
      </c>
      <c r="BH16" s="59">
        <v>12</v>
      </c>
      <c r="BI16" s="59">
        <v>0</v>
      </c>
      <c r="BJ16" s="129">
        <v>39380</v>
      </c>
      <c r="BK16" s="59">
        <v>5800</v>
      </c>
      <c r="BL16" s="59">
        <v>37</v>
      </c>
      <c r="BM16" s="129">
        <v>39380</v>
      </c>
      <c r="BN16" s="59">
        <v>256392</v>
      </c>
      <c r="BO16" s="97">
        <v>1865</v>
      </c>
      <c r="BP16" s="129">
        <v>39380</v>
      </c>
      <c r="BQ16" s="59">
        <v>31056</v>
      </c>
      <c r="BR16" s="97">
        <v>1396</v>
      </c>
      <c r="BS16" s="129">
        <v>39380</v>
      </c>
      <c r="BT16" s="59">
        <v>1139</v>
      </c>
      <c r="BU16" s="59">
        <v>13</v>
      </c>
      <c r="BV16" s="129">
        <v>39380</v>
      </c>
      <c r="BW16" s="59">
        <v>4766</v>
      </c>
      <c r="BX16" s="59">
        <v>2</v>
      </c>
    </row>
    <row r="17" spans="1:76">
      <c r="A17" s="58">
        <v>39415</v>
      </c>
      <c r="B17" s="62">
        <v>309669</v>
      </c>
      <c r="C17" s="59">
        <v>37779</v>
      </c>
      <c r="D17" s="64">
        <v>13762.8897</v>
      </c>
      <c r="E17" s="58">
        <v>39415</v>
      </c>
      <c r="F17" s="65">
        <v>7883</v>
      </c>
      <c r="G17" s="59">
        <v>370</v>
      </c>
      <c r="H17" s="60">
        <v>134.791</v>
      </c>
      <c r="I17" s="61">
        <v>39415</v>
      </c>
      <c r="J17" s="62"/>
      <c r="K17" s="62">
        <v>0</v>
      </c>
      <c r="L17" s="62">
        <v>0</v>
      </c>
      <c r="M17" s="63">
        <v>39415</v>
      </c>
      <c r="N17" s="65">
        <v>5318</v>
      </c>
      <c r="O17" s="59">
        <v>538</v>
      </c>
      <c r="P17" s="64">
        <v>195.99340000000001</v>
      </c>
      <c r="Q17" s="58">
        <v>39415</v>
      </c>
      <c r="R17" s="65">
        <v>12931</v>
      </c>
      <c r="S17" s="59">
        <v>543</v>
      </c>
      <c r="T17" s="64">
        <v>197.81489999999999</v>
      </c>
      <c r="U17" s="58">
        <v>39415</v>
      </c>
      <c r="V17" s="65">
        <v>2034</v>
      </c>
      <c r="W17" s="59">
        <v>305</v>
      </c>
      <c r="X17" s="64">
        <v>111.11150000000001</v>
      </c>
      <c r="Z17" s="75">
        <v>39415</v>
      </c>
      <c r="AA17" s="65">
        <v>951983</v>
      </c>
      <c r="AB17" s="65">
        <v>587740</v>
      </c>
      <c r="AC17" s="97">
        <v>193020</v>
      </c>
      <c r="AD17" s="75">
        <v>39415</v>
      </c>
      <c r="AE17" s="59">
        <v>33218</v>
      </c>
      <c r="AF17" s="65"/>
      <c r="AG17" s="59">
        <v>937</v>
      </c>
      <c r="AH17" s="75">
        <v>39415</v>
      </c>
      <c r="AI17" s="65">
        <v>75360</v>
      </c>
      <c r="AJ17" s="65"/>
      <c r="AK17" s="59">
        <v>1264</v>
      </c>
      <c r="AL17" s="75">
        <v>39415</v>
      </c>
      <c r="AM17" s="65">
        <v>69133</v>
      </c>
      <c r="AN17" s="65"/>
      <c r="AO17" s="65"/>
      <c r="AP17" s="97">
        <v>1574</v>
      </c>
      <c r="AQ17" s="75">
        <v>39415</v>
      </c>
      <c r="AR17" s="65">
        <v>54201</v>
      </c>
      <c r="AS17" s="65"/>
      <c r="AT17" s="65"/>
      <c r="AU17" s="97">
        <v>456</v>
      </c>
      <c r="AV17" s="75">
        <v>39415</v>
      </c>
      <c r="AW17" s="65">
        <v>26384</v>
      </c>
      <c r="AX17" s="65"/>
      <c r="AY17" s="65"/>
      <c r="AZ17" s="97">
        <v>1022</v>
      </c>
      <c r="BA17" s="133">
        <v>39415</v>
      </c>
      <c r="BB17" s="65">
        <v>297474</v>
      </c>
      <c r="BC17" s="134"/>
      <c r="BD17" s="134"/>
      <c r="BE17" s="131">
        <v>4833</v>
      </c>
      <c r="BG17" s="129">
        <v>39415</v>
      </c>
      <c r="BH17" s="59">
        <v>12</v>
      </c>
      <c r="BI17" s="59">
        <v>0</v>
      </c>
      <c r="BJ17" s="129">
        <v>39415</v>
      </c>
      <c r="BK17" s="59">
        <v>5842</v>
      </c>
      <c r="BL17" s="59">
        <v>42</v>
      </c>
      <c r="BM17" s="129">
        <v>39415</v>
      </c>
      <c r="BN17" s="59">
        <v>258795</v>
      </c>
      <c r="BO17" s="97">
        <v>2403</v>
      </c>
      <c r="BP17" s="129">
        <v>39415</v>
      </c>
      <c r="BQ17" s="59">
        <v>32681</v>
      </c>
      <c r="BR17" s="97">
        <v>1625</v>
      </c>
      <c r="BS17" s="129">
        <v>39415</v>
      </c>
      <c r="BT17" s="59">
        <v>1156</v>
      </c>
      <c r="BU17" s="59">
        <v>17</v>
      </c>
      <c r="BV17" s="129">
        <v>39415</v>
      </c>
      <c r="BW17" s="59">
        <v>4769</v>
      </c>
      <c r="BX17" s="59">
        <v>3</v>
      </c>
    </row>
    <row r="18" spans="1:76">
      <c r="A18" s="58">
        <v>39443</v>
      </c>
      <c r="B18" s="62">
        <v>347544</v>
      </c>
      <c r="C18" s="59">
        <v>37875</v>
      </c>
      <c r="D18" s="64">
        <v>13797.862500000001</v>
      </c>
      <c r="E18" s="58">
        <v>39443</v>
      </c>
      <c r="F18" s="65">
        <v>8330</v>
      </c>
      <c r="G18" s="59">
        <v>447</v>
      </c>
      <c r="H18" s="60">
        <v>162.84210000000002</v>
      </c>
      <c r="I18" s="61">
        <v>39443</v>
      </c>
      <c r="J18" s="62"/>
      <c r="K18" s="62">
        <v>0</v>
      </c>
      <c r="L18" s="62">
        <v>0</v>
      </c>
      <c r="M18" s="63">
        <v>39443</v>
      </c>
      <c r="N18" s="65">
        <v>5909</v>
      </c>
      <c r="O18" s="59">
        <v>591</v>
      </c>
      <c r="P18" s="64">
        <v>215.3013</v>
      </c>
      <c r="Q18" s="58">
        <v>39443</v>
      </c>
      <c r="R18" s="65">
        <v>13429</v>
      </c>
      <c r="S18" s="59">
        <v>498</v>
      </c>
      <c r="T18" s="64">
        <v>181.42140000000001</v>
      </c>
      <c r="U18" s="58">
        <v>39443</v>
      </c>
      <c r="V18" s="65">
        <v>2359</v>
      </c>
      <c r="W18" s="59">
        <v>325</v>
      </c>
      <c r="X18" s="64">
        <v>118.39750000000001</v>
      </c>
      <c r="Z18" s="75">
        <v>39443</v>
      </c>
      <c r="AA18" s="65">
        <v>965452</v>
      </c>
      <c r="AB18" s="65">
        <v>591520</v>
      </c>
      <c r="AC18" s="97">
        <v>172490</v>
      </c>
      <c r="AD18" s="75">
        <v>39443</v>
      </c>
      <c r="AE18" s="59">
        <v>33944</v>
      </c>
      <c r="AF18" s="65"/>
      <c r="AG18" s="59">
        <v>726</v>
      </c>
      <c r="AH18" s="75">
        <v>39443</v>
      </c>
      <c r="AI18" s="65">
        <v>76132</v>
      </c>
      <c r="AJ18" s="65"/>
      <c r="AK18" s="59">
        <v>772</v>
      </c>
      <c r="AL18" s="75">
        <v>39443</v>
      </c>
      <c r="AM18" s="65">
        <v>70692</v>
      </c>
      <c r="AN18" s="65"/>
      <c r="AO18" s="65"/>
      <c r="AP18" s="97">
        <v>1559</v>
      </c>
      <c r="AQ18" s="75">
        <v>39443</v>
      </c>
      <c r="AR18" s="65">
        <v>54630</v>
      </c>
      <c r="AS18" s="65"/>
      <c r="AT18" s="65"/>
      <c r="AU18" s="97">
        <v>429</v>
      </c>
      <c r="AV18" s="75">
        <v>39443</v>
      </c>
      <c r="AW18" s="65">
        <v>27639</v>
      </c>
      <c r="AX18" s="65"/>
      <c r="AY18" s="65"/>
      <c r="AZ18" s="97">
        <v>1255</v>
      </c>
      <c r="BA18" s="133">
        <v>39443</v>
      </c>
      <c r="BB18" s="65">
        <v>301552</v>
      </c>
      <c r="BC18" s="134"/>
      <c r="BD18" s="134"/>
      <c r="BE18" s="131">
        <v>4078</v>
      </c>
      <c r="BG18" s="129">
        <v>39443</v>
      </c>
      <c r="BH18" s="59">
        <v>12</v>
      </c>
      <c r="BI18" s="59">
        <v>0</v>
      </c>
      <c r="BJ18" s="129">
        <v>39443</v>
      </c>
      <c r="BK18" s="59">
        <v>5880</v>
      </c>
      <c r="BL18" s="59">
        <v>38</v>
      </c>
      <c r="BM18" s="129">
        <v>39443</v>
      </c>
      <c r="BN18" s="59">
        <v>260627</v>
      </c>
      <c r="BO18" s="97">
        <v>1832</v>
      </c>
      <c r="BP18" s="129">
        <v>39443</v>
      </c>
      <c r="BQ18" s="59">
        <v>34142</v>
      </c>
      <c r="BR18" s="97">
        <v>1461</v>
      </c>
      <c r="BS18" s="129">
        <v>39443</v>
      </c>
      <c r="BT18" s="59">
        <v>1158</v>
      </c>
      <c r="BU18" s="59">
        <v>2</v>
      </c>
      <c r="BV18" s="129">
        <v>39443</v>
      </c>
      <c r="BW18" s="59">
        <v>4772</v>
      </c>
      <c r="BX18" s="59">
        <v>3</v>
      </c>
    </row>
    <row r="19" spans="1:76">
      <c r="A19" s="58">
        <v>39474</v>
      </c>
      <c r="B19" s="62">
        <v>383491</v>
      </c>
      <c r="C19" s="59">
        <v>35947</v>
      </c>
      <c r="D19" s="64">
        <v>13095.492100000001</v>
      </c>
      <c r="E19" s="58">
        <v>39474</v>
      </c>
      <c r="F19" s="65">
        <v>8730</v>
      </c>
      <c r="G19" s="59">
        <v>400</v>
      </c>
      <c r="H19" s="60">
        <v>145.72</v>
      </c>
      <c r="I19" s="61">
        <v>39474</v>
      </c>
      <c r="J19" s="62"/>
      <c r="K19" s="62">
        <v>0</v>
      </c>
      <c r="L19" s="62">
        <v>0</v>
      </c>
      <c r="M19" s="63">
        <v>39474</v>
      </c>
      <c r="N19" s="65">
        <v>6424</v>
      </c>
      <c r="O19" s="59">
        <v>515</v>
      </c>
      <c r="P19" s="64">
        <v>187.61449999999999</v>
      </c>
      <c r="Q19" s="58">
        <v>39474</v>
      </c>
      <c r="R19" s="65">
        <v>13898</v>
      </c>
      <c r="S19" s="59">
        <v>469</v>
      </c>
      <c r="T19" s="64">
        <v>170.85670000000002</v>
      </c>
      <c r="U19" s="58">
        <v>39474</v>
      </c>
      <c r="V19" s="65">
        <v>2615</v>
      </c>
      <c r="W19" s="59">
        <v>256</v>
      </c>
      <c r="X19" s="64">
        <v>93.260800000000003</v>
      </c>
      <c r="Z19" s="75">
        <v>39474</v>
      </c>
      <c r="AA19" s="65">
        <v>979256</v>
      </c>
      <c r="AB19" s="65">
        <v>595343</v>
      </c>
      <c r="AC19" s="97">
        <v>176270</v>
      </c>
      <c r="AD19" s="75">
        <v>39474</v>
      </c>
      <c r="AE19" s="59">
        <v>34569</v>
      </c>
      <c r="AF19" s="65"/>
      <c r="AG19" s="59">
        <v>625</v>
      </c>
      <c r="AH19" s="75">
        <v>39474</v>
      </c>
      <c r="AI19" s="65">
        <v>76969</v>
      </c>
      <c r="AJ19" s="65"/>
      <c r="AK19" s="59">
        <v>837</v>
      </c>
      <c r="AL19" s="75">
        <v>39474</v>
      </c>
      <c r="AM19" s="65">
        <v>71952</v>
      </c>
      <c r="AN19" s="65"/>
      <c r="AO19" s="65"/>
      <c r="AP19" s="97">
        <v>1260</v>
      </c>
      <c r="AQ19" s="75">
        <v>39474</v>
      </c>
      <c r="AR19" s="65">
        <v>55023</v>
      </c>
      <c r="AS19" s="65"/>
      <c r="AT19" s="65"/>
      <c r="AU19" s="97">
        <v>393</v>
      </c>
      <c r="AV19" s="75">
        <v>39474</v>
      </c>
      <c r="AW19" s="65">
        <v>28804</v>
      </c>
      <c r="AX19" s="65"/>
      <c r="AY19" s="65"/>
      <c r="AZ19" s="97">
        <v>1165</v>
      </c>
      <c r="BA19" s="133">
        <v>39474</v>
      </c>
      <c r="BB19" s="65">
        <v>306180</v>
      </c>
      <c r="BC19" s="134"/>
      <c r="BD19" s="134"/>
      <c r="BE19" s="131">
        <v>4628</v>
      </c>
      <c r="BG19" s="129">
        <v>39474</v>
      </c>
      <c r="BH19" s="59">
        <v>12</v>
      </c>
      <c r="BI19" s="59">
        <v>0</v>
      </c>
      <c r="BJ19" s="129">
        <v>39474</v>
      </c>
      <c r="BK19" s="59">
        <v>5918</v>
      </c>
      <c r="BL19" s="59">
        <v>38</v>
      </c>
      <c r="BM19" s="129">
        <v>39474</v>
      </c>
      <c r="BN19" s="59">
        <v>262444</v>
      </c>
      <c r="BO19" s="97">
        <v>1817</v>
      </c>
      <c r="BP19" s="129">
        <v>39474</v>
      </c>
      <c r="BQ19" s="59">
        <v>35533</v>
      </c>
      <c r="BR19" s="97">
        <v>1391</v>
      </c>
      <c r="BS19" s="129">
        <v>39474</v>
      </c>
      <c r="BT19" s="59">
        <v>1166</v>
      </c>
      <c r="BU19" s="59">
        <v>8</v>
      </c>
      <c r="BV19" s="129">
        <v>39474</v>
      </c>
      <c r="BW19" s="59">
        <v>4776</v>
      </c>
      <c r="BX19" s="59">
        <v>4</v>
      </c>
    </row>
    <row r="20" spans="1:76">
      <c r="A20" s="58">
        <v>39511</v>
      </c>
      <c r="B20" s="62">
        <v>432185</v>
      </c>
      <c r="C20" s="59">
        <v>48694</v>
      </c>
      <c r="D20" s="64">
        <v>17739.224200000001</v>
      </c>
      <c r="E20" s="58">
        <v>39511</v>
      </c>
      <c r="F20" s="59">
        <v>9309</v>
      </c>
      <c r="G20" s="59">
        <v>579</v>
      </c>
      <c r="H20" s="60">
        <v>210.9297</v>
      </c>
      <c r="I20" s="61">
        <v>39511</v>
      </c>
      <c r="J20" s="62"/>
      <c r="K20" s="62">
        <v>0</v>
      </c>
      <c r="L20" s="62">
        <v>0</v>
      </c>
      <c r="M20" s="63">
        <v>39511</v>
      </c>
      <c r="N20" s="59">
        <v>7124</v>
      </c>
      <c r="O20" s="59">
        <v>700</v>
      </c>
      <c r="P20" s="64">
        <v>255.01000000000002</v>
      </c>
      <c r="Q20" s="58">
        <v>39511</v>
      </c>
      <c r="R20" s="62">
        <v>14535</v>
      </c>
      <c r="S20" s="59">
        <v>637</v>
      </c>
      <c r="T20" s="64">
        <v>232.0591</v>
      </c>
      <c r="U20" s="58">
        <v>39511</v>
      </c>
      <c r="V20" s="62">
        <v>3108</v>
      </c>
      <c r="W20" s="59">
        <v>493</v>
      </c>
      <c r="X20" s="64">
        <v>179.59990000000002</v>
      </c>
      <c r="Z20" s="75">
        <v>39511</v>
      </c>
      <c r="AA20" s="59">
        <v>996056</v>
      </c>
      <c r="AB20" s="59">
        <v>600047</v>
      </c>
      <c r="AC20" s="97">
        <v>215040</v>
      </c>
      <c r="AD20" s="75">
        <v>39511</v>
      </c>
      <c r="AE20" s="59">
        <v>35501</v>
      </c>
      <c r="AF20" s="59"/>
      <c r="AG20" s="59">
        <v>932</v>
      </c>
      <c r="AH20" s="75">
        <v>39511</v>
      </c>
      <c r="AI20" s="59">
        <v>78358</v>
      </c>
      <c r="AJ20" s="59"/>
      <c r="AK20" s="59">
        <v>1389</v>
      </c>
      <c r="AL20" s="75">
        <v>39511</v>
      </c>
      <c r="AM20" s="59">
        <v>73773</v>
      </c>
      <c r="AN20" s="59"/>
      <c r="AO20" s="59"/>
      <c r="AP20" s="97">
        <v>1821</v>
      </c>
      <c r="AQ20" s="75">
        <v>39511</v>
      </c>
      <c r="AR20" s="59">
        <v>55598</v>
      </c>
      <c r="AS20" s="59"/>
      <c r="AT20" s="59"/>
      <c r="AU20" s="97">
        <v>575</v>
      </c>
      <c r="AV20" s="75">
        <v>39511</v>
      </c>
      <c r="AW20" s="59">
        <v>30196</v>
      </c>
      <c r="AX20" s="59"/>
      <c r="AY20" s="59"/>
      <c r="AZ20" s="97">
        <v>1392</v>
      </c>
      <c r="BA20" s="133">
        <v>39511</v>
      </c>
      <c r="BB20" s="59">
        <v>313047</v>
      </c>
      <c r="BC20" s="59"/>
      <c r="BD20" s="59"/>
      <c r="BE20" s="131">
        <v>6867</v>
      </c>
      <c r="BG20" s="129">
        <v>39511</v>
      </c>
      <c r="BH20" s="59">
        <v>12</v>
      </c>
      <c r="BI20" s="59">
        <v>0</v>
      </c>
      <c r="BJ20" s="129">
        <v>39511</v>
      </c>
      <c r="BK20" s="59">
        <v>6227</v>
      </c>
      <c r="BL20" s="164">
        <v>309</v>
      </c>
      <c r="BM20" s="129">
        <v>39511</v>
      </c>
      <c r="BN20" s="59">
        <v>264940</v>
      </c>
      <c r="BO20" s="97">
        <v>2496</v>
      </c>
      <c r="BP20" s="129">
        <v>39511</v>
      </c>
      <c r="BQ20" s="59">
        <v>37408</v>
      </c>
      <c r="BR20" s="97">
        <v>1875</v>
      </c>
      <c r="BS20" s="129">
        <v>39511</v>
      </c>
      <c r="BT20" s="59">
        <v>1169</v>
      </c>
      <c r="BU20" s="59">
        <v>3</v>
      </c>
      <c r="BV20" s="129">
        <v>39511</v>
      </c>
      <c r="BW20" s="59">
        <v>4780</v>
      </c>
      <c r="BX20" s="59">
        <v>4</v>
      </c>
    </row>
    <row r="21" spans="1:76">
      <c r="A21" s="66">
        <v>39532</v>
      </c>
      <c r="B21" s="62">
        <v>457074</v>
      </c>
      <c r="C21" s="59">
        <v>24889</v>
      </c>
      <c r="D21" s="64">
        <v>9067.0627000000004</v>
      </c>
      <c r="E21" s="66">
        <v>39532</v>
      </c>
      <c r="F21" s="65">
        <v>9676</v>
      </c>
      <c r="G21" s="59">
        <v>367</v>
      </c>
      <c r="H21" s="64">
        <v>133.69810000000001</v>
      </c>
      <c r="I21" s="67">
        <v>39532</v>
      </c>
      <c r="J21" s="60"/>
      <c r="K21" s="62">
        <v>0</v>
      </c>
      <c r="L21" s="62">
        <v>0</v>
      </c>
      <c r="M21" s="66">
        <v>39532</v>
      </c>
      <c r="N21" s="65">
        <v>7516</v>
      </c>
      <c r="O21" s="59">
        <v>392</v>
      </c>
      <c r="P21" s="64">
        <v>142.8056</v>
      </c>
      <c r="Q21" s="66">
        <v>39532</v>
      </c>
      <c r="R21" s="65">
        <v>14888</v>
      </c>
      <c r="S21" s="59">
        <v>353</v>
      </c>
      <c r="T21" s="64">
        <v>128.59790000000001</v>
      </c>
      <c r="U21" s="66">
        <v>39532</v>
      </c>
      <c r="V21" s="65">
        <v>3222</v>
      </c>
      <c r="W21" s="59">
        <v>114</v>
      </c>
      <c r="X21" s="64">
        <v>41.530200000000001</v>
      </c>
      <c r="Z21" s="75">
        <v>39532</v>
      </c>
      <c r="AA21" s="65">
        <v>1005055</v>
      </c>
      <c r="AB21" s="65">
        <v>602589</v>
      </c>
      <c r="AC21" s="97">
        <v>115410</v>
      </c>
      <c r="AD21" s="75">
        <v>39532</v>
      </c>
      <c r="AE21" s="59">
        <v>35912</v>
      </c>
      <c r="AF21" s="59"/>
      <c r="AG21" s="59">
        <v>411</v>
      </c>
      <c r="AH21" s="75">
        <v>39532</v>
      </c>
      <c r="AI21" s="59">
        <v>79124</v>
      </c>
      <c r="AJ21" s="59"/>
      <c r="AK21" s="59">
        <v>766</v>
      </c>
      <c r="AL21" s="75">
        <v>39532</v>
      </c>
      <c r="AM21" s="59">
        <v>74629</v>
      </c>
      <c r="AN21" s="59"/>
      <c r="AO21" s="59"/>
      <c r="AP21" s="97">
        <v>856</v>
      </c>
      <c r="AQ21" s="75">
        <v>39532</v>
      </c>
      <c r="AR21" s="59">
        <v>55930</v>
      </c>
      <c r="AS21" s="59"/>
      <c r="AT21" s="59"/>
      <c r="AU21" s="97">
        <v>332</v>
      </c>
      <c r="AV21" s="75">
        <v>39532</v>
      </c>
      <c r="AW21" s="59">
        <v>30933</v>
      </c>
      <c r="AX21" s="59"/>
      <c r="AY21" s="59"/>
      <c r="AZ21" s="97">
        <v>737</v>
      </c>
      <c r="BA21" s="133">
        <v>39532</v>
      </c>
      <c r="BB21" s="59">
        <v>316255</v>
      </c>
      <c r="BC21" s="59"/>
      <c r="BD21" s="59"/>
      <c r="BE21" s="131">
        <v>3208</v>
      </c>
      <c r="BG21" s="75">
        <v>39532</v>
      </c>
      <c r="BH21" s="59">
        <v>12</v>
      </c>
      <c r="BI21" s="59">
        <v>0</v>
      </c>
      <c r="BJ21" s="75">
        <v>39532</v>
      </c>
      <c r="BK21" s="59">
        <v>6262</v>
      </c>
      <c r="BL21" s="164">
        <v>35</v>
      </c>
      <c r="BM21" s="75">
        <v>39532</v>
      </c>
      <c r="BN21" s="59">
        <v>266226</v>
      </c>
      <c r="BO21" s="97">
        <v>1286</v>
      </c>
      <c r="BP21" s="75">
        <v>39532</v>
      </c>
      <c r="BQ21" s="59">
        <v>38418</v>
      </c>
      <c r="BR21" s="97">
        <v>1010</v>
      </c>
      <c r="BS21" s="75">
        <v>39532</v>
      </c>
      <c r="BT21" s="59">
        <v>1169</v>
      </c>
      <c r="BU21" s="59">
        <v>0</v>
      </c>
      <c r="BV21" s="75">
        <v>39532</v>
      </c>
      <c r="BW21" s="59">
        <v>4782</v>
      </c>
      <c r="BX21" s="59">
        <v>2</v>
      </c>
    </row>
    <row r="22" spans="1:76">
      <c r="A22" s="66">
        <v>39567</v>
      </c>
      <c r="B22" s="62">
        <v>494129</v>
      </c>
      <c r="C22" s="59">
        <v>37055</v>
      </c>
      <c r="D22" s="64">
        <v>13499.136500000001</v>
      </c>
      <c r="E22" s="66">
        <v>39567</v>
      </c>
      <c r="F22" s="65">
        <v>9960</v>
      </c>
      <c r="G22" s="59">
        <v>284</v>
      </c>
      <c r="H22" s="64">
        <v>103.46120000000001</v>
      </c>
      <c r="I22" s="67">
        <v>39567</v>
      </c>
      <c r="J22" s="60"/>
      <c r="K22" s="62">
        <v>0</v>
      </c>
      <c r="L22" s="62">
        <v>0</v>
      </c>
      <c r="M22" s="66">
        <v>39567</v>
      </c>
      <c r="N22" s="65">
        <v>8033</v>
      </c>
      <c r="O22" s="59">
        <v>517</v>
      </c>
      <c r="P22" s="64">
        <v>188.34309999999999</v>
      </c>
      <c r="Q22" s="66">
        <v>39567</v>
      </c>
      <c r="R22" s="65">
        <v>15439</v>
      </c>
      <c r="S22" s="59">
        <v>551</v>
      </c>
      <c r="T22" s="64">
        <v>200.72929999999999</v>
      </c>
      <c r="U22" s="66">
        <v>39567</v>
      </c>
      <c r="V22" s="65">
        <v>3539</v>
      </c>
      <c r="W22" s="59">
        <v>317</v>
      </c>
      <c r="X22" s="64">
        <v>115.48310000000001</v>
      </c>
      <c r="Z22" s="75">
        <v>39567</v>
      </c>
      <c r="AA22" s="65">
        <v>19599</v>
      </c>
      <c r="AB22" s="65">
        <v>606623</v>
      </c>
      <c r="AC22" s="97">
        <v>185780</v>
      </c>
      <c r="AD22" s="75">
        <v>39567</v>
      </c>
      <c r="AE22" s="59">
        <v>36800</v>
      </c>
      <c r="AF22" s="69"/>
      <c r="AG22" s="59">
        <v>888</v>
      </c>
      <c r="AH22" s="75">
        <v>39567</v>
      </c>
      <c r="AI22" s="65">
        <v>79942</v>
      </c>
      <c r="AJ22" s="69"/>
      <c r="AK22" s="59">
        <v>818</v>
      </c>
      <c r="AL22" s="75">
        <v>39567</v>
      </c>
      <c r="AM22" s="65">
        <v>76094</v>
      </c>
      <c r="AN22" s="69"/>
      <c r="AO22" s="69"/>
      <c r="AP22" s="97">
        <v>1465</v>
      </c>
      <c r="AQ22" s="75">
        <v>39567</v>
      </c>
      <c r="AR22" s="65">
        <v>56422</v>
      </c>
      <c r="AS22" s="69"/>
      <c r="AT22" s="69"/>
      <c r="AU22" s="97">
        <v>492</v>
      </c>
      <c r="AV22" s="75">
        <v>39567</v>
      </c>
      <c r="AW22" s="65">
        <v>31210</v>
      </c>
      <c r="AX22" s="69"/>
      <c r="AY22" s="69"/>
      <c r="AZ22" s="97">
        <v>277</v>
      </c>
      <c r="BA22" s="133">
        <v>39567</v>
      </c>
      <c r="BB22" s="65">
        <v>321507</v>
      </c>
      <c r="BC22" s="69"/>
      <c r="BD22" s="69"/>
      <c r="BE22" s="131">
        <v>5252</v>
      </c>
      <c r="BG22" s="75">
        <v>39567</v>
      </c>
      <c r="BH22" s="59">
        <v>12</v>
      </c>
      <c r="BI22" s="59">
        <v>0</v>
      </c>
      <c r="BJ22" s="75">
        <v>39567</v>
      </c>
      <c r="BK22" s="59">
        <v>6319</v>
      </c>
      <c r="BL22" s="164">
        <v>57</v>
      </c>
      <c r="BM22" s="75">
        <v>39567</v>
      </c>
      <c r="BN22" s="59">
        <v>268626</v>
      </c>
      <c r="BO22" s="97">
        <v>2400</v>
      </c>
      <c r="BP22" s="75">
        <v>39567</v>
      </c>
      <c r="BQ22" s="59">
        <v>40068</v>
      </c>
      <c r="BR22" s="97">
        <v>1650</v>
      </c>
      <c r="BS22" s="75">
        <v>39567</v>
      </c>
      <c r="BT22" s="59">
        <v>1175</v>
      </c>
      <c r="BU22" s="59">
        <v>6</v>
      </c>
      <c r="BV22" s="75">
        <v>39567</v>
      </c>
      <c r="BW22" s="69">
        <v>4785</v>
      </c>
      <c r="BX22" s="59">
        <v>3</v>
      </c>
    </row>
    <row r="23" spans="1:76">
      <c r="A23" s="66">
        <v>39595</v>
      </c>
      <c r="B23" s="68">
        <v>505436</v>
      </c>
      <c r="C23" s="59">
        <v>11307</v>
      </c>
      <c r="D23" s="64">
        <v>4119.1401000000005</v>
      </c>
      <c r="E23" s="66">
        <v>39595</v>
      </c>
      <c r="F23" s="69">
        <v>50</v>
      </c>
      <c r="G23" s="59">
        <v>-9910</v>
      </c>
      <c r="H23" s="64">
        <v>90</v>
      </c>
      <c r="I23" s="67">
        <v>39595</v>
      </c>
      <c r="J23" s="60"/>
      <c r="K23" s="62">
        <v>0</v>
      </c>
      <c r="L23" s="62">
        <v>0</v>
      </c>
      <c r="M23" s="66">
        <v>39595</v>
      </c>
      <c r="N23" s="69">
        <v>8192</v>
      </c>
      <c r="O23" s="59">
        <v>159</v>
      </c>
      <c r="P23" s="64">
        <v>57.923700000000004</v>
      </c>
      <c r="Q23" s="66">
        <v>39595</v>
      </c>
      <c r="R23" s="68">
        <v>15547</v>
      </c>
      <c r="S23" s="59">
        <v>108</v>
      </c>
      <c r="T23" s="64">
        <v>39.3444</v>
      </c>
      <c r="U23" s="66">
        <v>39595</v>
      </c>
      <c r="V23" s="68">
        <v>3581</v>
      </c>
      <c r="W23" s="59">
        <v>42</v>
      </c>
      <c r="X23" s="64">
        <v>15.300600000000001</v>
      </c>
      <c r="Z23" s="75">
        <v>39595</v>
      </c>
      <c r="AA23" s="69">
        <v>30091</v>
      </c>
      <c r="AB23" s="69">
        <v>609390</v>
      </c>
      <c r="AC23" s="97">
        <v>132590</v>
      </c>
      <c r="AD23" s="75">
        <v>39595</v>
      </c>
      <c r="AE23" s="69">
        <v>37242</v>
      </c>
      <c r="AF23" s="69"/>
      <c r="AG23" s="59">
        <v>442</v>
      </c>
      <c r="AH23" s="75">
        <v>39595</v>
      </c>
      <c r="AI23" s="69">
        <v>80305</v>
      </c>
      <c r="AJ23" s="69"/>
      <c r="AK23" s="59">
        <v>363</v>
      </c>
      <c r="AL23" s="75">
        <v>39595</v>
      </c>
      <c r="AM23" s="69">
        <v>77129</v>
      </c>
      <c r="AN23" s="69"/>
      <c r="AO23" s="69"/>
      <c r="AP23" s="97">
        <v>1035</v>
      </c>
      <c r="AQ23" s="75">
        <v>39595</v>
      </c>
      <c r="AR23" s="69">
        <v>56793</v>
      </c>
      <c r="AS23" s="69"/>
      <c r="AT23" s="69"/>
      <c r="AU23" s="97">
        <v>371</v>
      </c>
      <c r="AV23" s="75">
        <v>39595</v>
      </c>
      <c r="AW23" s="69">
        <v>32604</v>
      </c>
      <c r="AX23" s="69"/>
      <c r="AY23" s="69"/>
      <c r="AZ23" s="97">
        <v>1394</v>
      </c>
      <c r="BA23" s="133">
        <v>39595</v>
      </c>
      <c r="BB23" s="69">
        <v>326897</v>
      </c>
      <c r="BC23" s="69"/>
      <c r="BD23" s="69"/>
      <c r="BE23" s="131">
        <v>5390</v>
      </c>
      <c r="BG23" s="75">
        <v>39595</v>
      </c>
      <c r="BH23" s="69">
        <v>12</v>
      </c>
      <c r="BI23" s="59">
        <v>0</v>
      </c>
      <c r="BJ23" s="75">
        <v>39595</v>
      </c>
      <c r="BK23" s="69">
        <v>6371</v>
      </c>
      <c r="BL23" s="164">
        <v>52</v>
      </c>
      <c r="BM23" s="75">
        <v>39595</v>
      </c>
      <c r="BN23" s="69">
        <v>270434</v>
      </c>
      <c r="BO23" s="97">
        <v>1808</v>
      </c>
      <c r="BP23" s="75">
        <v>39595</v>
      </c>
      <c r="BQ23" s="69">
        <v>41352</v>
      </c>
      <c r="BR23" s="97">
        <v>1284</v>
      </c>
      <c r="BS23" s="75">
        <v>39597</v>
      </c>
      <c r="BT23" s="69">
        <v>1180</v>
      </c>
      <c r="BU23" s="59">
        <v>5</v>
      </c>
      <c r="BV23" s="75">
        <v>39595</v>
      </c>
      <c r="BW23" s="69">
        <v>4787</v>
      </c>
      <c r="BX23" s="59">
        <v>2</v>
      </c>
    </row>
    <row r="24" spans="1:76">
      <c r="A24" s="66">
        <v>39624</v>
      </c>
      <c r="B24" s="68">
        <v>514541</v>
      </c>
      <c r="C24" s="59">
        <v>9105</v>
      </c>
      <c r="D24" s="64">
        <v>3316.9515000000001</v>
      </c>
      <c r="E24" s="66">
        <v>39624</v>
      </c>
      <c r="F24" s="69">
        <v>94</v>
      </c>
      <c r="G24" s="59">
        <v>44</v>
      </c>
      <c r="H24" s="64">
        <v>16.029199999999999</v>
      </c>
      <c r="I24" s="67">
        <v>39624</v>
      </c>
      <c r="J24" s="60"/>
      <c r="K24" s="62">
        <v>0</v>
      </c>
      <c r="L24" s="62">
        <v>0</v>
      </c>
      <c r="M24" s="66">
        <v>39624</v>
      </c>
      <c r="N24" s="69">
        <v>8276</v>
      </c>
      <c r="O24" s="59">
        <v>84</v>
      </c>
      <c r="P24" s="64">
        <v>30.601200000000002</v>
      </c>
      <c r="Q24" s="66">
        <v>39624</v>
      </c>
      <c r="R24" s="68">
        <v>15560</v>
      </c>
      <c r="S24" s="59">
        <v>13</v>
      </c>
      <c r="T24" s="64">
        <v>4.7359</v>
      </c>
      <c r="U24" s="66">
        <v>39624</v>
      </c>
      <c r="V24" s="68">
        <v>3598</v>
      </c>
      <c r="W24" s="59">
        <v>17</v>
      </c>
      <c r="X24" s="64">
        <v>6.1931000000000003</v>
      </c>
      <c r="Z24" s="75">
        <v>39624</v>
      </c>
      <c r="AA24" s="69">
        <v>40531</v>
      </c>
      <c r="AB24" s="69">
        <v>612100</v>
      </c>
      <c r="AC24" s="97">
        <v>131500</v>
      </c>
      <c r="AD24" s="75">
        <v>39624</v>
      </c>
      <c r="AE24" s="69">
        <v>37648</v>
      </c>
      <c r="AF24" s="69"/>
      <c r="AG24" s="59">
        <v>406</v>
      </c>
      <c r="AH24" s="75">
        <v>39624</v>
      </c>
      <c r="AI24" s="69">
        <v>80706</v>
      </c>
      <c r="AJ24" s="69"/>
      <c r="AK24" s="59">
        <v>401</v>
      </c>
      <c r="AL24" s="75">
        <v>39624</v>
      </c>
      <c r="AM24" s="69">
        <v>78213</v>
      </c>
      <c r="AN24" s="69"/>
      <c r="AO24" s="69"/>
      <c r="AP24" s="97">
        <v>1084</v>
      </c>
      <c r="AQ24" s="75">
        <v>39624</v>
      </c>
      <c r="AR24" s="69">
        <v>57171</v>
      </c>
      <c r="AS24" s="69"/>
      <c r="AT24" s="69"/>
      <c r="AU24" s="97">
        <v>378</v>
      </c>
      <c r="AV24" s="75">
        <v>39624</v>
      </c>
      <c r="AW24" s="69">
        <v>33247</v>
      </c>
      <c r="AX24" s="69"/>
      <c r="AY24" s="69"/>
      <c r="AZ24" s="97">
        <v>643</v>
      </c>
      <c r="BA24" s="133">
        <v>39624</v>
      </c>
      <c r="BB24" s="69">
        <v>331911</v>
      </c>
      <c r="BC24" s="69"/>
      <c r="BD24" s="69"/>
      <c r="BE24" s="131">
        <v>5014</v>
      </c>
      <c r="BG24" s="75">
        <v>39624</v>
      </c>
      <c r="BH24" s="69">
        <v>12</v>
      </c>
      <c r="BI24" s="59">
        <v>0</v>
      </c>
      <c r="BJ24" s="75">
        <v>39624</v>
      </c>
      <c r="BK24" s="69">
        <v>6432</v>
      </c>
      <c r="BL24" s="164">
        <v>61</v>
      </c>
      <c r="BM24" s="75">
        <v>39624</v>
      </c>
      <c r="BN24" s="69">
        <v>272375</v>
      </c>
      <c r="BO24" s="97">
        <v>1941</v>
      </c>
      <c r="BP24" s="75">
        <v>39624</v>
      </c>
      <c r="BQ24" s="69">
        <v>42633</v>
      </c>
      <c r="BR24" s="97">
        <v>1281</v>
      </c>
      <c r="BS24" s="75">
        <v>39624</v>
      </c>
      <c r="BT24" s="69">
        <v>1186</v>
      </c>
      <c r="BU24" s="59">
        <v>6</v>
      </c>
      <c r="BV24" s="75">
        <v>39624</v>
      </c>
      <c r="BW24" s="69">
        <v>4790</v>
      </c>
      <c r="BX24" s="59">
        <v>3</v>
      </c>
    </row>
    <row r="25" spans="1:76">
      <c r="A25" s="66">
        <v>39660</v>
      </c>
      <c r="B25" s="68">
        <v>525372</v>
      </c>
      <c r="C25" s="59">
        <v>10831</v>
      </c>
      <c r="D25" s="64">
        <v>3945.7333000000003</v>
      </c>
      <c r="E25" s="66">
        <v>39660</v>
      </c>
      <c r="F25" s="69">
        <v>147</v>
      </c>
      <c r="G25" s="59">
        <v>53</v>
      </c>
      <c r="H25" s="64">
        <v>19.3079</v>
      </c>
      <c r="I25" s="67">
        <v>39660</v>
      </c>
      <c r="J25" s="60"/>
      <c r="K25" s="62">
        <v>0</v>
      </c>
      <c r="L25" s="62">
        <v>0</v>
      </c>
      <c r="M25" s="66">
        <v>39660</v>
      </c>
      <c r="N25" s="69">
        <v>8372</v>
      </c>
      <c r="O25" s="59">
        <v>96</v>
      </c>
      <c r="P25" s="64">
        <v>34.972799999999999</v>
      </c>
      <c r="Q25" s="66">
        <v>39660</v>
      </c>
      <c r="R25" s="68">
        <v>15576</v>
      </c>
      <c r="S25" s="59">
        <v>16</v>
      </c>
      <c r="T25" s="64">
        <v>5.8288000000000002</v>
      </c>
      <c r="U25" s="66">
        <v>39660</v>
      </c>
      <c r="V25" s="68">
        <v>3622</v>
      </c>
      <c r="W25" s="59">
        <v>24</v>
      </c>
      <c r="X25" s="64">
        <v>8.7431999999999999</v>
      </c>
      <c r="Z25" s="75">
        <v>39660</v>
      </c>
      <c r="AA25" s="69"/>
      <c r="AB25" s="69"/>
      <c r="AC25" s="97">
        <v>0</v>
      </c>
      <c r="AD25" s="75">
        <v>39660</v>
      </c>
      <c r="AE25" s="69">
        <v>38273</v>
      </c>
      <c r="AF25" s="69"/>
      <c r="AG25" s="59">
        <v>625</v>
      </c>
      <c r="AH25" s="75">
        <v>39660</v>
      </c>
      <c r="AI25" s="69">
        <v>81025</v>
      </c>
      <c r="AJ25" s="69"/>
      <c r="AK25" s="59">
        <v>319</v>
      </c>
      <c r="AL25" s="75">
        <v>39660</v>
      </c>
      <c r="AM25" s="69">
        <v>79994</v>
      </c>
      <c r="AN25" s="69"/>
      <c r="AO25" s="69"/>
      <c r="AP25" s="97">
        <v>1781</v>
      </c>
      <c r="AQ25" s="75">
        <v>39660</v>
      </c>
      <c r="AR25" s="69">
        <v>57680</v>
      </c>
      <c r="AS25" s="69"/>
      <c r="AT25" s="69"/>
      <c r="AU25" s="97">
        <v>509</v>
      </c>
      <c r="AV25" s="75">
        <v>39660</v>
      </c>
      <c r="AW25" s="69">
        <v>34062</v>
      </c>
      <c r="AX25" s="69"/>
      <c r="AY25" s="69"/>
      <c r="AZ25" s="97">
        <v>815</v>
      </c>
      <c r="BA25" s="133">
        <v>39660</v>
      </c>
      <c r="BB25" s="69">
        <v>335133</v>
      </c>
      <c r="BC25" s="69"/>
      <c r="BD25" s="69"/>
      <c r="BE25" s="131">
        <v>3222</v>
      </c>
      <c r="BG25" s="75">
        <v>39660</v>
      </c>
      <c r="BH25" s="69">
        <v>12</v>
      </c>
      <c r="BI25" s="59">
        <v>0</v>
      </c>
      <c r="BJ25" s="75">
        <v>39660</v>
      </c>
      <c r="BK25" s="69">
        <v>6484</v>
      </c>
      <c r="BL25" s="164">
        <v>52</v>
      </c>
      <c r="BM25" s="75">
        <v>39660</v>
      </c>
      <c r="BN25" s="69">
        <v>274775</v>
      </c>
      <c r="BO25" s="97">
        <v>2400</v>
      </c>
      <c r="BP25" s="75">
        <v>39660</v>
      </c>
      <c r="BQ25" s="69">
        <v>44308</v>
      </c>
      <c r="BR25" s="97">
        <v>1675</v>
      </c>
      <c r="BS25" s="75">
        <v>39660</v>
      </c>
      <c r="BT25" s="69">
        <v>1188</v>
      </c>
      <c r="BU25" s="59">
        <v>2</v>
      </c>
      <c r="BV25" s="75">
        <v>39660</v>
      </c>
      <c r="BW25" s="69">
        <v>4793</v>
      </c>
      <c r="BX25" s="59">
        <v>3</v>
      </c>
    </row>
    <row r="26" spans="1:76">
      <c r="A26" s="66">
        <v>39687</v>
      </c>
      <c r="B26" s="68">
        <v>533149</v>
      </c>
      <c r="C26" s="59">
        <v>7777</v>
      </c>
      <c r="D26" s="64">
        <v>2833.1611000000003</v>
      </c>
      <c r="E26" s="66">
        <v>39687</v>
      </c>
      <c r="F26" s="69">
        <v>193</v>
      </c>
      <c r="G26" s="59">
        <v>46</v>
      </c>
      <c r="H26" s="64">
        <v>16.7578</v>
      </c>
      <c r="I26" s="67">
        <v>39687</v>
      </c>
      <c r="J26" s="60"/>
      <c r="K26" s="62">
        <v>0</v>
      </c>
      <c r="L26" s="62">
        <v>0</v>
      </c>
      <c r="M26" s="66">
        <v>39687</v>
      </c>
      <c r="N26" s="69">
        <v>8455</v>
      </c>
      <c r="O26" s="59">
        <v>83</v>
      </c>
      <c r="P26" s="64">
        <v>30.236900000000002</v>
      </c>
      <c r="Q26" s="66">
        <v>39687</v>
      </c>
      <c r="R26" s="68">
        <v>15587</v>
      </c>
      <c r="S26" s="59">
        <v>11</v>
      </c>
      <c r="T26" s="64">
        <v>4.0072999999999999</v>
      </c>
      <c r="U26" s="66">
        <v>39687</v>
      </c>
      <c r="V26" s="68">
        <v>3653</v>
      </c>
      <c r="W26" s="59">
        <v>31</v>
      </c>
      <c r="X26" s="64">
        <v>11.2933</v>
      </c>
      <c r="Z26" s="75">
        <v>39687</v>
      </c>
      <c r="AA26" s="69">
        <v>7594</v>
      </c>
      <c r="AB26" s="69"/>
      <c r="AC26" s="97">
        <v>0</v>
      </c>
      <c r="AD26" s="75">
        <v>39687</v>
      </c>
      <c r="AE26" s="69">
        <v>38644</v>
      </c>
      <c r="AF26" s="69"/>
      <c r="AG26" s="59">
        <v>371</v>
      </c>
      <c r="AH26" s="75">
        <v>39687</v>
      </c>
      <c r="AI26" s="69">
        <v>81195</v>
      </c>
      <c r="AJ26" s="69"/>
      <c r="AK26" s="59">
        <v>170</v>
      </c>
      <c r="AL26" s="75">
        <v>39687</v>
      </c>
      <c r="AM26" s="69">
        <v>81306</v>
      </c>
      <c r="AN26" s="69"/>
      <c r="AO26" s="69"/>
      <c r="AP26" s="97">
        <v>1312</v>
      </c>
      <c r="AQ26" s="75">
        <v>39687</v>
      </c>
      <c r="AR26" s="69">
        <v>58032</v>
      </c>
      <c r="AS26" s="69"/>
      <c r="AT26" s="69"/>
      <c r="AU26" s="97">
        <v>352</v>
      </c>
      <c r="AV26" s="75">
        <v>39687</v>
      </c>
      <c r="AW26" s="69">
        <v>34599</v>
      </c>
      <c r="AX26" s="69"/>
      <c r="AY26" s="69"/>
      <c r="AZ26" s="97">
        <v>537</v>
      </c>
      <c r="BA26" s="133">
        <v>39687</v>
      </c>
      <c r="BB26" s="69">
        <v>340013</v>
      </c>
      <c r="BC26" s="69"/>
      <c r="BD26" s="69"/>
      <c r="BE26" s="131">
        <v>4880</v>
      </c>
      <c r="BG26" s="75">
        <v>39687</v>
      </c>
      <c r="BH26" s="69">
        <v>12</v>
      </c>
      <c r="BI26" s="59">
        <v>0</v>
      </c>
      <c r="BJ26" s="75">
        <v>39687</v>
      </c>
      <c r="BK26" s="69">
        <v>6526</v>
      </c>
      <c r="BL26" s="164">
        <v>42</v>
      </c>
      <c r="BM26" s="75">
        <v>39687</v>
      </c>
      <c r="BN26" s="69">
        <v>276556</v>
      </c>
      <c r="BO26" s="97">
        <v>1781</v>
      </c>
      <c r="BP26" s="75">
        <v>39687</v>
      </c>
      <c r="BQ26" s="69">
        <v>45545</v>
      </c>
      <c r="BR26" s="97">
        <v>1237</v>
      </c>
      <c r="BS26" s="75">
        <v>39687</v>
      </c>
      <c r="BT26" s="69">
        <v>1197</v>
      </c>
      <c r="BU26" s="59">
        <v>9</v>
      </c>
      <c r="BV26" s="75">
        <v>39687</v>
      </c>
      <c r="BW26" s="69">
        <v>4795</v>
      </c>
      <c r="BX26" s="59">
        <v>2</v>
      </c>
    </row>
    <row r="27" spans="1:76">
      <c r="A27" s="66">
        <v>39715</v>
      </c>
      <c r="B27" s="68">
        <v>541868</v>
      </c>
      <c r="C27" s="59">
        <v>8719</v>
      </c>
      <c r="D27" s="64">
        <v>3176.3317000000002</v>
      </c>
      <c r="E27" s="66">
        <v>39715</v>
      </c>
      <c r="F27" s="69">
        <v>260</v>
      </c>
      <c r="G27" s="59">
        <v>67</v>
      </c>
      <c r="H27" s="64">
        <v>24.408100000000001</v>
      </c>
      <c r="I27" s="67">
        <v>39715</v>
      </c>
      <c r="J27" s="60"/>
      <c r="K27" s="62">
        <v>0</v>
      </c>
      <c r="L27" s="62">
        <v>0</v>
      </c>
      <c r="M27" s="66">
        <v>39715</v>
      </c>
      <c r="N27" s="69">
        <v>8546</v>
      </c>
      <c r="O27" s="59">
        <v>91</v>
      </c>
      <c r="P27" s="64">
        <v>33.151299999999999</v>
      </c>
      <c r="Q27" s="66">
        <v>39715</v>
      </c>
      <c r="R27" s="68">
        <v>15684</v>
      </c>
      <c r="S27" s="59">
        <v>97</v>
      </c>
      <c r="T27" s="64">
        <v>35.3371</v>
      </c>
      <c r="U27" s="66">
        <v>39715</v>
      </c>
      <c r="V27" s="68">
        <v>3728</v>
      </c>
      <c r="W27" s="59">
        <v>75</v>
      </c>
      <c r="X27" s="64">
        <v>27.322500000000002</v>
      </c>
      <c r="Z27" s="75">
        <v>39715</v>
      </c>
      <c r="AA27" s="69">
        <v>17861</v>
      </c>
      <c r="AB27" s="69">
        <v>4963</v>
      </c>
      <c r="AC27" s="97">
        <v>152300</v>
      </c>
      <c r="AD27" s="75">
        <v>39715</v>
      </c>
      <c r="AE27" s="69">
        <v>39094</v>
      </c>
      <c r="AF27" s="69"/>
      <c r="AG27" s="59">
        <v>450</v>
      </c>
      <c r="AH27" s="75">
        <v>39715</v>
      </c>
      <c r="AI27" s="69">
        <v>81419</v>
      </c>
      <c r="AJ27" s="69"/>
      <c r="AK27" s="59">
        <v>224</v>
      </c>
      <c r="AL27" s="75">
        <v>39715</v>
      </c>
      <c r="AM27" s="69">
        <v>83437</v>
      </c>
      <c r="AN27" s="69"/>
      <c r="AO27" s="69"/>
      <c r="AP27" s="97">
        <v>2131</v>
      </c>
      <c r="AQ27" s="75">
        <v>39715</v>
      </c>
      <c r="AR27" s="69">
        <v>58415</v>
      </c>
      <c r="AS27" s="69"/>
      <c r="AT27" s="69"/>
      <c r="AU27" s="97">
        <v>383</v>
      </c>
      <c r="AV27" s="75">
        <v>39715</v>
      </c>
      <c r="AW27" s="69">
        <v>35257</v>
      </c>
      <c r="AX27" s="69"/>
      <c r="AY27" s="69"/>
      <c r="AZ27" s="97">
        <v>658</v>
      </c>
      <c r="BA27" s="133">
        <v>39715</v>
      </c>
      <c r="BB27" s="69">
        <v>345051</v>
      </c>
      <c r="BC27" s="69"/>
      <c r="BD27" s="69"/>
      <c r="BE27" s="131">
        <v>5038</v>
      </c>
      <c r="BG27" s="75">
        <v>39715</v>
      </c>
      <c r="BH27" s="69">
        <v>12</v>
      </c>
      <c r="BI27" s="59">
        <v>0</v>
      </c>
      <c r="BJ27" s="75">
        <v>39715</v>
      </c>
      <c r="BK27" s="69">
        <v>6581</v>
      </c>
      <c r="BL27" s="164">
        <v>55</v>
      </c>
      <c r="BM27" s="75">
        <v>39715</v>
      </c>
      <c r="BN27" s="69">
        <v>278456</v>
      </c>
      <c r="BO27" s="97">
        <v>1900</v>
      </c>
      <c r="BP27" s="75">
        <v>39715</v>
      </c>
      <c r="BQ27" s="69">
        <v>46828</v>
      </c>
      <c r="BR27" s="97">
        <v>1283</v>
      </c>
      <c r="BS27" s="75">
        <v>39715</v>
      </c>
      <c r="BT27" s="69">
        <v>1201</v>
      </c>
      <c r="BU27" s="59">
        <v>4</v>
      </c>
      <c r="BV27" s="75">
        <v>39715</v>
      </c>
      <c r="BW27" s="69">
        <v>4798</v>
      </c>
      <c r="BX27" s="59">
        <v>3</v>
      </c>
    </row>
    <row r="28" spans="1:76">
      <c r="A28" s="66">
        <v>39750</v>
      </c>
      <c r="B28" s="68">
        <v>568488</v>
      </c>
      <c r="C28" s="59">
        <v>26620</v>
      </c>
      <c r="D28" s="64">
        <v>9697.6660000000011</v>
      </c>
      <c r="E28" s="66">
        <v>39750</v>
      </c>
      <c r="F28" s="69">
        <v>435</v>
      </c>
      <c r="G28" s="59">
        <v>175</v>
      </c>
      <c r="H28" s="64">
        <v>63.752500000000005</v>
      </c>
      <c r="I28" s="67">
        <v>39750</v>
      </c>
      <c r="J28" s="60"/>
      <c r="K28" s="62">
        <v>0</v>
      </c>
      <c r="L28" s="62">
        <v>0</v>
      </c>
      <c r="M28" s="66">
        <v>39750</v>
      </c>
      <c r="N28" s="69">
        <v>8745</v>
      </c>
      <c r="O28" s="59">
        <v>199</v>
      </c>
      <c r="P28" s="64">
        <v>72.495699999999999</v>
      </c>
      <c r="Q28" s="66">
        <v>39750</v>
      </c>
      <c r="R28" s="68">
        <v>16021</v>
      </c>
      <c r="S28" s="59">
        <v>337</v>
      </c>
      <c r="T28" s="64">
        <v>122.76910000000001</v>
      </c>
      <c r="U28" s="66">
        <v>39750</v>
      </c>
      <c r="V28" s="68">
        <v>3946</v>
      </c>
      <c r="W28" s="59">
        <v>218</v>
      </c>
      <c r="X28" s="64">
        <v>79.417400000000001</v>
      </c>
      <c r="Z28" s="75">
        <v>39750</v>
      </c>
      <c r="AA28" s="69">
        <v>31895</v>
      </c>
      <c r="AB28" s="69">
        <v>8944</v>
      </c>
      <c r="AC28" s="97">
        <v>180150</v>
      </c>
      <c r="AD28" s="75">
        <v>39750</v>
      </c>
      <c r="AE28" s="69">
        <v>39783</v>
      </c>
      <c r="AF28" s="69"/>
      <c r="AG28" s="59">
        <v>689</v>
      </c>
      <c r="AH28" s="75">
        <v>39750</v>
      </c>
      <c r="AI28" s="69">
        <v>81843</v>
      </c>
      <c r="AJ28" s="69"/>
      <c r="AK28" s="59">
        <v>424</v>
      </c>
      <c r="AL28" s="75">
        <v>39750</v>
      </c>
      <c r="AM28" s="69">
        <v>14246</v>
      </c>
      <c r="AN28" s="69"/>
      <c r="AO28" s="69"/>
      <c r="AP28" s="97">
        <v>-69191</v>
      </c>
      <c r="AQ28" s="75">
        <v>39750</v>
      </c>
      <c r="AR28" s="69">
        <v>58908</v>
      </c>
      <c r="AS28" s="69"/>
      <c r="AT28" s="69"/>
      <c r="AU28" s="97">
        <v>493</v>
      </c>
      <c r="AV28" s="75">
        <v>39750</v>
      </c>
      <c r="AW28" s="69">
        <v>36254</v>
      </c>
      <c r="AX28" s="69"/>
      <c r="AY28" s="69"/>
      <c r="AZ28" s="97">
        <v>997</v>
      </c>
      <c r="BA28" s="133">
        <v>39750</v>
      </c>
      <c r="BB28" s="69">
        <v>351670</v>
      </c>
      <c r="BC28" s="69"/>
      <c r="BD28" s="69"/>
      <c r="BE28" s="131">
        <v>6619</v>
      </c>
      <c r="BG28" s="75">
        <v>39750</v>
      </c>
      <c r="BH28" s="69">
        <v>12</v>
      </c>
      <c r="BI28" s="59">
        <v>0</v>
      </c>
      <c r="BJ28" s="75">
        <v>39750</v>
      </c>
      <c r="BK28" s="69">
        <v>6652</v>
      </c>
      <c r="BL28" s="164">
        <v>71</v>
      </c>
      <c r="BM28" s="75">
        <v>39750</v>
      </c>
      <c r="BN28" s="69">
        <v>281090</v>
      </c>
      <c r="BO28" s="97">
        <v>2634</v>
      </c>
      <c r="BP28" s="75">
        <v>39750</v>
      </c>
      <c r="BQ28" s="69">
        <v>48468</v>
      </c>
      <c r="BR28" s="97">
        <v>1640</v>
      </c>
      <c r="BS28" s="75">
        <v>39750</v>
      </c>
      <c r="BT28" s="69">
        <v>1211</v>
      </c>
      <c r="BU28" s="59">
        <v>10</v>
      </c>
      <c r="BV28" s="75">
        <v>39750</v>
      </c>
      <c r="BW28" s="69">
        <v>4802</v>
      </c>
      <c r="BX28" s="59">
        <v>4</v>
      </c>
    </row>
    <row r="29" spans="1:76">
      <c r="A29" s="66">
        <v>39778</v>
      </c>
      <c r="B29" s="68">
        <v>598929</v>
      </c>
      <c r="C29" s="59">
        <v>30441</v>
      </c>
      <c r="D29" s="64">
        <v>11089.656300000001</v>
      </c>
      <c r="E29" s="66">
        <v>39778</v>
      </c>
      <c r="F29" s="69">
        <v>775</v>
      </c>
      <c r="G29" s="59">
        <v>340</v>
      </c>
      <c r="H29" s="64">
        <v>123.86200000000001</v>
      </c>
      <c r="I29" s="67">
        <v>39778</v>
      </c>
      <c r="J29" s="60"/>
      <c r="K29" s="62">
        <v>0</v>
      </c>
      <c r="L29" s="62">
        <v>0</v>
      </c>
      <c r="M29" s="66">
        <v>39778</v>
      </c>
      <c r="N29" s="69">
        <v>9186</v>
      </c>
      <c r="O29" s="59">
        <v>441</v>
      </c>
      <c r="P29" s="64">
        <v>160.65630000000002</v>
      </c>
      <c r="Q29" s="66">
        <v>39778</v>
      </c>
      <c r="R29" s="68">
        <v>16333</v>
      </c>
      <c r="S29" s="59">
        <v>312</v>
      </c>
      <c r="T29" s="64">
        <v>113.66160000000001</v>
      </c>
      <c r="U29" s="66">
        <v>39778</v>
      </c>
      <c r="V29" s="68">
        <v>4229</v>
      </c>
      <c r="W29" s="59">
        <v>283</v>
      </c>
      <c r="X29" s="64">
        <v>103.09690000000001</v>
      </c>
      <c r="Z29" s="75">
        <v>39778</v>
      </c>
      <c r="AA29" s="69">
        <v>43703</v>
      </c>
      <c r="AB29" s="69">
        <v>12177</v>
      </c>
      <c r="AC29" s="97">
        <v>150410</v>
      </c>
      <c r="AD29" s="75">
        <v>39778</v>
      </c>
      <c r="AE29" s="69">
        <v>40557</v>
      </c>
      <c r="AF29" s="69"/>
      <c r="AG29" s="59">
        <v>774</v>
      </c>
      <c r="AH29" s="75">
        <v>39778</v>
      </c>
      <c r="AI29" s="69">
        <v>82471</v>
      </c>
      <c r="AJ29" s="69"/>
      <c r="AK29" s="59">
        <v>628</v>
      </c>
      <c r="AL29" s="75">
        <v>39778</v>
      </c>
      <c r="AM29" s="69">
        <v>15811</v>
      </c>
      <c r="AN29" s="69"/>
      <c r="AO29" s="69"/>
      <c r="AP29" s="97">
        <v>1565</v>
      </c>
      <c r="AQ29" s="75">
        <v>39778</v>
      </c>
      <c r="AR29" s="69">
        <v>59332</v>
      </c>
      <c r="AS29" s="69"/>
      <c r="AT29" s="69"/>
      <c r="AU29" s="97">
        <v>424</v>
      </c>
      <c r="AV29" s="75">
        <v>39778</v>
      </c>
      <c r="AW29" s="69">
        <v>37430</v>
      </c>
      <c r="AX29" s="69"/>
      <c r="AY29" s="69"/>
      <c r="AZ29" s="97">
        <v>1176</v>
      </c>
      <c r="BA29" s="133">
        <v>39778</v>
      </c>
      <c r="BB29" s="69">
        <v>356216</v>
      </c>
      <c r="BC29" s="69"/>
      <c r="BD29" s="69"/>
      <c r="BE29" s="131">
        <v>4546</v>
      </c>
      <c r="BG29" s="75">
        <v>39778</v>
      </c>
      <c r="BH29" s="69">
        <v>12</v>
      </c>
      <c r="BI29" s="59">
        <v>0</v>
      </c>
      <c r="BJ29" s="75">
        <v>39778</v>
      </c>
      <c r="BK29" s="69">
        <v>6716</v>
      </c>
      <c r="BL29" s="164">
        <v>64</v>
      </c>
      <c r="BM29" s="75">
        <v>39778</v>
      </c>
      <c r="BN29" s="69">
        <v>282963</v>
      </c>
      <c r="BO29" s="97">
        <v>1873</v>
      </c>
      <c r="BP29" s="75">
        <v>39778</v>
      </c>
      <c r="BQ29" s="69">
        <v>49769</v>
      </c>
      <c r="BR29" s="97">
        <v>1301</v>
      </c>
      <c r="BS29" s="75">
        <v>39778</v>
      </c>
      <c r="BT29" s="69">
        <v>1218</v>
      </c>
      <c r="BU29" s="59">
        <v>7</v>
      </c>
      <c r="BV29" s="75">
        <v>39778</v>
      </c>
      <c r="BW29" s="69">
        <v>4805</v>
      </c>
      <c r="BX29" s="59">
        <v>3</v>
      </c>
    </row>
    <row r="30" spans="1:76">
      <c r="A30" s="66">
        <v>39806</v>
      </c>
      <c r="B30" s="68">
        <v>631879</v>
      </c>
      <c r="C30" s="59">
        <v>32950</v>
      </c>
      <c r="D30" s="64">
        <v>12003.685000000001</v>
      </c>
      <c r="E30" s="66">
        <v>39806</v>
      </c>
      <c r="F30" s="69">
        <v>1232</v>
      </c>
      <c r="G30" s="59">
        <v>457</v>
      </c>
      <c r="H30" s="64">
        <v>166.48510000000002</v>
      </c>
      <c r="I30" s="67">
        <v>39806</v>
      </c>
      <c r="J30" s="60"/>
      <c r="K30" s="62">
        <v>0</v>
      </c>
      <c r="L30" s="62">
        <v>0</v>
      </c>
      <c r="M30" s="66">
        <v>39806</v>
      </c>
      <c r="N30" s="69">
        <v>9814</v>
      </c>
      <c r="O30" s="59">
        <v>628</v>
      </c>
      <c r="P30" s="64">
        <v>228.78040000000001</v>
      </c>
      <c r="Q30" s="66">
        <v>39806</v>
      </c>
      <c r="R30" s="68">
        <v>16668</v>
      </c>
      <c r="S30" s="59">
        <v>335</v>
      </c>
      <c r="T30" s="64">
        <v>122.04050000000001</v>
      </c>
      <c r="U30" s="66">
        <v>39806</v>
      </c>
      <c r="V30" s="68">
        <v>4568</v>
      </c>
      <c r="W30" s="59">
        <v>339</v>
      </c>
      <c r="X30" s="64">
        <v>123.49770000000001</v>
      </c>
      <c r="Z30" s="75">
        <v>39806</v>
      </c>
      <c r="AA30" s="69">
        <v>55940</v>
      </c>
      <c r="AB30" s="69">
        <v>15507</v>
      </c>
      <c r="AC30" s="97">
        <v>155670</v>
      </c>
      <c r="AD30" s="75">
        <v>39806</v>
      </c>
      <c r="AE30" s="69">
        <v>41381</v>
      </c>
      <c r="AF30" s="69"/>
      <c r="AG30" s="59">
        <v>824</v>
      </c>
      <c r="AH30" s="75">
        <v>39806</v>
      </c>
      <c r="AI30" s="69">
        <v>83158</v>
      </c>
      <c r="AJ30" s="69"/>
      <c r="AK30" s="59">
        <v>687</v>
      </c>
      <c r="AL30" s="75">
        <v>39806</v>
      </c>
      <c r="AM30" s="69">
        <v>17222</v>
      </c>
      <c r="AN30" s="69"/>
      <c r="AO30" s="69"/>
      <c r="AP30" s="97">
        <v>1411</v>
      </c>
      <c r="AQ30" s="75">
        <v>39806</v>
      </c>
      <c r="AR30" s="69">
        <v>59744</v>
      </c>
      <c r="AS30" s="69"/>
      <c r="AT30" s="69"/>
      <c r="AU30" s="97">
        <v>412</v>
      </c>
      <c r="AV30" s="75">
        <v>39806</v>
      </c>
      <c r="AW30" s="69">
        <v>38793</v>
      </c>
      <c r="AX30" s="69"/>
      <c r="AY30" s="69"/>
      <c r="AZ30" s="97">
        <v>1363</v>
      </c>
      <c r="BA30" s="133">
        <v>39806</v>
      </c>
      <c r="BB30" s="69">
        <v>361878</v>
      </c>
      <c r="BC30" s="69"/>
      <c r="BD30" s="69"/>
      <c r="BE30" s="131">
        <v>5662</v>
      </c>
      <c r="BG30" s="75">
        <v>39806</v>
      </c>
      <c r="BH30" s="69">
        <v>12</v>
      </c>
      <c r="BI30" s="59">
        <v>0</v>
      </c>
      <c r="BJ30" s="75">
        <v>39806</v>
      </c>
      <c r="BK30" s="69">
        <v>6780</v>
      </c>
      <c r="BL30" s="164">
        <v>64</v>
      </c>
      <c r="BM30" s="75">
        <v>39806</v>
      </c>
      <c r="BN30" s="69">
        <v>284905</v>
      </c>
      <c r="BO30" s="97">
        <v>1942</v>
      </c>
      <c r="BP30" s="75">
        <v>39806</v>
      </c>
      <c r="BQ30" s="69">
        <v>51132</v>
      </c>
      <c r="BR30" s="97">
        <v>1363</v>
      </c>
      <c r="BS30" s="75">
        <v>39806</v>
      </c>
      <c r="BT30" s="69">
        <v>1228</v>
      </c>
      <c r="BU30" s="59">
        <v>10</v>
      </c>
      <c r="BV30" s="75">
        <v>39806</v>
      </c>
      <c r="BW30" s="69">
        <v>4807</v>
      </c>
      <c r="BX30" s="59">
        <v>2</v>
      </c>
    </row>
    <row r="31" spans="1:76">
      <c r="A31" s="66">
        <v>39839</v>
      </c>
      <c r="B31" s="68">
        <v>675625</v>
      </c>
      <c r="C31" s="59">
        <v>43746</v>
      </c>
      <c r="D31" s="64">
        <v>15936.667800000001</v>
      </c>
      <c r="E31" s="66">
        <v>39839</v>
      </c>
      <c r="F31" s="69">
        <v>1832</v>
      </c>
      <c r="G31" s="59">
        <v>600</v>
      </c>
      <c r="H31" s="64">
        <v>218.58</v>
      </c>
      <c r="I31" s="67">
        <v>39839</v>
      </c>
      <c r="J31" s="60"/>
      <c r="K31" s="62">
        <v>0</v>
      </c>
      <c r="L31" s="62">
        <v>0</v>
      </c>
      <c r="M31" s="66">
        <v>39839</v>
      </c>
      <c r="N31" s="69">
        <v>10651</v>
      </c>
      <c r="O31" s="59">
        <v>837</v>
      </c>
      <c r="P31" s="64">
        <v>304.91910000000001</v>
      </c>
      <c r="Q31" s="66">
        <v>39839</v>
      </c>
      <c r="R31" s="68">
        <v>17498</v>
      </c>
      <c r="S31" s="59">
        <v>830</v>
      </c>
      <c r="T31" s="64">
        <v>302.36900000000003</v>
      </c>
      <c r="U31" s="66">
        <v>39839</v>
      </c>
      <c r="V31" s="68">
        <v>5005</v>
      </c>
      <c r="W31" s="59">
        <v>437</v>
      </c>
      <c r="X31" s="64">
        <v>159.19910000000002</v>
      </c>
      <c r="Z31" s="75">
        <v>39839</v>
      </c>
      <c r="AA31" s="69">
        <v>69620</v>
      </c>
      <c r="AB31" s="69">
        <v>19410</v>
      </c>
      <c r="AC31" s="97">
        <v>175830</v>
      </c>
      <c r="AD31" s="75">
        <v>39839</v>
      </c>
      <c r="AE31" s="69">
        <v>42480</v>
      </c>
      <c r="AF31" s="69"/>
      <c r="AG31" s="59">
        <v>1099</v>
      </c>
      <c r="AH31" s="75">
        <v>39839</v>
      </c>
      <c r="AI31" s="69">
        <v>84058</v>
      </c>
      <c r="AJ31" s="69"/>
      <c r="AK31" s="59">
        <v>900</v>
      </c>
      <c r="AL31" s="75">
        <v>39839</v>
      </c>
      <c r="AM31" s="69">
        <v>18637</v>
      </c>
      <c r="AN31" s="69"/>
      <c r="AO31" s="69"/>
      <c r="AP31" s="97">
        <v>1415</v>
      </c>
      <c r="AQ31" s="75">
        <v>39839</v>
      </c>
      <c r="AR31" s="69">
        <v>60282</v>
      </c>
      <c r="AS31" s="69"/>
      <c r="AT31" s="69"/>
      <c r="AU31" s="97">
        <v>538</v>
      </c>
      <c r="AV31" s="75">
        <v>39839</v>
      </c>
      <c r="AW31" s="69">
        <v>39889</v>
      </c>
      <c r="AX31" s="69"/>
      <c r="AY31" s="69"/>
      <c r="AZ31" s="97">
        <v>1096</v>
      </c>
      <c r="BA31" s="133">
        <v>39839</v>
      </c>
      <c r="BB31" s="69">
        <v>369264</v>
      </c>
      <c r="BC31" s="69"/>
      <c r="BD31" s="69"/>
      <c r="BE31" s="131">
        <v>7386</v>
      </c>
      <c r="BG31" s="75">
        <v>39839</v>
      </c>
      <c r="BH31" s="69">
        <v>12</v>
      </c>
      <c r="BI31" s="59">
        <v>0</v>
      </c>
      <c r="BJ31" s="75">
        <v>39839</v>
      </c>
      <c r="BK31" s="69">
        <v>6848</v>
      </c>
      <c r="BL31" s="164">
        <v>68</v>
      </c>
      <c r="BM31" s="75">
        <v>39839</v>
      </c>
      <c r="BN31" s="69">
        <v>287589</v>
      </c>
      <c r="BO31" s="97">
        <v>2684</v>
      </c>
      <c r="BP31" s="75">
        <v>39839</v>
      </c>
      <c r="BQ31" s="69">
        <v>52758</v>
      </c>
      <c r="BR31" s="97">
        <v>1626</v>
      </c>
      <c r="BS31" s="75">
        <v>39839</v>
      </c>
      <c r="BT31" s="69">
        <v>1240</v>
      </c>
      <c r="BU31" s="59">
        <v>12</v>
      </c>
      <c r="BV31" s="75">
        <v>39839</v>
      </c>
      <c r="BW31" s="69">
        <v>4809</v>
      </c>
      <c r="BX31" s="59">
        <v>2</v>
      </c>
    </row>
    <row r="32" spans="1:76">
      <c r="A32" s="66">
        <v>39869</v>
      </c>
      <c r="B32" s="68">
        <v>714241</v>
      </c>
      <c r="C32" s="59">
        <v>38616</v>
      </c>
      <c r="D32" s="64">
        <v>14067.808800000001</v>
      </c>
      <c r="E32" s="66">
        <v>39869</v>
      </c>
      <c r="F32" s="69">
        <v>2374</v>
      </c>
      <c r="G32" s="59">
        <v>542</v>
      </c>
      <c r="H32" s="64">
        <v>197.45060000000001</v>
      </c>
      <c r="I32" s="67">
        <v>39869</v>
      </c>
      <c r="J32" s="60"/>
      <c r="K32" s="62">
        <v>0</v>
      </c>
      <c r="L32" s="62">
        <v>0</v>
      </c>
      <c r="M32" s="66">
        <v>39869</v>
      </c>
      <c r="N32" s="69">
        <v>11352</v>
      </c>
      <c r="O32" s="59">
        <v>701</v>
      </c>
      <c r="P32" s="64">
        <v>255.37430000000001</v>
      </c>
      <c r="Q32" s="66">
        <v>39869</v>
      </c>
      <c r="R32" s="68">
        <v>18414</v>
      </c>
      <c r="S32" s="59">
        <v>916</v>
      </c>
      <c r="T32" s="64">
        <v>333.69880000000001</v>
      </c>
      <c r="U32" s="66">
        <v>39869</v>
      </c>
      <c r="V32" s="68">
        <v>5387</v>
      </c>
      <c r="W32" s="59">
        <v>382</v>
      </c>
      <c r="X32" s="64">
        <v>139.1626</v>
      </c>
      <c r="Z32" s="75">
        <v>39869</v>
      </c>
      <c r="AA32" s="69">
        <v>82107</v>
      </c>
      <c r="AB32" s="69">
        <v>22937</v>
      </c>
      <c r="AC32" s="97">
        <v>160140</v>
      </c>
      <c r="AD32" s="75">
        <v>39869</v>
      </c>
      <c r="AE32" s="69">
        <v>43212</v>
      </c>
      <c r="AF32" s="69"/>
      <c r="AG32" s="59">
        <v>732</v>
      </c>
      <c r="AH32" s="75">
        <v>39869</v>
      </c>
      <c r="AI32" s="69">
        <v>84948</v>
      </c>
      <c r="AJ32" s="69"/>
      <c r="AK32" s="59">
        <v>890</v>
      </c>
      <c r="AL32" s="75">
        <v>39869</v>
      </c>
      <c r="AM32" s="69">
        <v>20134</v>
      </c>
      <c r="AN32" s="69"/>
      <c r="AO32" s="69"/>
      <c r="AP32" s="97">
        <v>1497</v>
      </c>
      <c r="AQ32" s="75">
        <v>39869</v>
      </c>
      <c r="AR32" s="69">
        <v>60606</v>
      </c>
      <c r="AS32" s="69"/>
      <c r="AT32" s="69"/>
      <c r="AU32" s="97">
        <v>324</v>
      </c>
      <c r="AV32" s="75">
        <v>39869</v>
      </c>
      <c r="AW32" s="69">
        <v>40737</v>
      </c>
      <c r="AX32" s="69"/>
      <c r="AY32" s="69"/>
      <c r="AZ32" s="97">
        <v>848</v>
      </c>
      <c r="BA32" s="133">
        <v>39869</v>
      </c>
      <c r="BB32" s="69">
        <v>375084</v>
      </c>
      <c r="BC32" s="69"/>
      <c r="BD32" s="69"/>
      <c r="BE32" s="131">
        <v>5820</v>
      </c>
      <c r="BG32" s="75">
        <v>39869</v>
      </c>
      <c r="BH32" s="69">
        <v>12</v>
      </c>
      <c r="BI32" s="59">
        <v>0</v>
      </c>
      <c r="BJ32" s="75">
        <v>39869</v>
      </c>
      <c r="BK32" s="69">
        <v>6943</v>
      </c>
      <c r="BL32" s="164">
        <v>95</v>
      </c>
      <c r="BM32" s="75">
        <v>39869</v>
      </c>
      <c r="BN32" s="69">
        <v>289062</v>
      </c>
      <c r="BO32" s="97">
        <v>1473</v>
      </c>
      <c r="BP32" s="75">
        <v>39869</v>
      </c>
      <c r="BQ32" s="69">
        <v>54241</v>
      </c>
      <c r="BR32" s="97">
        <v>1483</v>
      </c>
      <c r="BS32" s="75">
        <v>39869</v>
      </c>
      <c r="BT32" s="69">
        <v>1245</v>
      </c>
      <c r="BU32" s="59">
        <v>5</v>
      </c>
      <c r="BV32" s="75">
        <v>39869</v>
      </c>
      <c r="BW32" s="69">
        <v>4811</v>
      </c>
      <c r="BX32" s="59">
        <v>2</v>
      </c>
    </row>
    <row r="33" spans="1:76">
      <c r="A33" s="66">
        <v>39903</v>
      </c>
      <c r="B33" s="68">
        <v>744988</v>
      </c>
      <c r="C33" s="59">
        <v>30747</v>
      </c>
      <c r="D33" s="64">
        <v>11201.132100000001</v>
      </c>
      <c r="E33" s="66">
        <v>39903</v>
      </c>
      <c r="F33" s="69">
        <v>2663</v>
      </c>
      <c r="G33" s="59">
        <v>289</v>
      </c>
      <c r="H33" s="64">
        <v>105.28270000000001</v>
      </c>
      <c r="I33" s="67">
        <v>39903</v>
      </c>
      <c r="J33" s="60"/>
      <c r="K33" s="62">
        <v>0</v>
      </c>
      <c r="L33" s="62">
        <v>0</v>
      </c>
      <c r="M33" s="66">
        <v>39903</v>
      </c>
      <c r="N33" s="69">
        <v>11892</v>
      </c>
      <c r="O33" s="59">
        <v>540</v>
      </c>
      <c r="P33" s="64">
        <v>196.72200000000001</v>
      </c>
      <c r="Q33" s="66">
        <v>39903</v>
      </c>
      <c r="R33" s="68">
        <v>19166</v>
      </c>
      <c r="S33" s="59">
        <v>752</v>
      </c>
      <c r="T33" s="64">
        <v>273.95359999999999</v>
      </c>
      <c r="U33" s="66">
        <v>39903</v>
      </c>
      <c r="V33" s="68">
        <v>5665</v>
      </c>
      <c r="W33" s="59">
        <v>278</v>
      </c>
      <c r="X33" s="64">
        <v>101.2754</v>
      </c>
      <c r="Z33" s="75">
        <v>39903</v>
      </c>
      <c r="AA33" s="69">
        <v>95109</v>
      </c>
      <c r="AB33" s="69">
        <v>26750</v>
      </c>
      <c r="AC33" s="97">
        <v>168150</v>
      </c>
      <c r="AD33" s="75">
        <v>39903</v>
      </c>
      <c r="AE33" s="69">
        <v>43752</v>
      </c>
      <c r="AF33" s="69"/>
      <c r="AG33" s="59">
        <v>540</v>
      </c>
      <c r="AH33" s="75">
        <v>39903</v>
      </c>
      <c r="AI33" s="69">
        <v>85542</v>
      </c>
      <c r="AJ33" s="69"/>
      <c r="AK33" s="59">
        <v>594</v>
      </c>
      <c r="AL33" s="75">
        <v>39903</v>
      </c>
      <c r="AM33" s="69">
        <v>21547</v>
      </c>
      <c r="AN33" s="69"/>
      <c r="AO33" s="69"/>
      <c r="AP33" s="97">
        <v>1413</v>
      </c>
      <c r="AQ33" s="75">
        <v>39903</v>
      </c>
      <c r="AR33" s="69">
        <v>61060</v>
      </c>
      <c r="AS33" s="69"/>
      <c r="AT33" s="69"/>
      <c r="AU33" s="97">
        <v>454</v>
      </c>
      <c r="AV33" s="75">
        <v>39903</v>
      </c>
      <c r="AW33" s="69">
        <v>41429</v>
      </c>
      <c r="AX33" s="69"/>
      <c r="AY33" s="69"/>
      <c r="AZ33" s="97">
        <v>692</v>
      </c>
      <c r="BA33" s="133">
        <v>39903</v>
      </c>
      <c r="BB33" s="69">
        <v>379727</v>
      </c>
      <c r="BC33" s="69"/>
      <c r="BD33" s="69"/>
      <c r="BE33" s="131">
        <v>4643</v>
      </c>
      <c r="BG33" s="75">
        <v>39903</v>
      </c>
      <c r="BH33" s="69">
        <v>12</v>
      </c>
      <c r="BI33" s="59">
        <v>0</v>
      </c>
      <c r="BJ33" s="75">
        <v>39903</v>
      </c>
      <c r="BK33" s="69">
        <v>7028</v>
      </c>
      <c r="BL33" s="164">
        <v>85</v>
      </c>
      <c r="BM33" s="75">
        <v>39903</v>
      </c>
      <c r="BN33" s="69">
        <v>290813</v>
      </c>
      <c r="BO33" s="97">
        <v>1751</v>
      </c>
      <c r="BP33" s="75">
        <v>39903</v>
      </c>
      <c r="BQ33" s="69">
        <v>55732</v>
      </c>
      <c r="BR33" s="97">
        <v>1491</v>
      </c>
      <c r="BS33" s="75">
        <v>39903</v>
      </c>
      <c r="BT33" s="69">
        <v>1251</v>
      </c>
      <c r="BU33" s="59">
        <v>6</v>
      </c>
      <c r="BV33" s="75">
        <v>39903</v>
      </c>
      <c r="BW33" s="69">
        <v>4813</v>
      </c>
      <c r="BX33" s="59">
        <v>2</v>
      </c>
    </row>
    <row r="34" spans="1:76">
      <c r="A34" s="66">
        <v>39931</v>
      </c>
      <c r="B34" s="68">
        <v>762874</v>
      </c>
      <c r="C34" s="59">
        <v>17886</v>
      </c>
      <c r="D34" s="64">
        <v>6515.8698000000004</v>
      </c>
      <c r="E34" s="66">
        <v>39931</v>
      </c>
      <c r="F34" s="69">
        <v>2830</v>
      </c>
      <c r="G34" s="59">
        <v>167</v>
      </c>
      <c r="H34" s="64">
        <v>60.838100000000004</v>
      </c>
      <c r="I34" s="67">
        <v>39931</v>
      </c>
      <c r="J34" s="60"/>
      <c r="K34" s="62">
        <v>0</v>
      </c>
      <c r="L34" s="62">
        <v>0</v>
      </c>
      <c r="M34" s="66">
        <v>39931</v>
      </c>
      <c r="N34" s="69">
        <v>12232</v>
      </c>
      <c r="O34" s="59">
        <v>340</v>
      </c>
      <c r="P34" s="64">
        <v>123.86200000000001</v>
      </c>
      <c r="Q34" s="66">
        <v>39931</v>
      </c>
      <c r="R34" s="68">
        <v>19442</v>
      </c>
      <c r="S34" s="59">
        <v>276</v>
      </c>
      <c r="T34" s="64">
        <v>100.5468</v>
      </c>
      <c r="U34" s="66">
        <v>39931</v>
      </c>
      <c r="V34" s="68">
        <v>5741</v>
      </c>
      <c r="W34" s="59">
        <v>76</v>
      </c>
      <c r="X34" s="64">
        <v>27.686800000000002</v>
      </c>
      <c r="Z34" s="75">
        <v>39931</v>
      </c>
      <c r="AA34" s="69">
        <v>105479</v>
      </c>
      <c r="AB34" s="69">
        <v>29734</v>
      </c>
      <c r="AC34" s="97">
        <v>133540</v>
      </c>
      <c r="AD34" s="75">
        <v>39931</v>
      </c>
      <c r="AE34" s="69">
        <v>44182</v>
      </c>
      <c r="AF34" s="69"/>
      <c r="AG34" s="59">
        <v>430</v>
      </c>
      <c r="AH34" s="75">
        <v>39931</v>
      </c>
      <c r="AI34" s="69">
        <v>86089</v>
      </c>
      <c r="AJ34" s="69"/>
      <c r="AK34" s="59">
        <v>547</v>
      </c>
      <c r="AL34" s="75">
        <v>39931</v>
      </c>
      <c r="AM34" s="69">
        <v>23896</v>
      </c>
      <c r="AN34" s="69"/>
      <c r="AO34" s="69"/>
      <c r="AP34" s="97">
        <v>2349</v>
      </c>
      <c r="AQ34" s="75">
        <v>39931</v>
      </c>
      <c r="AR34" s="69">
        <v>61481</v>
      </c>
      <c r="AS34" s="69"/>
      <c r="AT34" s="69"/>
      <c r="AU34" s="97">
        <v>421</v>
      </c>
      <c r="AV34" s="75">
        <v>39931</v>
      </c>
      <c r="AW34" s="69">
        <v>42288</v>
      </c>
      <c r="AX34" s="69"/>
      <c r="AY34" s="69"/>
      <c r="AZ34" s="97">
        <v>859</v>
      </c>
      <c r="BA34" s="133">
        <v>39931</v>
      </c>
      <c r="BB34" s="69">
        <v>386117</v>
      </c>
      <c r="BC34" s="69"/>
      <c r="BD34" s="69"/>
      <c r="BE34" s="131">
        <v>6390</v>
      </c>
      <c r="BG34" s="75">
        <v>39931</v>
      </c>
      <c r="BH34" s="69">
        <v>12</v>
      </c>
      <c r="BI34" s="59">
        <v>0</v>
      </c>
      <c r="BJ34" s="75">
        <v>39931</v>
      </c>
      <c r="BK34" s="69">
        <v>7095</v>
      </c>
      <c r="BL34" s="164">
        <v>67</v>
      </c>
      <c r="BM34" s="75">
        <v>39931</v>
      </c>
      <c r="BN34" s="69">
        <v>292810</v>
      </c>
      <c r="BO34" s="97">
        <v>1997</v>
      </c>
      <c r="BP34" s="75">
        <v>39931</v>
      </c>
      <c r="BQ34" s="69">
        <v>57419</v>
      </c>
      <c r="BR34" s="97">
        <v>1687</v>
      </c>
      <c r="BS34" s="75">
        <v>39931</v>
      </c>
      <c r="BT34" s="69">
        <v>1256</v>
      </c>
      <c r="BU34" s="59">
        <v>5</v>
      </c>
      <c r="BV34" s="75">
        <v>39931</v>
      </c>
      <c r="BW34" s="69">
        <v>4816</v>
      </c>
      <c r="BX34" s="59">
        <v>3</v>
      </c>
    </row>
    <row r="35" spans="1:76">
      <c r="A35" s="66">
        <v>39961</v>
      </c>
      <c r="B35" s="68">
        <v>773055</v>
      </c>
      <c r="C35" s="59">
        <v>10181</v>
      </c>
      <c r="D35" s="64">
        <v>3708.9383000000003</v>
      </c>
      <c r="E35" s="66">
        <v>39961</v>
      </c>
      <c r="F35" s="69">
        <v>2921</v>
      </c>
      <c r="G35" s="59">
        <v>91</v>
      </c>
      <c r="H35" s="64">
        <v>33.151299999999999</v>
      </c>
      <c r="I35" s="67">
        <v>39961</v>
      </c>
      <c r="J35" s="60"/>
      <c r="K35" s="62">
        <v>0</v>
      </c>
      <c r="L35" s="62">
        <v>0</v>
      </c>
      <c r="M35" s="66">
        <v>39961</v>
      </c>
      <c r="N35" s="69">
        <v>12458</v>
      </c>
      <c r="O35" s="59">
        <v>226</v>
      </c>
      <c r="P35" s="64">
        <v>82.331800000000001</v>
      </c>
      <c r="Q35" s="66">
        <v>39961</v>
      </c>
      <c r="R35" s="68">
        <v>19458</v>
      </c>
      <c r="S35" s="59">
        <v>16</v>
      </c>
      <c r="T35" s="64">
        <v>5.8288000000000002</v>
      </c>
      <c r="U35" s="66">
        <v>39961</v>
      </c>
      <c r="V35" s="68">
        <v>5749</v>
      </c>
      <c r="W35" s="59">
        <v>8</v>
      </c>
      <c r="X35" s="64">
        <v>2.9144000000000001</v>
      </c>
      <c r="Z35" s="75">
        <v>39961</v>
      </c>
      <c r="AA35" s="69">
        <v>115483</v>
      </c>
      <c r="AB35" s="69">
        <v>32458</v>
      </c>
      <c r="AC35" s="97">
        <v>127280</v>
      </c>
      <c r="AD35" s="75">
        <v>39961</v>
      </c>
      <c r="AE35" s="69">
        <v>44564</v>
      </c>
      <c r="AF35" s="69"/>
      <c r="AG35" s="59">
        <v>382</v>
      </c>
      <c r="AH35" s="75">
        <v>39961</v>
      </c>
      <c r="AI35" s="69">
        <v>86426</v>
      </c>
      <c r="AJ35" s="69"/>
      <c r="AK35" s="59">
        <v>337</v>
      </c>
      <c r="AL35" s="75">
        <v>39961</v>
      </c>
      <c r="AM35" s="69">
        <v>24879</v>
      </c>
      <c r="AN35" s="69"/>
      <c r="AO35" s="69"/>
      <c r="AP35" s="97">
        <v>983</v>
      </c>
      <c r="AQ35" s="75">
        <v>39961</v>
      </c>
      <c r="AR35" s="69">
        <v>61831</v>
      </c>
      <c r="AS35" s="69"/>
      <c r="AT35" s="69"/>
      <c r="AU35" s="97">
        <v>350</v>
      </c>
      <c r="AV35" s="75">
        <v>39961</v>
      </c>
      <c r="AW35" s="69">
        <v>43061</v>
      </c>
      <c r="AX35" s="69"/>
      <c r="AY35" s="69"/>
      <c r="AZ35" s="97">
        <v>773</v>
      </c>
      <c r="BA35" s="133">
        <v>39961</v>
      </c>
      <c r="BB35" s="69">
        <v>391749</v>
      </c>
      <c r="BC35" s="105"/>
      <c r="BD35" s="105"/>
      <c r="BE35" s="131">
        <v>5632</v>
      </c>
      <c r="BG35" s="100">
        <v>39961</v>
      </c>
      <c r="BH35" s="72">
        <v>12</v>
      </c>
      <c r="BI35" s="59">
        <v>0</v>
      </c>
      <c r="BJ35" s="100">
        <v>39961</v>
      </c>
      <c r="BK35" s="72">
        <v>7141</v>
      </c>
      <c r="BL35" s="164">
        <v>46</v>
      </c>
      <c r="BM35" s="100">
        <v>39961</v>
      </c>
      <c r="BN35" s="72">
        <v>294383</v>
      </c>
      <c r="BO35" s="97">
        <v>1573</v>
      </c>
      <c r="BP35" s="100">
        <v>39961</v>
      </c>
      <c r="BQ35" s="72">
        <v>58755</v>
      </c>
      <c r="BR35" s="97">
        <v>1336</v>
      </c>
      <c r="BS35" s="100">
        <v>39961</v>
      </c>
      <c r="BT35" s="72">
        <v>1260</v>
      </c>
      <c r="BU35" s="59">
        <v>4</v>
      </c>
      <c r="BV35" s="100">
        <v>39961</v>
      </c>
      <c r="BW35" s="72">
        <v>4818</v>
      </c>
      <c r="BX35" s="59">
        <v>2</v>
      </c>
    </row>
    <row r="36" spans="1:76">
      <c r="A36" s="70">
        <v>39994</v>
      </c>
      <c r="B36" s="71">
        <v>783965</v>
      </c>
      <c r="C36" s="59">
        <v>10910</v>
      </c>
      <c r="D36" s="64">
        <v>3974.5129999999999</v>
      </c>
      <c r="E36" s="70">
        <v>39994</v>
      </c>
      <c r="F36" s="72">
        <v>2997</v>
      </c>
      <c r="G36" s="59">
        <v>76</v>
      </c>
      <c r="H36" s="64">
        <v>27.686800000000002</v>
      </c>
      <c r="I36" s="73">
        <v>39994</v>
      </c>
      <c r="J36" s="74"/>
      <c r="K36" s="62">
        <v>0</v>
      </c>
      <c r="L36" s="62">
        <v>0</v>
      </c>
      <c r="M36" s="70">
        <v>39994</v>
      </c>
      <c r="N36" s="72">
        <v>12647</v>
      </c>
      <c r="O36" s="59">
        <v>189</v>
      </c>
      <c r="P36" s="64">
        <v>68.852699999999999</v>
      </c>
      <c r="Q36" s="70">
        <v>39994</v>
      </c>
      <c r="R36" s="71">
        <v>19474</v>
      </c>
      <c r="S36" s="59">
        <v>16</v>
      </c>
      <c r="T36" s="64">
        <v>5.8288000000000002</v>
      </c>
      <c r="U36" s="70">
        <v>39994</v>
      </c>
      <c r="V36" s="71">
        <v>5762</v>
      </c>
      <c r="W36" s="59">
        <v>13</v>
      </c>
      <c r="X36" s="64">
        <v>4.7359</v>
      </c>
      <c r="Z36" s="75">
        <v>39994</v>
      </c>
      <c r="AA36" s="69">
        <v>126987</v>
      </c>
      <c r="AB36" s="69">
        <v>35541</v>
      </c>
      <c r="AC36" s="97">
        <v>145870</v>
      </c>
      <c r="AD36" s="75">
        <v>39994</v>
      </c>
      <c r="AE36" s="69">
        <v>44903</v>
      </c>
      <c r="AF36" s="69"/>
      <c r="AG36" s="59">
        <v>339</v>
      </c>
      <c r="AH36" s="75">
        <v>39994</v>
      </c>
      <c r="AI36" s="69">
        <v>86716</v>
      </c>
      <c r="AJ36" s="69"/>
      <c r="AK36" s="59">
        <v>290</v>
      </c>
      <c r="AL36" s="75">
        <v>39994</v>
      </c>
      <c r="AM36" s="69">
        <v>25915</v>
      </c>
      <c r="AN36" s="69"/>
      <c r="AO36" s="69"/>
      <c r="AP36" s="97">
        <v>1036</v>
      </c>
      <c r="AQ36" s="75">
        <v>39994</v>
      </c>
      <c r="AR36" s="69">
        <v>62208</v>
      </c>
      <c r="AS36" s="69"/>
      <c r="AT36" s="69"/>
      <c r="AU36" s="97">
        <v>377</v>
      </c>
      <c r="AV36" s="75">
        <v>39994</v>
      </c>
      <c r="AW36" s="69">
        <v>43664</v>
      </c>
      <c r="AX36" s="69"/>
      <c r="AY36" s="69"/>
      <c r="AZ36" s="97">
        <v>603</v>
      </c>
      <c r="BA36" s="100">
        <v>39994</v>
      </c>
      <c r="BB36" s="135">
        <v>397651</v>
      </c>
      <c r="BC36" s="69"/>
      <c r="BD36" s="69"/>
      <c r="BE36" s="131">
        <v>5902</v>
      </c>
      <c r="BG36" s="100">
        <v>39994</v>
      </c>
      <c r="BH36" s="72">
        <v>12</v>
      </c>
      <c r="BI36" s="59">
        <v>0</v>
      </c>
      <c r="BJ36" s="100">
        <v>39994</v>
      </c>
      <c r="BK36" s="72">
        <v>7203</v>
      </c>
      <c r="BL36" s="164">
        <v>62</v>
      </c>
      <c r="BM36" s="100">
        <v>39994</v>
      </c>
      <c r="BN36" s="72">
        <v>296520</v>
      </c>
      <c r="BO36" s="97">
        <v>2137</v>
      </c>
      <c r="BP36" s="100">
        <v>39994</v>
      </c>
      <c r="BQ36" s="72">
        <v>60410</v>
      </c>
      <c r="BR36" s="97">
        <v>1655</v>
      </c>
      <c r="BS36" s="100">
        <v>39994</v>
      </c>
      <c r="BT36" s="72">
        <v>1268</v>
      </c>
      <c r="BU36" s="59">
        <v>8</v>
      </c>
      <c r="BV36" s="100">
        <v>39994</v>
      </c>
      <c r="BW36" s="72">
        <v>4819</v>
      </c>
      <c r="BX36" s="59">
        <v>1</v>
      </c>
    </row>
    <row r="37" spans="1:76">
      <c r="A37" s="70">
        <v>40022</v>
      </c>
      <c r="B37" s="71">
        <v>792374</v>
      </c>
      <c r="C37" s="59">
        <v>8409</v>
      </c>
      <c r="D37" s="64">
        <v>3063.3987000000002</v>
      </c>
      <c r="E37" s="70">
        <v>40022</v>
      </c>
      <c r="F37" s="72">
        <v>3044</v>
      </c>
      <c r="G37" s="59">
        <v>47</v>
      </c>
      <c r="H37" s="64">
        <v>17.1221</v>
      </c>
      <c r="I37" s="73">
        <v>40022</v>
      </c>
      <c r="J37" s="74"/>
      <c r="K37" s="62">
        <v>0</v>
      </c>
      <c r="L37" s="62">
        <v>0</v>
      </c>
      <c r="M37" s="70">
        <v>40022</v>
      </c>
      <c r="N37" s="72">
        <v>12761</v>
      </c>
      <c r="O37" s="59">
        <v>114</v>
      </c>
      <c r="P37" s="64">
        <v>41.530200000000001</v>
      </c>
      <c r="Q37" s="70">
        <v>40022</v>
      </c>
      <c r="R37" s="71">
        <v>19486</v>
      </c>
      <c r="S37" s="59">
        <v>12</v>
      </c>
      <c r="T37" s="64">
        <v>4.3715999999999999</v>
      </c>
      <c r="U37" s="70">
        <v>40022</v>
      </c>
      <c r="V37" s="71">
        <v>5771</v>
      </c>
      <c r="W37" s="59">
        <v>9</v>
      </c>
      <c r="X37" s="64">
        <v>3.2787000000000002</v>
      </c>
      <c r="Z37" s="75">
        <v>40022</v>
      </c>
      <c r="AA37" s="69">
        <v>136397</v>
      </c>
      <c r="AB37" s="69">
        <v>38081</v>
      </c>
      <c r="AC37" s="97">
        <v>119500</v>
      </c>
      <c r="AD37" s="75">
        <v>40022</v>
      </c>
      <c r="AE37" s="69">
        <v>45151</v>
      </c>
      <c r="AF37" s="69"/>
      <c r="AG37" s="59">
        <v>248</v>
      </c>
      <c r="AH37" s="75">
        <v>40022</v>
      </c>
      <c r="AI37" s="69">
        <v>86894</v>
      </c>
      <c r="AJ37" s="69"/>
      <c r="AK37" s="59">
        <v>178</v>
      </c>
      <c r="AL37" s="75">
        <v>40022</v>
      </c>
      <c r="AM37" s="69">
        <v>26697</v>
      </c>
      <c r="AN37" s="69"/>
      <c r="AO37" s="69"/>
      <c r="AP37" s="97">
        <v>782</v>
      </c>
      <c r="AQ37" s="75">
        <v>40022</v>
      </c>
      <c r="AR37" s="69">
        <v>62495</v>
      </c>
      <c r="AS37" s="69"/>
      <c r="AT37" s="69"/>
      <c r="AU37" s="97">
        <v>287</v>
      </c>
      <c r="AV37" s="75">
        <v>40022</v>
      </c>
      <c r="AW37" s="69">
        <v>44319</v>
      </c>
      <c r="AX37" s="69"/>
      <c r="AY37" s="69"/>
      <c r="AZ37" s="97">
        <v>655</v>
      </c>
      <c r="BA37" s="100">
        <v>40022</v>
      </c>
      <c r="BB37" s="135">
        <v>403283</v>
      </c>
      <c r="BC37" s="69"/>
      <c r="BD37" s="69"/>
      <c r="BE37" s="131">
        <v>5632</v>
      </c>
      <c r="BG37" s="100">
        <v>40022</v>
      </c>
      <c r="BH37" s="72">
        <v>12</v>
      </c>
      <c r="BI37" s="59">
        <v>0</v>
      </c>
      <c r="BJ37" s="100">
        <v>40022</v>
      </c>
      <c r="BK37" s="72">
        <v>7258</v>
      </c>
      <c r="BL37" s="164">
        <v>55</v>
      </c>
      <c r="BM37" s="100">
        <v>40022</v>
      </c>
      <c r="BN37" s="72">
        <v>298374</v>
      </c>
      <c r="BO37" s="97">
        <v>1854</v>
      </c>
      <c r="BP37" s="100">
        <v>40022</v>
      </c>
      <c r="BQ37" s="72">
        <v>61816</v>
      </c>
      <c r="BR37" s="97">
        <v>1406</v>
      </c>
      <c r="BS37" s="100">
        <v>40022</v>
      </c>
      <c r="BT37" s="72">
        <v>1276</v>
      </c>
      <c r="BU37" s="59">
        <v>8</v>
      </c>
      <c r="BV37" s="100">
        <v>40022</v>
      </c>
      <c r="BW37" s="72">
        <v>4821</v>
      </c>
      <c r="BX37" s="59">
        <v>2</v>
      </c>
    </row>
    <row r="38" spans="1:76">
      <c r="A38" s="66">
        <v>40056</v>
      </c>
      <c r="B38" s="68">
        <v>802667</v>
      </c>
      <c r="C38" s="59">
        <v>10293</v>
      </c>
      <c r="D38" s="60">
        <v>3749.7399</v>
      </c>
      <c r="E38" s="66">
        <v>40056</v>
      </c>
      <c r="F38" s="68">
        <v>3086</v>
      </c>
      <c r="G38" s="59">
        <v>42</v>
      </c>
      <c r="H38" s="60">
        <v>15.300600000000001</v>
      </c>
      <c r="I38" s="67">
        <v>40056</v>
      </c>
      <c r="J38" s="60"/>
      <c r="K38" s="62">
        <v>0</v>
      </c>
      <c r="L38" s="62">
        <v>0</v>
      </c>
      <c r="M38" s="66">
        <v>40056</v>
      </c>
      <c r="N38" s="68">
        <v>12841</v>
      </c>
      <c r="O38" s="59">
        <v>80</v>
      </c>
      <c r="P38" s="60">
        <v>29.144000000000002</v>
      </c>
      <c r="Q38" s="66">
        <v>40056</v>
      </c>
      <c r="R38" s="68">
        <v>19501</v>
      </c>
      <c r="S38" s="59">
        <v>15</v>
      </c>
      <c r="T38" s="60">
        <v>5.4645000000000001</v>
      </c>
      <c r="U38" s="66">
        <v>40056</v>
      </c>
      <c r="V38" s="68">
        <v>5782</v>
      </c>
      <c r="W38" s="59">
        <v>11</v>
      </c>
      <c r="X38" s="64">
        <v>4.0072999999999999</v>
      </c>
      <c r="Z38" s="75">
        <v>40056</v>
      </c>
      <c r="AA38" s="69">
        <v>148084</v>
      </c>
      <c r="AB38" s="69">
        <v>41363</v>
      </c>
      <c r="AC38" s="97">
        <v>149690</v>
      </c>
      <c r="AD38" s="75">
        <v>40056</v>
      </c>
      <c r="AE38" s="69">
        <v>45466</v>
      </c>
      <c r="AF38" s="69"/>
      <c r="AG38" s="59">
        <v>315</v>
      </c>
      <c r="AH38" s="75">
        <v>40056</v>
      </c>
      <c r="AI38" s="69">
        <v>87123</v>
      </c>
      <c r="AJ38" s="69"/>
      <c r="AK38" s="59">
        <v>229</v>
      </c>
      <c r="AL38" s="75">
        <v>40056</v>
      </c>
      <c r="AM38" s="69">
        <v>27672</v>
      </c>
      <c r="AN38" s="69"/>
      <c r="AO38" s="69"/>
      <c r="AP38" s="97">
        <v>975</v>
      </c>
      <c r="AQ38" s="75">
        <v>40056</v>
      </c>
      <c r="AR38" s="69">
        <v>62860</v>
      </c>
      <c r="AS38" s="69"/>
      <c r="AT38" s="69"/>
      <c r="AU38" s="97">
        <v>365</v>
      </c>
      <c r="AV38" s="75">
        <v>40056</v>
      </c>
      <c r="AW38" s="69">
        <v>44909</v>
      </c>
      <c r="AX38" s="69"/>
      <c r="AY38" s="69"/>
      <c r="AZ38" s="97">
        <v>590</v>
      </c>
      <c r="BA38" s="133">
        <v>40056</v>
      </c>
      <c r="BB38" s="69">
        <v>407708</v>
      </c>
      <c r="BC38" s="69"/>
      <c r="BD38" s="69"/>
      <c r="BE38" s="131">
        <v>4425</v>
      </c>
      <c r="BG38" s="75">
        <v>40056</v>
      </c>
      <c r="BH38" s="69">
        <v>12</v>
      </c>
      <c r="BI38" s="165">
        <v>0</v>
      </c>
      <c r="BJ38" s="75">
        <v>40056</v>
      </c>
      <c r="BK38" s="69">
        <v>7330</v>
      </c>
      <c r="BL38" s="166">
        <v>72</v>
      </c>
      <c r="BM38" s="75">
        <v>40056</v>
      </c>
      <c r="BN38" s="69">
        <v>300610</v>
      </c>
      <c r="BO38" s="167">
        <v>2236</v>
      </c>
      <c r="BP38" s="75">
        <v>40056</v>
      </c>
      <c r="BQ38" s="69">
        <v>63545</v>
      </c>
      <c r="BR38" s="167">
        <v>1729</v>
      </c>
      <c r="BS38" s="75">
        <v>40056</v>
      </c>
      <c r="BT38" s="69">
        <v>1281</v>
      </c>
      <c r="BU38" s="165">
        <v>5</v>
      </c>
      <c r="BV38" s="75">
        <v>40056</v>
      </c>
      <c r="BW38" s="69">
        <v>4823</v>
      </c>
      <c r="BX38" s="168">
        <v>2</v>
      </c>
    </row>
    <row r="39" spans="1:76">
      <c r="A39" s="75">
        <v>40086</v>
      </c>
      <c r="B39" s="68">
        <v>810384</v>
      </c>
      <c r="C39" s="59">
        <v>7717</v>
      </c>
      <c r="D39" s="60">
        <v>2811.3031000000001</v>
      </c>
      <c r="E39" s="75">
        <v>40086</v>
      </c>
      <c r="F39" s="76">
        <v>3169</v>
      </c>
      <c r="G39" s="59">
        <v>83</v>
      </c>
      <c r="H39" s="60">
        <v>30.236900000000002</v>
      </c>
      <c r="I39" s="77">
        <v>40086</v>
      </c>
      <c r="J39" s="60"/>
      <c r="K39" s="62">
        <v>0</v>
      </c>
      <c r="L39" s="62">
        <v>0</v>
      </c>
      <c r="M39" s="75">
        <v>40086</v>
      </c>
      <c r="N39" s="76">
        <v>12902</v>
      </c>
      <c r="O39" s="59">
        <v>61</v>
      </c>
      <c r="P39" s="60">
        <v>22.222300000000001</v>
      </c>
      <c r="Q39" s="75">
        <v>40086</v>
      </c>
      <c r="R39" s="68">
        <v>19512</v>
      </c>
      <c r="S39" s="59">
        <v>11</v>
      </c>
      <c r="T39" s="60">
        <v>4.0072999999999999</v>
      </c>
      <c r="U39" s="75">
        <v>40086</v>
      </c>
      <c r="V39" s="68">
        <v>5790</v>
      </c>
      <c r="W39" s="59">
        <v>8</v>
      </c>
      <c r="X39" s="64">
        <v>2.9144000000000001</v>
      </c>
      <c r="Z39" s="75">
        <v>40080</v>
      </c>
      <c r="AA39" s="69">
        <v>159609</v>
      </c>
      <c r="AB39" s="69">
        <v>43572</v>
      </c>
      <c r="AC39" s="97">
        <v>137340</v>
      </c>
      <c r="AD39" s="75">
        <v>40080</v>
      </c>
      <c r="AE39" s="69">
        <v>45724</v>
      </c>
      <c r="AF39" s="69"/>
      <c r="AG39" s="59">
        <v>258</v>
      </c>
      <c r="AH39" s="75">
        <v>40080</v>
      </c>
      <c r="AI39" s="69">
        <v>87332</v>
      </c>
      <c r="AJ39" s="69"/>
      <c r="AK39" s="59">
        <v>209</v>
      </c>
      <c r="AL39" s="75">
        <v>40080</v>
      </c>
      <c r="AM39" s="69">
        <v>28276</v>
      </c>
      <c r="AN39" s="69"/>
      <c r="AO39" s="69"/>
      <c r="AP39" s="97">
        <v>604</v>
      </c>
      <c r="AQ39" s="75">
        <v>40080</v>
      </c>
      <c r="AR39" s="69">
        <v>63109</v>
      </c>
      <c r="AS39" s="69"/>
      <c r="AT39" s="69"/>
      <c r="AU39" s="97">
        <v>249</v>
      </c>
      <c r="AV39" s="75">
        <v>40080</v>
      </c>
      <c r="AW39" s="69">
        <v>45286</v>
      </c>
      <c r="AX39" s="69"/>
      <c r="AY39" s="69"/>
      <c r="AZ39" s="97">
        <v>377</v>
      </c>
      <c r="BA39" s="133">
        <v>40080</v>
      </c>
      <c r="BB39" s="69">
        <v>411746</v>
      </c>
      <c r="BC39" s="69"/>
      <c r="BD39" s="69"/>
      <c r="BE39" s="131">
        <v>4038</v>
      </c>
      <c r="BG39" s="75">
        <v>40080</v>
      </c>
      <c r="BH39" s="69">
        <v>12</v>
      </c>
      <c r="BI39" s="165">
        <v>0</v>
      </c>
      <c r="BJ39" s="75">
        <v>40080</v>
      </c>
      <c r="BK39" s="69">
        <v>7381</v>
      </c>
      <c r="BL39" s="166">
        <v>51</v>
      </c>
      <c r="BM39" s="75">
        <v>40080</v>
      </c>
      <c r="BN39" s="69">
        <v>302075</v>
      </c>
      <c r="BO39" s="167">
        <v>1465</v>
      </c>
      <c r="BP39" s="75">
        <v>40080</v>
      </c>
      <c r="BQ39" s="69">
        <v>64716</v>
      </c>
      <c r="BR39" s="167">
        <v>1171</v>
      </c>
      <c r="BS39" s="75">
        <v>40080</v>
      </c>
      <c r="BT39" s="69">
        <v>1289</v>
      </c>
      <c r="BU39" s="165">
        <v>8</v>
      </c>
      <c r="BV39" s="75">
        <v>40080</v>
      </c>
      <c r="BW39" s="69">
        <v>4824</v>
      </c>
      <c r="BX39" s="168">
        <v>1</v>
      </c>
    </row>
    <row r="40" spans="1:76">
      <c r="A40" s="75">
        <v>40117</v>
      </c>
      <c r="B40" s="68">
        <v>832884</v>
      </c>
      <c r="C40" s="59">
        <v>22500</v>
      </c>
      <c r="D40" s="60">
        <v>8196.75</v>
      </c>
      <c r="E40" s="75">
        <v>40117</v>
      </c>
      <c r="F40" s="76">
        <v>3227</v>
      </c>
      <c r="G40" s="59">
        <v>58</v>
      </c>
      <c r="H40" s="60">
        <v>21.1294</v>
      </c>
      <c r="I40" s="77">
        <v>40117</v>
      </c>
      <c r="J40" s="60"/>
      <c r="K40" s="62">
        <v>0</v>
      </c>
      <c r="L40" s="62">
        <v>0</v>
      </c>
      <c r="M40" s="75">
        <v>40117</v>
      </c>
      <c r="N40" s="76">
        <v>13023</v>
      </c>
      <c r="O40" s="59">
        <v>121</v>
      </c>
      <c r="P40" s="60">
        <v>44.080300000000001</v>
      </c>
      <c r="Q40" s="75">
        <v>40117</v>
      </c>
      <c r="R40" s="68">
        <v>19708</v>
      </c>
      <c r="S40" s="59">
        <v>196</v>
      </c>
      <c r="T40" s="60">
        <v>71.402799999999999</v>
      </c>
      <c r="U40" s="75">
        <v>40117</v>
      </c>
      <c r="V40" s="68">
        <v>5849</v>
      </c>
      <c r="W40" s="59">
        <v>59</v>
      </c>
      <c r="X40" s="64">
        <v>21.4937</v>
      </c>
      <c r="Z40" s="75">
        <v>40117</v>
      </c>
      <c r="AA40" s="69">
        <v>168678</v>
      </c>
      <c r="AB40" s="69">
        <v>47098</v>
      </c>
      <c r="AC40" s="97">
        <v>125950</v>
      </c>
      <c r="AD40" s="75">
        <v>40117</v>
      </c>
      <c r="AE40" s="69">
        <v>46386</v>
      </c>
      <c r="AF40" s="69"/>
      <c r="AG40" s="59">
        <v>662</v>
      </c>
      <c r="AH40" s="75">
        <v>40117</v>
      </c>
      <c r="AI40" s="69">
        <v>87658</v>
      </c>
      <c r="AJ40" s="69"/>
      <c r="AK40" s="59">
        <v>326</v>
      </c>
      <c r="AL40" s="75">
        <v>40117</v>
      </c>
      <c r="AM40" s="69">
        <v>29228</v>
      </c>
      <c r="AN40" s="69"/>
      <c r="AO40" s="69"/>
      <c r="AP40" s="97">
        <v>952</v>
      </c>
      <c r="AQ40" s="75">
        <v>40117</v>
      </c>
      <c r="AR40" s="69">
        <v>63496</v>
      </c>
      <c r="AS40" s="69"/>
      <c r="AT40" s="69"/>
      <c r="AU40" s="97">
        <v>387</v>
      </c>
      <c r="AV40" s="75">
        <v>40117</v>
      </c>
      <c r="AW40" s="69">
        <v>46168</v>
      </c>
      <c r="AX40" s="69"/>
      <c r="AY40" s="69"/>
      <c r="AZ40" s="97">
        <v>882</v>
      </c>
      <c r="BA40" s="133">
        <v>40117</v>
      </c>
      <c r="BB40" s="69">
        <v>417041</v>
      </c>
      <c r="BC40" s="69"/>
      <c r="BD40" s="69"/>
      <c r="BE40" s="131">
        <v>5295</v>
      </c>
      <c r="BG40" s="75">
        <v>40117</v>
      </c>
      <c r="BH40" s="69">
        <v>12</v>
      </c>
      <c r="BI40" s="165">
        <v>0</v>
      </c>
      <c r="BJ40" s="75">
        <v>40117</v>
      </c>
      <c r="BK40" s="69">
        <v>7490</v>
      </c>
      <c r="BL40" s="166">
        <v>109</v>
      </c>
      <c r="BM40" s="75">
        <v>40117</v>
      </c>
      <c r="BN40" s="69">
        <v>304230</v>
      </c>
      <c r="BO40" s="167">
        <v>2155</v>
      </c>
      <c r="BP40" s="75">
        <v>40117</v>
      </c>
      <c r="BQ40" s="69">
        <v>66496</v>
      </c>
      <c r="BR40" s="167">
        <v>1780</v>
      </c>
      <c r="BS40" s="75">
        <v>40117</v>
      </c>
      <c r="BT40" s="69">
        <v>1289</v>
      </c>
      <c r="BU40" s="165">
        <v>0</v>
      </c>
      <c r="BV40" s="75">
        <v>40117</v>
      </c>
      <c r="BW40" s="69">
        <v>4825</v>
      </c>
      <c r="BX40" s="168">
        <v>1</v>
      </c>
    </row>
    <row r="41" spans="1:76">
      <c r="A41" s="75">
        <v>40147</v>
      </c>
      <c r="B41" s="68"/>
      <c r="C41" s="59">
        <v>0</v>
      </c>
      <c r="D41" s="60">
        <v>0</v>
      </c>
      <c r="E41" s="75">
        <v>40147</v>
      </c>
      <c r="F41" s="76">
        <v>3564</v>
      </c>
      <c r="G41" s="59">
        <v>337</v>
      </c>
      <c r="H41" s="60">
        <v>122.76910000000001</v>
      </c>
      <c r="I41" s="77">
        <v>40147</v>
      </c>
      <c r="J41" s="60"/>
      <c r="K41" s="62">
        <v>0</v>
      </c>
      <c r="L41" s="62">
        <v>0</v>
      </c>
      <c r="M41" s="75">
        <v>40147</v>
      </c>
      <c r="N41" s="76">
        <v>13387</v>
      </c>
      <c r="O41" s="59">
        <v>364</v>
      </c>
      <c r="P41" s="60">
        <v>132.6052</v>
      </c>
      <c r="Q41" s="75">
        <v>40147</v>
      </c>
      <c r="R41" s="68">
        <v>20229</v>
      </c>
      <c r="S41" s="59">
        <v>521</v>
      </c>
      <c r="T41" s="60">
        <v>189.80029999999999</v>
      </c>
      <c r="U41" s="75">
        <v>40147</v>
      </c>
      <c r="V41" s="68">
        <v>6068</v>
      </c>
      <c r="W41" s="59">
        <v>219</v>
      </c>
      <c r="X41" s="64">
        <v>79.781700000000001</v>
      </c>
      <c r="Z41" s="75">
        <v>40147</v>
      </c>
      <c r="AA41" s="69">
        <v>180268</v>
      </c>
      <c r="AB41" s="69">
        <v>50287</v>
      </c>
      <c r="AC41" s="97">
        <v>147790</v>
      </c>
      <c r="AD41" s="75">
        <v>40147</v>
      </c>
      <c r="AE41" s="69">
        <v>47186</v>
      </c>
      <c r="AF41" s="69"/>
      <c r="AG41" s="59">
        <v>800</v>
      </c>
      <c r="AH41" s="75">
        <v>40147</v>
      </c>
      <c r="AI41" s="69">
        <v>88110</v>
      </c>
      <c r="AJ41" s="69"/>
      <c r="AK41" s="59">
        <v>452</v>
      </c>
      <c r="AL41" s="75">
        <v>40147</v>
      </c>
      <c r="AM41" s="69">
        <v>30092</v>
      </c>
      <c r="AN41" s="69"/>
      <c r="AO41" s="69"/>
      <c r="AP41" s="97">
        <v>864</v>
      </c>
      <c r="AQ41" s="75">
        <v>40147</v>
      </c>
      <c r="AR41" s="69">
        <v>63858</v>
      </c>
      <c r="AS41" s="69"/>
      <c r="AT41" s="69"/>
      <c r="AU41" s="97">
        <v>362</v>
      </c>
      <c r="AV41" s="75">
        <v>40147</v>
      </c>
      <c r="AW41" s="69">
        <v>46796</v>
      </c>
      <c r="AX41" s="69"/>
      <c r="AY41" s="69"/>
      <c r="AZ41" s="97">
        <v>628</v>
      </c>
      <c r="BA41" s="133">
        <v>40147</v>
      </c>
      <c r="BB41" s="69">
        <v>421231</v>
      </c>
      <c r="BC41" s="69"/>
      <c r="BD41" s="69"/>
      <c r="BE41" s="131">
        <v>4190</v>
      </c>
      <c r="BG41" s="75">
        <v>40147</v>
      </c>
      <c r="BH41" s="69">
        <v>12</v>
      </c>
      <c r="BI41" s="165">
        <v>0</v>
      </c>
      <c r="BJ41" s="75">
        <v>40147</v>
      </c>
      <c r="BK41" s="69">
        <v>7532</v>
      </c>
      <c r="BL41" s="166">
        <v>42</v>
      </c>
      <c r="BM41" s="75">
        <v>40147</v>
      </c>
      <c r="BN41" s="69">
        <v>305937</v>
      </c>
      <c r="BO41" s="167">
        <v>1707</v>
      </c>
      <c r="BP41" s="75">
        <v>40147</v>
      </c>
      <c r="BQ41" s="69">
        <v>68071</v>
      </c>
      <c r="BR41" s="167">
        <v>1575</v>
      </c>
      <c r="BS41" s="75">
        <v>40147</v>
      </c>
      <c r="BT41" s="69">
        <v>1289</v>
      </c>
      <c r="BU41" s="165">
        <v>0</v>
      </c>
      <c r="BV41" s="75">
        <v>40147</v>
      </c>
      <c r="BW41" s="69">
        <v>4826</v>
      </c>
      <c r="BX41" s="168">
        <v>1</v>
      </c>
    </row>
    <row r="42" spans="1:76">
      <c r="A42" s="75">
        <v>40178</v>
      </c>
      <c r="B42" s="68">
        <v>40108</v>
      </c>
      <c r="C42" s="59">
        <v>0</v>
      </c>
      <c r="D42" s="60">
        <v>0</v>
      </c>
      <c r="E42" s="75">
        <v>40178</v>
      </c>
      <c r="F42" s="76">
        <v>4008</v>
      </c>
      <c r="G42" s="59">
        <v>444</v>
      </c>
      <c r="H42" s="60">
        <v>161.7492</v>
      </c>
      <c r="I42" s="77">
        <v>40178</v>
      </c>
      <c r="J42" s="60"/>
      <c r="K42" s="62">
        <v>0</v>
      </c>
      <c r="L42" s="62">
        <v>0</v>
      </c>
      <c r="M42" s="75">
        <v>40178</v>
      </c>
      <c r="N42" s="76">
        <v>14105</v>
      </c>
      <c r="O42" s="59">
        <v>718</v>
      </c>
      <c r="P42" s="60">
        <v>261.56740000000002</v>
      </c>
      <c r="Q42" s="75">
        <v>40178</v>
      </c>
      <c r="R42" s="68">
        <v>20980</v>
      </c>
      <c r="S42" s="59">
        <v>751</v>
      </c>
      <c r="T42" s="60">
        <v>273.58930000000004</v>
      </c>
      <c r="U42" s="75">
        <v>40178</v>
      </c>
      <c r="V42" s="68">
        <v>6336</v>
      </c>
      <c r="W42" s="59">
        <v>268</v>
      </c>
      <c r="X42" s="64">
        <v>97.632400000000004</v>
      </c>
      <c r="Z42" s="75">
        <v>40178</v>
      </c>
      <c r="AA42" s="69">
        <v>192788</v>
      </c>
      <c r="AB42" s="69">
        <v>53740</v>
      </c>
      <c r="AC42" s="97">
        <v>159730</v>
      </c>
      <c r="AD42" s="75">
        <v>40178</v>
      </c>
      <c r="AE42" s="69">
        <v>48143</v>
      </c>
      <c r="AF42" s="69"/>
      <c r="AG42" s="59">
        <v>957</v>
      </c>
      <c r="AH42" s="75">
        <v>40178</v>
      </c>
      <c r="AI42" s="69">
        <v>88843</v>
      </c>
      <c r="AJ42" s="69"/>
      <c r="AK42" s="59">
        <v>733</v>
      </c>
      <c r="AL42" s="75">
        <v>40178</v>
      </c>
      <c r="AM42" s="69">
        <v>31006</v>
      </c>
      <c r="AN42" s="69"/>
      <c r="AO42" s="69"/>
      <c r="AP42" s="97">
        <v>914</v>
      </c>
      <c r="AQ42" s="75">
        <v>40178</v>
      </c>
      <c r="AR42" s="69">
        <v>64279</v>
      </c>
      <c r="AS42" s="69"/>
      <c r="AT42" s="69"/>
      <c r="AU42" s="97">
        <v>421</v>
      </c>
      <c r="AV42" s="75">
        <v>40178</v>
      </c>
      <c r="AW42" s="69">
        <v>47595</v>
      </c>
      <c r="AX42" s="69"/>
      <c r="AY42" s="69"/>
      <c r="AZ42" s="97">
        <v>799</v>
      </c>
      <c r="BA42" s="133">
        <v>40178</v>
      </c>
      <c r="BB42" s="69">
        <v>426136</v>
      </c>
      <c r="BC42" s="69"/>
      <c r="BD42" s="69"/>
      <c r="BE42" s="131">
        <v>4905</v>
      </c>
      <c r="BG42" s="75">
        <v>40178</v>
      </c>
      <c r="BH42" s="69">
        <v>12</v>
      </c>
      <c r="BI42" s="165">
        <v>0</v>
      </c>
      <c r="BJ42" s="75">
        <v>40178</v>
      </c>
      <c r="BK42" s="69">
        <v>7593</v>
      </c>
      <c r="BL42" s="166">
        <v>61</v>
      </c>
      <c r="BM42" s="75">
        <v>40178</v>
      </c>
      <c r="BN42" s="69">
        <v>307604</v>
      </c>
      <c r="BO42" s="167">
        <v>1667</v>
      </c>
      <c r="BP42" s="75">
        <v>40178</v>
      </c>
      <c r="BQ42" s="69">
        <v>69678</v>
      </c>
      <c r="BR42" s="167">
        <v>1607</v>
      </c>
      <c r="BS42" s="75">
        <v>40178</v>
      </c>
      <c r="BT42" s="69">
        <v>1291</v>
      </c>
      <c r="BU42" s="165">
        <v>2</v>
      </c>
      <c r="BV42" s="75">
        <v>40178</v>
      </c>
      <c r="BW42" s="69">
        <v>4827</v>
      </c>
      <c r="BX42" s="168">
        <v>1</v>
      </c>
    </row>
    <row r="43" spans="1:76">
      <c r="A43" s="75">
        <v>40209</v>
      </c>
      <c r="B43" s="68">
        <v>86468</v>
      </c>
      <c r="C43" s="59">
        <v>46360</v>
      </c>
      <c r="D43" s="60">
        <v>16888.948</v>
      </c>
      <c r="E43" s="75">
        <v>40209</v>
      </c>
      <c r="F43" s="76">
        <v>4868</v>
      </c>
      <c r="G43" s="59">
        <v>860</v>
      </c>
      <c r="H43" s="60">
        <v>313.298</v>
      </c>
      <c r="I43" s="77">
        <v>40209</v>
      </c>
      <c r="J43" s="60"/>
      <c r="K43" s="62">
        <v>0</v>
      </c>
      <c r="L43" s="62">
        <v>0</v>
      </c>
      <c r="M43" s="75">
        <v>40209</v>
      </c>
      <c r="N43" s="76">
        <v>15097</v>
      </c>
      <c r="O43" s="59">
        <v>992</v>
      </c>
      <c r="P43" s="60">
        <v>361.38560000000001</v>
      </c>
      <c r="Q43" s="75">
        <v>40209</v>
      </c>
      <c r="R43" s="68">
        <v>22172</v>
      </c>
      <c r="S43" s="59">
        <v>1192</v>
      </c>
      <c r="T43" s="60">
        <v>434.24560000000002</v>
      </c>
      <c r="U43" s="75">
        <v>40209</v>
      </c>
      <c r="V43" s="68">
        <v>6790</v>
      </c>
      <c r="W43" s="59">
        <v>454</v>
      </c>
      <c r="X43" s="64">
        <v>165.3922</v>
      </c>
      <c r="Z43" s="75">
        <v>40209</v>
      </c>
      <c r="AA43" s="69">
        <v>208102</v>
      </c>
      <c r="AB43" s="69">
        <v>58177</v>
      </c>
      <c r="AC43" s="97">
        <v>197510</v>
      </c>
      <c r="AD43" s="75">
        <v>40209</v>
      </c>
      <c r="AE43" s="69">
        <v>49392</v>
      </c>
      <c r="AF43" s="69"/>
      <c r="AG43" s="59">
        <v>1249</v>
      </c>
      <c r="AH43" s="75">
        <v>40209</v>
      </c>
      <c r="AI43" s="69">
        <v>89754</v>
      </c>
      <c r="AJ43" s="69"/>
      <c r="AK43" s="59">
        <v>911</v>
      </c>
      <c r="AL43" s="75">
        <v>40209</v>
      </c>
      <c r="AM43" s="69">
        <v>32121</v>
      </c>
      <c r="AN43" s="69"/>
      <c r="AO43" s="69"/>
      <c r="AP43" s="97">
        <v>1115</v>
      </c>
      <c r="AQ43" s="75">
        <v>40209</v>
      </c>
      <c r="AR43" s="69">
        <v>64787</v>
      </c>
      <c r="AS43" s="69"/>
      <c r="AT43" s="69"/>
      <c r="AU43" s="97">
        <v>508</v>
      </c>
      <c r="AV43" s="75">
        <v>40209</v>
      </c>
      <c r="AW43" s="69">
        <v>48341</v>
      </c>
      <c r="AX43" s="69"/>
      <c r="AY43" s="69"/>
      <c r="AZ43" s="97">
        <v>746</v>
      </c>
      <c r="BA43" s="133">
        <v>40209</v>
      </c>
      <c r="BB43" s="69">
        <v>435714</v>
      </c>
      <c r="BC43" s="69"/>
      <c r="BD43" s="69"/>
      <c r="BE43" s="131">
        <v>9578</v>
      </c>
      <c r="BG43" s="75">
        <v>40209</v>
      </c>
      <c r="BH43" s="69">
        <v>12</v>
      </c>
      <c r="BI43" s="165">
        <v>0</v>
      </c>
      <c r="BJ43" s="75">
        <v>40209</v>
      </c>
      <c r="BK43" s="69">
        <v>7666</v>
      </c>
      <c r="BL43" s="166">
        <v>73</v>
      </c>
      <c r="BM43" s="75">
        <v>40209</v>
      </c>
      <c r="BN43" s="69">
        <v>309542</v>
      </c>
      <c r="BO43" s="167">
        <v>1938</v>
      </c>
      <c r="BP43" s="75">
        <v>40209</v>
      </c>
      <c r="BQ43" s="69">
        <v>71616</v>
      </c>
      <c r="BR43" s="167">
        <v>1938</v>
      </c>
      <c r="BS43" s="75">
        <v>40209</v>
      </c>
      <c r="BT43" s="69">
        <v>1294</v>
      </c>
      <c r="BU43" s="165">
        <v>3</v>
      </c>
      <c r="BV43" s="75">
        <v>40209</v>
      </c>
      <c r="BW43" s="69">
        <v>4828</v>
      </c>
      <c r="BX43" s="168">
        <v>1</v>
      </c>
    </row>
    <row r="44" spans="1:76">
      <c r="A44" s="75">
        <v>40237</v>
      </c>
      <c r="B44" s="68">
        <v>128136</v>
      </c>
      <c r="C44" s="59">
        <v>41668</v>
      </c>
      <c r="D44" s="60">
        <v>15179.652400000001</v>
      </c>
      <c r="E44" s="75">
        <v>40237</v>
      </c>
      <c r="F44" s="76">
        <v>5561</v>
      </c>
      <c r="G44" s="59">
        <v>693</v>
      </c>
      <c r="H44" s="60">
        <v>252.4599</v>
      </c>
      <c r="I44" s="77">
        <v>40237</v>
      </c>
      <c r="J44" s="60"/>
      <c r="K44" s="62">
        <v>0</v>
      </c>
      <c r="L44" s="62">
        <v>0</v>
      </c>
      <c r="M44" s="75">
        <v>40237</v>
      </c>
      <c r="N44" s="76">
        <v>15999</v>
      </c>
      <c r="O44" s="59">
        <v>902</v>
      </c>
      <c r="P44" s="60">
        <v>328.59860000000003</v>
      </c>
      <c r="Q44" s="75">
        <v>40237</v>
      </c>
      <c r="R44" s="68">
        <v>23288</v>
      </c>
      <c r="S44" s="59">
        <v>1116</v>
      </c>
      <c r="T44" s="60">
        <v>406.55880000000002</v>
      </c>
      <c r="U44" s="75">
        <v>40237</v>
      </c>
      <c r="V44" s="68">
        <v>7187</v>
      </c>
      <c r="W44" s="59">
        <v>397</v>
      </c>
      <c r="X44" s="64">
        <v>144.62710000000001</v>
      </c>
      <c r="Z44" s="75">
        <v>40237</v>
      </c>
      <c r="AA44" s="69">
        <v>222724</v>
      </c>
      <c r="AB44" s="69">
        <v>62347</v>
      </c>
      <c r="AC44" s="97">
        <v>187920</v>
      </c>
      <c r="AD44" s="75">
        <v>40237</v>
      </c>
      <c r="AE44" s="69">
        <v>50685</v>
      </c>
      <c r="AF44" s="69"/>
      <c r="AG44" s="59">
        <v>1293</v>
      </c>
      <c r="AH44" s="75">
        <v>40237</v>
      </c>
      <c r="AI44" s="69">
        <v>90691</v>
      </c>
      <c r="AJ44" s="69"/>
      <c r="AK44" s="59">
        <v>937</v>
      </c>
      <c r="AL44" s="75">
        <v>40237</v>
      </c>
      <c r="AM44" s="69">
        <v>33153</v>
      </c>
      <c r="AN44" s="69"/>
      <c r="AO44" s="69"/>
      <c r="AP44" s="97">
        <v>1032</v>
      </c>
      <c r="AQ44" s="75">
        <v>40237</v>
      </c>
      <c r="AR44" s="69">
        <v>65284</v>
      </c>
      <c r="AS44" s="69"/>
      <c r="AT44" s="69"/>
      <c r="AU44" s="97">
        <v>497</v>
      </c>
      <c r="AV44" s="75">
        <v>40234</v>
      </c>
      <c r="AW44" s="69">
        <v>49150</v>
      </c>
      <c r="AX44" s="69"/>
      <c r="AY44" s="69"/>
      <c r="AZ44" s="97">
        <v>809</v>
      </c>
      <c r="BA44" s="133">
        <v>40237</v>
      </c>
      <c r="BB44" s="69">
        <v>445577</v>
      </c>
      <c r="BC44" s="69"/>
      <c r="BD44" s="69"/>
      <c r="BE44" s="131">
        <v>9863</v>
      </c>
      <c r="BG44" s="75">
        <v>40237</v>
      </c>
      <c r="BH44" s="69">
        <v>12</v>
      </c>
      <c r="BI44" s="165">
        <v>0</v>
      </c>
      <c r="BJ44" s="75">
        <v>40237</v>
      </c>
      <c r="BK44" s="69">
        <v>7745</v>
      </c>
      <c r="BL44" s="166">
        <v>79</v>
      </c>
      <c r="BM44" s="75">
        <v>40237</v>
      </c>
      <c r="BN44" s="69">
        <v>311412</v>
      </c>
      <c r="BO44" s="167">
        <v>1870</v>
      </c>
      <c r="BP44" s="75">
        <v>40237</v>
      </c>
      <c r="BQ44" s="69">
        <v>73417</v>
      </c>
      <c r="BR44" s="167">
        <v>1801</v>
      </c>
      <c r="BS44" s="75">
        <v>40237</v>
      </c>
      <c r="BT44" s="69">
        <v>1297</v>
      </c>
      <c r="BU44" s="165">
        <v>3</v>
      </c>
      <c r="BV44" s="75">
        <v>40237</v>
      </c>
      <c r="BW44" s="69">
        <v>4830</v>
      </c>
      <c r="BX44" s="168">
        <v>2</v>
      </c>
    </row>
    <row r="45" spans="1:76">
      <c r="A45" s="75">
        <v>40262</v>
      </c>
      <c r="B45" s="68">
        <v>154207</v>
      </c>
      <c r="C45" s="59"/>
      <c r="D45" s="60">
        <v>0</v>
      </c>
      <c r="E45" s="75">
        <v>40262</v>
      </c>
      <c r="F45" s="76">
        <v>5936</v>
      </c>
      <c r="G45" s="59">
        <v>375</v>
      </c>
      <c r="H45" s="60">
        <v>136.61250000000001</v>
      </c>
      <c r="I45" s="77">
        <v>40262</v>
      </c>
      <c r="J45" s="60"/>
      <c r="K45" s="62">
        <v>0</v>
      </c>
      <c r="L45" s="62">
        <v>0</v>
      </c>
      <c r="M45" s="75">
        <v>40262</v>
      </c>
      <c r="N45" s="76">
        <v>16487</v>
      </c>
      <c r="O45" s="59">
        <v>488</v>
      </c>
      <c r="P45" s="60">
        <v>177.7784</v>
      </c>
      <c r="Q45" s="75">
        <v>40262</v>
      </c>
      <c r="R45" s="68">
        <v>23842</v>
      </c>
      <c r="S45" s="59">
        <v>554</v>
      </c>
      <c r="T45" s="60">
        <v>201.82220000000001</v>
      </c>
      <c r="U45" s="75">
        <v>40262</v>
      </c>
      <c r="V45" s="68">
        <v>7388</v>
      </c>
      <c r="W45" s="59">
        <v>201</v>
      </c>
      <c r="X45" s="64">
        <v>73.224299999999999</v>
      </c>
      <c r="Z45" s="75">
        <v>40262</v>
      </c>
      <c r="AA45" s="69">
        <v>231691</v>
      </c>
      <c r="AB45" s="69">
        <v>64894</v>
      </c>
      <c r="AC45" s="97">
        <v>115140</v>
      </c>
      <c r="AD45" s="75">
        <v>40262</v>
      </c>
      <c r="AE45" s="69">
        <v>51484</v>
      </c>
      <c r="AF45" s="69"/>
      <c r="AG45" s="59">
        <v>799</v>
      </c>
      <c r="AH45" s="75">
        <v>40262</v>
      </c>
      <c r="AI45" s="69">
        <v>91068</v>
      </c>
      <c r="AJ45" s="69"/>
      <c r="AK45" s="59">
        <v>377</v>
      </c>
      <c r="AL45" s="75">
        <v>40262</v>
      </c>
      <c r="AM45" s="69">
        <v>33819</v>
      </c>
      <c r="AN45" s="69"/>
      <c r="AO45" s="69"/>
      <c r="AP45" s="97">
        <v>666</v>
      </c>
      <c r="AQ45" s="75">
        <v>40262</v>
      </c>
      <c r="AR45" s="69">
        <v>65597</v>
      </c>
      <c r="AS45" s="69"/>
      <c r="AT45" s="69"/>
      <c r="AU45" s="97">
        <v>313</v>
      </c>
      <c r="AV45" s="75">
        <v>40268</v>
      </c>
      <c r="AW45" s="69">
        <v>49604</v>
      </c>
      <c r="AX45" s="69"/>
      <c r="AY45" s="69"/>
      <c r="AZ45" s="97">
        <v>454</v>
      </c>
      <c r="BA45" s="133">
        <v>40262</v>
      </c>
      <c r="BB45" s="69">
        <v>450367</v>
      </c>
      <c r="BC45" s="69"/>
      <c r="BD45" s="69"/>
      <c r="BE45" s="131">
        <v>4790</v>
      </c>
      <c r="BG45" s="75">
        <v>40262</v>
      </c>
      <c r="BH45" s="69">
        <v>12</v>
      </c>
      <c r="BI45" s="165">
        <v>0</v>
      </c>
      <c r="BJ45" s="75">
        <v>40262</v>
      </c>
      <c r="BK45" s="69">
        <v>7775</v>
      </c>
      <c r="BL45" s="166">
        <v>30</v>
      </c>
      <c r="BM45" s="75">
        <v>40262</v>
      </c>
      <c r="BN45" s="69">
        <v>312620</v>
      </c>
      <c r="BO45" s="167">
        <v>1208</v>
      </c>
      <c r="BP45" s="75">
        <v>40262</v>
      </c>
      <c r="BQ45" s="69">
        <v>74587</v>
      </c>
      <c r="BR45" s="167">
        <v>1170</v>
      </c>
      <c r="BS45" s="75">
        <v>40262</v>
      </c>
      <c r="BT45" s="69">
        <v>1299</v>
      </c>
      <c r="BU45" s="165">
        <v>2</v>
      </c>
      <c r="BV45" s="75">
        <v>40262</v>
      </c>
      <c r="BW45" s="69">
        <v>4830</v>
      </c>
      <c r="BX45" s="168">
        <v>0</v>
      </c>
    </row>
    <row r="46" spans="1:76">
      <c r="A46" s="75">
        <v>40298</v>
      </c>
      <c r="B46" s="68">
        <v>178246</v>
      </c>
      <c r="C46" s="59">
        <v>24039</v>
      </c>
      <c r="D46" s="60">
        <v>8757.4076999999997</v>
      </c>
      <c r="E46" s="75">
        <v>40298</v>
      </c>
      <c r="F46" s="76">
        <v>6247</v>
      </c>
      <c r="G46" s="59">
        <v>311</v>
      </c>
      <c r="H46" s="60">
        <v>113.29730000000001</v>
      </c>
      <c r="I46" s="77">
        <v>40298</v>
      </c>
      <c r="J46" s="60"/>
      <c r="K46" s="62">
        <v>0</v>
      </c>
      <c r="L46" s="62">
        <v>0</v>
      </c>
      <c r="M46" s="75">
        <v>40298</v>
      </c>
      <c r="N46" s="76">
        <v>16901</v>
      </c>
      <c r="O46" s="59">
        <v>414</v>
      </c>
      <c r="P46" s="60">
        <v>150.8202</v>
      </c>
      <c r="Q46" s="75">
        <v>40298</v>
      </c>
      <c r="R46" s="68">
        <v>23962</v>
      </c>
      <c r="S46" s="59">
        <v>120</v>
      </c>
      <c r="T46" s="60">
        <v>43.716000000000001</v>
      </c>
      <c r="U46" s="75">
        <v>40298</v>
      </c>
      <c r="V46" s="68">
        <v>7667</v>
      </c>
      <c r="W46" s="59">
        <v>279</v>
      </c>
      <c r="X46" s="64">
        <v>101.6397</v>
      </c>
      <c r="Z46" s="75">
        <v>40298</v>
      </c>
      <c r="AA46" s="69">
        <v>244757</v>
      </c>
      <c r="AB46" s="69">
        <v>68605</v>
      </c>
      <c r="AC46" s="97">
        <v>167770</v>
      </c>
      <c r="AD46" s="75">
        <v>40298</v>
      </c>
      <c r="AE46" s="69">
        <v>52004</v>
      </c>
      <c r="AF46" s="69"/>
      <c r="AG46" s="59">
        <v>520</v>
      </c>
      <c r="AH46" s="75">
        <v>40298</v>
      </c>
      <c r="AI46" s="69">
        <v>91434</v>
      </c>
      <c r="AJ46" s="69"/>
      <c r="AK46" s="59">
        <v>366</v>
      </c>
      <c r="AL46" s="75">
        <v>40298</v>
      </c>
      <c r="AM46" s="69">
        <v>34723</v>
      </c>
      <c r="AN46" s="69"/>
      <c r="AO46" s="69"/>
      <c r="AP46" s="97">
        <v>904</v>
      </c>
      <c r="AQ46" s="75">
        <v>40298</v>
      </c>
      <c r="AR46" s="69">
        <v>66015</v>
      </c>
      <c r="AS46" s="69"/>
      <c r="AT46" s="69"/>
      <c r="AU46" s="97">
        <v>418</v>
      </c>
      <c r="AV46" s="75">
        <v>40298</v>
      </c>
      <c r="AW46" s="69">
        <v>50205</v>
      </c>
      <c r="AX46" s="69"/>
      <c r="AY46" s="69"/>
      <c r="AZ46" s="97">
        <v>601</v>
      </c>
      <c r="BA46" s="133">
        <v>40298</v>
      </c>
      <c r="BB46" s="69">
        <v>457111</v>
      </c>
      <c r="BC46" s="69"/>
      <c r="BD46" s="69"/>
      <c r="BE46" s="131">
        <v>6744</v>
      </c>
      <c r="BG46" s="75">
        <v>40298</v>
      </c>
      <c r="BH46" s="69">
        <v>12</v>
      </c>
      <c r="BI46" s="165">
        <v>0</v>
      </c>
      <c r="BJ46" s="75">
        <v>40298</v>
      </c>
      <c r="BK46" s="69">
        <v>7810</v>
      </c>
      <c r="BL46" s="166">
        <v>35</v>
      </c>
      <c r="BM46" s="75">
        <v>40298</v>
      </c>
      <c r="BN46" s="69">
        <v>314614</v>
      </c>
      <c r="BO46" s="167">
        <v>1994</v>
      </c>
      <c r="BP46" s="75">
        <v>40298</v>
      </c>
      <c r="BQ46" s="69">
        <v>76396</v>
      </c>
      <c r="BR46" s="167">
        <v>1809</v>
      </c>
      <c r="BS46" s="75">
        <v>40298</v>
      </c>
      <c r="BT46" s="69">
        <v>1299</v>
      </c>
      <c r="BU46" s="165">
        <v>0</v>
      </c>
      <c r="BV46" s="75">
        <v>40298</v>
      </c>
      <c r="BW46" s="69">
        <v>4832</v>
      </c>
      <c r="BX46" s="168">
        <v>2</v>
      </c>
    </row>
    <row r="47" spans="1:76">
      <c r="A47" s="75">
        <v>40324</v>
      </c>
      <c r="B47" s="68">
        <v>192357</v>
      </c>
      <c r="C47" s="59">
        <v>14111</v>
      </c>
      <c r="D47" s="60">
        <v>5140.6373000000003</v>
      </c>
      <c r="E47" s="75">
        <v>40324</v>
      </c>
      <c r="F47" s="76">
        <v>6381</v>
      </c>
      <c r="G47" s="59">
        <v>134</v>
      </c>
      <c r="H47" s="60">
        <v>48.816200000000002</v>
      </c>
      <c r="I47" s="77">
        <v>40324</v>
      </c>
      <c r="J47" s="60"/>
      <c r="K47" s="62">
        <v>0</v>
      </c>
      <c r="L47" s="62">
        <v>0</v>
      </c>
      <c r="M47" s="75">
        <v>40324</v>
      </c>
      <c r="N47" s="76">
        <v>17102</v>
      </c>
      <c r="O47" s="59">
        <v>201</v>
      </c>
      <c r="P47" s="60">
        <v>73.224299999999999</v>
      </c>
      <c r="Q47" s="75" t="s">
        <v>47</v>
      </c>
      <c r="R47" s="68">
        <v>23972</v>
      </c>
      <c r="S47" s="59">
        <v>10</v>
      </c>
      <c r="T47" s="60">
        <v>3.6430000000000002</v>
      </c>
      <c r="U47" s="75">
        <v>40324</v>
      </c>
      <c r="V47" s="68">
        <v>7836</v>
      </c>
      <c r="W47" s="59">
        <v>169</v>
      </c>
      <c r="X47" s="64">
        <v>61.566700000000004</v>
      </c>
      <c r="Z47" s="75">
        <v>40324</v>
      </c>
      <c r="AA47" s="69">
        <v>254271</v>
      </c>
      <c r="AB47" s="69">
        <v>71202</v>
      </c>
      <c r="AC47" s="97">
        <v>121110</v>
      </c>
      <c r="AD47" s="75">
        <v>40324</v>
      </c>
      <c r="AE47" s="69">
        <v>52334</v>
      </c>
      <c r="AF47" s="69"/>
      <c r="AG47" s="59">
        <v>330</v>
      </c>
      <c r="AH47" s="75">
        <v>40324</v>
      </c>
      <c r="AI47" s="69">
        <v>91674</v>
      </c>
      <c r="AJ47" s="69"/>
      <c r="AK47" s="59">
        <v>240</v>
      </c>
      <c r="AL47" s="75">
        <v>40324</v>
      </c>
      <c r="AM47" s="69">
        <v>35430</v>
      </c>
      <c r="AN47" s="69"/>
      <c r="AO47" s="69"/>
      <c r="AP47" s="97">
        <v>707</v>
      </c>
      <c r="AQ47" s="75">
        <v>40324</v>
      </c>
      <c r="AR47" s="69">
        <v>66352</v>
      </c>
      <c r="AS47" s="69"/>
      <c r="AT47" s="69"/>
      <c r="AU47" s="97">
        <v>337</v>
      </c>
      <c r="AV47" s="75">
        <v>40324</v>
      </c>
      <c r="AW47" s="69">
        <v>50746</v>
      </c>
      <c r="AX47" s="69"/>
      <c r="AY47" s="69"/>
      <c r="AZ47" s="97">
        <v>541</v>
      </c>
      <c r="BA47" s="133">
        <v>40324</v>
      </c>
      <c r="BB47" s="69">
        <v>461753</v>
      </c>
      <c r="BC47" s="69"/>
      <c r="BD47" s="69"/>
      <c r="BE47" s="131">
        <v>4642</v>
      </c>
      <c r="BG47" s="75">
        <v>40324</v>
      </c>
      <c r="BH47" s="69">
        <v>12</v>
      </c>
      <c r="BI47" s="165">
        <v>0</v>
      </c>
      <c r="BJ47" s="75">
        <v>40324</v>
      </c>
      <c r="BK47" s="69">
        <v>7839</v>
      </c>
      <c r="BL47" s="166">
        <v>29</v>
      </c>
      <c r="BM47" s="75">
        <v>40324</v>
      </c>
      <c r="BN47" s="69">
        <v>316546</v>
      </c>
      <c r="BO47" s="167">
        <v>1932</v>
      </c>
      <c r="BP47" s="75">
        <v>40324</v>
      </c>
      <c r="BQ47" s="69">
        <v>77971</v>
      </c>
      <c r="BR47" s="167">
        <v>1575</v>
      </c>
      <c r="BS47" s="75">
        <v>40324</v>
      </c>
      <c r="BT47" s="69">
        <v>1299</v>
      </c>
      <c r="BU47" s="165">
        <v>0</v>
      </c>
      <c r="BV47" s="75">
        <v>40324</v>
      </c>
      <c r="BW47" s="69">
        <v>4832</v>
      </c>
      <c r="BX47" s="168">
        <v>0</v>
      </c>
    </row>
    <row r="48" spans="1:76">
      <c r="A48" s="75">
        <v>40359</v>
      </c>
      <c r="B48" s="68">
        <v>202127</v>
      </c>
      <c r="C48" s="59">
        <v>9770</v>
      </c>
      <c r="D48" s="60">
        <v>3559.2110000000002</v>
      </c>
      <c r="E48" s="75">
        <v>40359</v>
      </c>
      <c r="F48" s="76">
        <v>6449</v>
      </c>
      <c r="G48" s="59">
        <v>68</v>
      </c>
      <c r="H48" s="60">
        <v>24.772400000000001</v>
      </c>
      <c r="I48" s="77">
        <v>40359</v>
      </c>
      <c r="J48" s="60"/>
      <c r="K48" s="62">
        <v>0</v>
      </c>
      <c r="L48" s="62">
        <v>0</v>
      </c>
      <c r="M48" s="75">
        <v>40359</v>
      </c>
      <c r="N48" s="76">
        <v>17255</v>
      </c>
      <c r="O48" s="59">
        <v>153</v>
      </c>
      <c r="P48" s="60">
        <v>55.737900000000003</v>
      </c>
      <c r="Q48" s="75">
        <v>40359</v>
      </c>
      <c r="R48" s="68">
        <v>23981</v>
      </c>
      <c r="S48" s="59">
        <v>9</v>
      </c>
      <c r="T48" s="60">
        <v>3.2787000000000002</v>
      </c>
      <c r="U48" s="75">
        <v>40359</v>
      </c>
      <c r="V48" s="68">
        <v>7865</v>
      </c>
      <c r="W48" s="59">
        <v>29</v>
      </c>
      <c r="X48" s="64">
        <v>10.5647</v>
      </c>
      <c r="Z48" s="75">
        <v>40359</v>
      </c>
      <c r="AA48" s="69">
        <v>263894</v>
      </c>
      <c r="AB48" s="69">
        <v>73845</v>
      </c>
      <c r="AC48" s="97">
        <v>122660</v>
      </c>
      <c r="AD48" s="75">
        <v>40359</v>
      </c>
      <c r="AE48" s="69">
        <v>52619</v>
      </c>
      <c r="AF48" s="69"/>
      <c r="AG48" s="59">
        <v>285</v>
      </c>
      <c r="AH48" s="75">
        <v>40359</v>
      </c>
      <c r="AI48" s="69">
        <v>91911</v>
      </c>
      <c r="AJ48" s="69"/>
      <c r="AK48" s="59">
        <v>237</v>
      </c>
      <c r="AL48" s="75">
        <v>40359</v>
      </c>
      <c r="AM48" s="69">
        <v>36076</v>
      </c>
      <c r="AN48" s="69"/>
      <c r="AO48" s="69"/>
      <c r="AP48" s="97">
        <v>646</v>
      </c>
      <c r="AQ48" s="75">
        <v>40359</v>
      </c>
      <c r="AR48" s="69">
        <v>66673</v>
      </c>
      <c r="AS48" s="69"/>
      <c r="AT48" s="69"/>
      <c r="AU48" s="97">
        <v>321</v>
      </c>
      <c r="AV48" s="75">
        <v>40359</v>
      </c>
      <c r="AW48" s="69">
        <v>51099</v>
      </c>
      <c r="AX48" s="69"/>
      <c r="AY48" s="69"/>
      <c r="AZ48" s="97">
        <v>353</v>
      </c>
      <c r="BA48" s="133">
        <v>40359</v>
      </c>
      <c r="BB48" s="69">
        <v>466737</v>
      </c>
      <c r="BC48" s="69"/>
      <c r="BD48" s="69"/>
      <c r="BE48" s="131">
        <v>4984</v>
      </c>
      <c r="BG48" s="75">
        <v>40359</v>
      </c>
      <c r="BH48" s="69">
        <v>12</v>
      </c>
      <c r="BI48" s="165">
        <v>0</v>
      </c>
      <c r="BJ48" s="75">
        <v>40359</v>
      </c>
      <c r="BK48" s="69">
        <v>7866</v>
      </c>
      <c r="BL48" s="166">
        <v>27</v>
      </c>
      <c r="BM48" s="75">
        <v>40359</v>
      </c>
      <c r="BN48" s="69">
        <v>318109</v>
      </c>
      <c r="BO48" s="167">
        <v>1563</v>
      </c>
      <c r="BP48" s="75">
        <v>40359</v>
      </c>
      <c r="BQ48" s="69">
        <v>79148</v>
      </c>
      <c r="BR48" s="167">
        <v>1177</v>
      </c>
      <c r="BS48" s="75">
        <v>40359</v>
      </c>
      <c r="BT48" s="69">
        <v>1302</v>
      </c>
      <c r="BU48" s="165">
        <v>3</v>
      </c>
      <c r="BV48" s="75">
        <v>40359</v>
      </c>
      <c r="BW48" s="69">
        <v>4833</v>
      </c>
      <c r="BX48" s="168">
        <v>1</v>
      </c>
    </row>
    <row r="49" spans="1:76">
      <c r="A49" s="66">
        <v>40387</v>
      </c>
      <c r="B49" s="68">
        <v>211554</v>
      </c>
      <c r="C49" s="59">
        <v>9427</v>
      </c>
      <c r="D49" s="60">
        <v>3434.2561000000001</v>
      </c>
      <c r="E49" s="58">
        <v>40387</v>
      </c>
      <c r="F49" s="76">
        <v>6461</v>
      </c>
      <c r="G49" s="59">
        <v>12</v>
      </c>
      <c r="H49" s="60">
        <v>4.3715999999999999</v>
      </c>
      <c r="I49" s="61">
        <v>40387</v>
      </c>
      <c r="J49" s="78"/>
      <c r="K49" s="62">
        <v>0</v>
      </c>
      <c r="L49" s="62">
        <v>0</v>
      </c>
      <c r="M49" s="58">
        <v>40387</v>
      </c>
      <c r="N49" s="76">
        <v>17256</v>
      </c>
      <c r="O49" s="59">
        <v>1</v>
      </c>
      <c r="P49" s="60">
        <v>0.36430000000000001</v>
      </c>
      <c r="Q49" s="58">
        <v>40387</v>
      </c>
      <c r="R49" s="68">
        <v>23988</v>
      </c>
      <c r="S49" s="59">
        <v>7</v>
      </c>
      <c r="T49" s="60">
        <v>2.5501</v>
      </c>
      <c r="U49" s="58">
        <v>40387</v>
      </c>
      <c r="V49" s="68">
        <v>7877</v>
      </c>
      <c r="W49" s="59">
        <v>12</v>
      </c>
      <c r="X49" s="64">
        <v>4.3715999999999999</v>
      </c>
      <c r="Z49" s="75">
        <v>40387</v>
      </c>
      <c r="AA49" s="69">
        <v>274501</v>
      </c>
      <c r="AB49" s="69">
        <v>76809</v>
      </c>
      <c r="AC49" s="97">
        <v>135710</v>
      </c>
      <c r="AD49" s="75">
        <v>40387</v>
      </c>
      <c r="AE49" s="69">
        <v>52992</v>
      </c>
      <c r="AF49" s="69"/>
      <c r="AG49" s="59">
        <v>373</v>
      </c>
      <c r="AH49" s="75">
        <v>40387</v>
      </c>
      <c r="AI49" s="69">
        <v>92148</v>
      </c>
      <c r="AJ49" s="69"/>
      <c r="AK49" s="59">
        <v>237</v>
      </c>
      <c r="AL49" s="75">
        <v>40387</v>
      </c>
      <c r="AM49" s="69">
        <v>36785</v>
      </c>
      <c r="AN49" s="69"/>
      <c r="AO49" s="69"/>
      <c r="AP49" s="97">
        <v>709</v>
      </c>
      <c r="AQ49" s="75">
        <v>40387</v>
      </c>
      <c r="AR49" s="69">
        <v>66993</v>
      </c>
      <c r="AS49" s="69"/>
      <c r="AT49" s="69"/>
      <c r="AU49" s="97">
        <v>320</v>
      </c>
      <c r="AV49" s="75">
        <v>40387</v>
      </c>
      <c r="AW49" s="69">
        <v>51479</v>
      </c>
      <c r="AX49" s="69"/>
      <c r="AY49" s="69"/>
      <c r="AZ49" s="97">
        <v>380</v>
      </c>
      <c r="BA49" s="133">
        <v>40387</v>
      </c>
      <c r="BB49" s="69">
        <v>472007</v>
      </c>
      <c r="BC49" s="69"/>
      <c r="BD49" s="69"/>
      <c r="BE49" s="131">
        <v>5270</v>
      </c>
      <c r="BG49" s="75">
        <v>40387</v>
      </c>
      <c r="BH49" s="69">
        <v>12</v>
      </c>
      <c r="BI49" s="165">
        <v>0</v>
      </c>
      <c r="BJ49" s="75">
        <v>40387</v>
      </c>
      <c r="BK49" s="69">
        <v>7901</v>
      </c>
      <c r="BL49" s="166">
        <v>35</v>
      </c>
      <c r="BM49" s="75">
        <v>40387</v>
      </c>
      <c r="BN49" s="69">
        <v>320141</v>
      </c>
      <c r="BO49" s="167">
        <v>2032</v>
      </c>
      <c r="BP49" s="75">
        <v>40387</v>
      </c>
      <c r="BQ49" s="69">
        <v>80639</v>
      </c>
      <c r="BR49" s="167">
        <v>1491</v>
      </c>
      <c r="BS49" s="75">
        <v>40387</v>
      </c>
      <c r="BT49" s="69">
        <v>1303</v>
      </c>
      <c r="BU49" s="165">
        <v>1</v>
      </c>
      <c r="BV49" s="75">
        <v>40387</v>
      </c>
      <c r="BW49" s="69">
        <v>4834</v>
      </c>
      <c r="BX49" s="168">
        <v>1</v>
      </c>
    </row>
    <row r="50" spans="1:76">
      <c r="A50" s="66">
        <v>40415</v>
      </c>
      <c r="B50" s="68">
        <v>220226</v>
      </c>
      <c r="C50" s="59">
        <v>8672</v>
      </c>
      <c r="D50" s="60">
        <v>3159.2096000000001</v>
      </c>
      <c r="E50" s="58">
        <v>40415</v>
      </c>
      <c r="F50" s="76">
        <v>6516</v>
      </c>
      <c r="G50" s="59">
        <v>55</v>
      </c>
      <c r="H50" s="60">
        <v>20.0365</v>
      </c>
      <c r="I50" s="61">
        <v>40415</v>
      </c>
      <c r="J50" s="78"/>
      <c r="K50" s="62">
        <v>0</v>
      </c>
      <c r="L50" s="62">
        <v>0</v>
      </c>
      <c r="M50" s="58">
        <v>40415</v>
      </c>
      <c r="N50" s="76">
        <v>17353</v>
      </c>
      <c r="O50" s="59">
        <v>97</v>
      </c>
      <c r="P50" s="60">
        <v>35.3371</v>
      </c>
      <c r="Q50" s="58">
        <v>40415</v>
      </c>
      <c r="R50" s="68">
        <v>23995</v>
      </c>
      <c r="S50" s="59">
        <v>7</v>
      </c>
      <c r="T50" s="60">
        <v>2.5501</v>
      </c>
      <c r="U50" s="58">
        <v>40415</v>
      </c>
      <c r="V50" s="68">
        <v>7929</v>
      </c>
      <c r="W50" s="59">
        <v>52</v>
      </c>
      <c r="X50" s="64">
        <v>18.9436</v>
      </c>
      <c r="Z50" s="75">
        <v>40415</v>
      </c>
      <c r="AA50" s="69">
        <v>283920</v>
      </c>
      <c r="AB50" s="69">
        <v>79513</v>
      </c>
      <c r="AC50" s="97">
        <v>121230</v>
      </c>
      <c r="AD50" s="75">
        <v>40415</v>
      </c>
      <c r="AE50" s="69">
        <v>53325</v>
      </c>
      <c r="AF50" s="69"/>
      <c r="AG50" s="59">
        <v>333</v>
      </c>
      <c r="AH50" s="75">
        <v>40415</v>
      </c>
      <c r="AI50" s="69">
        <v>92371</v>
      </c>
      <c r="AJ50" s="69"/>
      <c r="AK50" s="59">
        <v>223</v>
      </c>
      <c r="AL50" s="75">
        <v>40415</v>
      </c>
      <c r="AM50" s="69">
        <v>37473</v>
      </c>
      <c r="AN50" s="69"/>
      <c r="AO50" s="69"/>
      <c r="AP50" s="97">
        <v>688</v>
      </c>
      <c r="AQ50" s="75">
        <v>40415</v>
      </c>
      <c r="AR50" s="69">
        <v>67283</v>
      </c>
      <c r="AS50" s="69"/>
      <c r="AT50" s="69"/>
      <c r="AU50" s="97">
        <v>290</v>
      </c>
      <c r="AV50" s="75">
        <v>40415</v>
      </c>
      <c r="AW50" s="69">
        <v>51789</v>
      </c>
      <c r="AX50" s="69"/>
      <c r="AY50" s="69"/>
      <c r="AZ50" s="97">
        <v>310</v>
      </c>
      <c r="BA50" s="133">
        <v>40415</v>
      </c>
      <c r="BB50" s="69">
        <v>476381</v>
      </c>
      <c r="BC50" s="69"/>
      <c r="BD50" s="69"/>
      <c r="BE50" s="131">
        <v>4374</v>
      </c>
      <c r="BG50" s="75">
        <v>40415</v>
      </c>
      <c r="BH50" s="69">
        <v>12</v>
      </c>
      <c r="BI50" s="165">
        <v>0</v>
      </c>
      <c r="BJ50" s="75">
        <v>40415</v>
      </c>
      <c r="BK50" s="69">
        <v>7935</v>
      </c>
      <c r="BL50" s="166">
        <v>34</v>
      </c>
      <c r="BM50" s="75">
        <v>40415</v>
      </c>
      <c r="BN50" s="69">
        <v>321954</v>
      </c>
      <c r="BO50" s="167">
        <v>1813</v>
      </c>
      <c r="BP50" s="75">
        <v>40415</v>
      </c>
      <c r="BQ50" s="69">
        <v>81882</v>
      </c>
      <c r="BR50" s="167">
        <v>1243</v>
      </c>
      <c r="BS50" s="75">
        <v>40415</v>
      </c>
      <c r="BT50" s="69">
        <v>1306</v>
      </c>
      <c r="BU50" s="165">
        <v>3</v>
      </c>
      <c r="BV50" s="75">
        <v>40415</v>
      </c>
      <c r="BW50" s="69">
        <v>4835</v>
      </c>
      <c r="BX50" s="168">
        <v>1</v>
      </c>
    </row>
    <row r="51" spans="1:76">
      <c r="A51" s="66">
        <v>40450</v>
      </c>
      <c r="B51" s="68">
        <v>231838</v>
      </c>
      <c r="C51" s="59">
        <v>11612</v>
      </c>
      <c r="D51" s="60">
        <v>4230.2516000000005</v>
      </c>
      <c r="E51" s="58">
        <v>40450</v>
      </c>
      <c r="F51" s="76">
        <v>6613</v>
      </c>
      <c r="G51" s="59">
        <v>97</v>
      </c>
      <c r="H51" s="60">
        <v>35.3371</v>
      </c>
      <c r="I51" s="61">
        <v>40450</v>
      </c>
      <c r="J51" s="78"/>
      <c r="K51" s="62">
        <v>0</v>
      </c>
      <c r="L51" s="62">
        <v>0</v>
      </c>
      <c r="M51" s="58">
        <v>40450</v>
      </c>
      <c r="N51" s="76">
        <v>17588</v>
      </c>
      <c r="O51" s="59">
        <v>235</v>
      </c>
      <c r="P51" s="60">
        <v>85.610500000000002</v>
      </c>
      <c r="Q51" s="58">
        <v>40450</v>
      </c>
      <c r="R51" s="68">
        <v>24006</v>
      </c>
      <c r="S51" s="59">
        <v>11</v>
      </c>
      <c r="T51" s="60">
        <v>4.0072999999999999</v>
      </c>
      <c r="U51" s="58">
        <v>40450</v>
      </c>
      <c r="V51" s="68">
        <v>7959</v>
      </c>
      <c r="W51" s="59">
        <v>30</v>
      </c>
      <c r="X51" s="64">
        <v>10.929</v>
      </c>
      <c r="Z51" s="75">
        <v>40450</v>
      </c>
      <c r="AA51" s="69">
        <v>296300</v>
      </c>
      <c r="AB51" s="69">
        <v>83136</v>
      </c>
      <c r="AC51" s="97">
        <v>160030</v>
      </c>
      <c r="AD51" s="75">
        <v>40450</v>
      </c>
      <c r="AE51" s="69">
        <v>53748</v>
      </c>
      <c r="AF51" s="69"/>
      <c r="AG51" s="59">
        <v>423</v>
      </c>
      <c r="AH51" s="75">
        <v>40450</v>
      </c>
      <c r="AI51" s="69">
        <v>92696</v>
      </c>
      <c r="AJ51" s="69"/>
      <c r="AK51" s="59">
        <v>325</v>
      </c>
      <c r="AL51" s="75">
        <v>40450</v>
      </c>
      <c r="AM51" s="69">
        <v>38304</v>
      </c>
      <c r="AN51" s="69"/>
      <c r="AO51" s="69"/>
      <c r="AP51" s="97">
        <v>831</v>
      </c>
      <c r="AQ51" s="75">
        <v>40450</v>
      </c>
      <c r="AR51" s="69">
        <v>67695</v>
      </c>
      <c r="AS51" s="69"/>
      <c r="AT51" s="69"/>
      <c r="AU51" s="97">
        <v>412</v>
      </c>
      <c r="AV51" s="75">
        <v>40450</v>
      </c>
      <c r="AW51" s="69">
        <v>52241</v>
      </c>
      <c r="AX51" s="69"/>
      <c r="AY51" s="69"/>
      <c r="AZ51" s="97">
        <v>452</v>
      </c>
      <c r="BA51" s="133">
        <v>40450</v>
      </c>
      <c r="BB51" s="69">
        <v>483187</v>
      </c>
      <c r="BC51" s="69"/>
      <c r="BD51" s="69"/>
      <c r="BE51" s="131">
        <v>6806</v>
      </c>
      <c r="BG51" s="75">
        <v>40450</v>
      </c>
      <c r="BH51" s="69">
        <v>12</v>
      </c>
      <c r="BI51" s="165">
        <v>0</v>
      </c>
      <c r="BJ51" s="75">
        <v>40450</v>
      </c>
      <c r="BK51" s="69">
        <v>7995</v>
      </c>
      <c r="BL51" s="166">
        <v>60</v>
      </c>
      <c r="BM51" s="75">
        <v>40450</v>
      </c>
      <c r="BN51" s="69">
        <v>324312</v>
      </c>
      <c r="BO51" s="167">
        <v>2358</v>
      </c>
      <c r="BP51" s="75">
        <v>40450</v>
      </c>
      <c r="BQ51" s="69">
        <v>83452</v>
      </c>
      <c r="BR51" s="167">
        <v>1570</v>
      </c>
      <c r="BS51" s="75">
        <v>40450</v>
      </c>
      <c r="BT51" s="69">
        <v>1329</v>
      </c>
      <c r="BU51" s="165">
        <v>23</v>
      </c>
      <c r="BV51" s="75">
        <v>40450</v>
      </c>
      <c r="BW51" s="69">
        <v>4835</v>
      </c>
      <c r="BX51" s="168">
        <v>0</v>
      </c>
    </row>
    <row r="52" spans="1:76">
      <c r="A52" s="66">
        <v>40478</v>
      </c>
      <c r="B52" s="68">
        <v>252190</v>
      </c>
      <c r="C52" s="59">
        <v>20352</v>
      </c>
      <c r="D52" s="60">
        <v>7414.2336000000005</v>
      </c>
      <c r="E52" s="58">
        <v>40478</v>
      </c>
      <c r="F52" s="76">
        <v>6784</v>
      </c>
      <c r="G52" s="59">
        <v>171</v>
      </c>
      <c r="H52" s="60">
        <v>62.295300000000005</v>
      </c>
      <c r="I52" s="61">
        <v>40478</v>
      </c>
      <c r="J52" s="78"/>
      <c r="K52" s="62">
        <v>0</v>
      </c>
      <c r="L52" s="62">
        <v>0</v>
      </c>
      <c r="M52" s="58">
        <v>40478</v>
      </c>
      <c r="N52" s="76">
        <v>17796</v>
      </c>
      <c r="O52" s="59">
        <v>208</v>
      </c>
      <c r="P52" s="60">
        <v>75.7744</v>
      </c>
      <c r="Q52" s="58">
        <v>40478</v>
      </c>
      <c r="R52" s="68">
        <v>24238</v>
      </c>
      <c r="S52" s="59">
        <v>232</v>
      </c>
      <c r="T52" s="60">
        <v>84.517600000000002</v>
      </c>
      <c r="U52" s="58">
        <v>40478</v>
      </c>
      <c r="V52" s="68">
        <v>8093</v>
      </c>
      <c r="W52" s="59">
        <v>134</v>
      </c>
      <c r="X52" s="64">
        <v>48.816200000000002</v>
      </c>
      <c r="Z52" s="75">
        <v>40478</v>
      </c>
      <c r="AA52" s="69">
        <v>306860</v>
      </c>
      <c r="AB52" s="69">
        <v>86275</v>
      </c>
      <c r="AC52" s="97">
        <v>136990</v>
      </c>
      <c r="AD52" s="75">
        <v>40478</v>
      </c>
      <c r="AE52" s="69">
        <v>54230</v>
      </c>
      <c r="AF52" s="69"/>
      <c r="AG52" s="59">
        <v>482</v>
      </c>
      <c r="AH52" s="75">
        <v>40478</v>
      </c>
      <c r="AI52" s="69">
        <v>93164</v>
      </c>
      <c r="AJ52" s="69"/>
      <c r="AK52" s="59">
        <v>468</v>
      </c>
      <c r="AL52" s="75">
        <v>40478</v>
      </c>
      <c r="AM52" s="69">
        <v>38944</v>
      </c>
      <c r="AN52" s="69"/>
      <c r="AO52" s="69"/>
      <c r="AP52" s="97">
        <v>640</v>
      </c>
      <c r="AQ52" s="75">
        <v>40478</v>
      </c>
      <c r="AR52" s="69">
        <v>68000</v>
      </c>
      <c r="AS52" s="69"/>
      <c r="AT52" s="69"/>
      <c r="AU52" s="97">
        <v>305</v>
      </c>
      <c r="AV52" s="75">
        <v>40478</v>
      </c>
      <c r="AW52" s="69">
        <v>52620</v>
      </c>
      <c r="AX52" s="69"/>
      <c r="AY52" s="69"/>
      <c r="AZ52" s="97">
        <v>379</v>
      </c>
      <c r="BA52" s="133">
        <v>40478</v>
      </c>
      <c r="BB52" s="69">
        <v>489783</v>
      </c>
      <c r="BC52" s="69"/>
      <c r="BD52" s="69"/>
      <c r="BE52" s="131">
        <v>6596</v>
      </c>
      <c r="BG52" s="75">
        <v>40478</v>
      </c>
      <c r="BH52" s="69">
        <v>12</v>
      </c>
      <c r="BI52" s="165">
        <v>0</v>
      </c>
      <c r="BJ52" s="75">
        <v>40478</v>
      </c>
      <c r="BK52" s="69">
        <v>8066</v>
      </c>
      <c r="BL52" s="166">
        <v>71</v>
      </c>
      <c r="BM52" s="75">
        <v>40478</v>
      </c>
      <c r="BN52" s="69">
        <v>326088</v>
      </c>
      <c r="BO52" s="167">
        <v>1776</v>
      </c>
      <c r="BP52" s="75">
        <v>40478</v>
      </c>
      <c r="BQ52" s="69">
        <v>84741</v>
      </c>
      <c r="BR52" s="167">
        <v>1289</v>
      </c>
      <c r="BS52" s="75">
        <v>40478</v>
      </c>
      <c r="BT52" s="69">
        <v>1330</v>
      </c>
      <c r="BU52" s="165">
        <v>1</v>
      </c>
      <c r="BV52" s="75">
        <v>40478</v>
      </c>
      <c r="BW52" s="69">
        <v>4835</v>
      </c>
      <c r="BX52" s="168">
        <v>0</v>
      </c>
    </row>
    <row r="53" spans="1:76">
      <c r="A53" s="66">
        <v>40508</v>
      </c>
      <c r="B53" s="68">
        <v>286561</v>
      </c>
      <c r="C53" s="59">
        <v>34371</v>
      </c>
      <c r="D53" s="60">
        <v>12521.355300000001</v>
      </c>
      <c r="E53" s="58">
        <v>40508</v>
      </c>
      <c r="F53" s="76">
        <v>7141</v>
      </c>
      <c r="G53" s="59">
        <v>357</v>
      </c>
      <c r="H53" s="60">
        <v>130.05510000000001</v>
      </c>
      <c r="I53" s="61">
        <v>40508</v>
      </c>
      <c r="J53" s="78"/>
      <c r="K53" s="62">
        <v>0</v>
      </c>
      <c r="L53" s="62">
        <v>0</v>
      </c>
      <c r="M53" s="58">
        <v>40508</v>
      </c>
      <c r="N53" s="76">
        <v>18279</v>
      </c>
      <c r="O53" s="59">
        <v>483</v>
      </c>
      <c r="P53" s="60">
        <v>175.95690000000002</v>
      </c>
      <c r="Q53" s="58">
        <v>40508</v>
      </c>
      <c r="R53" s="68">
        <v>24700</v>
      </c>
      <c r="S53" s="59">
        <v>462</v>
      </c>
      <c r="T53" s="60">
        <v>168.3066</v>
      </c>
      <c r="U53" s="58">
        <v>40508</v>
      </c>
      <c r="V53" s="68">
        <v>8371</v>
      </c>
      <c r="W53" s="59">
        <v>278</v>
      </c>
      <c r="X53" s="64">
        <v>101.2754</v>
      </c>
      <c r="Z53" s="75">
        <v>40508</v>
      </c>
      <c r="AA53" s="69">
        <v>318949</v>
      </c>
      <c r="AB53" s="69">
        <v>89762</v>
      </c>
      <c r="AC53" s="97">
        <v>155760</v>
      </c>
      <c r="AD53" s="75">
        <v>40508</v>
      </c>
      <c r="AE53" s="69">
        <v>54897</v>
      </c>
      <c r="AF53" s="69"/>
      <c r="AG53" s="59">
        <v>667</v>
      </c>
      <c r="AH53" s="75">
        <v>40508</v>
      </c>
      <c r="AI53" s="69">
        <v>93679</v>
      </c>
      <c r="AJ53" s="69"/>
      <c r="AK53" s="59">
        <v>515</v>
      </c>
      <c r="AL53" s="75">
        <v>40508</v>
      </c>
      <c r="AM53" s="69">
        <v>39749</v>
      </c>
      <c r="AN53" s="69"/>
      <c r="AO53" s="69"/>
      <c r="AP53" s="97">
        <v>805</v>
      </c>
      <c r="AQ53" s="75">
        <v>40508</v>
      </c>
      <c r="AR53" s="69">
        <v>68361</v>
      </c>
      <c r="AS53" s="69"/>
      <c r="AT53" s="69"/>
      <c r="AU53" s="97">
        <v>361</v>
      </c>
      <c r="AV53" s="75">
        <v>40508</v>
      </c>
      <c r="AW53" s="69">
        <v>53124</v>
      </c>
      <c r="AX53" s="69"/>
      <c r="AY53" s="69"/>
      <c r="AZ53" s="97">
        <v>504</v>
      </c>
      <c r="BA53" s="133">
        <v>40508</v>
      </c>
      <c r="BB53" s="69">
        <v>497782</v>
      </c>
      <c r="BC53" s="69"/>
      <c r="BD53" s="69"/>
      <c r="BE53" s="131">
        <v>7999</v>
      </c>
      <c r="BG53" s="75">
        <v>40508</v>
      </c>
      <c r="BH53" s="69">
        <v>12</v>
      </c>
      <c r="BI53" s="165">
        <v>0</v>
      </c>
      <c r="BJ53" s="75">
        <v>40508</v>
      </c>
      <c r="BK53" s="69">
        <v>8148</v>
      </c>
      <c r="BL53" s="166">
        <v>82</v>
      </c>
      <c r="BM53" s="75">
        <v>40508</v>
      </c>
      <c r="BN53" s="69">
        <v>328028</v>
      </c>
      <c r="BO53" s="167">
        <v>1940</v>
      </c>
      <c r="BP53" s="75">
        <v>40508</v>
      </c>
      <c r="BQ53" s="69">
        <v>86052</v>
      </c>
      <c r="BR53" s="167">
        <v>1311</v>
      </c>
      <c r="BS53" s="75">
        <v>40508</v>
      </c>
      <c r="BT53" s="69">
        <v>1331</v>
      </c>
      <c r="BU53" s="165">
        <v>1</v>
      </c>
      <c r="BV53" s="75">
        <v>40508</v>
      </c>
      <c r="BW53" s="69">
        <v>4836</v>
      </c>
      <c r="BX53" s="168">
        <v>1</v>
      </c>
    </row>
    <row r="54" spans="1:76">
      <c r="A54" s="66">
        <v>40541</v>
      </c>
      <c r="B54" s="68">
        <v>336728</v>
      </c>
      <c r="C54" s="59">
        <v>50167</v>
      </c>
      <c r="D54" s="60">
        <v>18275.838100000001</v>
      </c>
      <c r="E54" s="58">
        <v>40541</v>
      </c>
      <c r="F54" s="76">
        <v>7909</v>
      </c>
      <c r="G54" s="59">
        <v>768</v>
      </c>
      <c r="H54" s="60">
        <v>279.7824</v>
      </c>
      <c r="I54" s="61">
        <v>40541</v>
      </c>
      <c r="J54" s="78"/>
      <c r="K54" s="62">
        <v>0</v>
      </c>
      <c r="L54" s="62">
        <v>0</v>
      </c>
      <c r="M54" s="58">
        <v>40541</v>
      </c>
      <c r="N54" s="76">
        <v>19259</v>
      </c>
      <c r="O54" s="59">
        <v>980</v>
      </c>
      <c r="P54" s="60">
        <v>357.01400000000001</v>
      </c>
      <c r="Q54" s="58">
        <v>40541</v>
      </c>
      <c r="R54" s="68">
        <v>25824</v>
      </c>
      <c r="S54" s="59">
        <v>1124</v>
      </c>
      <c r="T54" s="60">
        <v>409.47320000000002</v>
      </c>
      <c r="U54" s="58">
        <v>40541</v>
      </c>
      <c r="V54" s="68">
        <v>8917</v>
      </c>
      <c r="W54" s="59">
        <v>546</v>
      </c>
      <c r="X54" s="64">
        <v>198.90780000000001</v>
      </c>
      <c r="Z54" s="75">
        <v>40541</v>
      </c>
      <c r="AA54" s="69">
        <v>333010</v>
      </c>
      <c r="AB54" s="69">
        <v>93921</v>
      </c>
      <c r="AC54" s="97">
        <v>182200</v>
      </c>
      <c r="AD54" s="75">
        <v>40541</v>
      </c>
      <c r="AE54" s="69">
        <v>56060</v>
      </c>
      <c r="AF54" s="69"/>
      <c r="AG54" s="59">
        <v>1163</v>
      </c>
      <c r="AH54" s="75">
        <v>40541</v>
      </c>
      <c r="AI54" s="69">
        <v>94360</v>
      </c>
      <c r="AJ54" s="69"/>
      <c r="AK54" s="97">
        <v>681</v>
      </c>
      <c r="AL54" s="77">
        <v>40541</v>
      </c>
      <c r="AM54" s="136">
        <v>40838</v>
      </c>
      <c r="AN54" s="88"/>
      <c r="AO54" s="88"/>
      <c r="AP54" s="97">
        <v>1089</v>
      </c>
      <c r="AQ54" s="75">
        <v>40541</v>
      </c>
      <c r="AR54" s="69">
        <v>68834</v>
      </c>
      <c r="AS54" s="69"/>
      <c r="AT54" s="69"/>
      <c r="AU54" s="97">
        <v>473</v>
      </c>
      <c r="AV54" s="75">
        <v>40541</v>
      </c>
      <c r="AW54" s="69">
        <v>53858</v>
      </c>
      <c r="AX54" s="69"/>
      <c r="AY54" s="69"/>
      <c r="AZ54" s="97">
        <v>734</v>
      </c>
      <c r="BA54" s="133">
        <v>40541</v>
      </c>
      <c r="BB54" s="69">
        <v>507120</v>
      </c>
      <c r="BC54" s="69"/>
      <c r="BD54" s="69"/>
      <c r="BE54" s="131">
        <v>9338</v>
      </c>
      <c r="BG54" s="75">
        <v>40541</v>
      </c>
      <c r="BH54" s="69">
        <v>12</v>
      </c>
      <c r="BI54" s="165">
        <v>0</v>
      </c>
      <c r="BJ54" s="75">
        <v>40541</v>
      </c>
      <c r="BK54" s="69">
        <v>8236</v>
      </c>
      <c r="BL54" s="166">
        <v>88</v>
      </c>
      <c r="BM54" s="75">
        <v>40541</v>
      </c>
      <c r="BN54" s="69">
        <v>330098</v>
      </c>
      <c r="BO54" s="167">
        <v>2070</v>
      </c>
      <c r="BP54" s="75">
        <v>40541</v>
      </c>
      <c r="BQ54" s="69">
        <v>87542</v>
      </c>
      <c r="BR54" s="167">
        <v>1490</v>
      </c>
      <c r="BS54" s="75">
        <v>40541</v>
      </c>
      <c r="BT54" s="69">
        <v>1331</v>
      </c>
      <c r="BU54" s="165">
        <v>0</v>
      </c>
      <c r="BV54" s="75">
        <v>40541</v>
      </c>
      <c r="BW54" s="69">
        <v>4837</v>
      </c>
      <c r="BX54" s="168">
        <v>1</v>
      </c>
    </row>
    <row r="55" spans="1:76">
      <c r="A55" s="79">
        <v>40574</v>
      </c>
      <c r="B55" s="80">
        <v>383027</v>
      </c>
      <c r="C55" s="81">
        <v>46299</v>
      </c>
      <c r="D55" s="82">
        <v>16866.725699999999</v>
      </c>
      <c r="E55" s="83">
        <v>40574</v>
      </c>
      <c r="F55" s="84">
        <v>8465</v>
      </c>
      <c r="G55" s="81">
        <v>556</v>
      </c>
      <c r="H55" s="82">
        <v>202.55080000000001</v>
      </c>
      <c r="I55" s="61">
        <v>40574</v>
      </c>
      <c r="J55" s="85"/>
      <c r="K55" s="62">
        <v>0</v>
      </c>
      <c r="L55" s="62">
        <v>0</v>
      </c>
      <c r="M55" s="83">
        <v>40574</v>
      </c>
      <c r="N55" s="84">
        <v>20088</v>
      </c>
      <c r="O55" s="81">
        <v>829</v>
      </c>
      <c r="P55" s="82">
        <v>302.00470000000001</v>
      </c>
      <c r="Q55" s="83">
        <v>40574</v>
      </c>
      <c r="R55" s="80">
        <v>26844</v>
      </c>
      <c r="S55" s="81">
        <v>1020</v>
      </c>
      <c r="T55" s="82">
        <v>371.58600000000001</v>
      </c>
      <c r="U55" s="83">
        <v>40574</v>
      </c>
      <c r="V55" s="80">
        <v>9273</v>
      </c>
      <c r="W55" s="81">
        <v>356</v>
      </c>
      <c r="X55" s="86">
        <v>129.6908</v>
      </c>
      <c r="Z55" s="137">
        <v>40574</v>
      </c>
      <c r="AA55" s="88">
        <v>347656</v>
      </c>
      <c r="AB55" s="88">
        <v>98218</v>
      </c>
      <c r="AC55" s="97">
        <v>189430</v>
      </c>
      <c r="AD55" s="137">
        <v>40574</v>
      </c>
      <c r="AE55" s="88">
        <v>57172</v>
      </c>
      <c r="AF55" s="88"/>
      <c r="AG55" s="81">
        <v>1112</v>
      </c>
      <c r="AH55" s="137">
        <v>40574</v>
      </c>
      <c r="AI55" s="88">
        <v>95221</v>
      </c>
      <c r="AJ55" s="69"/>
      <c r="AK55" s="81">
        <v>861</v>
      </c>
      <c r="AL55" s="137">
        <v>40574</v>
      </c>
      <c r="AM55" s="88">
        <v>41898</v>
      </c>
      <c r="AN55" s="88"/>
      <c r="AO55" s="88"/>
      <c r="AP55" s="97">
        <v>1060</v>
      </c>
      <c r="AQ55" s="137">
        <v>40574</v>
      </c>
      <c r="AR55" s="88">
        <v>69276</v>
      </c>
      <c r="AS55" s="88"/>
      <c r="AT55" s="88"/>
      <c r="AU55" s="97">
        <v>442</v>
      </c>
      <c r="AV55" s="137">
        <v>40574</v>
      </c>
      <c r="AW55" s="88">
        <v>54447</v>
      </c>
      <c r="AX55" s="69"/>
      <c r="AY55" s="69"/>
      <c r="AZ55" s="97">
        <v>589</v>
      </c>
      <c r="BA55" s="138">
        <v>40574</v>
      </c>
      <c r="BB55" s="69">
        <v>516458</v>
      </c>
      <c r="BC55" s="69"/>
      <c r="BD55" s="69"/>
      <c r="BE55" s="131">
        <v>9338</v>
      </c>
      <c r="BG55" s="137">
        <v>40574</v>
      </c>
      <c r="BH55" s="88">
        <v>13</v>
      </c>
      <c r="BI55" s="169">
        <v>1</v>
      </c>
      <c r="BJ55" s="137">
        <v>40574</v>
      </c>
      <c r="BK55" s="88">
        <v>8344</v>
      </c>
      <c r="BL55" s="170">
        <v>108</v>
      </c>
      <c r="BM55" s="137">
        <v>40574</v>
      </c>
      <c r="BN55" s="88">
        <v>332205</v>
      </c>
      <c r="BO55" s="167">
        <v>2107</v>
      </c>
      <c r="BP55" s="137">
        <v>40574</v>
      </c>
      <c r="BQ55" s="88">
        <v>89184</v>
      </c>
      <c r="BR55" s="167">
        <v>1642</v>
      </c>
      <c r="BS55" s="137">
        <v>40574</v>
      </c>
      <c r="BT55" s="88">
        <v>1349</v>
      </c>
      <c r="BU55" s="169">
        <v>18</v>
      </c>
      <c r="BV55" s="137">
        <v>40574</v>
      </c>
      <c r="BW55" s="88">
        <v>4838</v>
      </c>
      <c r="BX55" s="171"/>
    </row>
    <row r="56" spans="1:76">
      <c r="A56" s="79">
        <v>40602</v>
      </c>
      <c r="B56" s="80">
        <v>417466</v>
      </c>
      <c r="C56" s="81">
        <v>34439</v>
      </c>
      <c r="D56" s="82">
        <v>12546.127700000001</v>
      </c>
      <c r="E56" s="83">
        <v>40602</v>
      </c>
      <c r="F56" s="84">
        <v>8810</v>
      </c>
      <c r="G56" s="81">
        <v>345</v>
      </c>
      <c r="H56" s="82">
        <v>125.68350000000001</v>
      </c>
      <c r="I56" s="61">
        <v>40602</v>
      </c>
      <c r="J56" s="85"/>
      <c r="K56" s="62">
        <v>0</v>
      </c>
      <c r="L56" s="62">
        <v>0</v>
      </c>
      <c r="M56" s="83">
        <v>40602</v>
      </c>
      <c r="N56" s="84">
        <v>20611</v>
      </c>
      <c r="O56" s="81">
        <v>523</v>
      </c>
      <c r="P56" s="82">
        <v>190.52889999999999</v>
      </c>
      <c r="Q56" s="79">
        <v>40602</v>
      </c>
      <c r="R56" s="80">
        <v>27637</v>
      </c>
      <c r="S56" s="81">
        <v>793</v>
      </c>
      <c r="T56" s="82">
        <v>288.88990000000001</v>
      </c>
      <c r="U56" s="79">
        <v>40602</v>
      </c>
      <c r="V56" s="80">
        <v>9498</v>
      </c>
      <c r="W56" s="81">
        <v>225</v>
      </c>
      <c r="X56" s="86">
        <v>81.967500000000001</v>
      </c>
      <c r="Z56" s="137">
        <v>40602</v>
      </c>
      <c r="AA56" s="88">
        <v>359433</v>
      </c>
      <c r="AB56" s="88">
        <v>101631</v>
      </c>
      <c r="AC56" s="97">
        <v>151900</v>
      </c>
      <c r="AD56" s="137">
        <v>40602</v>
      </c>
      <c r="AE56" s="88">
        <v>57940</v>
      </c>
      <c r="AF56" s="88"/>
      <c r="AG56" s="81">
        <v>768</v>
      </c>
      <c r="AH56" s="137">
        <v>40602</v>
      </c>
      <c r="AI56" s="88">
        <v>95940</v>
      </c>
      <c r="AJ56" s="69"/>
      <c r="AK56" s="81">
        <v>719</v>
      </c>
      <c r="AL56" s="137">
        <v>40602</v>
      </c>
      <c r="AM56" s="88">
        <v>42801</v>
      </c>
      <c r="AN56" s="88"/>
      <c r="AO56" s="88"/>
      <c r="AP56" s="97">
        <v>903</v>
      </c>
      <c r="AQ56" s="137">
        <v>40844</v>
      </c>
      <c r="AR56" s="88">
        <v>69658</v>
      </c>
      <c r="AS56" s="88"/>
      <c r="AT56" s="88"/>
      <c r="AU56" s="97">
        <v>382</v>
      </c>
      <c r="AV56" s="137">
        <v>40602</v>
      </c>
      <c r="AW56" s="88">
        <v>54951</v>
      </c>
      <c r="AX56" s="69"/>
      <c r="AY56" s="69"/>
      <c r="AZ56" s="97">
        <v>504</v>
      </c>
      <c r="BA56" s="138">
        <v>40602</v>
      </c>
      <c r="BB56" s="69">
        <v>524058</v>
      </c>
      <c r="BC56" s="69"/>
      <c r="BD56" s="69"/>
      <c r="BE56" s="131">
        <v>7600</v>
      </c>
      <c r="BG56" s="137">
        <v>40602</v>
      </c>
      <c r="BH56" s="88">
        <v>16</v>
      </c>
      <c r="BI56" s="169">
        <v>3</v>
      </c>
      <c r="BJ56" s="137">
        <v>40602</v>
      </c>
      <c r="BK56" s="88">
        <v>8446</v>
      </c>
      <c r="BL56" s="170">
        <v>102</v>
      </c>
      <c r="BM56" s="137">
        <v>40602</v>
      </c>
      <c r="BN56" s="88">
        <v>334205</v>
      </c>
      <c r="BO56" s="167">
        <v>2000</v>
      </c>
      <c r="BP56" s="137">
        <v>40602</v>
      </c>
      <c r="BQ56" s="88">
        <v>90473</v>
      </c>
      <c r="BR56" s="167">
        <v>1289</v>
      </c>
      <c r="BS56" s="137">
        <v>40602</v>
      </c>
      <c r="BT56" s="88">
        <v>1372</v>
      </c>
      <c r="BU56" s="169">
        <v>23</v>
      </c>
      <c r="BV56" s="137">
        <v>40602</v>
      </c>
      <c r="BW56" s="88">
        <v>4839</v>
      </c>
      <c r="BX56" s="171">
        <v>1</v>
      </c>
    </row>
    <row r="57" spans="1:76">
      <c r="A57" s="79">
        <v>40632</v>
      </c>
      <c r="B57" s="80">
        <v>449196</v>
      </c>
      <c r="C57" s="81">
        <v>31730</v>
      </c>
      <c r="D57" s="87">
        <v>11559.239</v>
      </c>
      <c r="E57" s="79">
        <v>40632</v>
      </c>
      <c r="F57" s="84">
        <v>9196</v>
      </c>
      <c r="G57" s="81">
        <v>386</v>
      </c>
      <c r="H57" s="87">
        <v>140.6198</v>
      </c>
      <c r="I57" s="67">
        <v>40632</v>
      </c>
      <c r="J57" s="87"/>
      <c r="K57" s="62">
        <v>0</v>
      </c>
      <c r="L57" s="62">
        <v>0</v>
      </c>
      <c r="M57" s="79">
        <v>40632</v>
      </c>
      <c r="N57" s="84">
        <v>21208</v>
      </c>
      <c r="O57" s="81">
        <v>597</v>
      </c>
      <c r="P57" s="87">
        <v>217.4871</v>
      </c>
      <c r="Q57" s="79">
        <v>40632</v>
      </c>
      <c r="R57" s="80">
        <v>28396</v>
      </c>
      <c r="S57" s="81">
        <v>759</v>
      </c>
      <c r="T57" s="87">
        <v>276.50370000000004</v>
      </c>
      <c r="U57" s="79">
        <v>40632</v>
      </c>
      <c r="V57" s="80">
        <v>9750</v>
      </c>
      <c r="W57" s="81">
        <v>252</v>
      </c>
      <c r="X57" s="86">
        <v>91.803600000000003</v>
      </c>
      <c r="Z57" s="137">
        <v>40632</v>
      </c>
      <c r="AA57" s="88">
        <v>370883</v>
      </c>
      <c r="AB57" s="88">
        <v>105210</v>
      </c>
      <c r="AC57" s="97">
        <v>150290</v>
      </c>
      <c r="AD57" s="137">
        <v>40632</v>
      </c>
      <c r="AE57" s="88">
        <v>58520</v>
      </c>
      <c r="AF57" s="88"/>
      <c r="AG57" s="81">
        <v>580</v>
      </c>
      <c r="AH57" s="137">
        <v>40632</v>
      </c>
      <c r="AI57" s="88">
        <v>96575</v>
      </c>
      <c r="AJ57" s="69"/>
      <c r="AK57" s="81">
        <v>635</v>
      </c>
      <c r="AL57" s="137">
        <v>40632</v>
      </c>
      <c r="AM57" s="88">
        <v>43761</v>
      </c>
      <c r="AN57" s="88"/>
      <c r="AO57" s="88"/>
      <c r="AP57" s="97">
        <v>960</v>
      </c>
      <c r="AQ57" s="137">
        <v>40632</v>
      </c>
      <c r="AR57" s="88">
        <v>70035</v>
      </c>
      <c r="AS57" s="88"/>
      <c r="AT57" s="88"/>
      <c r="AU57" s="97">
        <v>377</v>
      </c>
      <c r="AV57" s="137">
        <v>40632</v>
      </c>
      <c r="AW57" s="88">
        <v>55427</v>
      </c>
      <c r="AX57" s="69"/>
      <c r="AY57" s="69"/>
      <c r="AZ57" s="97">
        <v>476</v>
      </c>
      <c r="BA57" s="138">
        <v>40632</v>
      </c>
      <c r="BB57" s="69">
        <v>528217</v>
      </c>
      <c r="BC57" s="69"/>
      <c r="BD57" s="69"/>
      <c r="BE57" s="131">
        <v>4159</v>
      </c>
      <c r="BG57" s="137">
        <v>40632</v>
      </c>
      <c r="BH57" s="88">
        <v>16</v>
      </c>
      <c r="BI57" s="169">
        <v>0</v>
      </c>
      <c r="BJ57" s="137">
        <v>40632</v>
      </c>
      <c r="BK57" s="88">
        <v>8540</v>
      </c>
      <c r="BL57" s="170">
        <v>94</v>
      </c>
      <c r="BM57" s="137">
        <v>40632</v>
      </c>
      <c r="BN57" s="88">
        <v>335945</v>
      </c>
      <c r="BO57" s="167">
        <v>1740</v>
      </c>
      <c r="BP57" s="137">
        <v>40632</v>
      </c>
      <c r="BQ57" s="88">
        <v>91770</v>
      </c>
      <c r="BR57" s="167">
        <v>1297</v>
      </c>
      <c r="BS57" s="137">
        <v>40632</v>
      </c>
      <c r="BT57" s="88">
        <v>1389</v>
      </c>
      <c r="BU57" s="169">
        <v>17</v>
      </c>
      <c r="BV57" s="137">
        <v>40632</v>
      </c>
      <c r="BW57" s="88">
        <v>4840</v>
      </c>
      <c r="BX57" s="171">
        <v>1</v>
      </c>
    </row>
    <row r="58" spans="1:76">
      <c r="A58" s="79">
        <v>40660</v>
      </c>
      <c r="B58" s="80">
        <v>463131</v>
      </c>
      <c r="C58" s="81">
        <v>13935</v>
      </c>
      <c r="D58" s="87">
        <v>5076.5205000000005</v>
      </c>
      <c r="E58" s="79">
        <v>40660</v>
      </c>
      <c r="F58" s="84">
        <v>9317</v>
      </c>
      <c r="G58" s="81">
        <v>121</v>
      </c>
      <c r="H58" s="87">
        <v>44.080300000000001</v>
      </c>
      <c r="I58" s="67">
        <v>40660</v>
      </c>
      <c r="J58" s="87"/>
      <c r="K58" s="62">
        <v>0</v>
      </c>
      <c r="L58" s="62">
        <v>0</v>
      </c>
      <c r="M58" s="79">
        <v>40660</v>
      </c>
      <c r="N58" s="88">
        <v>21428</v>
      </c>
      <c r="O58" s="81">
        <v>220</v>
      </c>
      <c r="P58" s="87">
        <v>80.146000000000001</v>
      </c>
      <c r="Q58" s="79">
        <v>40660</v>
      </c>
      <c r="R58" s="80">
        <v>28858</v>
      </c>
      <c r="S58" s="81">
        <v>462</v>
      </c>
      <c r="T58" s="87">
        <v>168.3066</v>
      </c>
      <c r="U58" s="79">
        <v>40660</v>
      </c>
      <c r="V58" s="80">
        <v>9841</v>
      </c>
      <c r="W58" s="81">
        <v>91</v>
      </c>
      <c r="X58" s="86">
        <v>33.151299999999999</v>
      </c>
      <c r="Z58" s="137">
        <v>40660</v>
      </c>
      <c r="AA58" s="88">
        <v>380841</v>
      </c>
      <c r="AB58" s="88">
        <v>107917</v>
      </c>
      <c r="AC58" s="97">
        <v>126650</v>
      </c>
      <c r="AD58" s="137">
        <v>40660</v>
      </c>
      <c r="AE58" s="88">
        <v>58912</v>
      </c>
      <c r="AF58" s="88"/>
      <c r="AG58" s="81">
        <v>392</v>
      </c>
      <c r="AH58" s="137">
        <v>40660</v>
      </c>
      <c r="AI58" s="88">
        <v>96911</v>
      </c>
      <c r="AJ58" s="69"/>
      <c r="AK58" s="81">
        <v>336</v>
      </c>
      <c r="AL58" s="137">
        <v>40660</v>
      </c>
      <c r="AM58" s="88">
        <v>44960</v>
      </c>
      <c r="AN58" s="88"/>
      <c r="AO58" s="88"/>
      <c r="AP58" s="97">
        <v>1199</v>
      </c>
      <c r="AQ58" s="137">
        <v>40660</v>
      </c>
      <c r="AR58" s="88">
        <v>70345</v>
      </c>
      <c r="AS58" s="88"/>
      <c r="AT58" s="88"/>
      <c r="AU58" s="97">
        <v>310</v>
      </c>
      <c r="AV58" s="137">
        <v>40660</v>
      </c>
      <c r="AW58" s="88">
        <v>55779</v>
      </c>
      <c r="AX58" s="69"/>
      <c r="AY58" s="69"/>
      <c r="AZ58" s="97">
        <v>352</v>
      </c>
      <c r="BA58" s="138">
        <v>40660</v>
      </c>
      <c r="BB58" s="69">
        <v>531686</v>
      </c>
      <c r="BC58" s="69"/>
      <c r="BD58" s="69"/>
      <c r="BE58" s="131">
        <v>3469</v>
      </c>
      <c r="BG58" s="137">
        <v>40660</v>
      </c>
      <c r="BH58" s="88">
        <v>16</v>
      </c>
      <c r="BI58" s="169">
        <v>0</v>
      </c>
      <c r="BJ58" s="137">
        <v>40660</v>
      </c>
      <c r="BK58" s="88">
        <v>8625</v>
      </c>
      <c r="BL58" s="170">
        <v>85</v>
      </c>
      <c r="BM58" s="137">
        <v>40660</v>
      </c>
      <c r="BN58" s="88">
        <v>337769</v>
      </c>
      <c r="BO58" s="167">
        <v>1824</v>
      </c>
      <c r="BP58" s="137">
        <v>40660</v>
      </c>
      <c r="BQ58" s="88">
        <v>93044</v>
      </c>
      <c r="BR58" s="97">
        <v>1274</v>
      </c>
      <c r="BS58" s="137">
        <v>40660</v>
      </c>
      <c r="BT58" s="88">
        <v>1412</v>
      </c>
      <c r="BU58" s="81">
        <v>23</v>
      </c>
      <c r="BV58" s="137">
        <v>40660</v>
      </c>
      <c r="BW58" s="88">
        <v>4841</v>
      </c>
      <c r="BX58" s="81">
        <v>1</v>
      </c>
    </row>
    <row r="59" spans="1:76">
      <c r="A59" s="79">
        <v>40689</v>
      </c>
      <c r="B59" s="80">
        <v>474477</v>
      </c>
      <c r="C59" s="81">
        <v>11346</v>
      </c>
      <c r="D59" s="87">
        <v>4133.3478000000005</v>
      </c>
      <c r="E59" s="79">
        <v>40689</v>
      </c>
      <c r="F59" s="84">
        <v>9407</v>
      </c>
      <c r="G59" s="81">
        <v>90</v>
      </c>
      <c r="H59" s="87">
        <v>32.786999999999999</v>
      </c>
      <c r="I59" s="67">
        <v>40689</v>
      </c>
      <c r="J59" s="87"/>
      <c r="K59" s="62">
        <v>0</v>
      </c>
      <c r="L59" s="62">
        <v>0</v>
      </c>
      <c r="M59" s="79">
        <v>40689</v>
      </c>
      <c r="N59" s="88">
        <v>21616</v>
      </c>
      <c r="O59" s="81">
        <v>188</v>
      </c>
      <c r="P59" s="87">
        <v>68.488399999999999</v>
      </c>
      <c r="Q59" s="79">
        <v>40689</v>
      </c>
      <c r="R59" s="80">
        <v>29135</v>
      </c>
      <c r="S59" s="81"/>
      <c r="T59" s="87">
        <v>0</v>
      </c>
      <c r="U59" s="79">
        <v>40689</v>
      </c>
      <c r="V59" s="80">
        <v>9888</v>
      </c>
      <c r="W59" s="81">
        <v>47</v>
      </c>
      <c r="X59" s="86">
        <v>17.1221</v>
      </c>
      <c r="Z59" s="137">
        <v>40689</v>
      </c>
      <c r="AA59" s="88">
        <v>390759</v>
      </c>
      <c r="AB59" s="88">
        <v>110807</v>
      </c>
      <c r="AC59" s="97">
        <v>128080</v>
      </c>
      <c r="AD59" s="137">
        <v>40689</v>
      </c>
      <c r="AE59" s="88">
        <v>59211</v>
      </c>
      <c r="AF59" s="88"/>
      <c r="AG59" s="81">
        <v>299</v>
      </c>
      <c r="AH59" s="137">
        <v>40689</v>
      </c>
      <c r="AI59" s="88">
        <v>97212</v>
      </c>
      <c r="AJ59" s="69"/>
      <c r="AK59" s="81">
        <v>301</v>
      </c>
      <c r="AL59" s="137">
        <v>40689</v>
      </c>
      <c r="AM59" s="88">
        <v>46113</v>
      </c>
      <c r="AN59" s="88"/>
      <c r="AO59" s="88"/>
      <c r="AP59" s="97">
        <v>1153</v>
      </c>
      <c r="AQ59" s="137">
        <v>40689</v>
      </c>
      <c r="AR59" s="88">
        <v>70645</v>
      </c>
      <c r="AS59" s="88"/>
      <c r="AT59" s="88"/>
      <c r="AU59" s="97">
        <v>300</v>
      </c>
      <c r="AV59" s="137">
        <v>40689</v>
      </c>
      <c r="AW59" s="88">
        <v>55956</v>
      </c>
      <c r="AX59" s="69"/>
      <c r="AY59" s="69"/>
      <c r="AZ59" s="97">
        <v>177</v>
      </c>
      <c r="BA59" s="138">
        <v>40689</v>
      </c>
      <c r="BB59" s="69">
        <v>536504</v>
      </c>
      <c r="BC59" s="69"/>
      <c r="BD59" s="69"/>
      <c r="BE59" s="131">
        <v>4818</v>
      </c>
      <c r="BG59" s="137">
        <v>40689</v>
      </c>
      <c r="BH59" s="88">
        <v>16</v>
      </c>
      <c r="BI59" s="169">
        <v>0</v>
      </c>
      <c r="BJ59" s="137">
        <v>40690</v>
      </c>
      <c r="BK59" s="88">
        <v>8745</v>
      </c>
      <c r="BL59" s="170">
        <v>120</v>
      </c>
      <c r="BM59" s="137">
        <v>40689</v>
      </c>
      <c r="BN59" s="88">
        <v>339827</v>
      </c>
      <c r="BO59" s="167">
        <v>2058</v>
      </c>
      <c r="BP59" s="137">
        <v>40689</v>
      </c>
      <c r="BQ59" s="88">
        <v>94401</v>
      </c>
      <c r="BR59" s="97">
        <v>1357</v>
      </c>
      <c r="BS59" s="137">
        <v>40689</v>
      </c>
      <c r="BT59" s="88">
        <v>1422</v>
      </c>
      <c r="BU59" s="81">
        <v>10</v>
      </c>
      <c r="BV59" s="137">
        <v>40689</v>
      </c>
      <c r="BW59" s="88">
        <v>4841</v>
      </c>
      <c r="BX59" s="81">
        <v>0</v>
      </c>
    </row>
    <row r="60" spans="1:76">
      <c r="A60" s="79">
        <v>40724</v>
      </c>
      <c r="B60" s="88">
        <v>487607</v>
      </c>
      <c r="C60" s="81">
        <v>13130</v>
      </c>
      <c r="D60" s="87">
        <v>4783.259</v>
      </c>
      <c r="E60" s="79">
        <v>40724</v>
      </c>
      <c r="F60" s="88">
        <v>9503</v>
      </c>
      <c r="G60" s="81">
        <v>96</v>
      </c>
      <c r="H60" s="87">
        <v>34.972799999999999</v>
      </c>
      <c r="I60" s="67">
        <v>40724</v>
      </c>
      <c r="J60" s="87"/>
      <c r="K60" s="62">
        <v>0</v>
      </c>
      <c r="L60" s="62">
        <v>0</v>
      </c>
      <c r="M60" s="79">
        <v>40724</v>
      </c>
      <c r="N60" s="88">
        <v>21829</v>
      </c>
      <c r="O60" s="81">
        <v>213</v>
      </c>
      <c r="P60" s="87">
        <v>77.5959</v>
      </c>
      <c r="Q60" s="79">
        <v>40724</v>
      </c>
      <c r="R60" s="80">
        <v>29153</v>
      </c>
      <c r="S60" s="81">
        <v>18</v>
      </c>
      <c r="T60" s="87">
        <v>6.5574000000000003</v>
      </c>
      <c r="U60" s="79">
        <v>40724</v>
      </c>
      <c r="V60" s="80">
        <v>9920</v>
      </c>
      <c r="W60" s="81">
        <v>32</v>
      </c>
      <c r="X60" s="86">
        <v>11.6576</v>
      </c>
      <c r="Z60" s="137">
        <v>40724</v>
      </c>
      <c r="AA60" s="88">
        <v>404912</v>
      </c>
      <c r="AB60" s="88">
        <v>114761</v>
      </c>
      <c r="AC60" s="97">
        <v>181070</v>
      </c>
      <c r="AD60" s="137">
        <v>40724</v>
      </c>
      <c r="AE60" s="88">
        <v>59739</v>
      </c>
      <c r="AF60" s="88"/>
      <c r="AG60" s="81">
        <v>528</v>
      </c>
      <c r="AH60" s="137">
        <v>40724</v>
      </c>
      <c r="AI60" s="88">
        <v>97606</v>
      </c>
      <c r="AJ60" s="69"/>
      <c r="AK60" s="81">
        <v>394</v>
      </c>
      <c r="AL60" s="137">
        <v>40724</v>
      </c>
      <c r="AM60" s="88">
        <v>47580</v>
      </c>
      <c r="AN60" s="88"/>
      <c r="AO60" s="88"/>
      <c r="AP60" s="97">
        <v>1467</v>
      </c>
      <c r="AQ60" s="137">
        <v>40724</v>
      </c>
      <c r="AR60" s="88">
        <v>71077</v>
      </c>
      <c r="AS60" s="88"/>
      <c r="AT60" s="88"/>
      <c r="AU60" s="97">
        <v>432</v>
      </c>
      <c r="AV60" s="137">
        <v>40724</v>
      </c>
      <c r="AW60" s="88">
        <v>56186</v>
      </c>
      <c r="AX60" s="69"/>
      <c r="AY60" s="69"/>
      <c r="AZ60" s="97">
        <v>230</v>
      </c>
      <c r="BA60" s="138">
        <v>40724</v>
      </c>
      <c r="BB60" s="69">
        <v>545715</v>
      </c>
      <c r="BC60" s="69"/>
      <c r="BD60" s="69"/>
      <c r="BE60" s="131">
        <v>9211</v>
      </c>
      <c r="BG60" s="137">
        <v>40724</v>
      </c>
      <c r="BH60" s="88">
        <v>16</v>
      </c>
      <c r="BI60" s="169">
        <v>0</v>
      </c>
      <c r="BJ60" s="137">
        <v>40724</v>
      </c>
      <c r="BK60" s="88">
        <v>8881</v>
      </c>
      <c r="BL60" s="170">
        <v>136</v>
      </c>
      <c r="BM60" s="137">
        <v>40724</v>
      </c>
      <c r="BN60" s="88">
        <v>342725</v>
      </c>
      <c r="BO60" s="167">
        <v>2898</v>
      </c>
      <c r="BP60" s="137">
        <v>40724</v>
      </c>
      <c r="BQ60" s="88">
        <v>96331</v>
      </c>
      <c r="BR60" s="97">
        <v>1930</v>
      </c>
      <c r="BS60" s="88" t="s">
        <v>62</v>
      </c>
      <c r="BT60" s="88">
        <v>1427</v>
      </c>
      <c r="BU60" s="81">
        <v>5</v>
      </c>
      <c r="BV60" s="88" t="s">
        <v>62</v>
      </c>
      <c r="BW60" s="88">
        <v>4842</v>
      </c>
      <c r="BX60" s="81">
        <v>1</v>
      </c>
    </row>
    <row r="61" spans="1:76">
      <c r="A61" s="79">
        <v>40751</v>
      </c>
      <c r="B61" s="88">
        <v>493871</v>
      </c>
      <c r="C61" s="81">
        <v>6264</v>
      </c>
      <c r="D61" s="87">
        <v>2281.9751999999999</v>
      </c>
      <c r="E61" s="79">
        <v>40751</v>
      </c>
      <c r="F61" s="88">
        <v>9537</v>
      </c>
      <c r="G61" s="81">
        <v>34</v>
      </c>
      <c r="H61" s="87">
        <v>12.386200000000001</v>
      </c>
      <c r="I61" s="67">
        <v>40751</v>
      </c>
      <c r="J61" s="87"/>
      <c r="K61" s="62">
        <v>0</v>
      </c>
      <c r="L61" s="62">
        <v>0</v>
      </c>
      <c r="M61" s="79">
        <v>40751</v>
      </c>
      <c r="N61" s="88">
        <v>21908</v>
      </c>
      <c r="O61" s="81">
        <v>79</v>
      </c>
      <c r="P61" s="87">
        <v>28.779700000000002</v>
      </c>
      <c r="Q61" s="79">
        <v>40751</v>
      </c>
      <c r="R61" s="80">
        <v>29162</v>
      </c>
      <c r="S61" s="81">
        <v>9</v>
      </c>
      <c r="T61" s="87">
        <v>3.2787000000000002</v>
      </c>
      <c r="U61" s="79">
        <v>40751</v>
      </c>
      <c r="V61" s="80">
        <v>9927</v>
      </c>
      <c r="W61" s="81">
        <v>7</v>
      </c>
      <c r="X61" s="86">
        <v>2.5501</v>
      </c>
      <c r="Z61" s="137">
        <v>40751</v>
      </c>
      <c r="AA61" s="88">
        <v>411506</v>
      </c>
      <c r="AB61" s="88">
        <v>116609</v>
      </c>
      <c r="AC61" s="97">
        <v>84420</v>
      </c>
      <c r="AD61" s="137">
        <v>40751</v>
      </c>
      <c r="AE61" s="88">
        <v>59908</v>
      </c>
      <c r="AF61" s="88"/>
      <c r="AG61" s="81">
        <v>169</v>
      </c>
      <c r="AH61" s="137">
        <v>40751</v>
      </c>
      <c r="AI61" s="88">
        <v>97801</v>
      </c>
      <c r="AJ61" s="69"/>
      <c r="AK61" s="81">
        <v>195</v>
      </c>
      <c r="AL61" s="137">
        <v>40751</v>
      </c>
      <c r="AM61" s="88">
        <v>48335</v>
      </c>
      <c r="AN61" s="88"/>
      <c r="AO61" s="88"/>
      <c r="AP61" s="97">
        <v>755</v>
      </c>
      <c r="AQ61" s="137">
        <v>40751</v>
      </c>
      <c r="AR61" s="88">
        <v>71263</v>
      </c>
      <c r="AS61" s="88"/>
      <c r="AT61" s="88"/>
      <c r="AU61" s="97">
        <v>186</v>
      </c>
      <c r="AV61" s="137">
        <v>40751</v>
      </c>
      <c r="AW61" s="88">
        <v>56307</v>
      </c>
      <c r="AX61" s="69"/>
      <c r="AY61" s="69"/>
      <c r="AZ61" s="97">
        <v>121</v>
      </c>
      <c r="BA61" s="138">
        <v>40751</v>
      </c>
      <c r="BB61" s="69">
        <v>549750</v>
      </c>
      <c r="BC61" s="69"/>
      <c r="BD61" s="69"/>
      <c r="BE61" s="97">
        <v>4035</v>
      </c>
      <c r="BG61" s="137">
        <v>40751</v>
      </c>
      <c r="BH61" s="88">
        <v>16</v>
      </c>
      <c r="BI61" s="169">
        <v>0</v>
      </c>
      <c r="BJ61" s="137">
        <v>40751</v>
      </c>
      <c r="BK61" s="88">
        <v>8951</v>
      </c>
      <c r="BL61" s="170">
        <v>70</v>
      </c>
      <c r="BM61" s="137">
        <v>40751</v>
      </c>
      <c r="BN61" s="88">
        <v>344087</v>
      </c>
      <c r="BO61" s="167">
        <v>1362</v>
      </c>
      <c r="BP61" s="137">
        <v>40751</v>
      </c>
      <c r="BQ61" s="88">
        <v>97327</v>
      </c>
      <c r="BR61" s="97">
        <v>996</v>
      </c>
      <c r="BS61" s="137">
        <v>40751</v>
      </c>
      <c r="BT61" s="88">
        <v>1430</v>
      </c>
      <c r="BU61" s="81">
        <v>3</v>
      </c>
      <c r="BV61" s="137">
        <v>40751</v>
      </c>
      <c r="BW61" s="88">
        <v>4843</v>
      </c>
      <c r="BX61" s="81">
        <v>1</v>
      </c>
    </row>
    <row r="62" spans="1:76">
      <c r="A62" s="79">
        <v>40783</v>
      </c>
      <c r="B62" s="88">
        <v>504017</v>
      </c>
      <c r="C62" s="81">
        <v>10146</v>
      </c>
      <c r="D62" s="87">
        <v>3696.1878000000002</v>
      </c>
      <c r="E62" s="79">
        <v>40783</v>
      </c>
      <c r="F62" s="88">
        <v>9582</v>
      </c>
      <c r="G62" s="81">
        <v>45</v>
      </c>
      <c r="H62" s="87">
        <v>16.3935</v>
      </c>
      <c r="I62" s="67">
        <v>40783</v>
      </c>
      <c r="J62" s="87"/>
      <c r="K62" s="62">
        <v>0</v>
      </c>
      <c r="L62" s="62">
        <v>0</v>
      </c>
      <c r="M62" s="79">
        <v>40783</v>
      </c>
      <c r="N62" s="88">
        <v>22005</v>
      </c>
      <c r="O62" s="81">
        <v>97</v>
      </c>
      <c r="P62" s="87">
        <v>35.3371</v>
      </c>
      <c r="Q62" s="79">
        <v>40783</v>
      </c>
      <c r="R62" s="80">
        <v>29177</v>
      </c>
      <c r="S62" s="81">
        <v>15</v>
      </c>
      <c r="T62" s="87">
        <v>5.4645000000000001</v>
      </c>
      <c r="U62" s="79">
        <v>40783</v>
      </c>
      <c r="V62" s="80">
        <v>9939</v>
      </c>
      <c r="W62" s="81">
        <v>12</v>
      </c>
      <c r="X62" s="86">
        <v>4.3715999999999999</v>
      </c>
      <c r="Z62" s="137">
        <v>40783</v>
      </c>
      <c r="AA62" s="88">
        <v>423132</v>
      </c>
      <c r="AB62" s="88">
        <v>119988</v>
      </c>
      <c r="AC62" s="97">
        <v>150050</v>
      </c>
      <c r="AD62" s="137">
        <v>40783</v>
      </c>
      <c r="AE62" s="88">
        <v>60182</v>
      </c>
      <c r="AF62" s="88"/>
      <c r="AG62" s="81">
        <v>274</v>
      </c>
      <c r="AH62" s="137">
        <v>40783</v>
      </c>
      <c r="AI62" s="88">
        <v>98112</v>
      </c>
      <c r="AJ62" s="69"/>
      <c r="AK62" s="81">
        <v>311</v>
      </c>
      <c r="AL62" s="137">
        <v>40783</v>
      </c>
      <c r="AM62" s="88">
        <v>49666</v>
      </c>
      <c r="AN62" s="88"/>
      <c r="AO62" s="88"/>
      <c r="AP62" s="97">
        <v>1331</v>
      </c>
      <c r="AQ62" s="137">
        <v>40783</v>
      </c>
      <c r="AR62" s="88">
        <v>71587</v>
      </c>
      <c r="AS62" s="88"/>
      <c r="AT62" s="88"/>
      <c r="AU62" s="97">
        <v>324</v>
      </c>
      <c r="AV62" s="137">
        <v>40783</v>
      </c>
      <c r="AW62" s="88">
        <v>56578</v>
      </c>
      <c r="AX62" s="69"/>
      <c r="AY62" s="69"/>
      <c r="AZ62" s="97">
        <v>271</v>
      </c>
      <c r="BA62" s="138">
        <v>40783</v>
      </c>
      <c r="BB62" s="69">
        <v>557145</v>
      </c>
      <c r="BC62" s="69"/>
      <c r="BD62" s="69"/>
      <c r="BE62" s="97">
        <v>7395</v>
      </c>
      <c r="BG62" s="137">
        <v>40783</v>
      </c>
      <c r="BH62" s="88">
        <v>16</v>
      </c>
      <c r="BI62" s="169">
        <v>0</v>
      </c>
      <c r="BJ62" s="137">
        <v>40783</v>
      </c>
      <c r="BK62" s="88">
        <v>9086</v>
      </c>
      <c r="BL62" s="170">
        <v>135</v>
      </c>
      <c r="BM62" s="137">
        <v>40783</v>
      </c>
      <c r="BN62" s="88">
        <v>346587</v>
      </c>
      <c r="BO62" s="167">
        <v>2500</v>
      </c>
      <c r="BP62" s="137">
        <v>40783</v>
      </c>
      <c r="BQ62" s="88">
        <v>98839</v>
      </c>
      <c r="BR62" s="97">
        <v>1512</v>
      </c>
      <c r="BS62" s="137">
        <v>40783</v>
      </c>
      <c r="BT62" s="88">
        <v>1437</v>
      </c>
      <c r="BU62" s="81">
        <v>7</v>
      </c>
      <c r="BV62" s="137">
        <v>40783</v>
      </c>
      <c r="BW62" s="88">
        <v>4844</v>
      </c>
      <c r="BX62" s="81">
        <v>1</v>
      </c>
    </row>
    <row r="63" spans="1:76">
      <c r="A63" s="79">
        <v>40814</v>
      </c>
      <c r="B63" s="88">
        <v>512417</v>
      </c>
      <c r="C63" s="81">
        <v>8400</v>
      </c>
      <c r="D63" s="87">
        <v>3060.12</v>
      </c>
      <c r="E63" s="79">
        <v>40814</v>
      </c>
      <c r="F63" s="88">
        <v>9594</v>
      </c>
      <c r="G63" s="81">
        <v>12</v>
      </c>
      <c r="H63" s="87">
        <v>4.3715999999999999</v>
      </c>
      <c r="I63" s="67">
        <v>40814</v>
      </c>
      <c r="J63" s="87"/>
      <c r="K63" s="62">
        <v>0</v>
      </c>
      <c r="L63" s="62">
        <v>0</v>
      </c>
      <c r="M63" s="79">
        <v>40814</v>
      </c>
      <c r="N63" s="88">
        <v>22012</v>
      </c>
      <c r="O63" s="81">
        <v>7</v>
      </c>
      <c r="P63" s="87">
        <v>2.5501</v>
      </c>
      <c r="Q63" s="79">
        <v>40814</v>
      </c>
      <c r="R63" s="80">
        <v>29190</v>
      </c>
      <c r="S63" s="81">
        <v>13</v>
      </c>
      <c r="T63" s="87">
        <v>4.7359</v>
      </c>
      <c r="U63" s="79">
        <v>40815</v>
      </c>
      <c r="V63" s="80">
        <v>9949</v>
      </c>
      <c r="W63" s="81">
        <v>10</v>
      </c>
      <c r="X63" s="86">
        <v>3.6430000000000002</v>
      </c>
      <c r="Z63" s="137">
        <v>40814</v>
      </c>
      <c r="AA63" s="88">
        <v>432914</v>
      </c>
      <c r="AB63" s="88">
        <v>122740</v>
      </c>
      <c r="AC63" s="97">
        <v>125340</v>
      </c>
      <c r="AD63" s="137">
        <v>40814</v>
      </c>
      <c r="AE63" s="88">
        <v>60423</v>
      </c>
      <c r="AF63" s="69"/>
      <c r="AG63" s="81">
        <v>241</v>
      </c>
      <c r="AH63" s="137">
        <v>40814</v>
      </c>
      <c r="AI63" s="88">
        <v>98364</v>
      </c>
      <c r="AJ63" s="69"/>
      <c r="AK63" s="81">
        <v>252</v>
      </c>
      <c r="AL63" s="137">
        <v>40814</v>
      </c>
      <c r="AM63" s="88">
        <v>50886</v>
      </c>
      <c r="AN63" s="69"/>
      <c r="AO63" s="69"/>
      <c r="AP63" s="97">
        <v>1220</v>
      </c>
      <c r="AQ63" s="137">
        <v>40814</v>
      </c>
      <c r="AR63" s="88">
        <v>71851</v>
      </c>
      <c r="AS63" s="69"/>
      <c r="AT63" s="69"/>
      <c r="AU63" s="97">
        <v>264</v>
      </c>
      <c r="AV63" s="137">
        <v>40814</v>
      </c>
      <c r="AW63" s="88">
        <v>56914</v>
      </c>
      <c r="AX63" s="69"/>
      <c r="AY63" s="69"/>
      <c r="AZ63" s="97">
        <v>336</v>
      </c>
      <c r="BA63" s="138">
        <v>40814</v>
      </c>
      <c r="BB63" s="69">
        <v>563181</v>
      </c>
      <c r="BC63" s="69"/>
      <c r="BD63" s="69"/>
      <c r="BE63" s="97">
        <v>6036</v>
      </c>
      <c r="BG63" s="137">
        <v>40814</v>
      </c>
      <c r="BH63" s="88">
        <v>16</v>
      </c>
      <c r="BI63" s="169">
        <v>0</v>
      </c>
      <c r="BJ63" s="137">
        <v>40814</v>
      </c>
      <c r="BK63" s="88">
        <v>9199</v>
      </c>
      <c r="BL63" s="170">
        <v>113</v>
      </c>
      <c r="BM63" s="137">
        <v>40814</v>
      </c>
      <c r="BN63" s="88">
        <v>348484</v>
      </c>
      <c r="BO63" s="167">
        <v>1897</v>
      </c>
      <c r="BP63" s="137">
        <v>40814</v>
      </c>
      <c r="BQ63" s="88">
        <v>145</v>
      </c>
      <c r="BR63" s="97">
        <v>1306</v>
      </c>
      <c r="BS63" s="137">
        <v>40814</v>
      </c>
      <c r="BT63" s="88">
        <v>1444</v>
      </c>
      <c r="BU63" s="81">
        <v>7</v>
      </c>
      <c r="BV63" s="137">
        <v>40814</v>
      </c>
      <c r="BW63" s="88">
        <v>4846</v>
      </c>
      <c r="BX63" s="81">
        <v>2</v>
      </c>
    </row>
    <row r="64" spans="1:76">
      <c r="A64" s="79">
        <v>40841</v>
      </c>
      <c r="B64" s="89">
        <v>524279</v>
      </c>
      <c r="C64" s="90">
        <v>11862</v>
      </c>
      <c r="D64" s="62">
        <v>4321.3266000000003</v>
      </c>
      <c r="E64" s="79">
        <v>40841</v>
      </c>
      <c r="F64" s="69">
        <v>9705</v>
      </c>
      <c r="G64" s="59">
        <v>111</v>
      </c>
      <c r="H64" s="62">
        <v>40.4373</v>
      </c>
      <c r="I64" s="67">
        <v>40841</v>
      </c>
      <c r="J64" s="62"/>
      <c r="K64" s="62">
        <v>0</v>
      </c>
      <c r="L64" s="62">
        <v>0</v>
      </c>
      <c r="M64" s="79">
        <v>40841</v>
      </c>
      <c r="N64" s="69">
        <v>22170</v>
      </c>
      <c r="O64" s="59">
        <v>158</v>
      </c>
      <c r="P64" s="62">
        <v>57.559400000000004</v>
      </c>
      <c r="Q64" s="79">
        <v>40841</v>
      </c>
      <c r="R64" s="68">
        <v>29298</v>
      </c>
      <c r="S64" s="59">
        <v>108</v>
      </c>
      <c r="T64" s="62">
        <v>39.3444</v>
      </c>
      <c r="U64" s="79">
        <v>40841</v>
      </c>
      <c r="V64" s="68">
        <v>10035</v>
      </c>
      <c r="W64" s="59">
        <v>86</v>
      </c>
      <c r="X64" s="64">
        <v>31.329800000000002</v>
      </c>
      <c r="Z64" s="137">
        <v>40841</v>
      </c>
      <c r="AA64" s="88">
        <v>443206</v>
      </c>
      <c r="AB64" s="88">
        <v>125755</v>
      </c>
      <c r="AC64" s="97">
        <v>133070</v>
      </c>
      <c r="AD64" s="137">
        <v>40841</v>
      </c>
      <c r="AE64" s="88">
        <v>60705</v>
      </c>
      <c r="AF64" s="69"/>
      <c r="AG64" s="81">
        <v>282</v>
      </c>
      <c r="AH64" s="137">
        <v>40841</v>
      </c>
      <c r="AI64" s="88">
        <v>98665</v>
      </c>
      <c r="AJ64" s="69"/>
      <c r="AK64" s="81">
        <v>301</v>
      </c>
      <c r="AL64" s="137">
        <v>40841</v>
      </c>
      <c r="AM64" s="88">
        <v>52168</v>
      </c>
      <c r="AN64" s="69"/>
      <c r="AO64" s="69"/>
      <c r="AP64" s="97">
        <v>1282</v>
      </c>
      <c r="AQ64" s="137">
        <v>40841</v>
      </c>
      <c r="AR64" s="88">
        <v>72117</v>
      </c>
      <c r="AS64" s="69"/>
      <c r="AT64" s="69"/>
      <c r="AU64" s="97">
        <v>266</v>
      </c>
      <c r="AV64" s="137">
        <v>40841</v>
      </c>
      <c r="AW64" s="88">
        <v>57172</v>
      </c>
      <c r="AX64" s="69"/>
      <c r="AY64" s="69"/>
      <c r="AZ64" s="97">
        <v>258</v>
      </c>
      <c r="BA64" s="138">
        <v>40841</v>
      </c>
      <c r="BB64" s="69">
        <v>570013</v>
      </c>
      <c r="BC64" s="69"/>
      <c r="BD64" s="69"/>
      <c r="BE64" s="97">
        <v>6832</v>
      </c>
      <c r="BG64" s="137">
        <v>40841</v>
      </c>
      <c r="BH64" s="88">
        <v>16</v>
      </c>
      <c r="BI64" s="169">
        <v>0</v>
      </c>
      <c r="BJ64" s="137">
        <v>40841</v>
      </c>
      <c r="BK64" s="88">
        <v>9309</v>
      </c>
      <c r="BL64" s="170">
        <v>110</v>
      </c>
      <c r="BM64" s="137">
        <v>40841</v>
      </c>
      <c r="BN64" s="88">
        <v>350553</v>
      </c>
      <c r="BO64" s="167">
        <v>2069</v>
      </c>
      <c r="BP64" s="137">
        <v>40841</v>
      </c>
      <c r="BQ64" s="88">
        <v>1451</v>
      </c>
      <c r="BR64" s="97">
        <v>1306</v>
      </c>
      <c r="BS64" s="137">
        <v>40841</v>
      </c>
      <c r="BT64" s="88">
        <v>1449</v>
      </c>
      <c r="BU64" s="81">
        <v>5</v>
      </c>
      <c r="BV64" s="137">
        <v>40841</v>
      </c>
      <c r="BW64" s="88">
        <v>4848</v>
      </c>
      <c r="BX64" s="81">
        <v>2</v>
      </c>
    </row>
    <row r="65" spans="1:76">
      <c r="A65" s="79">
        <v>40877</v>
      </c>
      <c r="B65" s="88">
        <v>10136</v>
      </c>
      <c r="C65" s="90">
        <v>-514143</v>
      </c>
      <c r="D65" s="62">
        <v>10376</v>
      </c>
      <c r="E65" s="79">
        <v>40877</v>
      </c>
      <c r="F65" s="88">
        <v>123</v>
      </c>
      <c r="G65" s="59">
        <v>-9582</v>
      </c>
      <c r="H65" s="91">
        <v>300</v>
      </c>
      <c r="I65" s="67">
        <v>40877</v>
      </c>
      <c r="J65" s="91"/>
      <c r="K65" s="62">
        <v>0</v>
      </c>
      <c r="L65" s="62">
        <v>0</v>
      </c>
      <c r="M65" s="79">
        <v>40877</v>
      </c>
      <c r="N65" s="88">
        <v>22721</v>
      </c>
      <c r="O65" s="59">
        <v>551</v>
      </c>
      <c r="P65" s="62">
        <v>200.72929999999999</v>
      </c>
      <c r="Q65" s="79">
        <v>40877</v>
      </c>
      <c r="R65" s="68">
        <v>30056</v>
      </c>
      <c r="S65" s="59">
        <v>758</v>
      </c>
      <c r="T65" s="62">
        <v>276.13940000000002</v>
      </c>
      <c r="U65" s="79">
        <v>40877</v>
      </c>
      <c r="V65" s="68">
        <v>10347</v>
      </c>
      <c r="W65" s="59">
        <v>312</v>
      </c>
      <c r="X65" s="62">
        <v>113.66160000000001</v>
      </c>
      <c r="Z65" s="137">
        <v>40877</v>
      </c>
      <c r="AA65" s="88">
        <v>459804</v>
      </c>
      <c r="AB65" s="88">
        <v>130311</v>
      </c>
      <c r="AC65" s="97">
        <v>211540</v>
      </c>
      <c r="AD65" s="137">
        <v>40877</v>
      </c>
      <c r="AE65" s="88">
        <v>61294</v>
      </c>
      <c r="AF65" s="69"/>
      <c r="AG65" s="81">
        <v>589</v>
      </c>
      <c r="AH65" s="137">
        <v>40877</v>
      </c>
      <c r="AI65" s="88">
        <v>99256</v>
      </c>
      <c r="AJ65" s="69"/>
      <c r="AK65" s="81">
        <v>591</v>
      </c>
      <c r="AL65" s="137">
        <v>40877</v>
      </c>
      <c r="AM65" s="88">
        <v>54178</v>
      </c>
      <c r="AN65" s="69"/>
      <c r="AO65" s="69"/>
      <c r="AP65" s="97">
        <v>2010</v>
      </c>
      <c r="AQ65" s="137">
        <v>40877</v>
      </c>
      <c r="AR65" s="88">
        <v>72573</v>
      </c>
      <c r="AS65" s="69"/>
      <c r="AT65" s="69"/>
      <c r="AU65" s="97">
        <v>456</v>
      </c>
      <c r="AV65" s="88" t="s">
        <v>58</v>
      </c>
      <c r="AW65" s="88">
        <v>57653</v>
      </c>
      <c r="AX65" s="69"/>
      <c r="AY65" s="69"/>
      <c r="AZ65" s="97">
        <v>481</v>
      </c>
      <c r="BA65" s="139" t="s">
        <v>58</v>
      </c>
      <c r="BB65" s="140">
        <v>577516</v>
      </c>
      <c r="BC65" s="69"/>
      <c r="BD65" s="69"/>
      <c r="BE65" s="97">
        <v>7503</v>
      </c>
      <c r="BG65" s="172">
        <v>40877</v>
      </c>
      <c r="BH65" s="88">
        <v>16</v>
      </c>
      <c r="BI65" s="169">
        <v>0</v>
      </c>
      <c r="BJ65" s="172">
        <v>40877</v>
      </c>
      <c r="BK65" s="88">
        <v>9469</v>
      </c>
      <c r="BL65" s="170">
        <v>160</v>
      </c>
      <c r="BM65" s="172">
        <v>40877</v>
      </c>
      <c r="BN65" s="88">
        <v>353096</v>
      </c>
      <c r="BO65" s="167">
        <v>2543</v>
      </c>
      <c r="BP65" s="172">
        <v>40877</v>
      </c>
      <c r="BQ65" s="88">
        <v>3171</v>
      </c>
      <c r="BR65" s="97">
        <v>1720</v>
      </c>
      <c r="BS65" s="172">
        <v>40877</v>
      </c>
      <c r="BT65" s="88">
        <v>1457</v>
      </c>
      <c r="BU65" s="81">
        <v>8</v>
      </c>
      <c r="BV65" s="172">
        <v>40877</v>
      </c>
      <c r="BW65" s="88">
        <v>4850</v>
      </c>
      <c r="BX65" s="81">
        <v>2</v>
      </c>
    </row>
    <row r="66" spans="1:76">
      <c r="A66" s="79">
        <v>40904</v>
      </c>
      <c r="B66" s="88">
        <v>15989</v>
      </c>
      <c r="C66" s="90">
        <v>5853</v>
      </c>
      <c r="D66" s="62">
        <v>2132.2479000000003</v>
      </c>
      <c r="E66" s="79">
        <v>40904</v>
      </c>
      <c r="F66" s="88">
        <v>466</v>
      </c>
      <c r="G66" s="59">
        <v>343</v>
      </c>
      <c r="H66" s="62">
        <v>124.95490000000001</v>
      </c>
      <c r="I66" s="67">
        <v>40904</v>
      </c>
      <c r="J66" s="62"/>
      <c r="K66" s="62">
        <v>0</v>
      </c>
      <c r="L66" s="62">
        <v>0</v>
      </c>
      <c r="M66" s="79">
        <v>40904</v>
      </c>
      <c r="N66" s="88">
        <v>23177</v>
      </c>
      <c r="O66" s="59">
        <v>456</v>
      </c>
      <c r="P66" s="62">
        <v>166.1208</v>
      </c>
      <c r="Q66" s="79">
        <v>40904</v>
      </c>
      <c r="R66" s="68">
        <v>30536</v>
      </c>
      <c r="S66" s="59">
        <v>480</v>
      </c>
      <c r="T66" s="62">
        <v>174.864</v>
      </c>
      <c r="U66" s="79">
        <v>40904</v>
      </c>
      <c r="V66" s="68">
        <v>10605</v>
      </c>
      <c r="W66" s="59">
        <v>258</v>
      </c>
      <c r="X66" s="62">
        <v>93.989400000000003</v>
      </c>
      <c r="Z66" s="137">
        <v>40904</v>
      </c>
      <c r="AA66" s="88">
        <v>468006</v>
      </c>
      <c r="AB66" s="88">
        <v>132594</v>
      </c>
      <c r="AC66" s="97">
        <v>104850</v>
      </c>
      <c r="AD66" s="137">
        <v>40904</v>
      </c>
      <c r="AE66" s="88">
        <v>61695</v>
      </c>
      <c r="AF66" s="69"/>
      <c r="AG66" s="81">
        <v>401</v>
      </c>
      <c r="AH66" s="137">
        <v>40904</v>
      </c>
      <c r="AI66" s="88">
        <v>99757</v>
      </c>
      <c r="AJ66" s="69"/>
      <c r="AK66" s="81">
        <v>501</v>
      </c>
      <c r="AL66" s="137">
        <v>40904</v>
      </c>
      <c r="AM66" s="88">
        <v>55220</v>
      </c>
      <c r="AN66" s="69"/>
      <c r="AO66" s="69"/>
      <c r="AP66" s="97">
        <v>1042</v>
      </c>
      <c r="AQ66" s="137">
        <v>40904</v>
      </c>
      <c r="AR66" s="88">
        <v>72821</v>
      </c>
      <c r="AS66" s="69"/>
      <c r="AT66" s="69"/>
      <c r="AU66" s="97">
        <v>248</v>
      </c>
      <c r="AV66" s="137">
        <v>40904</v>
      </c>
      <c r="AW66" s="88">
        <v>57835</v>
      </c>
      <c r="AX66" s="69"/>
      <c r="AY66" s="69"/>
      <c r="AZ66" s="97">
        <v>182</v>
      </c>
      <c r="BA66" s="138">
        <v>40904</v>
      </c>
      <c r="BB66" s="69">
        <v>586225</v>
      </c>
      <c r="BC66" s="69"/>
      <c r="BD66" s="69"/>
      <c r="BE66" s="97">
        <v>8709</v>
      </c>
      <c r="BG66" s="172">
        <v>40904</v>
      </c>
      <c r="BH66" s="88">
        <v>16</v>
      </c>
      <c r="BI66" s="169">
        <v>0</v>
      </c>
      <c r="BJ66" s="172">
        <v>40904</v>
      </c>
      <c r="BK66" s="88">
        <v>9547</v>
      </c>
      <c r="BL66" s="170">
        <v>78</v>
      </c>
      <c r="BM66" s="172">
        <v>40904</v>
      </c>
      <c r="BN66" s="88">
        <v>354367</v>
      </c>
      <c r="BO66" s="167">
        <v>1271</v>
      </c>
      <c r="BP66" s="172">
        <v>40904</v>
      </c>
      <c r="BQ66" s="88">
        <v>4121</v>
      </c>
      <c r="BR66" s="97">
        <v>950</v>
      </c>
      <c r="BS66" s="172">
        <v>40904</v>
      </c>
      <c r="BT66" s="88">
        <v>1464</v>
      </c>
      <c r="BU66" s="81">
        <v>7</v>
      </c>
      <c r="BV66" s="172">
        <v>40904</v>
      </c>
      <c r="BW66" s="88">
        <v>4851</v>
      </c>
      <c r="BX66" s="81">
        <v>1</v>
      </c>
    </row>
    <row r="67" spans="1:76">
      <c r="A67" s="79">
        <v>40939</v>
      </c>
      <c r="B67" s="88">
        <v>25689</v>
      </c>
      <c r="C67" s="90">
        <v>15553</v>
      </c>
      <c r="D67" s="62">
        <v>5665.9579000000003</v>
      </c>
      <c r="E67" s="79">
        <v>40939</v>
      </c>
      <c r="F67" s="88">
        <v>983</v>
      </c>
      <c r="G67" s="59">
        <v>860</v>
      </c>
      <c r="H67" s="62">
        <v>313.298</v>
      </c>
      <c r="I67" s="67">
        <v>40939</v>
      </c>
      <c r="J67" s="62"/>
      <c r="K67" s="62">
        <v>0</v>
      </c>
      <c r="L67" s="62">
        <v>0</v>
      </c>
      <c r="M67" s="79">
        <v>40939</v>
      </c>
      <c r="N67" s="88">
        <v>23871</v>
      </c>
      <c r="O67" s="59">
        <v>694</v>
      </c>
      <c r="P67" s="62">
        <v>252.82420000000002</v>
      </c>
      <c r="Q67" s="79">
        <v>40939</v>
      </c>
      <c r="R67" s="68">
        <v>31262</v>
      </c>
      <c r="S67" s="59">
        <v>726</v>
      </c>
      <c r="T67" s="62">
        <v>264.48180000000002</v>
      </c>
      <c r="U67" s="79">
        <v>40939</v>
      </c>
      <c r="V67" s="68">
        <v>11014</v>
      </c>
      <c r="W67" s="59">
        <v>409</v>
      </c>
      <c r="X67" s="62">
        <v>148.99870000000001</v>
      </c>
      <c r="Z67" s="79">
        <v>40939</v>
      </c>
      <c r="AA67" s="88">
        <v>482406</v>
      </c>
      <c r="AB67" s="88">
        <v>136543</v>
      </c>
      <c r="AC67" s="97">
        <v>183490</v>
      </c>
      <c r="AD67" s="79">
        <v>40939</v>
      </c>
      <c r="AE67" s="88">
        <v>62280</v>
      </c>
      <c r="AF67" s="69"/>
      <c r="AG67" s="81">
        <v>585</v>
      </c>
      <c r="AH67" s="79">
        <v>40939</v>
      </c>
      <c r="AI67" s="88">
        <v>617</v>
      </c>
      <c r="AJ67" s="69"/>
      <c r="AK67" s="81">
        <v>860</v>
      </c>
      <c r="AL67" s="79">
        <v>40939</v>
      </c>
      <c r="AM67" s="88">
        <v>57057</v>
      </c>
      <c r="AN67" s="69"/>
      <c r="AO67" s="69"/>
      <c r="AP67" s="97">
        <v>1837</v>
      </c>
      <c r="AQ67" s="79">
        <v>40939</v>
      </c>
      <c r="AR67" s="88">
        <v>73257</v>
      </c>
      <c r="AS67" s="69"/>
      <c r="AT67" s="69"/>
      <c r="AU67" s="97">
        <v>436</v>
      </c>
      <c r="AV67" s="79">
        <v>40939</v>
      </c>
      <c r="AW67" s="88">
        <v>58554</v>
      </c>
      <c r="AX67" s="69"/>
      <c r="AY67" s="69"/>
      <c r="AZ67" s="97">
        <v>719</v>
      </c>
      <c r="BA67" s="141">
        <v>40939</v>
      </c>
      <c r="BB67" s="69">
        <v>595275</v>
      </c>
      <c r="BC67" s="69"/>
      <c r="BD67" s="69"/>
      <c r="BE67" s="97">
        <v>9050</v>
      </c>
      <c r="BG67" s="137">
        <v>40939</v>
      </c>
      <c r="BH67" s="88">
        <v>16</v>
      </c>
      <c r="BI67" s="169">
        <v>0</v>
      </c>
      <c r="BJ67" s="137">
        <v>40939</v>
      </c>
      <c r="BK67" s="88">
        <v>9692</v>
      </c>
      <c r="BL67" s="170">
        <v>145</v>
      </c>
      <c r="BM67" s="137">
        <v>40939</v>
      </c>
      <c r="BN67" s="88">
        <v>356330</v>
      </c>
      <c r="BO67" s="167">
        <v>1963</v>
      </c>
      <c r="BP67" s="137">
        <v>40939</v>
      </c>
      <c r="BQ67" s="88">
        <v>5812</v>
      </c>
      <c r="BR67" s="97">
        <v>1691</v>
      </c>
      <c r="BS67" s="137">
        <v>40939</v>
      </c>
      <c r="BT67" s="88">
        <v>1470</v>
      </c>
      <c r="BU67" s="81">
        <v>6</v>
      </c>
      <c r="BV67" s="137">
        <v>40939</v>
      </c>
      <c r="BW67" s="88">
        <v>4853</v>
      </c>
      <c r="BX67" s="81">
        <v>2</v>
      </c>
    </row>
    <row r="68" spans="1:76">
      <c r="A68" s="79">
        <v>40968</v>
      </c>
      <c r="B68" s="88">
        <v>33730</v>
      </c>
      <c r="C68" s="90">
        <v>8041</v>
      </c>
      <c r="D68" s="62">
        <v>2929.3362999999999</v>
      </c>
      <c r="E68" s="79">
        <v>40968</v>
      </c>
      <c r="F68" s="88">
        <v>1401</v>
      </c>
      <c r="G68" s="59">
        <v>418</v>
      </c>
      <c r="H68" s="62">
        <v>152.2774</v>
      </c>
      <c r="I68" s="67">
        <v>40968</v>
      </c>
      <c r="J68" s="62"/>
      <c r="K68" s="62">
        <v>0</v>
      </c>
      <c r="L68" s="62">
        <v>0</v>
      </c>
      <c r="M68" s="79">
        <v>40968</v>
      </c>
      <c r="N68" s="88">
        <v>24508</v>
      </c>
      <c r="O68" s="59">
        <v>637</v>
      </c>
      <c r="P68" s="62">
        <v>232.0591</v>
      </c>
      <c r="Q68" s="79">
        <v>40968</v>
      </c>
      <c r="R68" s="68">
        <v>31952</v>
      </c>
      <c r="S68" s="59">
        <v>690</v>
      </c>
      <c r="T68" s="62">
        <v>251.36700000000002</v>
      </c>
      <c r="U68" s="79">
        <v>40968</v>
      </c>
      <c r="V68" s="68">
        <v>11373</v>
      </c>
      <c r="W68" s="59">
        <v>359</v>
      </c>
      <c r="X68" s="62">
        <v>130.78370000000001</v>
      </c>
      <c r="Z68" s="79">
        <v>40968</v>
      </c>
      <c r="AA68" s="69">
        <v>494201</v>
      </c>
      <c r="AB68" s="69">
        <v>139879</v>
      </c>
      <c r="AC68" s="97">
        <v>151310</v>
      </c>
      <c r="AD68" s="79">
        <v>40968</v>
      </c>
      <c r="AE68" s="88">
        <v>62280</v>
      </c>
      <c r="AF68" s="69"/>
      <c r="AG68" s="81">
        <v>0</v>
      </c>
      <c r="AH68" s="79">
        <v>40968</v>
      </c>
      <c r="AI68" s="88">
        <v>1640</v>
      </c>
      <c r="AJ68" s="69"/>
      <c r="AK68" s="81">
        <v>1023</v>
      </c>
      <c r="AL68" s="79">
        <v>40968</v>
      </c>
      <c r="AM68" s="88">
        <v>58526</v>
      </c>
      <c r="AN68" s="69"/>
      <c r="AO68" s="69"/>
      <c r="AP68" s="97">
        <v>1469</v>
      </c>
      <c r="AQ68" s="79">
        <v>40968</v>
      </c>
      <c r="AR68" s="88">
        <v>73601</v>
      </c>
      <c r="AS68" s="69"/>
      <c r="AT68" s="69"/>
      <c r="AU68" s="97">
        <v>344</v>
      </c>
      <c r="AV68" s="79">
        <v>40968</v>
      </c>
      <c r="AW68" s="88">
        <v>59376</v>
      </c>
      <c r="AX68" s="69"/>
      <c r="AY68" s="69"/>
      <c r="AZ68" s="97">
        <v>822</v>
      </c>
      <c r="BA68" s="141">
        <v>40968</v>
      </c>
      <c r="BB68" s="69">
        <v>602855</v>
      </c>
      <c r="BC68" s="69"/>
      <c r="BD68" s="69"/>
      <c r="BE68" s="97">
        <v>7580</v>
      </c>
      <c r="BG68" s="137">
        <v>40968</v>
      </c>
      <c r="BH68" s="88">
        <v>16</v>
      </c>
      <c r="BI68" s="169">
        <v>0</v>
      </c>
      <c r="BJ68" s="137">
        <v>40968</v>
      </c>
      <c r="BK68" s="88">
        <v>9788</v>
      </c>
      <c r="BL68" s="170">
        <v>96</v>
      </c>
      <c r="BM68" s="137">
        <v>40968</v>
      </c>
      <c r="BN68" s="88">
        <v>358486</v>
      </c>
      <c r="BO68" s="167">
        <v>2156</v>
      </c>
      <c r="BP68" s="137">
        <v>40968</v>
      </c>
      <c r="BQ68" s="88">
        <v>7122</v>
      </c>
      <c r="BR68" s="97">
        <v>1310</v>
      </c>
      <c r="BS68" s="137">
        <v>40968</v>
      </c>
      <c r="BT68" s="88">
        <v>1479</v>
      </c>
      <c r="BU68" s="81">
        <v>9</v>
      </c>
      <c r="BV68" s="137">
        <v>40968</v>
      </c>
      <c r="BW68" s="88">
        <v>4854</v>
      </c>
      <c r="BX68" s="81">
        <v>1</v>
      </c>
    </row>
    <row r="69" spans="1:76">
      <c r="A69" s="79">
        <v>40999</v>
      </c>
      <c r="B69" s="88">
        <v>40570</v>
      </c>
      <c r="C69" s="90">
        <v>6840</v>
      </c>
      <c r="D69" s="62">
        <v>2491.8119999999999</v>
      </c>
      <c r="E69" s="79">
        <v>40999</v>
      </c>
      <c r="F69" s="88">
        <v>1728</v>
      </c>
      <c r="G69" s="59">
        <v>327</v>
      </c>
      <c r="H69" s="62">
        <v>119.12610000000001</v>
      </c>
      <c r="I69" s="67">
        <v>40999</v>
      </c>
      <c r="J69" s="62"/>
      <c r="K69" s="62">
        <v>0</v>
      </c>
      <c r="L69" s="62">
        <v>0</v>
      </c>
      <c r="M69" s="79">
        <v>40999</v>
      </c>
      <c r="N69" s="88">
        <v>24863</v>
      </c>
      <c r="O69" s="59">
        <v>355</v>
      </c>
      <c r="P69" s="62">
        <v>129.32650000000001</v>
      </c>
      <c r="Q69" s="79">
        <v>40999</v>
      </c>
      <c r="R69" s="68">
        <v>32386</v>
      </c>
      <c r="S69" s="59">
        <v>434</v>
      </c>
      <c r="T69" s="62">
        <v>158.1062</v>
      </c>
      <c r="U69" s="79">
        <v>40999</v>
      </c>
      <c r="V69" s="68">
        <v>11620</v>
      </c>
      <c r="W69" s="59">
        <v>247</v>
      </c>
      <c r="X69" s="62">
        <v>89.982100000000003</v>
      </c>
      <c r="Z69" s="79">
        <v>40999</v>
      </c>
      <c r="AA69" s="69">
        <v>505440</v>
      </c>
      <c r="AB69" s="69">
        <v>142937</v>
      </c>
      <c r="AC69" s="97">
        <v>142970</v>
      </c>
      <c r="AD69" s="79">
        <v>40999</v>
      </c>
      <c r="AE69" s="69">
        <v>62740</v>
      </c>
      <c r="AF69" s="69"/>
      <c r="AG69" s="81">
        <v>460</v>
      </c>
      <c r="AH69" s="79">
        <v>40999</v>
      </c>
      <c r="AI69" s="88">
        <v>2144</v>
      </c>
      <c r="AJ69" s="69"/>
      <c r="AK69" s="81">
        <v>504</v>
      </c>
      <c r="AL69" s="79">
        <v>40999</v>
      </c>
      <c r="AM69" s="88">
        <v>60000</v>
      </c>
      <c r="AN69" s="69"/>
      <c r="AO69" s="69"/>
      <c r="AP69" s="97">
        <v>1474</v>
      </c>
      <c r="AQ69" s="79">
        <v>40999</v>
      </c>
      <c r="AR69" s="88">
        <v>73912</v>
      </c>
      <c r="AS69" s="69"/>
      <c r="AT69" s="69"/>
      <c r="AU69" s="97">
        <v>311</v>
      </c>
      <c r="AV69" s="79">
        <v>40999</v>
      </c>
      <c r="AW69" s="88">
        <v>60038</v>
      </c>
      <c r="AX69" s="69"/>
      <c r="AY69" s="69"/>
      <c r="AZ69" s="97">
        <v>662</v>
      </c>
      <c r="BA69" s="141">
        <v>40999</v>
      </c>
      <c r="BB69" s="140">
        <v>613024</v>
      </c>
      <c r="BC69" s="69"/>
      <c r="BD69" s="69"/>
      <c r="BE69" s="97">
        <v>10169</v>
      </c>
      <c r="BG69" s="137">
        <v>40999</v>
      </c>
      <c r="BH69" s="88">
        <v>16</v>
      </c>
      <c r="BI69" s="169">
        <v>0</v>
      </c>
      <c r="BJ69" s="137">
        <v>40999</v>
      </c>
      <c r="BK69" s="88">
        <v>9869</v>
      </c>
      <c r="BL69" s="170">
        <v>81</v>
      </c>
      <c r="BM69" s="137">
        <v>40999</v>
      </c>
      <c r="BN69" s="88">
        <v>360324</v>
      </c>
      <c r="BO69" s="167">
        <v>1838</v>
      </c>
      <c r="BP69" s="137">
        <v>40999</v>
      </c>
      <c r="BQ69" s="88">
        <v>8404</v>
      </c>
      <c r="BR69" s="97">
        <v>1282</v>
      </c>
      <c r="BS69" s="137">
        <v>40999</v>
      </c>
      <c r="BT69" s="88">
        <v>1485</v>
      </c>
      <c r="BU69" s="81">
        <v>6</v>
      </c>
      <c r="BV69" s="137">
        <v>40999</v>
      </c>
      <c r="BW69" s="88">
        <v>4857</v>
      </c>
      <c r="BX69" s="81">
        <v>3</v>
      </c>
    </row>
    <row r="70" spans="1:76">
      <c r="A70" s="79">
        <v>41029</v>
      </c>
      <c r="B70" s="69">
        <v>48889</v>
      </c>
      <c r="C70" s="90">
        <v>8319</v>
      </c>
      <c r="D70" s="62">
        <v>3030.6116999999999</v>
      </c>
      <c r="E70" s="79">
        <v>41029</v>
      </c>
      <c r="F70" s="69">
        <v>2129</v>
      </c>
      <c r="G70" s="59">
        <v>401</v>
      </c>
      <c r="H70" s="62">
        <v>146.08430000000001</v>
      </c>
      <c r="I70" s="67">
        <v>41029</v>
      </c>
      <c r="J70" s="62"/>
      <c r="K70" s="62">
        <v>0</v>
      </c>
      <c r="L70" s="62">
        <v>0</v>
      </c>
      <c r="M70" s="79">
        <v>41029</v>
      </c>
      <c r="N70" s="69">
        <v>25336</v>
      </c>
      <c r="O70" s="59">
        <v>473</v>
      </c>
      <c r="P70" s="62">
        <v>172.31390000000002</v>
      </c>
      <c r="Q70" s="79">
        <v>41029</v>
      </c>
      <c r="R70" s="68">
        <v>32911</v>
      </c>
      <c r="S70" s="59">
        <v>525</v>
      </c>
      <c r="T70" s="62">
        <v>191.25749999999999</v>
      </c>
      <c r="U70" s="79">
        <v>41029</v>
      </c>
      <c r="V70" s="68">
        <v>11916</v>
      </c>
      <c r="W70" s="59">
        <v>296</v>
      </c>
      <c r="X70" s="62">
        <v>107.83280000000001</v>
      </c>
      <c r="Z70" s="79">
        <v>41029</v>
      </c>
      <c r="AA70" s="69">
        <v>518074</v>
      </c>
      <c r="AB70" s="69">
        <v>146535</v>
      </c>
      <c r="AC70" s="97">
        <v>162320</v>
      </c>
      <c r="AD70" s="79">
        <v>41029</v>
      </c>
      <c r="AE70" s="69">
        <v>63535</v>
      </c>
      <c r="AF70" s="69"/>
      <c r="AG70" s="81">
        <v>795</v>
      </c>
      <c r="AH70" s="79">
        <v>41029</v>
      </c>
      <c r="AI70" s="69">
        <v>2693</v>
      </c>
      <c r="AJ70" s="69"/>
      <c r="AK70" s="81">
        <v>549</v>
      </c>
      <c r="AL70" s="79">
        <v>41029</v>
      </c>
      <c r="AM70" s="69">
        <v>61504</v>
      </c>
      <c r="AN70" s="69"/>
      <c r="AO70" s="69"/>
      <c r="AP70" s="97">
        <v>1504</v>
      </c>
      <c r="AQ70" s="79">
        <v>41029</v>
      </c>
      <c r="AR70" s="69">
        <v>74288</v>
      </c>
      <c r="AS70" s="69"/>
      <c r="AT70" s="69"/>
      <c r="AU70" s="97">
        <v>376</v>
      </c>
      <c r="AV70" s="79">
        <v>41029</v>
      </c>
      <c r="AW70" s="69">
        <v>60787</v>
      </c>
      <c r="AX70" s="69"/>
      <c r="AY70" s="69"/>
      <c r="AZ70" s="97">
        <v>749</v>
      </c>
      <c r="BA70" s="141">
        <v>41029</v>
      </c>
      <c r="BB70" s="69">
        <v>613777</v>
      </c>
      <c r="BC70" s="69"/>
      <c r="BD70" s="69"/>
      <c r="BE70" s="97">
        <v>753</v>
      </c>
      <c r="BG70" s="137">
        <v>41029</v>
      </c>
      <c r="BH70" s="88">
        <v>16</v>
      </c>
      <c r="BI70" s="169">
        <v>0</v>
      </c>
      <c r="BJ70" s="137">
        <v>41029</v>
      </c>
      <c r="BK70" s="88">
        <v>9976</v>
      </c>
      <c r="BL70" s="170">
        <v>107</v>
      </c>
      <c r="BM70" s="137">
        <v>41029</v>
      </c>
      <c r="BN70" s="88">
        <v>362387</v>
      </c>
      <c r="BO70" s="167">
        <v>2063</v>
      </c>
      <c r="BP70" s="137">
        <v>41029</v>
      </c>
      <c r="BQ70" s="88">
        <v>9973</v>
      </c>
      <c r="BR70" s="97">
        <v>1569</v>
      </c>
      <c r="BS70" s="137">
        <v>41029</v>
      </c>
      <c r="BT70" s="88">
        <v>1490</v>
      </c>
      <c r="BU70" s="81">
        <v>5</v>
      </c>
      <c r="BV70" s="137">
        <v>41029</v>
      </c>
      <c r="BW70" s="173">
        <v>4859</v>
      </c>
      <c r="BX70" s="81">
        <v>2</v>
      </c>
    </row>
    <row r="71" spans="1:76">
      <c r="A71" s="79">
        <v>41059</v>
      </c>
      <c r="B71" s="69">
        <v>51395</v>
      </c>
      <c r="C71" s="90">
        <v>2506</v>
      </c>
      <c r="D71" s="62">
        <v>912.93580000000009</v>
      </c>
      <c r="E71" s="79">
        <v>41059</v>
      </c>
      <c r="F71" s="69">
        <v>2291</v>
      </c>
      <c r="G71" s="59">
        <v>162</v>
      </c>
      <c r="H71" s="62">
        <v>59.016600000000004</v>
      </c>
      <c r="I71" s="67">
        <v>41059</v>
      </c>
      <c r="J71" s="62"/>
      <c r="K71" s="62">
        <v>0</v>
      </c>
      <c r="L71" s="62">
        <v>0</v>
      </c>
      <c r="M71" s="79">
        <v>41059</v>
      </c>
      <c r="N71" s="69">
        <v>25604</v>
      </c>
      <c r="O71" s="59">
        <v>268</v>
      </c>
      <c r="P71" s="62">
        <v>97.632400000000004</v>
      </c>
      <c r="Q71" s="79">
        <v>41059</v>
      </c>
      <c r="R71" s="68">
        <v>33241</v>
      </c>
      <c r="S71" s="59">
        <v>330</v>
      </c>
      <c r="T71" s="62">
        <v>120.21900000000001</v>
      </c>
      <c r="U71" s="79">
        <v>41059</v>
      </c>
      <c r="V71" s="68">
        <v>11917</v>
      </c>
      <c r="W71" s="59">
        <v>1</v>
      </c>
      <c r="X71" s="62">
        <v>0.36430000000000001</v>
      </c>
      <c r="Z71" s="137">
        <v>41059</v>
      </c>
      <c r="AA71" s="69">
        <v>528808</v>
      </c>
      <c r="AB71" s="69">
        <v>149425</v>
      </c>
      <c r="AC71" s="97">
        <v>136240</v>
      </c>
      <c r="AD71" s="137">
        <v>41059</v>
      </c>
      <c r="AE71" s="69">
        <v>63842</v>
      </c>
      <c r="AF71" s="69"/>
      <c r="AG71" s="81">
        <v>307</v>
      </c>
      <c r="AH71" s="137">
        <v>41059</v>
      </c>
      <c r="AI71" s="69">
        <v>3362</v>
      </c>
      <c r="AJ71" s="69"/>
      <c r="AK71" s="81">
        <v>669</v>
      </c>
      <c r="AL71" s="137">
        <v>41059</v>
      </c>
      <c r="AM71" s="69">
        <v>62872</v>
      </c>
      <c r="AN71" s="69"/>
      <c r="AO71" s="69"/>
      <c r="AP71" s="97">
        <v>1368</v>
      </c>
      <c r="AQ71" s="137">
        <v>41059</v>
      </c>
      <c r="AR71" s="69">
        <v>74626</v>
      </c>
      <c r="AS71" s="69"/>
      <c r="AT71" s="69"/>
      <c r="AU71" s="97">
        <v>338</v>
      </c>
      <c r="AV71" s="137">
        <v>41059</v>
      </c>
      <c r="AW71" s="69">
        <v>61451</v>
      </c>
      <c r="AX71" s="69"/>
      <c r="AY71" s="69"/>
      <c r="AZ71" s="97">
        <v>664</v>
      </c>
      <c r="BA71" s="138">
        <v>41059</v>
      </c>
      <c r="BB71" s="69">
        <v>617327</v>
      </c>
      <c r="BC71" s="69"/>
      <c r="BD71" s="69"/>
      <c r="BE71" s="97">
        <v>3550</v>
      </c>
      <c r="BG71" s="137">
        <v>41059</v>
      </c>
      <c r="BH71" s="88">
        <v>16</v>
      </c>
      <c r="BI71" s="169">
        <v>0</v>
      </c>
      <c r="BJ71" s="88" t="s">
        <v>63</v>
      </c>
      <c r="BK71" s="88">
        <v>10032</v>
      </c>
      <c r="BL71" s="170">
        <v>56</v>
      </c>
      <c r="BM71" s="137">
        <v>41059</v>
      </c>
      <c r="BN71" s="88">
        <v>364326</v>
      </c>
      <c r="BO71" s="167">
        <v>1939</v>
      </c>
      <c r="BP71" s="88" t="s">
        <v>64</v>
      </c>
      <c r="BQ71" s="88">
        <v>11373</v>
      </c>
      <c r="BR71" s="97">
        <v>1400</v>
      </c>
      <c r="BS71" s="137">
        <v>41059</v>
      </c>
      <c r="BT71" s="88">
        <v>1501</v>
      </c>
      <c r="BU71" s="81">
        <v>11</v>
      </c>
      <c r="BV71" s="137">
        <v>41059</v>
      </c>
      <c r="BW71" s="88">
        <v>4861</v>
      </c>
      <c r="BX71" s="81">
        <v>2</v>
      </c>
    </row>
    <row r="72" spans="1:76">
      <c r="A72" s="79">
        <v>41087</v>
      </c>
      <c r="B72" s="69">
        <v>52739</v>
      </c>
      <c r="C72" s="90">
        <v>1344</v>
      </c>
      <c r="D72" s="62">
        <v>489.61920000000003</v>
      </c>
      <c r="E72" s="79">
        <v>41087</v>
      </c>
      <c r="F72" s="69">
        <v>2299</v>
      </c>
      <c r="G72" s="59">
        <v>8</v>
      </c>
      <c r="H72" s="62">
        <v>2.9144000000000001</v>
      </c>
      <c r="I72" s="67">
        <v>41087</v>
      </c>
      <c r="J72" s="62"/>
      <c r="K72" s="62">
        <v>0</v>
      </c>
      <c r="L72" s="62">
        <v>0</v>
      </c>
      <c r="M72" s="79">
        <v>41087</v>
      </c>
      <c r="N72" s="69">
        <v>25604</v>
      </c>
      <c r="O72" s="59">
        <v>0</v>
      </c>
      <c r="P72" s="62">
        <v>0</v>
      </c>
      <c r="Q72" s="79">
        <v>41087</v>
      </c>
      <c r="R72" s="68">
        <v>33252</v>
      </c>
      <c r="S72" s="59">
        <v>11</v>
      </c>
      <c r="T72" s="62">
        <v>4.0072999999999999</v>
      </c>
      <c r="U72" s="79">
        <v>41087</v>
      </c>
      <c r="V72" s="68">
        <v>11995</v>
      </c>
      <c r="W72" s="59">
        <v>78</v>
      </c>
      <c r="X72" s="62">
        <v>28.415400000000002</v>
      </c>
      <c r="Z72" s="137">
        <v>41087</v>
      </c>
      <c r="AA72" s="69">
        <v>538169</v>
      </c>
      <c r="AB72" s="69">
        <v>151988</v>
      </c>
      <c r="AC72" s="97">
        <v>119240</v>
      </c>
      <c r="AD72" s="137">
        <v>41087</v>
      </c>
      <c r="AE72" s="69">
        <v>64048</v>
      </c>
      <c r="AF72" s="69"/>
      <c r="AG72" s="81">
        <v>206</v>
      </c>
      <c r="AH72" s="137">
        <v>41087</v>
      </c>
      <c r="AI72" s="69">
        <v>3587</v>
      </c>
      <c r="AJ72" s="69"/>
      <c r="AK72" s="81">
        <v>225</v>
      </c>
      <c r="AL72" s="137">
        <v>41087</v>
      </c>
      <c r="AM72" s="69">
        <v>64086</v>
      </c>
      <c r="AN72" s="69"/>
      <c r="AO72" s="69"/>
      <c r="AP72" s="97">
        <v>1214</v>
      </c>
      <c r="AQ72" s="137">
        <v>41087</v>
      </c>
      <c r="AR72" s="69">
        <v>74932</v>
      </c>
      <c r="AS72" s="69"/>
      <c r="AT72" s="69"/>
      <c r="AU72" s="97">
        <v>306</v>
      </c>
      <c r="AV72" s="137">
        <v>41087</v>
      </c>
      <c r="AW72" s="69">
        <v>62026</v>
      </c>
      <c r="AX72" s="69"/>
      <c r="AY72" s="69"/>
      <c r="AZ72" s="97">
        <v>575</v>
      </c>
      <c r="BA72" s="138">
        <v>41087</v>
      </c>
      <c r="BB72" s="69">
        <v>620666</v>
      </c>
      <c r="BC72" s="69"/>
      <c r="BD72" s="69"/>
      <c r="BE72" s="97">
        <v>3339</v>
      </c>
      <c r="BG72" s="137">
        <v>41087</v>
      </c>
      <c r="BH72" s="88">
        <v>16</v>
      </c>
      <c r="BI72" s="169">
        <v>0</v>
      </c>
      <c r="BJ72" s="137">
        <v>41087</v>
      </c>
      <c r="BK72" s="88">
        <v>10071</v>
      </c>
      <c r="BL72" s="170">
        <v>39</v>
      </c>
      <c r="BM72" s="137">
        <v>41087</v>
      </c>
      <c r="BN72" s="88">
        <v>366088</v>
      </c>
      <c r="BO72" s="167">
        <v>1762</v>
      </c>
      <c r="BP72" s="137">
        <v>41087</v>
      </c>
      <c r="BQ72" s="88">
        <v>12682</v>
      </c>
      <c r="BR72" s="97">
        <v>1309</v>
      </c>
      <c r="BS72" s="137">
        <v>41087</v>
      </c>
      <c r="BT72" s="88">
        <v>1515</v>
      </c>
      <c r="BU72" s="81">
        <v>14</v>
      </c>
      <c r="BV72" s="137">
        <v>41087</v>
      </c>
      <c r="BW72" s="88">
        <v>4863</v>
      </c>
      <c r="BX72" s="81">
        <v>2</v>
      </c>
    </row>
    <row r="73" spans="1:76">
      <c r="A73" s="79">
        <v>41121</v>
      </c>
      <c r="B73" s="69">
        <v>53723</v>
      </c>
      <c r="C73" s="90">
        <v>984</v>
      </c>
      <c r="D73" s="62">
        <v>358.47120000000001</v>
      </c>
      <c r="E73" s="79">
        <v>41117</v>
      </c>
      <c r="F73" s="69">
        <v>2316</v>
      </c>
      <c r="G73" s="59">
        <v>17</v>
      </c>
      <c r="H73" s="62">
        <v>6.1931000000000003</v>
      </c>
      <c r="I73" s="67">
        <v>41117</v>
      </c>
      <c r="J73" s="62"/>
      <c r="K73" s="62">
        <v>0</v>
      </c>
      <c r="L73" s="62">
        <v>0</v>
      </c>
      <c r="M73" s="79">
        <v>41117</v>
      </c>
      <c r="N73" s="69">
        <v>25617</v>
      </c>
      <c r="O73" s="59">
        <v>13</v>
      </c>
      <c r="P73" s="62">
        <v>4.7359</v>
      </c>
      <c r="Q73" s="79">
        <v>41117</v>
      </c>
      <c r="R73" s="68">
        <v>33265</v>
      </c>
      <c r="S73" s="59">
        <v>13</v>
      </c>
      <c r="T73" s="62">
        <v>4.7359</v>
      </c>
      <c r="U73" s="79">
        <v>41117</v>
      </c>
      <c r="V73" s="68">
        <v>12004</v>
      </c>
      <c r="W73" s="59">
        <v>9</v>
      </c>
      <c r="X73" s="62">
        <v>3.2787000000000002</v>
      </c>
      <c r="Z73" s="137">
        <v>41117</v>
      </c>
      <c r="AA73" s="69">
        <v>549372</v>
      </c>
      <c r="AB73" s="69">
        <v>155064</v>
      </c>
      <c r="AC73" s="97">
        <v>142790</v>
      </c>
      <c r="AD73" s="137">
        <v>41117</v>
      </c>
      <c r="AE73" s="69">
        <v>64294</v>
      </c>
      <c r="AF73" s="69"/>
      <c r="AG73" s="81">
        <v>246</v>
      </c>
      <c r="AH73" s="137">
        <v>41117</v>
      </c>
      <c r="AI73" s="69">
        <v>3630</v>
      </c>
      <c r="AJ73" s="69"/>
      <c r="AK73" s="81">
        <v>43</v>
      </c>
      <c r="AL73" s="137">
        <v>41117</v>
      </c>
      <c r="AM73" s="69">
        <v>65408</v>
      </c>
      <c r="AN73" s="69"/>
      <c r="AO73" s="69"/>
      <c r="AP73" s="97">
        <v>1322</v>
      </c>
      <c r="AQ73" s="137">
        <v>41117</v>
      </c>
      <c r="AR73" s="69">
        <v>75258</v>
      </c>
      <c r="AS73" s="69"/>
      <c r="AT73" s="69"/>
      <c r="AU73" s="97">
        <v>326</v>
      </c>
      <c r="AV73" s="137">
        <v>41117</v>
      </c>
      <c r="AW73" s="69">
        <v>62737</v>
      </c>
      <c r="AX73" s="69"/>
      <c r="AY73" s="69"/>
      <c r="AZ73" s="97">
        <v>711</v>
      </c>
      <c r="BA73" s="138">
        <v>41117</v>
      </c>
      <c r="BB73" s="69">
        <v>624146</v>
      </c>
      <c r="BC73" s="69"/>
      <c r="BD73" s="69"/>
      <c r="BE73" s="97">
        <v>3480</v>
      </c>
      <c r="BG73" s="137">
        <v>41121</v>
      </c>
      <c r="BH73" s="88">
        <v>16</v>
      </c>
      <c r="BI73" s="169">
        <v>0</v>
      </c>
      <c r="BJ73" s="137">
        <v>41121</v>
      </c>
      <c r="BK73" s="88">
        <v>10112</v>
      </c>
      <c r="BL73" s="170">
        <v>41</v>
      </c>
      <c r="BM73" s="137">
        <v>41121</v>
      </c>
      <c r="BN73" s="88">
        <v>368129</v>
      </c>
      <c r="BO73" s="167">
        <v>2041</v>
      </c>
      <c r="BP73" s="137">
        <v>41121</v>
      </c>
      <c r="BQ73" s="88">
        <v>14289</v>
      </c>
      <c r="BR73" s="97">
        <v>1607</v>
      </c>
      <c r="BS73" s="137">
        <v>41121</v>
      </c>
      <c r="BT73" s="88">
        <v>1534</v>
      </c>
      <c r="BU73" s="81">
        <v>19</v>
      </c>
      <c r="BV73" s="137">
        <v>41121</v>
      </c>
      <c r="BW73" s="88">
        <v>4866</v>
      </c>
      <c r="BX73" s="81">
        <v>3</v>
      </c>
    </row>
    <row r="74" spans="1:76">
      <c r="A74" s="79">
        <v>41150</v>
      </c>
      <c r="B74" s="69">
        <v>53945</v>
      </c>
      <c r="C74" s="90">
        <v>222</v>
      </c>
      <c r="D74" s="62">
        <v>80.874600000000001</v>
      </c>
      <c r="E74" s="79">
        <v>41150</v>
      </c>
      <c r="F74" s="69">
        <v>2329</v>
      </c>
      <c r="G74" s="59">
        <v>13</v>
      </c>
      <c r="H74" s="62">
        <v>4.7359</v>
      </c>
      <c r="I74" s="67">
        <v>41150</v>
      </c>
      <c r="J74" s="62"/>
      <c r="K74" s="62">
        <v>0</v>
      </c>
      <c r="L74" s="62">
        <v>0</v>
      </c>
      <c r="M74" s="79">
        <v>41150</v>
      </c>
      <c r="N74" s="69">
        <v>25630</v>
      </c>
      <c r="O74" s="59">
        <v>13</v>
      </c>
      <c r="P74" s="62">
        <v>4.7359</v>
      </c>
      <c r="Q74" s="79">
        <v>41150</v>
      </c>
      <c r="R74" s="68">
        <v>33275</v>
      </c>
      <c r="S74" s="59">
        <v>10</v>
      </c>
      <c r="T74" s="62">
        <v>3.6430000000000002</v>
      </c>
      <c r="U74" s="79">
        <v>41150</v>
      </c>
      <c r="V74" s="68">
        <v>12012</v>
      </c>
      <c r="W74" s="59">
        <v>8</v>
      </c>
      <c r="X74" s="62">
        <v>2.9144000000000001</v>
      </c>
      <c r="Z74" s="137">
        <v>41150</v>
      </c>
      <c r="AA74" s="69">
        <v>558720</v>
      </c>
      <c r="AB74" s="69">
        <v>157691</v>
      </c>
      <c r="AC74" s="97">
        <v>119750</v>
      </c>
      <c r="AD74" s="137">
        <v>41150</v>
      </c>
      <c r="AE74" s="69">
        <v>64525</v>
      </c>
      <c r="AF74" s="69"/>
      <c r="AG74" s="81">
        <v>231</v>
      </c>
      <c r="AH74" s="137">
        <v>41150</v>
      </c>
      <c r="AI74" s="69">
        <v>3830</v>
      </c>
      <c r="AJ74" s="69"/>
      <c r="AK74" s="81">
        <v>200</v>
      </c>
      <c r="AL74" s="137">
        <v>41150</v>
      </c>
      <c r="AM74" s="69">
        <v>66533</v>
      </c>
      <c r="AN74" s="69"/>
      <c r="AO74" s="69"/>
      <c r="AP74" s="97">
        <v>1125</v>
      </c>
      <c r="AQ74" s="137">
        <v>41150</v>
      </c>
      <c r="AR74" s="69">
        <v>75530</v>
      </c>
      <c r="AS74" s="69"/>
      <c r="AT74" s="69"/>
      <c r="AU74" s="97">
        <v>272</v>
      </c>
      <c r="AV74" s="137">
        <v>41150</v>
      </c>
      <c r="AW74" s="69">
        <v>63200</v>
      </c>
      <c r="AX74" s="69"/>
      <c r="AY74" s="69"/>
      <c r="AZ74" s="97">
        <v>463</v>
      </c>
      <c r="BA74" s="138">
        <v>41150</v>
      </c>
      <c r="BB74" s="69">
        <v>627986</v>
      </c>
      <c r="BC74" s="69"/>
      <c r="BD74" s="69"/>
      <c r="BE74" s="97">
        <v>3840</v>
      </c>
      <c r="BG74" s="137">
        <v>41150</v>
      </c>
      <c r="BH74" s="88">
        <v>16</v>
      </c>
      <c r="BI74" s="169">
        <v>0</v>
      </c>
      <c r="BJ74" s="137">
        <v>41150</v>
      </c>
      <c r="BK74" s="88">
        <v>10147</v>
      </c>
      <c r="BL74" s="170">
        <v>35</v>
      </c>
      <c r="BM74" s="137">
        <v>41150</v>
      </c>
      <c r="BN74" s="88">
        <v>369576</v>
      </c>
      <c r="BO74" s="167">
        <v>1447</v>
      </c>
      <c r="BP74" s="137">
        <v>41150</v>
      </c>
      <c r="BQ74" s="88">
        <v>15621</v>
      </c>
      <c r="BR74" s="97">
        <v>1332</v>
      </c>
      <c r="BS74" s="137">
        <v>41150</v>
      </c>
      <c r="BT74" s="88">
        <v>1538</v>
      </c>
      <c r="BU74" s="81">
        <v>4</v>
      </c>
      <c r="BV74" s="137">
        <v>41150</v>
      </c>
      <c r="BW74" s="88">
        <v>4868</v>
      </c>
      <c r="BX74" s="81">
        <v>2</v>
      </c>
    </row>
    <row r="75" spans="1:76">
      <c r="A75" s="79">
        <v>41179</v>
      </c>
      <c r="B75" s="69">
        <v>54767</v>
      </c>
      <c r="C75" s="90">
        <v>822</v>
      </c>
      <c r="D75" s="62">
        <v>299.45460000000003</v>
      </c>
      <c r="E75" s="79">
        <v>41179</v>
      </c>
      <c r="F75" s="69">
        <v>2395</v>
      </c>
      <c r="G75" s="59">
        <v>66</v>
      </c>
      <c r="H75" s="62">
        <v>24.043800000000001</v>
      </c>
      <c r="I75" s="67">
        <v>41179</v>
      </c>
      <c r="J75" s="62"/>
      <c r="K75" s="62">
        <v>0</v>
      </c>
      <c r="L75" s="62">
        <v>0</v>
      </c>
      <c r="M75" s="79">
        <v>41179</v>
      </c>
      <c r="N75" s="69">
        <v>25756</v>
      </c>
      <c r="O75" s="59">
        <v>126</v>
      </c>
      <c r="P75" s="62">
        <v>45.901800000000001</v>
      </c>
      <c r="Q75" s="79">
        <v>41179</v>
      </c>
      <c r="R75" s="68">
        <v>33410</v>
      </c>
      <c r="S75" s="59">
        <v>135</v>
      </c>
      <c r="T75" s="62">
        <v>49.180500000000002</v>
      </c>
      <c r="U75" s="79">
        <v>41179</v>
      </c>
      <c r="V75" s="68">
        <v>12030</v>
      </c>
      <c r="W75" s="59">
        <v>18</v>
      </c>
      <c r="X75" s="62">
        <v>6.5574000000000003</v>
      </c>
      <c r="Z75" s="137">
        <v>41179</v>
      </c>
      <c r="AA75" s="69">
        <v>568318</v>
      </c>
      <c r="AB75" s="69">
        <v>160328</v>
      </c>
      <c r="AC75" s="97">
        <v>122350</v>
      </c>
      <c r="AD75" s="137">
        <v>41179</v>
      </c>
      <c r="AE75" s="69">
        <v>64768</v>
      </c>
      <c r="AF75" s="69"/>
      <c r="AG75" s="81">
        <v>243</v>
      </c>
      <c r="AH75" s="137">
        <v>41179</v>
      </c>
      <c r="AI75" s="69">
        <v>4082</v>
      </c>
      <c r="AJ75" s="69"/>
      <c r="AK75" s="81">
        <v>252</v>
      </c>
      <c r="AL75" s="137">
        <v>41179</v>
      </c>
      <c r="AM75" s="69">
        <v>67785</v>
      </c>
      <c r="AN75" s="69"/>
      <c r="AO75" s="69"/>
      <c r="AP75" s="97">
        <v>1252</v>
      </c>
      <c r="AQ75" s="137">
        <v>41179</v>
      </c>
      <c r="AR75" s="69">
        <v>75836</v>
      </c>
      <c r="AS75" s="69"/>
      <c r="AT75" s="69"/>
      <c r="AU75" s="97">
        <v>306</v>
      </c>
      <c r="AV75" s="137">
        <v>41179</v>
      </c>
      <c r="AW75" s="69">
        <v>63848</v>
      </c>
      <c r="AX75" s="69"/>
      <c r="AY75" s="69"/>
      <c r="AZ75" s="97">
        <v>648</v>
      </c>
      <c r="BA75" s="138">
        <v>41179</v>
      </c>
      <c r="BB75" s="69">
        <v>630658</v>
      </c>
      <c r="BC75" s="69"/>
      <c r="BD75" s="69"/>
      <c r="BE75" s="97">
        <v>2672</v>
      </c>
      <c r="BG75" s="137">
        <v>41179</v>
      </c>
      <c r="BH75" s="88">
        <v>16</v>
      </c>
      <c r="BI75" s="169">
        <v>0</v>
      </c>
      <c r="BJ75" s="137">
        <v>41179</v>
      </c>
      <c r="BK75" s="88">
        <v>10200</v>
      </c>
      <c r="BL75" s="170">
        <v>53</v>
      </c>
      <c r="BM75" s="137">
        <v>41179</v>
      </c>
      <c r="BN75" s="88">
        <v>371115</v>
      </c>
      <c r="BO75" s="167">
        <v>1539</v>
      </c>
      <c r="BP75" s="137">
        <v>41179</v>
      </c>
      <c r="BQ75" s="88">
        <v>16951</v>
      </c>
      <c r="BR75" s="97">
        <v>1330</v>
      </c>
      <c r="BS75" s="137">
        <v>41179</v>
      </c>
      <c r="BT75" s="88">
        <v>1551</v>
      </c>
      <c r="BU75" s="81">
        <v>13</v>
      </c>
      <c r="BV75" s="137">
        <v>41179</v>
      </c>
      <c r="BW75" s="88">
        <v>4871</v>
      </c>
      <c r="BX75" s="81">
        <v>3</v>
      </c>
    </row>
    <row r="76" spans="1:76">
      <c r="A76" s="79">
        <v>41212</v>
      </c>
      <c r="B76" s="69">
        <v>60399</v>
      </c>
      <c r="C76" s="90">
        <v>5632</v>
      </c>
      <c r="D76" s="62">
        <v>2051.7375999999999</v>
      </c>
      <c r="E76" s="79">
        <v>41212</v>
      </c>
      <c r="F76" s="69">
        <v>2671</v>
      </c>
      <c r="G76" s="59">
        <v>276</v>
      </c>
      <c r="H76" s="62">
        <v>100.5468</v>
      </c>
      <c r="I76" s="67">
        <v>41212</v>
      </c>
      <c r="J76" s="62"/>
      <c r="K76" s="62">
        <v>0</v>
      </c>
      <c r="L76" s="62">
        <v>0</v>
      </c>
      <c r="M76" s="79">
        <v>41212</v>
      </c>
      <c r="N76" s="69">
        <v>26203</v>
      </c>
      <c r="O76" s="59">
        <v>447</v>
      </c>
      <c r="P76" s="62">
        <v>162.84210000000002</v>
      </c>
      <c r="Q76" s="79">
        <v>41212</v>
      </c>
      <c r="R76" s="68">
        <v>33850</v>
      </c>
      <c r="S76" s="59">
        <v>440</v>
      </c>
      <c r="T76" s="62">
        <v>160.292</v>
      </c>
      <c r="U76" s="79">
        <v>41212</v>
      </c>
      <c r="V76" s="68">
        <v>12185</v>
      </c>
      <c r="W76" s="59">
        <v>155</v>
      </c>
      <c r="X76" s="62">
        <v>56.466500000000003</v>
      </c>
      <c r="Z76" s="137">
        <v>41212</v>
      </c>
      <c r="AA76" s="69">
        <v>580065</v>
      </c>
      <c r="AB76" s="69">
        <v>163621</v>
      </c>
      <c r="AC76" s="97">
        <v>150400</v>
      </c>
      <c r="AD76" s="137">
        <v>41212</v>
      </c>
      <c r="AE76" s="69">
        <v>65149</v>
      </c>
      <c r="AF76" s="69"/>
      <c r="AG76" s="81">
        <v>381</v>
      </c>
      <c r="AH76" s="137">
        <v>41212</v>
      </c>
      <c r="AI76" s="69">
        <v>4487</v>
      </c>
      <c r="AJ76" s="69"/>
      <c r="AK76" s="81">
        <v>405</v>
      </c>
      <c r="AL76" s="137">
        <v>41212</v>
      </c>
      <c r="AM76" s="69">
        <v>69280</v>
      </c>
      <c r="AN76" s="69"/>
      <c r="AO76" s="69"/>
      <c r="AP76" s="97">
        <v>1495</v>
      </c>
      <c r="AQ76" s="137">
        <v>41212</v>
      </c>
      <c r="AR76" s="69">
        <v>76222</v>
      </c>
      <c r="AS76" s="69"/>
      <c r="AT76" s="69"/>
      <c r="AU76" s="97">
        <v>386</v>
      </c>
      <c r="AV76" s="137">
        <v>41212</v>
      </c>
      <c r="AW76" s="69">
        <v>64604</v>
      </c>
      <c r="AX76" s="69"/>
      <c r="AY76" s="69"/>
      <c r="AZ76" s="97">
        <v>756</v>
      </c>
      <c r="BA76" s="138">
        <v>41212</v>
      </c>
      <c r="BB76" s="69">
        <v>635832</v>
      </c>
      <c r="BC76" s="69"/>
      <c r="BD76" s="69"/>
      <c r="BE76" s="97">
        <v>5174</v>
      </c>
      <c r="BG76" s="137">
        <v>41212</v>
      </c>
      <c r="BH76" s="80">
        <v>16</v>
      </c>
      <c r="BI76" s="87">
        <v>0</v>
      </c>
      <c r="BJ76" s="137">
        <v>41212</v>
      </c>
      <c r="BK76" s="80">
        <v>10260</v>
      </c>
      <c r="BL76" s="174">
        <v>60</v>
      </c>
      <c r="BM76" s="137">
        <v>41212</v>
      </c>
      <c r="BN76" s="80">
        <v>372843</v>
      </c>
      <c r="BO76" s="145">
        <v>1728</v>
      </c>
      <c r="BP76" s="137">
        <v>41212</v>
      </c>
      <c r="BQ76" s="80">
        <v>18490</v>
      </c>
      <c r="BR76" s="145">
        <v>1539</v>
      </c>
      <c r="BS76" s="137">
        <v>41212</v>
      </c>
      <c r="BT76" s="80">
        <v>1556</v>
      </c>
      <c r="BU76" s="87">
        <v>5</v>
      </c>
      <c r="BV76" s="137">
        <v>41212</v>
      </c>
      <c r="BW76" s="80">
        <v>4873</v>
      </c>
      <c r="BX76" s="87">
        <v>2</v>
      </c>
    </row>
    <row r="77" spans="1:76">
      <c r="A77" s="79">
        <v>41242</v>
      </c>
      <c r="B77" s="69">
        <v>67861</v>
      </c>
      <c r="C77" s="90">
        <v>7462</v>
      </c>
      <c r="D77" s="62">
        <v>2718.4066000000003</v>
      </c>
      <c r="E77" s="79">
        <v>41242</v>
      </c>
      <c r="F77" s="69">
        <v>3047</v>
      </c>
      <c r="G77" s="59">
        <v>376</v>
      </c>
      <c r="H77" s="62">
        <v>136.9768</v>
      </c>
      <c r="I77" s="67">
        <v>41242</v>
      </c>
      <c r="J77" s="62"/>
      <c r="K77" s="62">
        <v>0</v>
      </c>
      <c r="L77" s="62">
        <v>0</v>
      </c>
      <c r="M77" s="79">
        <v>41242</v>
      </c>
      <c r="N77" s="69">
        <v>26764</v>
      </c>
      <c r="O77" s="59">
        <v>561</v>
      </c>
      <c r="P77" s="62">
        <v>204.3723</v>
      </c>
      <c r="Q77" s="79">
        <v>41242</v>
      </c>
      <c r="R77" s="68">
        <v>34502</v>
      </c>
      <c r="S77" s="59">
        <v>652</v>
      </c>
      <c r="T77" s="62">
        <v>237.52360000000002</v>
      </c>
      <c r="U77" s="79">
        <v>41242</v>
      </c>
      <c r="V77" s="68">
        <v>12378</v>
      </c>
      <c r="W77" s="59">
        <v>193</v>
      </c>
      <c r="X77" s="62">
        <v>70.309899999999999</v>
      </c>
      <c r="Z77" s="137">
        <v>41242</v>
      </c>
      <c r="AA77" s="69">
        <v>591612</v>
      </c>
      <c r="AB77" s="69">
        <v>166682</v>
      </c>
      <c r="AC77" s="97">
        <v>146080</v>
      </c>
      <c r="AD77" s="137">
        <v>41242</v>
      </c>
      <c r="AE77" s="69">
        <v>65558</v>
      </c>
      <c r="AF77" s="69"/>
      <c r="AG77" s="81">
        <v>409</v>
      </c>
      <c r="AH77" s="137">
        <v>41242</v>
      </c>
      <c r="AI77" s="69">
        <v>5045</v>
      </c>
      <c r="AJ77" s="69"/>
      <c r="AK77" s="81">
        <v>558</v>
      </c>
      <c r="AL77" s="137">
        <v>41242</v>
      </c>
      <c r="AM77" s="69">
        <v>70683</v>
      </c>
      <c r="AN77" s="69"/>
      <c r="AO77" s="69"/>
      <c r="AP77" s="97">
        <v>1403</v>
      </c>
      <c r="AQ77" s="137">
        <v>41242</v>
      </c>
      <c r="AR77" s="69">
        <v>76594</v>
      </c>
      <c r="AS77" s="69"/>
      <c r="AT77" s="69"/>
      <c r="AU77" s="97">
        <v>372</v>
      </c>
      <c r="AV77" s="137">
        <v>41242</v>
      </c>
      <c r="AW77" s="69">
        <v>65290</v>
      </c>
      <c r="AX77" s="69"/>
      <c r="AY77" s="69"/>
      <c r="AZ77" s="97">
        <v>686</v>
      </c>
      <c r="BA77" s="138">
        <v>41242</v>
      </c>
      <c r="BB77" s="69">
        <v>640567</v>
      </c>
      <c r="BC77" s="69"/>
      <c r="BD77" s="69"/>
      <c r="BE77" s="97">
        <v>4735</v>
      </c>
      <c r="BG77" s="137">
        <v>41242</v>
      </c>
      <c r="BH77" s="80">
        <v>16</v>
      </c>
      <c r="BI77" s="87">
        <v>0</v>
      </c>
      <c r="BJ77" s="137">
        <v>41242</v>
      </c>
      <c r="BK77" s="80">
        <v>10313</v>
      </c>
      <c r="BL77" s="174">
        <v>53</v>
      </c>
      <c r="BM77" s="137">
        <v>41242</v>
      </c>
      <c r="BN77" s="80">
        <v>374453</v>
      </c>
      <c r="BO77" s="145">
        <v>1610</v>
      </c>
      <c r="BP77" s="137">
        <v>41242</v>
      </c>
      <c r="BQ77" s="80">
        <v>19906</v>
      </c>
      <c r="BR77" s="145">
        <v>1416</v>
      </c>
      <c r="BS77" s="137">
        <v>41242</v>
      </c>
      <c r="BT77" s="80">
        <v>1559</v>
      </c>
      <c r="BU77" s="87">
        <v>3</v>
      </c>
      <c r="BV77" s="137">
        <v>41242</v>
      </c>
      <c r="BW77" s="80">
        <v>4875</v>
      </c>
      <c r="BX77" s="87">
        <v>2</v>
      </c>
    </row>
    <row r="78" spans="1:76">
      <c r="A78" s="79">
        <v>41269</v>
      </c>
      <c r="B78" s="69">
        <v>75507</v>
      </c>
      <c r="C78" s="90">
        <v>7646</v>
      </c>
      <c r="D78" s="62">
        <v>2785.4378000000002</v>
      </c>
      <c r="E78" s="79">
        <v>41269</v>
      </c>
      <c r="F78" s="69">
        <v>3461</v>
      </c>
      <c r="G78" s="59">
        <v>414</v>
      </c>
      <c r="H78" s="62">
        <v>150.8202</v>
      </c>
      <c r="I78" s="67">
        <v>41269</v>
      </c>
      <c r="J78" s="62"/>
      <c r="K78" s="62">
        <v>0</v>
      </c>
      <c r="L78" s="62">
        <v>0</v>
      </c>
      <c r="M78" s="79">
        <v>41269</v>
      </c>
      <c r="N78" s="69">
        <v>27360</v>
      </c>
      <c r="O78" s="59">
        <v>596</v>
      </c>
      <c r="P78" s="62">
        <v>217.12280000000001</v>
      </c>
      <c r="Q78" s="79">
        <v>41269</v>
      </c>
      <c r="R78" s="68">
        <v>35198</v>
      </c>
      <c r="S78" s="59">
        <v>696</v>
      </c>
      <c r="T78" s="62">
        <v>253.55280000000002</v>
      </c>
      <c r="U78" s="79">
        <v>41269</v>
      </c>
      <c r="V78" s="68">
        <v>12687</v>
      </c>
      <c r="W78" s="59">
        <v>309</v>
      </c>
      <c r="X78" s="62">
        <v>112.56870000000001</v>
      </c>
      <c r="Z78" s="137">
        <v>41269</v>
      </c>
      <c r="AA78" s="69">
        <v>602329</v>
      </c>
      <c r="AB78" s="69">
        <v>169572</v>
      </c>
      <c r="AC78" s="97">
        <v>136070</v>
      </c>
      <c r="AD78" s="137">
        <v>41269</v>
      </c>
      <c r="AE78" s="69">
        <v>66002</v>
      </c>
      <c r="AF78" s="69"/>
      <c r="AG78" s="81">
        <v>444</v>
      </c>
      <c r="AH78" s="137">
        <v>41269</v>
      </c>
      <c r="AI78" s="69">
        <v>5664</v>
      </c>
      <c r="AJ78" s="69"/>
      <c r="AK78" s="81">
        <v>619</v>
      </c>
      <c r="AL78" s="137">
        <v>41269</v>
      </c>
      <c r="AM78" s="69">
        <v>72340</v>
      </c>
      <c r="AN78" s="69"/>
      <c r="AO78" s="69"/>
      <c r="AP78" s="97">
        <v>1657</v>
      </c>
      <c r="AQ78" s="137">
        <v>41269</v>
      </c>
      <c r="AR78" s="69">
        <v>77001</v>
      </c>
      <c r="AS78" s="69"/>
      <c r="AT78" s="69"/>
      <c r="AU78" s="97">
        <v>407</v>
      </c>
      <c r="AV78" s="137">
        <v>41269</v>
      </c>
      <c r="AW78" s="69">
        <v>65932</v>
      </c>
      <c r="AX78" s="69"/>
      <c r="AY78" s="69"/>
      <c r="AZ78" s="97">
        <v>642</v>
      </c>
      <c r="BA78" s="138">
        <v>41269</v>
      </c>
      <c r="BB78" s="69">
        <v>645305</v>
      </c>
      <c r="BC78" s="69"/>
      <c r="BD78" s="69"/>
      <c r="BE78" s="97">
        <v>4738</v>
      </c>
      <c r="BG78" s="137">
        <v>41269</v>
      </c>
      <c r="BH78" s="80">
        <v>16</v>
      </c>
      <c r="BI78" s="87">
        <v>0</v>
      </c>
      <c r="BJ78" s="137">
        <v>41269</v>
      </c>
      <c r="BK78" s="80">
        <v>10359</v>
      </c>
      <c r="BL78" s="174">
        <v>46</v>
      </c>
      <c r="BM78" s="137">
        <v>41269</v>
      </c>
      <c r="BN78" s="80">
        <v>375807</v>
      </c>
      <c r="BO78" s="145">
        <v>1354</v>
      </c>
      <c r="BP78" s="137">
        <v>41269</v>
      </c>
      <c r="BQ78" s="80">
        <v>21237</v>
      </c>
      <c r="BR78" s="145">
        <v>1331</v>
      </c>
      <c r="BS78" s="137">
        <v>41269</v>
      </c>
      <c r="BT78" s="80">
        <v>1562</v>
      </c>
      <c r="BU78" s="87">
        <v>3</v>
      </c>
      <c r="BV78" s="137">
        <v>41269</v>
      </c>
      <c r="BW78" s="80">
        <v>4877</v>
      </c>
      <c r="BX78" s="87">
        <v>2</v>
      </c>
    </row>
    <row r="79" spans="1:76">
      <c r="A79" s="79">
        <v>41304</v>
      </c>
      <c r="B79" s="69">
        <v>84774</v>
      </c>
      <c r="C79" s="90">
        <v>9267</v>
      </c>
      <c r="D79" s="62">
        <v>3375.9681</v>
      </c>
      <c r="E79" s="79">
        <v>41304</v>
      </c>
      <c r="F79" s="69">
        <v>4118</v>
      </c>
      <c r="G79" s="59">
        <v>657</v>
      </c>
      <c r="H79" s="62">
        <v>239.3451</v>
      </c>
      <c r="I79" s="67">
        <v>41304</v>
      </c>
      <c r="J79" s="62"/>
      <c r="K79" s="62">
        <v>0</v>
      </c>
      <c r="L79" s="62">
        <v>0</v>
      </c>
      <c r="M79" s="79">
        <v>41304</v>
      </c>
      <c r="N79" s="69">
        <v>28738</v>
      </c>
      <c r="O79" s="59">
        <v>1378</v>
      </c>
      <c r="P79" s="62">
        <v>502.00540000000001</v>
      </c>
      <c r="Q79" s="79">
        <v>41304</v>
      </c>
      <c r="R79" s="68">
        <v>36112</v>
      </c>
      <c r="S79" s="59">
        <v>914</v>
      </c>
      <c r="T79" s="62">
        <v>332.97020000000003</v>
      </c>
      <c r="U79" s="79">
        <v>41304</v>
      </c>
      <c r="V79" s="68">
        <v>13207</v>
      </c>
      <c r="W79" s="59">
        <v>520</v>
      </c>
      <c r="X79" s="62">
        <v>189.43600000000001</v>
      </c>
      <c r="Z79" s="137">
        <v>41304</v>
      </c>
      <c r="AA79" s="69">
        <v>615897</v>
      </c>
      <c r="AB79" s="69">
        <v>173222</v>
      </c>
      <c r="AC79" s="97">
        <v>172180</v>
      </c>
      <c r="AD79" s="137">
        <v>41304</v>
      </c>
      <c r="AE79" s="69">
        <v>66640</v>
      </c>
      <c r="AF79" s="69"/>
      <c r="AG79" s="81">
        <v>638</v>
      </c>
      <c r="AH79" s="137">
        <v>41304</v>
      </c>
      <c r="AI79" s="69">
        <v>6483</v>
      </c>
      <c r="AJ79" s="69"/>
      <c r="AK79" s="81">
        <v>819</v>
      </c>
      <c r="AL79" s="137">
        <v>41304</v>
      </c>
      <c r="AM79" s="69">
        <v>74405</v>
      </c>
      <c r="AN79" s="69"/>
      <c r="AO79" s="69"/>
      <c r="AP79" s="97">
        <v>2065</v>
      </c>
      <c r="AQ79" s="137">
        <v>41304</v>
      </c>
      <c r="AR79" s="69">
        <v>77447</v>
      </c>
      <c r="AS79" s="69"/>
      <c r="AT79" s="69"/>
      <c r="AU79" s="97">
        <v>446</v>
      </c>
      <c r="AV79" s="137">
        <v>41304</v>
      </c>
      <c r="AW79" s="69">
        <v>66697</v>
      </c>
      <c r="AX79" s="69"/>
      <c r="AY79" s="69"/>
      <c r="AZ79" s="97">
        <v>765</v>
      </c>
      <c r="BA79" s="138">
        <v>41304</v>
      </c>
      <c r="BB79" s="69">
        <v>651168</v>
      </c>
      <c r="BC79" s="69"/>
      <c r="BD79" s="69"/>
      <c r="BE79" s="97">
        <v>5863</v>
      </c>
      <c r="BG79" s="137">
        <v>41304</v>
      </c>
      <c r="BH79" s="80">
        <v>16</v>
      </c>
      <c r="BI79" s="87">
        <v>0</v>
      </c>
      <c r="BJ79" s="137">
        <v>41304</v>
      </c>
      <c r="BK79" s="80">
        <v>10417</v>
      </c>
      <c r="BL79" s="174">
        <v>58</v>
      </c>
      <c r="BM79" s="137">
        <v>41304</v>
      </c>
      <c r="BN79" s="80">
        <v>377380</v>
      </c>
      <c r="BO79" s="145">
        <v>1573</v>
      </c>
      <c r="BP79" s="137">
        <v>41304</v>
      </c>
      <c r="BQ79" s="80">
        <v>22921</v>
      </c>
      <c r="BR79" s="145">
        <v>1684</v>
      </c>
      <c r="BS79" s="137">
        <v>41304</v>
      </c>
      <c r="BT79" s="80">
        <v>1565</v>
      </c>
      <c r="BU79" s="87">
        <v>3</v>
      </c>
      <c r="BV79" s="137">
        <v>41304</v>
      </c>
      <c r="BW79" s="80">
        <v>4878</v>
      </c>
      <c r="BX79" s="87">
        <v>1</v>
      </c>
    </row>
    <row r="80" spans="1:76">
      <c r="A80" s="79">
        <v>41332</v>
      </c>
      <c r="B80" s="69">
        <v>92809</v>
      </c>
      <c r="C80" s="90">
        <v>8035</v>
      </c>
      <c r="D80" s="62">
        <v>2927.1505000000002</v>
      </c>
      <c r="E80" s="79">
        <v>41332</v>
      </c>
      <c r="F80" s="69">
        <v>4730</v>
      </c>
      <c r="G80" s="59">
        <v>612</v>
      </c>
      <c r="H80" s="62">
        <v>222.95160000000001</v>
      </c>
      <c r="I80" s="67">
        <v>41332</v>
      </c>
      <c r="J80" s="62"/>
      <c r="K80" s="62">
        <v>0</v>
      </c>
      <c r="L80" s="62">
        <v>0</v>
      </c>
      <c r="M80" s="79">
        <v>41332</v>
      </c>
      <c r="N80" s="69">
        <v>28812</v>
      </c>
      <c r="O80" s="59">
        <v>74</v>
      </c>
      <c r="P80" s="62">
        <v>26.958200000000001</v>
      </c>
      <c r="Q80" s="79">
        <v>41332</v>
      </c>
      <c r="R80" s="68">
        <v>36789</v>
      </c>
      <c r="S80" s="59">
        <v>677</v>
      </c>
      <c r="T80" s="62">
        <v>246.6311</v>
      </c>
      <c r="U80" s="79">
        <v>41332</v>
      </c>
      <c r="V80" s="68">
        <v>13643</v>
      </c>
      <c r="W80" s="59">
        <v>436</v>
      </c>
      <c r="X80" s="62">
        <v>158.8348</v>
      </c>
      <c r="Z80" s="137">
        <v>41332</v>
      </c>
      <c r="AA80" s="69">
        <v>626716</v>
      </c>
      <c r="AB80" s="69">
        <v>176083</v>
      </c>
      <c r="AC80" s="97">
        <v>136800</v>
      </c>
      <c r="AD80" s="137">
        <v>36949</v>
      </c>
      <c r="AE80" s="69">
        <v>67398</v>
      </c>
      <c r="AF80" s="69"/>
      <c r="AG80" s="81">
        <v>758</v>
      </c>
      <c r="AH80" s="137">
        <v>41332</v>
      </c>
      <c r="AI80" s="69">
        <v>7211</v>
      </c>
      <c r="AJ80" s="69"/>
      <c r="AK80" s="81">
        <v>728</v>
      </c>
      <c r="AL80" s="137">
        <v>41332</v>
      </c>
      <c r="AM80" s="69">
        <v>75774</v>
      </c>
      <c r="AN80" s="69"/>
      <c r="AO80" s="69"/>
      <c r="AP80" s="97">
        <v>1369</v>
      </c>
      <c r="AQ80" s="137">
        <v>41332</v>
      </c>
      <c r="AR80" s="69">
        <v>77796</v>
      </c>
      <c r="AS80" s="69"/>
      <c r="AT80" s="69"/>
      <c r="AU80" s="97">
        <v>349</v>
      </c>
      <c r="AV80" s="137">
        <v>41332</v>
      </c>
      <c r="AW80" s="69">
        <v>67316</v>
      </c>
      <c r="AX80" s="69"/>
      <c r="AY80" s="69"/>
      <c r="AZ80" s="97">
        <v>619</v>
      </c>
      <c r="BA80" s="138">
        <v>41332</v>
      </c>
      <c r="BB80" s="69">
        <v>656355</v>
      </c>
      <c r="BC80" s="69"/>
      <c r="BD80" s="69"/>
      <c r="BE80" s="97">
        <v>5187</v>
      </c>
      <c r="BG80" s="137">
        <v>41332</v>
      </c>
      <c r="BH80" s="80">
        <v>16</v>
      </c>
      <c r="BI80" s="87">
        <v>0</v>
      </c>
      <c r="BJ80" s="137">
        <v>41332</v>
      </c>
      <c r="BK80" s="80">
        <v>10437</v>
      </c>
      <c r="BL80" s="174">
        <v>20</v>
      </c>
      <c r="BM80" s="137">
        <v>41332</v>
      </c>
      <c r="BN80" s="80">
        <v>378796</v>
      </c>
      <c r="BO80" s="145">
        <v>1416</v>
      </c>
      <c r="BP80" s="137">
        <v>41332</v>
      </c>
      <c r="BQ80" s="80">
        <v>24240</v>
      </c>
      <c r="BR80" s="145">
        <v>1319</v>
      </c>
      <c r="BS80" s="137">
        <v>41332</v>
      </c>
      <c r="BT80" s="80">
        <v>1569</v>
      </c>
      <c r="BU80" s="87">
        <v>4</v>
      </c>
      <c r="BV80" s="137">
        <v>41332</v>
      </c>
      <c r="BW80" s="80">
        <v>4879</v>
      </c>
      <c r="BX80" s="87">
        <v>1</v>
      </c>
    </row>
    <row r="81" spans="1:76">
      <c r="A81" s="79">
        <v>41363</v>
      </c>
      <c r="B81" s="69">
        <v>101744</v>
      </c>
      <c r="C81" s="90">
        <v>8935</v>
      </c>
      <c r="D81" s="62">
        <v>3255.0205000000001</v>
      </c>
      <c r="E81" s="79">
        <v>41363</v>
      </c>
      <c r="F81" s="69">
        <v>5434</v>
      </c>
      <c r="G81" s="59">
        <v>704</v>
      </c>
      <c r="H81" s="62">
        <v>256.46719999999999</v>
      </c>
      <c r="I81" s="67">
        <v>41363</v>
      </c>
      <c r="J81" s="62"/>
      <c r="K81" s="62">
        <v>0</v>
      </c>
      <c r="L81" s="62">
        <v>0</v>
      </c>
      <c r="M81" s="79">
        <v>41364</v>
      </c>
      <c r="N81" s="69">
        <v>29590</v>
      </c>
      <c r="O81" s="59">
        <v>778</v>
      </c>
      <c r="P81" s="62">
        <v>283.42540000000002</v>
      </c>
      <c r="Q81" s="79">
        <v>41363</v>
      </c>
      <c r="R81" s="68">
        <v>37545</v>
      </c>
      <c r="S81" s="59">
        <v>756</v>
      </c>
      <c r="T81" s="62">
        <v>275.41079999999999</v>
      </c>
      <c r="U81" s="79">
        <v>41363</v>
      </c>
      <c r="V81" s="68">
        <v>14132</v>
      </c>
      <c r="W81" s="59">
        <v>489</v>
      </c>
      <c r="X81" s="62">
        <v>178.14270000000002</v>
      </c>
      <c r="Z81" s="137">
        <v>41363</v>
      </c>
      <c r="AA81" s="69">
        <v>638421</v>
      </c>
      <c r="AB81" s="69">
        <v>179139</v>
      </c>
      <c r="AC81" s="97">
        <v>147610</v>
      </c>
      <c r="AD81" s="137">
        <v>41363</v>
      </c>
      <c r="AE81" s="69">
        <v>68433</v>
      </c>
      <c r="AF81" s="69"/>
      <c r="AG81" s="81">
        <v>1035</v>
      </c>
      <c r="AH81" s="137">
        <v>41363</v>
      </c>
      <c r="AI81" s="69">
        <v>7806</v>
      </c>
      <c r="AJ81" s="69"/>
      <c r="AK81" s="81">
        <v>595</v>
      </c>
      <c r="AL81" s="137">
        <v>41363</v>
      </c>
      <c r="AM81" s="69">
        <v>77260</v>
      </c>
      <c r="AN81" s="69"/>
      <c r="AO81" s="69"/>
      <c r="AP81" s="97">
        <v>1486</v>
      </c>
      <c r="AQ81" s="137">
        <v>41363</v>
      </c>
      <c r="AR81" s="69">
        <v>78191</v>
      </c>
      <c r="AS81" s="69"/>
      <c r="AT81" s="69"/>
      <c r="AU81" s="97">
        <v>395</v>
      </c>
      <c r="AV81" s="137">
        <v>41363</v>
      </c>
      <c r="AW81" s="69">
        <v>68294</v>
      </c>
      <c r="AX81" s="69"/>
      <c r="AY81" s="69"/>
      <c r="AZ81" s="97">
        <v>978</v>
      </c>
      <c r="BA81" s="138">
        <v>41363</v>
      </c>
      <c r="BB81" s="69">
        <v>661519</v>
      </c>
      <c r="BC81" s="69"/>
      <c r="BD81" s="69"/>
      <c r="BE81" s="97">
        <v>5164</v>
      </c>
      <c r="BG81" s="137">
        <v>41363</v>
      </c>
      <c r="BH81" s="80">
        <v>16</v>
      </c>
      <c r="BI81" s="87">
        <v>0</v>
      </c>
      <c r="BJ81" s="137">
        <v>41363</v>
      </c>
      <c r="BK81" s="80">
        <v>10502</v>
      </c>
      <c r="BL81" s="174">
        <v>65</v>
      </c>
      <c r="BM81" s="137">
        <v>41363</v>
      </c>
      <c r="BN81" s="80">
        <v>380384</v>
      </c>
      <c r="BO81" s="145">
        <v>1588</v>
      </c>
      <c r="BP81" s="137">
        <v>41363</v>
      </c>
      <c r="BQ81" s="80">
        <v>25706</v>
      </c>
      <c r="BR81" s="145">
        <v>1466</v>
      </c>
      <c r="BS81" s="137">
        <v>41363</v>
      </c>
      <c r="BT81" s="80">
        <v>1573</v>
      </c>
      <c r="BU81" s="87">
        <v>4</v>
      </c>
      <c r="BV81" s="137">
        <v>41363</v>
      </c>
      <c r="BW81" s="80">
        <v>4882</v>
      </c>
      <c r="BX81" s="87">
        <v>3</v>
      </c>
    </row>
    <row r="82" spans="1:76">
      <c r="A82" s="66">
        <v>41394</v>
      </c>
      <c r="B82" s="69">
        <v>107158</v>
      </c>
      <c r="C82" s="90">
        <v>5414</v>
      </c>
      <c r="D82" s="62">
        <v>1972.3202000000001</v>
      </c>
      <c r="E82" s="79">
        <v>41394</v>
      </c>
      <c r="F82" s="69">
        <v>5803</v>
      </c>
      <c r="G82" s="59">
        <v>369</v>
      </c>
      <c r="H82" s="62">
        <v>134.42670000000001</v>
      </c>
      <c r="I82" s="67">
        <v>41394</v>
      </c>
      <c r="J82" s="62"/>
      <c r="K82" s="62">
        <v>0</v>
      </c>
      <c r="L82" s="62">
        <v>0</v>
      </c>
      <c r="M82" s="79">
        <v>41394</v>
      </c>
      <c r="N82" s="69">
        <v>30011</v>
      </c>
      <c r="O82" s="59">
        <v>421</v>
      </c>
      <c r="P82" s="62">
        <v>153.37030000000001</v>
      </c>
      <c r="Q82" s="79">
        <v>41394</v>
      </c>
      <c r="R82" s="68">
        <v>37940</v>
      </c>
      <c r="S82" s="59">
        <v>395</v>
      </c>
      <c r="T82" s="62">
        <v>143.89850000000001</v>
      </c>
      <c r="U82" s="79">
        <v>41394</v>
      </c>
      <c r="V82" s="68">
        <v>14481</v>
      </c>
      <c r="W82" s="59">
        <v>349</v>
      </c>
      <c r="X82" s="62">
        <v>127.14070000000001</v>
      </c>
      <c r="Z82" s="137">
        <v>41394</v>
      </c>
      <c r="AA82" s="69">
        <v>649063</v>
      </c>
      <c r="AB82" s="69">
        <v>182144</v>
      </c>
      <c r="AC82" s="97">
        <v>136470</v>
      </c>
      <c r="AD82" s="137">
        <v>41394</v>
      </c>
      <c r="AE82" s="69">
        <v>69213</v>
      </c>
      <c r="AF82" s="69"/>
      <c r="AG82" s="81">
        <v>780</v>
      </c>
      <c r="AH82" s="137">
        <v>41394</v>
      </c>
      <c r="AI82" s="69">
        <v>8207</v>
      </c>
      <c r="AJ82" s="69"/>
      <c r="AK82" s="81">
        <v>401</v>
      </c>
      <c r="AL82" s="137">
        <v>41394</v>
      </c>
      <c r="AM82" s="69">
        <v>78761</v>
      </c>
      <c r="AN82" s="69"/>
      <c r="AO82" s="69"/>
      <c r="AP82" s="97">
        <v>1501</v>
      </c>
      <c r="AQ82" s="137">
        <v>41394</v>
      </c>
      <c r="AR82" s="69">
        <v>78585</v>
      </c>
      <c r="AS82" s="69"/>
      <c r="AT82" s="69"/>
      <c r="AU82" s="97">
        <v>394</v>
      </c>
      <c r="AV82" s="137">
        <v>41394</v>
      </c>
      <c r="AW82" s="69">
        <v>69032</v>
      </c>
      <c r="AX82" s="69"/>
      <c r="AY82" s="69"/>
      <c r="AZ82" s="97">
        <v>738</v>
      </c>
      <c r="BA82" s="138">
        <v>41394</v>
      </c>
      <c r="BB82" s="69">
        <v>665829</v>
      </c>
      <c r="BC82" s="69"/>
      <c r="BD82" s="69"/>
      <c r="BE82" s="97">
        <v>4310</v>
      </c>
      <c r="BG82" s="137">
        <v>41394</v>
      </c>
      <c r="BH82" s="80">
        <v>16</v>
      </c>
      <c r="BI82" s="87">
        <v>0</v>
      </c>
      <c r="BJ82" s="137">
        <v>41394</v>
      </c>
      <c r="BK82" s="80">
        <v>10516</v>
      </c>
      <c r="BL82" s="174">
        <v>14</v>
      </c>
      <c r="BM82" s="137">
        <v>41394</v>
      </c>
      <c r="BN82" s="80">
        <v>381827</v>
      </c>
      <c r="BO82" s="145">
        <v>1443</v>
      </c>
      <c r="BP82" s="137">
        <v>41394</v>
      </c>
      <c r="BQ82" s="80">
        <v>27145</v>
      </c>
      <c r="BR82" s="145">
        <v>1439</v>
      </c>
      <c r="BS82" s="137">
        <v>41394</v>
      </c>
      <c r="BT82" s="80">
        <v>1577</v>
      </c>
      <c r="BU82" s="87">
        <v>4</v>
      </c>
      <c r="BV82" s="137">
        <v>41394</v>
      </c>
      <c r="BW82" s="80">
        <v>4884</v>
      </c>
      <c r="BX82" s="87">
        <v>2</v>
      </c>
    </row>
    <row r="83" spans="1:76">
      <c r="A83" s="66">
        <v>41425</v>
      </c>
      <c r="B83" s="69">
        <v>108720</v>
      </c>
      <c r="C83" s="90">
        <v>1562</v>
      </c>
      <c r="D83" s="62">
        <v>569.03660000000002</v>
      </c>
      <c r="E83" s="66">
        <v>41425</v>
      </c>
      <c r="F83" s="69">
        <v>5824</v>
      </c>
      <c r="G83" s="59">
        <v>21</v>
      </c>
      <c r="H83" s="62">
        <v>7.6503000000000005</v>
      </c>
      <c r="I83" s="67">
        <v>41425</v>
      </c>
      <c r="J83" s="62"/>
      <c r="K83" s="62">
        <v>0</v>
      </c>
      <c r="L83" s="62">
        <v>0</v>
      </c>
      <c r="M83" s="66"/>
      <c r="N83" s="69"/>
      <c r="O83" s="59">
        <v>0</v>
      </c>
      <c r="P83" s="62">
        <v>0</v>
      </c>
      <c r="Q83" s="66">
        <v>41424</v>
      </c>
      <c r="R83" s="68">
        <v>37952</v>
      </c>
      <c r="S83" s="59">
        <v>12</v>
      </c>
      <c r="T83" s="62">
        <v>4.3715999999999999</v>
      </c>
      <c r="U83" s="66"/>
      <c r="V83" s="68"/>
      <c r="W83" s="59">
        <v>0</v>
      </c>
      <c r="X83" s="62">
        <v>0</v>
      </c>
      <c r="Z83" s="75">
        <v>41425</v>
      </c>
      <c r="AA83" s="69">
        <v>658966</v>
      </c>
      <c r="AB83" s="69">
        <v>184749</v>
      </c>
      <c r="AC83" s="97">
        <v>125080</v>
      </c>
      <c r="AD83" s="75">
        <v>41425</v>
      </c>
      <c r="AE83" s="69">
        <v>69507</v>
      </c>
      <c r="AF83" s="69"/>
      <c r="AG83" s="81">
        <v>294</v>
      </c>
      <c r="AH83" s="75">
        <v>41425</v>
      </c>
      <c r="AI83" s="69">
        <v>8554</v>
      </c>
      <c r="AJ83" s="69"/>
      <c r="AK83" s="81">
        <v>347</v>
      </c>
      <c r="AL83" s="75">
        <v>41425</v>
      </c>
      <c r="AM83" s="69">
        <v>80150</v>
      </c>
      <c r="AN83" s="69"/>
      <c r="AO83" s="69"/>
      <c r="AP83" s="97">
        <v>1389</v>
      </c>
      <c r="AQ83" s="75">
        <v>41425</v>
      </c>
      <c r="AR83" s="69">
        <v>78902</v>
      </c>
      <c r="AS83" s="69"/>
      <c r="AT83" s="69"/>
      <c r="AU83" s="97">
        <v>317</v>
      </c>
      <c r="AV83" s="75">
        <v>41425</v>
      </c>
      <c r="AW83" s="69">
        <v>69979</v>
      </c>
      <c r="AX83" s="69"/>
      <c r="AY83" s="69"/>
      <c r="AZ83" s="97">
        <v>947</v>
      </c>
      <c r="BA83" s="133">
        <v>41425</v>
      </c>
      <c r="BB83" s="69">
        <v>670333</v>
      </c>
      <c r="BC83" s="69"/>
      <c r="BD83" s="69"/>
      <c r="BE83" s="97">
        <v>4504</v>
      </c>
      <c r="BG83" s="137">
        <v>41425</v>
      </c>
      <c r="BH83" s="80">
        <v>16</v>
      </c>
      <c r="BI83" s="87">
        <v>0</v>
      </c>
      <c r="BJ83" s="137">
        <v>41425</v>
      </c>
      <c r="BK83" s="80">
        <v>10530</v>
      </c>
      <c r="BL83" s="174">
        <v>14</v>
      </c>
      <c r="BM83" s="137">
        <v>41425</v>
      </c>
      <c r="BN83" s="80">
        <v>383205</v>
      </c>
      <c r="BO83" s="145">
        <v>1378</v>
      </c>
      <c r="BP83" s="137">
        <v>41425</v>
      </c>
      <c r="BQ83" s="80">
        <v>28532</v>
      </c>
      <c r="BR83" s="145">
        <v>1387</v>
      </c>
      <c r="BS83" s="137"/>
      <c r="BT83" s="80"/>
      <c r="BU83" s="87">
        <v>0</v>
      </c>
      <c r="BV83" s="137"/>
      <c r="BW83" s="80"/>
      <c r="BX83" s="87">
        <v>0</v>
      </c>
    </row>
    <row r="84" spans="1:76">
      <c r="A84" s="66">
        <v>41455</v>
      </c>
      <c r="B84" s="69">
        <v>110230</v>
      </c>
      <c r="C84" s="90">
        <v>1510</v>
      </c>
      <c r="D84" s="62">
        <v>550.09300000000007</v>
      </c>
      <c r="E84" s="66">
        <v>41455</v>
      </c>
      <c r="F84" s="69">
        <v>5833</v>
      </c>
      <c r="G84" s="59">
        <v>9</v>
      </c>
      <c r="H84" s="62">
        <v>3.2787000000000002</v>
      </c>
      <c r="I84" s="67">
        <v>41455</v>
      </c>
      <c r="J84" s="62"/>
      <c r="K84" s="62">
        <v>0</v>
      </c>
      <c r="L84" s="62">
        <v>0</v>
      </c>
      <c r="M84" s="66"/>
      <c r="N84" s="69"/>
      <c r="O84" s="59">
        <v>0</v>
      </c>
      <c r="P84" s="62">
        <v>0</v>
      </c>
      <c r="Q84" s="66">
        <v>41455</v>
      </c>
      <c r="R84" s="68">
        <v>37965</v>
      </c>
      <c r="S84" s="59">
        <v>13</v>
      </c>
      <c r="T84" s="62">
        <v>4.7359</v>
      </c>
      <c r="U84" s="66"/>
      <c r="V84" s="68"/>
      <c r="W84" s="59">
        <v>0</v>
      </c>
      <c r="X84" s="62">
        <v>0</v>
      </c>
      <c r="Z84" s="75">
        <v>41455</v>
      </c>
      <c r="AA84" s="69">
        <v>668690</v>
      </c>
      <c r="AB84" s="69">
        <v>187468</v>
      </c>
      <c r="AC84" s="97">
        <v>124430</v>
      </c>
      <c r="AD84" s="75">
        <v>41455</v>
      </c>
      <c r="AE84" s="69">
        <v>69741</v>
      </c>
      <c r="AF84" s="69"/>
      <c r="AG84" s="81">
        <v>234</v>
      </c>
      <c r="AH84" s="75">
        <v>41455</v>
      </c>
      <c r="AI84" s="69">
        <v>8824</v>
      </c>
      <c r="AJ84" s="69"/>
      <c r="AK84" s="81">
        <v>270</v>
      </c>
      <c r="AL84" s="75">
        <v>41455</v>
      </c>
      <c r="AM84" s="69">
        <v>81306</v>
      </c>
      <c r="AN84" s="69"/>
      <c r="AO84" s="69"/>
      <c r="AP84" s="97">
        <v>1156</v>
      </c>
      <c r="AQ84" s="75">
        <v>41455</v>
      </c>
      <c r="AR84" s="69">
        <v>79153</v>
      </c>
      <c r="AS84" s="69"/>
      <c r="AT84" s="69"/>
      <c r="AU84" s="97">
        <v>251</v>
      </c>
      <c r="AV84" s="75">
        <v>41455</v>
      </c>
      <c r="AW84" s="69">
        <v>70557</v>
      </c>
      <c r="AX84" s="69"/>
      <c r="AY84" s="69"/>
      <c r="AZ84" s="97">
        <v>578</v>
      </c>
      <c r="BA84" s="133">
        <v>41455</v>
      </c>
      <c r="BB84" s="69">
        <v>674171</v>
      </c>
      <c r="BC84" s="69"/>
      <c r="BD84" s="69"/>
      <c r="BE84" s="97">
        <v>3838</v>
      </c>
      <c r="BG84" s="137">
        <v>41455</v>
      </c>
      <c r="BH84" s="80">
        <v>16</v>
      </c>
      <c r="BI84" s="87">
        <v>0</v>
      </c>
      <c r="BJ84" s="137">
        <v>41455</v>
      </c>
      <c r="BK84" s="80">
        <v>10542</v>
      </c>
      <c r="BL84" s="174">
        <v>12</v>
      </c>
      <c r="BM84" s="137">
        <v>41455</v>
      </c>
      <c r="BN84" s="80">
        <v>384620</v>
      </c>
      <c r="BO84" s="145">
        <v>1415</v>
      </c>
      <c r="BP84" s="137">
        <v>41455</v>
      </c>
      <c r="BQ84" s="80">
        <v>29779</v>
      </c>
      <c r="BR84" s="145">
        <v>1247</v>
      </c>
      <c r="BS84" s="137"/>
      <c r="BT84" s="80"/>
      <c r="BU84" s="87">
        <v>0</v>
      </c>
      <c r="BV84" s="137"/>
      <c r="BW84" s="80"/>
      <c r="BX84" s="87">
        <v>0</v>
      </c>
    </row>
    <row r="85" spans="1:76">
      <c r="A85" s="66">
        <v>41486</v>
      </c>
      <c r="B85" s="69">
        <v>111593</v>
      </c>
      <c r="C85" s="90">
        <v>1363</v>
      </c>
      <c r="D85" s="62">
        <v>496.54090000000002</v>
      </c>
      <c r="E85" s="66">
        <v>41486</v>
      </c>
      <c r="F85" s="69">
        <v>5845</v>
      </c>
      <c r="G85" s="59">
        <v>12</v>
      </c>
      <c r="H85" s="62">
        <v>4.3715999999999999</v>
      </c>
      <c r="I85" s="67">
        <v>41486</v>
      </c>
      <c r="J85" s="62"/>
      <c r="K85" s="62">
        <v>0</v>
      </c>
      <c r="L85" s="62">
        <v>0</v>
      </c>
      <c r="M85" s="66"/>
      <c r="N85" s="69"/>
      <c r="O85" s="59">
        <v>0</v>
      </c>
      <c r="P85" s="62">
        <v>0</v>
      </c>
      <c r="Q85" s="66">
        <v>41486</v>
      </c>
      <c r="R85" s="68">
        <v>37970</v>
      </c>
      <c r="S85" s="59">
        <v>5</v>
      </c>
      <c r="T85" s="62">
        <v>1.8215000000000001</v>
      </c>
      <c r="U85" s="66"/>
      <c r="V85" s="68"/>
      <c r="W85" s="59">
        <v>0</v>
      </c>
      <c r="X85" s="62">
        <v>0</v>
      </c>
      <c r="Z85" s="75">
        <v>41486</v>
      </c>
      <c r="AA85" s="69">
        <v>678089</v>
      </c>
      <c r="AB85" s="69">
        <v>190119</v>
      </c>
      <c r="AC85" s="97">
        <v>120500</v>
      </c>
      <c r="AD85" s="75">
        <v>41486</v>
      </c>
      <c r="AE85" s="69">
        <v>70027</v>
      </c>
      <c r="AF85" s="69"/>
      <c r="AG85" s="81">
        <v>286</v>
      </c>
      <c r="AH85" s="75">
        <v>41486</v>
      </c>
      <c r="AI85" s="69">
        <v>9114</v>
      </c>
      <c r="AJ85" s="69"/>
      <c r="AK85" s="81">
        <v>290</v>
      </c>
      <c r="AL85" s="75">
        <v>41486</v>
      </c>
      <c r="AM85" s="69">
        <v>82638</v>
      </c>
      <c r="AN85" s="69"/>
      <c r="AO85" s="69"/>
      <c r="AP85" s="97">
        <v>1332</v>
      </c>
      <c r="AQ85" s="75">
        <v>41486</v>
      </c>
      <c r="AR85" s="69">
        <v>79486</v>
      </c>
      <c r="AS85" s="69"/>
      <c r="AT85" s="69"/>
      <c r="AU85" s="97">
        <v>333</v>
      </c>
      <c r="AV85" s="75">
        <v>41486</v>
      </c>
      <c r="AW85" s="69">
        <v>71074</v>
      </c>
      <c r="AX85" s="69"/>
      <c r="AY85" s="69"/>
      <c r="AZ85" s="97">
        <v>517</v>
      </c>
      <c r="BA85" s="133">
        <v>41486</v>
      </c>
      <c r="BB85" s="69">
        <v>677535</v>
      </c>
      <c r="BC85" s="69"/>
      <c r="BD85" s="69"/>
      <c r="BE85" s="97">
        <v>3364</v>
      </c>
      <c r="BG85" s="137">
        <v>41486</v>
      </c>
      <c r="BH85" s="80">
        <v>16</v>
      </c>
      <c r="BI85" s="87">
        <v>0</v>
      </c>
      <c r="BJ85" s="137">
        <v>41486</v>
      </c>
      <c r="BK85" s="80">
        <v>10553</v>
      </c>
      <c r="BL85" s="174">
        <v>11</v>
      </c>
      <c r="BM85" s="137">
        <v>41486</v>
      </c>
      <c r="BN85" s="80">
        <v>386222</v>
      </c>
      <c r="BO85" s="145">
        <v>1602</v>
      </c>
      <c r="BP85" s="137">
        <v>41486</v>
      </c>
      <c r="BQ85" s="80">
        <v>31213</v>
      </c>
      <c r="BR85" s="145">
        <v>1434</v>
      </c>
      <c r="BS85" s="137"/>
      <c r="BT85" s="80"/>
      <c r="BU85" s="87">
        <v>0</v>
      </c>
      <c r="BV85" s="137"/>
      <c r="BW85" s="80"/>
      <c r="BX85" s="87">
        <v>0</v>
      </c>
    </row>
    <row r="86" spans="1:76">
      <c r="A86" s="70">
        <v>41517</v>
      </c>
      <c r="B86" s="72">
        <v>113112</v>
      </c>
      <c r="C86" s="92">
        <v>1519</v>
      </c>
      <c r="D86" s="93">
        <v>553.37170000000003</v>
      </c>
      <c r="E86" s="70">
        <v>41517</v>
      </c>
      <c r="F86" s="72">
        <v>5864</v>
      </c>
      <c r="G86" s="94">
        <v>19</v>
      </c>
      <c r="H86" s="93">
        <v>6.9217000000000004</v>
      </c>
      <c r="I86" s="73">
        <v>41517</v>
      </c>
      <c r="J86" s="62"/>
      <c r="K86" s="62">
        <v>0</v>
      </c>
      <c r="L86" s="62">
        <v>0</v>
      </c>
      <c r="M86" s="66"/>
      <c r="N86" s="69"/>
      <c r="O86" s="59">
        <v>0</v>
      </c>
      <c r="P86" s="93">
        <v>0</v>
      </c>
      <c r="Q86" s="70">
        <v>41517</v>
      </c>
      <c r="R86" s="1">
        <v>37973</v>
      </c>
      <c r="S86" s="94">
        <v>3</v>
      </c>
      <c r="T86" s="93">
        <v>1.0929</v>
      </c>
      <c r="U86" s="66"/>
      <c r="V86" s="68"/>
      <c r="W86" s="94">
        <v>0</v>
      </c>
      <c r="X86" s="93">
        <v>0</v>
      </c>
      <c r="Z86" s="75">
        <v>41517</v>
      </c>
      <c r="AA86" s="69">
        <v>689005</v>
      </c>
      <c r="AB86" s="69">
        <v>193155</v>
      </c>
      <c r="AC86" s="97">
        <v>139520</v>
      </c>
      <c r="AD86" s="75">
        <v>41517</v>
      </c>
      <c r="AE86" s="69">
        <v>70388</v>
      </c>
      <c r="AF86" s="69"/>
      <c r="AG86" s="81">
        <v>361</v>
      </c>
      <c r="AH86" s="75">
        <v>41517</v>
      </c>
      <c r="AI86" s="69">
        <v>9436</v>
      </c>
      <c r="AJ86" s="69"/>
      <c r="AK86" s="97">
        <v>322</v>
      </c>
      <c r="AL86" s="75">
        <v>41517</v>
      </c>
      <c r="AM86" s="69">
        <v>84124</v>
      </c>
      <c r="AN86" s="69"/>
      <c r="AO86" s="69"/>
      <c r="AP86" s="97">
        <v>1486</v>
      </c>
      <c r="AQ86" s="75">
        <v>41517</v>
      </c>
      <c r="AR86" s="69">
        <v>79822</v>
      </c>
      <c r="AS86" s="69"/>
      <c r="AT86" s="69"/>
      <c r="AU86" s="97">
        <v>336</v>
      </c>
      <c r="AV86" s="75">
        <v>41517</v>
      </c>
      <c r="AW86" s="69">
        <v>71675</v>
      </c>
      <c r="AX86" s="69"/>
      <c r="AY86" s="69"/>
      <c r="AZ86" s="97">
        <v>601</v>
      </c>
      <c r="BA86" s="133">
        <v>41517</v>
      </c>
      <c r="BB86" s="69">
        <v>681417</v>
      </c>
      <c r="BC86" s="69"/>
      <c r="BD86" s="69"/>
      <c r="BE86" s="97">
        <v>3882</v>
      </c>
      <c r="BG86" s="137">
        <v>41517</v>
      </c>
      <c r="BH86" s="80">
        <v>16</v>
      </c>
      <c r="BI86" s="87">
        <v>0</v>
      </c>
      <c r="BJ86" s="137">
        <v>41517</v>
      </c>
      <c r="BK86" s="80">
        <v>10579</v>
      </c>
      <c r="BL86" s="174">
        <v>26</v>
      </c>
      <c r="BM86" s="137">
        <v>41517</v>
      </c>
      <c r="BN86" s="80">
        <v>387985</v>
      </c>
      <c r="BO86" s="145">
        <v>1763</v>
      </c>
      <c r="BP86" s="137">
        <v>41517</v>
      </c>
      <c r="BQ86" s="80">
        <v>32911</v>
      </c>
      <c r="BR86" s="145">
        <v>1698</v>
      </c>
      <c r="BS86" s="88"/>
      <c r="BT86" s="88"/>
      <c r="BU86" s="87">
        <v>0</v>
      </c>
      <c r="BV86" s="88"/>
      <c r="BW86" s="88"/>
      <c r="BX86" s="87">
        <v>0</v>
      </c>
    </row>
    <row r="87" spans="1:76">
      <c r="A87" s="66">
        <v>41547</v>
      </c>
      <c r="B87" s="69">
        <v>114381</v>
      </c>
      <c r="C87" s="90">
        <v>1269</v>
      </c>
      <c r="D87" s="62">
        <v>462.29670000000004</v>
      </c>
      <c r="E87" s="66">
        <v>41547</v>
      </c>
      <c r="F87" s="69">
        <v>5879</v>
      </c>
      <c r="G87" s="59">
        <v>15</v>
      </c>
      <c r="H87" s="62">
        <v>5.4645000000000001</v>
      </c>
      <c r="I87" s="67">
        <v>41547</v>
      </c>
      <c r="J87" s="62"/>
      <c r="K87" s="62">
        <v>0</v>
      </c>
      <c r="L87" s="62">
        <v>0</v>
      </c>
      <c r="M87" s="66"/>
      <c r="N87" s="69"/>
      <c r="O87" s="59">
        <v>0</v>
      </c>
      <c r="P87" s="62">
        <v>0</v>
      </c>
      <c r="Q87" s="66">
        <v>41547</v>
      </c>
      <c r="R87" s="68">
        <v>37974</v>
      </c>
      <c r="S87" s="59">
        <v>1</v>
      </c>
      <c r="T87" s="62">
        <v>0.36430000000000001</v>
      </c>
      <c r="U87" s="66"/>
      <c r="V87" s="68"/>
      <c r="W87" s="59">
        <v>0</v>
      </c>
      <c r="X87" s="62">
        <v>0</v>
      </c>
      <c r="Z87" s="75">
        <v>41547</v>
      </c>
      <c r="AA87" s="69">
        <v>696916</v>
      </c>
      <c r="AB87" s="69">
        <v>195409</v>
      </c>
      <c r="AC87" s="97">
        <v>101650</v>
      </c>
      <c r="AD87" s="75">
        <v>41547</v>
      </c>
      <c r="AE87" s="69">
        <v>70637</v>
      </c>
      <c r="AF87" s="69"/>
      <c r="AG87" s="81">
        <v>249</v>
      </c>
      <c r="AH87" s="75">
        <v>41547</v>
      </c>
      <c r="AI87" s="69">
        <v>9702</v>
      </c>
      <c r="AJ87" s="69"/>
      <c r="AK87" s="97">
        <v>266</v>
      </c>
      <c r="AL87" s="75">
        <v>41547</v>
      </c>
      <c r="AM87" s="69">
        <v>85370</v>
      </c>
      <c r="AN87" s="69"/>
      <c r="AO87" s="69"/>
      <c r="AP87" s="97">
        <v>1246</v>
      </c>
      <c r="AQ87" s="75">
        <v>41547</v>
      </c>
      <c r="AR87" s="69">
        <v>80057</v>
      </c>
      <c r="AS87" s="69"/>
      <c r="AT87" s="69"/>
      <c r="AU87" s="97">
        <v>235</v>
      </c>
      <c r="AV87" s="75">
        <v>41547</v>
      </c>
      <c r="AW87" s="69">
        <v>72192</v>
      </c>
      <c r="AX87" s="69"/>
      <c r="AY87" s="69"/>
      <c r="AZ87" s="97">
        <v>517</v>
      </c>
      <c r="BA87" s="133">
        <v>41547</v>
      </c>
      <c r="BB87" s="69">
        <v>685212</v>
      </c>
      <c r="BC87" s="69"/>
      <c r="BD87" s="69"/>
      <c r="BE87" s="97">
        <v>3795</v>
      </c>
      <c r="BG87" s="75">
        <v>41547</v>
      </c>
      <c r="BH87" s="69">
        <v>16</v>
      </c>
      <c r="BI87" s="87">
        <v>0</v>
      </c>
      <c r="BJ87" s="75">
        <v>41547</v>
      </c>
      <c r="BK87" s="69">
        <v>10593</v>
      </c>
      <c r="BL87" s="174">
        <v>14</v>
      </c>
      <c r="BM87" s="75">
        <v>41547</v>
      </c>
      <c r="BN87" s="69">
        <v>389053</v>
      </c>
      <c r="BO87" s="145">
        <v>1068</v>
      </c>
      <c r="BP87" s="75">
        <v>41547</v>
      </c>
      <c r="BQ87" s="69">
        <v>34028</v>
      </c>
      <c r="BR87" s="145">
        <v>1117</v>
      </c>
      <c r="BS87" s="69"/>
      <c r="BT87" s="69"/>
      <c r="BU87" s="87">
        <v>0</v>
      </c>
      <c r="BV87" s="69"/>
      <c r="BW87" s="69"/>
      <c r="BX87" s="87">
        <v>0</v>
      </c>
    </row>
    <row r="88" spans="1:76">
      <c r="A88" s="66">
        <v>41578</v>
      </c>
      <c r="B88" s="69">
        <v>119029</v>
      </c>
      <c r="C88" s="90">
        <v>4648</v>
      </c>
      <c r="D88" s="62">
        <v>1693.2664</v>
      </c>
      <c r="E88" s="66">
        <v>41578</v>
      </c>
      <c r="F88" s="69">
        <v>6063</v>
      </c>
      <c r="G88" s="59">
        <v>184</v>
      </c>
      <c r="H88" s="62">
        <v>67.031199999999998</v>
      </c>
      <c r="I88" s="67">
        <v>41578</v>
      </c>
      <c r="J88" s="62"/>
      <c r="K88" s="62">
        <v>0</v>
      </c>
      <c r="L88" s="62">
        <v>0</v>
      </c>
      <c r="M88" s="66"/>
      <c r="N88" s="69"/>
      <c r="O88" s="59">
        <v>0</v>
      </c>
      <c r="P88" s="62">
        <v>0</v>
      </c>
      <c r="Q88" s="66">
        <v>41578</v>
      </c>
      <c r="R88" s="68">
        <v>38303</v>
      </c>
      <c r="S88" s="59">
        <v>329</v>
      </c>
      <c r="T88" s="62">
        <v>119.85470000000001</v>
      </c>
      <c r="U88" s="66"/>
      <c r="V88" s="68"/>
      <c r="W88" s="59">
        <v>0</v>
      </c>
      <c r="X88" s="62">
        <v>0</v>
      </c>
      <c r="Z88" s="75">
        <v>41578</v>
      </c>
      <c r="AA88" s="69">
        <v>707597</v>
      </c>
      <c r="AB88" s="69">
        <v>198448</v>
      </c>
      <c r="AC88" s="97">
        <v>137200</v>
      </c>
      <c r="AD88" s="75">
        <v>41578</v>
      </c>
      <c r="AE88" s="69">
        <v>71066</v>
      </c>
      <c r="AF88" s="69"/>
      <c r="AG88" s="81">
        <v>429</v>
      </c>
      <c r="AH88" s="75">
        <v>41578</v>
      </c>
      <c r="AI88" s="69">
        <v>10046</v>
      </c>
      <c r="AJ88" s="69"/>
      <c r="AK88" s="97">
        <v>344</v>
      </c>
      <c r="AL88" s="75">
        <v>41578</v>
      </c>
      <c r="AM88" s="69">
        <v>87171</v>
      </c>
      <c r="AN88" s="69"/>
      <c r="AO88" s="69"/>
      <c r="AP88" s="97">
        <v>1801</v>
      </c>
      <c r="AQ88" s="75">
        <v>41578</v>
      </c>
      <c r="AR88" s="69">
        <v>80402</v>
      </c>
      <c r="AS88" s="69"/>
      <c r="AT88" s="69"/>
      <c r="AU88" s="97">
        <v>345</v>
      </c>
      <c r="AV88" s="75">
        <v>41578</v>
      </c>
      <c r="AW88" s="69">
        <v>72956</v>
      </c>
      <c r="AX88" s="69"/>
      <c r="AY88" s="69"/>
      <c r="AZ88" s="97">
        <v>764</v>
      </c>
      <c r="BA88" s="133">
        <v>41578</v>
      </c>
      <c r="BB88" s="69">
        <v>689503</v>
      </c>
      <c r="BC88" s="69"/>
      <c r="BD88" s="69"/>
      <c r="BE88" s="97">
        <v>4291</v>
      </c>
      <c r="BG88" s="75">
        <v>41578</v>
      </c>
      <c r="BH88" s="69">
        <v>16</v>
      </c>
      <c r="BI88" s="87">
        <v>0</v>
      </c>
      <c r="BJ88" s="75">
        <v>41578</v>
      </c>
      <c r="BK88" s="69">
        <v>10609</v>
      </c>
      <c r="BL88" s="174">
        <v>16</v>
      </c>
      <c r="BM88" s="75">
        <v>41578</v>
      </c>
      <c r="BN88" s="69">
        <v>390654</v>
      </c>
      <c r="BO88" s="145">
        <v>1601</v>
      </c>
      <c r="BP88" s="75">
        <v>41578</v>
      </c>
      <c r="BQ88" s="69">
        <v>35415</v>
      </c>
      <c r="BR88" s="145">
        <v>1387</v>
      </c>
      <c r="BS88" s="69"/>
      <c r="BT88" s="69"/>
      <c r="BU88" s="87">
        <v>0</v>
      </c>
      <c r="BV88" s="69"/>
      <c r="BW88" s="69"/>
      <c r="BX88" s="87">
        <v>0</v>
      </c>
    </row>
    <row r="89" spans="1:76">
      <c r="A89" s="66">
        <v>41608</v>
      </c>
      <c r="B89" s="69">
        <v>126204</v>
      </c>
      <c r="C89" s="90">
        <v>7175</v>
      </c>
      <c r="D89" s="62">
        <v>2613.8525</v>
      </c>
      <c r="E89" s="66">
        <v>41608</v>
      </c>
      <c r="F89" s="69">
        <v>6471</v>
      </c>
      <c r="G89" s="59">
        <v>408</v>
      </c>
      <c r="H89" s="62">
        <v>148.6344</v>
      </c>
      <c r="I89" s="67">
        <v>41608</v>
      </c>
      <c r="J89" s="62"/>
      <c r="K89" s="62">
        <v>0</v>
      </c>
      <c r="L89" s="62">
        <v>0</v>
      </c>
      <c r="M89" s="66"/>
      <c r="N89" s="69"/>
      <c r="O89" s="59">
        <v>0</v>
      </c>
      <c r="P89" s="62">
        <v>0</v>
      </c>
      <c r="Q89" s="66">
        <v>41608</v>
      </c>
      <c r="R89" s="68">
        <v>38989</v>
      </c>
      <c r="S89" s="59">
        <v>686</v>
      </c>
      <c r="T89" s="62">
        <v>249.90980000000002</v>
      </c>
      <c r="U89" s="66"/>
      <c r="V89" s="68"/>
      <c r="W89" s="59">
        <v>0</v>
      </c>
      <c r="X89" s="62">
        <v>0</v>
      </c>
      <c r="Z89" s="75">
        <v>41608</v>
      </c>
      <c r="AA89" s="69">
        <v>717624</v>
      </c>
      <c r="AB89" s="69">
        <v>201336</v>
      </c>
      <c r="AC89" s="97">
        <v>129150</v>
      </c>
      <c r="AD89" s="75">
        <v>41608</v>
      </c>
      <c r="AE89" s="69">
        <v>71967</v>
      </c>
      <c r="AF89" s="69"/>
      <c r="AG89" s="81">
        <v>901</v>
      </c>
      <c r="AH89" s="75">
        <v>41608</v>
      </c>
      <c r="AI89" s="69">
        <v>10378</v>
      </c>
      <c r="AJ89" s="69"/>
      <c r="AK89" s="97">
        <v>332</v>
      </c>
      <c r="AL89" s="75">
        <v>41608</v>
      </c>
      <c r="AM89" s="69">
        <v>88553</v>
      </c>
      <c r="AN89" s="69"/>
      <c r="AO89" s="69"/>
      <c r="AP89" s="97">
        <v>1382</v>
      </c>
      <c r="AQ89" s="75">
        <v>41608</v>
      </c>
      <c r="AR89" s="69">
        <v>80731</v>
      </c>
      <c r="AS89" s="69"/>
      <c r="AT89" s="69"/>
      <c r="AU89" s="97">
        <v>329</v>
      </c>
      <c r="AV89" s="75">
        <v>41608</v>
      </c>
      <c r="AW89" s="69">
        <v>73557</v>
      </c>
      <c r="AX89" s="69"/>
      <c r="AY89" s="69"/>
      <c r="AZ89" s="97">
        <v>601</v>
      </c>
      <c r="BA89" s="133">
        <v>41608</v>
      </c>
      <c r="BB89" s="69">
        <v>694585</v>
      </c>
      <c r="BC89" s="69"/>
      <c r="BD89" s="69"/>
      <c r="BE89" s="97">
        <v>5082</v>
      </c>
      <c r="BG89" s="75">
        <v>41608</v>
      </c>
      <c r="BH89" s="69">
        <v>16</v>
      </c>
      <c r="BI89" s="87">
        <v>0</v>
      </c>
      <c r="BJ89" s="75">
        <v>41608</v>
      </c>
      <c r="BK89" s="69">
        <v>10623</v>
      </c>
      <c r="BL89" s="174">
        <v>14</v>
      </c>
      <c r="BM89" s="75">
        <v>41608</v>
      </c>
      <c r="BN89" s="69">
        <v>391782</v>
      </c>
      <c r="BO89" s="145">
        <v>1128</v>
      </c>
      <c r="BP89" s="75">
        <v>41608</v>
      </c>
      <c r="BQ89" s="69">
        <v>36610</v>
      </c>
      <c r="BR89" s="145">
        <v>1195</v>
      </c>
      <c r="BS89" s="69"/>
      <c r="BT89" s="69"/>
      <c r="BU89" s="87">
        <v>0</v>
      </c>
      <c r="BV89" s="69"/>
      <c r="BW89" s="69"/>
      <c r="BX89" s="87">
        <v>0</v>
      </c>
    </row>
    <row r="90" spans="1:76">
      <c r="A90" s="66">
        <v>41639</v>
      </c>
      <c r="B90" s="69">
        <v>135846</v>
      </c>
      <c r="C90" s="90">
        <v>9642</v>
      </c>
      <c r="D90" s="62">
        <v>3512.5806000000002</v>
      </c>
      <c r="E90" s="66">
        <v>41639</v>
      </c>
      <c r="F90" s="69">
        <v>7036</v>
      </c>
      <c r="G90" s="59">
        <v>565</v>
      </c>
      <c r="H90" s="62">
        <v>205.8295</v>
      </c>
      <c r="I90" s="67">
        <v>41639</v>
      </c>
      <c r="J90" s="62"/>
      <c r="K90" s="62">
        <v>0</v>
      </c>
      <c r="L90" s="62">
        <v>0</v>
      </c>
      <c r="M90" s="66"/>
      <c r="N90" s="69"/>
      <c r="O90" s="59">
        <v>0</v>
      </c>
      <c r="P90" s="62">
        <v>0</v>
      </c>
      <c r="Q90" s="66">
        <v>41639</v>
      </c>
      <c r="R90" s="68">
        <v>39833</v>
      </c>
      <c r="S90" s="59">
        <v>844</v>
      </c>
      <c r="T90" s="62">
        <v>307.4692</v>
      </c>
      <c r="U90" s="66"/>
      <c r="V90" s="68"/>
      <c r="W90" s="59">
        <v>0</v>
      </c>
      <c r="X90" s="62">
        <v>0</v>
      </c>
      <c r="Z90" s="75">
        <v>41639</v>
      </c>
      <c r="AA90" s="69">
        <v>730455</v>
      </c>
      <c r="AB90" s="69">
        <v>204982</v>
      </c>
      <c r="AC90" s="97">
        <v>164770</v>
      </c>
      <c r="AD90" s="75">
        <v>41639</v>
      </c>
      <c r="AE90" s="69">
        <v>72981</v>
      </c>
      <c r="AF90" s="69"/>
      <c r="AG90" s="81">
        <v>1014</v>
      </c>
      <c r="AH90" s="75">
        <v>41639</v>
      </c>
      <c r="AI90" s="69">
        <v>10815</v>
      </c>
      <c r="AJ90" s="69"/>
      <c r="AK90" s="97">
        <v>437</v>
      </c>
      <c r="AL90" s="75">
        <v>41639</v>
      </c>
      <c r="AM90" s="69">
        <v>90084</v>
      </c>
      <c r="AN90" s="69"/>
      <c r="AO90" s="69"/>
      <c r="AP90" s="97">
        <v>1531</v>
      </c>
      <c r="AQ90" s="75">
        <v>41639</v>
      </c>
      <c r="AR90" s="69">
        <v>81134</v>
      </c>
      <c r="AS90" s="69"/>
      <c r="AT90" s="69"/>
      <c r="AU90" s="97">
        <v>403</v>
      </c>
      <c r="AV90" s="75">
        <v>41639</v>
      </c>
      <c r="AW90" s="69">
        <v>74522</v>
      </c>
      <c r="AX90" s="69"/>
      <c r="AY90" s="69"/>
      <c r="AZ90" s="97">
        <v>965</v>
      </c>
      <c r="BA90" s="133">
        <v>41639</v>
      </c>
      <c r="BB90" s="69">
        <v>698374</v>
      </c>
      <c r="BC90" s="69"/>
      <c r="BD90" s="69"/>
      <c r="BE90" s="97">
        <v>3789</v>
      </c>
      <c r="BG90" s="75">
        <v>41639</v>
      </c>
      <c r="BH90" s="69">
        <v>16</v>
      </c>
      <c r="BI90" s="87">
        <v>0</v>
      </c>
      <c r="BJ90" s="75">
        <v>41639</v>
      </c>
      <c r="BK90" s="69">
        <v>10637</v>
      </c>
      <c r="BL90" s="174">
        <v>14</v>
      </c>
      <c r="BM90" s="75">
        <v>41639</v>
      </c>
      <c r="BN90" s="69">
        <v>393093</v>
      </c>
      <c r="BO90" s="145">
        <v>1311</v>
      </c>
      <c r="BP90" s="75">
        <v>41639</v>
      </c>
      <c r="BQ90" s="69">
        <v>37958</v>
      </c>
      <c r="BR90" s="145">
        <v>1348</v>
      </c>
      <c r="BS90" s="69"/>
      <c r="BT90" s="69"/>
      <c r="BU90" s="87">
        <v>0</v>
      </c>
      <c r="BV90" s="69"/>
      <c r="BW90" s="69"/>
      <c r="BX90" s="87">
        <v>0</v>
      </c>
    </row>
    <row r="91" spans="1:76">
      <c r="A91" s="66">
        <v>41670</v>
      </c>
      <c r="B91" s="69">
        <v>145053</v>
      </c>
      <c r="C91" s="90">
        <v>9207</v>
      </c>
      <c r="D91" s="62">
        <v>3354.1101000000003</v>
      </c>
      <c r="E91" s="66">
        <v>41670</v>
      </c>
      <c r="F91" s="69">
        <v>7757</v>
      </c>
      <c r="G91" s="59">
        <v>721</v>
      </c>
      <c r="H91" s="62">
        <v>262.66030000000001</v>
      </c>
      <c r="I91" s="67">
        <v>41670</v>
      </c>
      <c r="J91" s="62"/>
      <c r="K91" s="62">
        <v>0</v>
      </c>
      <c r="L91" s="62">
        <v>0</v>
      </c>
      <c r="M91" s="66"/>
      <c r="N91" s="69"/>
      <c r="O91" s="59">
        <v>0</v>
      </c>
      <c r="P91" s="62">
        <v>0</v>
      </c>
      <c r="Q91" s="66">
        <v>41670</v>
      </c>
      <c r="R91" s="68">
        <v>40654</v>
      </c>
      <c r="S91" s="59">
        <v>821</v>
      </c>
      <c r="T91" s="62">
        <v>299.09030000000001</v>
      </c>
      <c r="U91" s="66"/>
      <c r="V91" s="68"/>
      <c r="W91" s="59">
        <v>0</v>
      </c>
      <c r="X91" s="62">
        <v>0</v>
      </c>
      <c r="Z91" s="75">
        <v>41670</v>
      </c>
      <c r="AA91" s="69">
        <v>742298</v>
      </c>
      <c r="AB91" s="69">
        <v>208356</v>
      </c>
      <c r="AC91" s="97">
        <v>152170</v>
      </c>
      <c r="AD91" s="75">
        <v>41670</v>
      </c>
      <c r="AE91" s="69">
        <v>73910</v>
      </c>
      <c r="AF91" s="69"/>
      <c r="AG91" s="81">
        <v>929</v>
      </c>
      <c r="AH91" s="75">
        <v>41670</v>
      </c>
      <c r="AI91" s="69">
        <v>11547</v>
      </c>
      <c r="AJ91" s="69"/>
      <c r="AK91" s="97">
        <v>732</v>
      </c>
      <c r="AL91" s="75">
        <v>41670</v>
      </c>
      <c r="AM91" s="69">
        <v>91861</v>
      </c>
      <c r="AN91" s="69"/>
      <c r="AO91" s="69"/>
      <c r="AP91" s="97">
        <v>1777</v>
      </c>
      <c r="AQ91" s="75">
        <v>41670</v>
      </c>
      <c r="AR91" s="69">
        <v>81512</v>
      </c>
      <c r="AS91" s="69"/>
      <c r="AT91" s="69"/>
      <c r="AU91" s="97">
        <v>378</v>
      </c>
      <c r="AV91" s="75">
        <v>41670</v>
      </c>
      <c r="AW91" s="69">
        <v>75347</v>
      </c>
      <c r="AX91" s="69"/>
      <c r="AY91" s="69"/>
      <c r="AZ91" s="97">
        <v>825</v>
      </c>
      <c r="BA91" s="133">
        <v>41670</v>
      </c>
      <c r="BB91" s="69">
        <v>703723</v>
      </c>
      <c r="BC91" s="69"/>
      <c r="BD91" s="69"/>
      <c r="BE91" s="97">
        <v>5349</v>
      </c>
      <c r="BG91" s="75">
        <v>41670</v>
      </c>
      <c r="BH91" s="69">
        <v>16</v>
      </c>
      <c r="BI91" s="87">
        <v>0</v>
      </c>
      <c r="BJ91" s="75">
        <v>41670</v>
      </c>
      <c r="BK91" s="69">
        <v>10653</v>
      </c>
      <c r="BL91" s="174">
        <v>16</v>
      </c>
      <c r="BM91" s="75">
        <v>41670</v>
      </c>
      <c r="BN91" s="69">
        <v>394659</v>
      </c>
      <c r="BO91" s="145">
        <v>1566</v>
      </c>
      <c r="BP91" s="75">
        <v>41670</v>
      </c>
      <c r="BQ91" s="69">
        <v>39547</v>
      </c>
      <c r="BR91" s="145">
        <v>1589</v>
      </c>
      <c r="BS91" s="69"/>
      <c r="BT91" s="69"/>
      <c r="BU91" s="87">
        <v>0</v>
      </c>
      <c r="BV91" s="69"/>
      <c r="BW91" s="69"/>
      <c r="BX91" s="87">
        <v>0</v>
      </c>
    </row>
    <row r="92" spans="1:76">
      <c r="A92" s="66">
        <v>41698</v>
      </c>
      <c r="B92" s="69">
        <v>153260</v>
      </c>
      <c r="C92" s="90">
        <v>8207</v>
      </c>
      <c r="D92" s="62">
        <v>2989.8101000000001</v>
      </c>
      <c r="E92" s="66">
        <v>41698</v>
      </c>
      <c r="F92" s="69">
        <v>8372</v>
      </c>
      <c r="G92" s="59">
        <v>615</v>
      </c>
      <c r="H92" s="62">
        <v>224.0445</v>
      </c>
      <c r="I92" s="67">
        <v>41698</v>
      </c>
      <c r="J92" s="62"/>
      <c r="K92" s="62">
        <v>0</v>
      </c>
      <c r="L92" s="62">
        <v>0</v>
      </c>
      <c r="M92" s="66"/>
      <c r="N92" s="69"/>
      <c r="O92" s="59">
        <v>0</v>
      </c>
      <c r="P92" s="62">
        <v>0</v>
      </c>
      <c r="Q92" s="66">
        <v>41698</v>
      </c>
      <c r="R92" s="68">
        <v>41389</v>
      </c>
      <c r="S92" s="59">
        <v>735</v>
      </c>
      <c r="T92" s="62">
        <v>267.76050000000004</v>
      </c>
      <c r="U92" s="66"/>
      <c r="V92" s="68"/>
      <c r="W92" s="59">
        <v>0</v>
      </c>
      <c r="X92" s="62">
        <v>0</v>
      </c>
      <c r="Z92" s="75">
        <v>41698</v>
      </c>
      <c r="AA92" s="69">
        <v>752628</v>
      </c>
      <c r="AB92" s="69">
        <v>211356</v>
      </c>
      <c r="AC92" s="97">
        <v>133300</v>
      </c>
      <c r="AD92" s="75">
        <v>41698</v>
      </c>
      <c r="AE92" s="69">
        <v>74594</v>
      </c>
      <c r="AF92" s="69"/>
      <c r="AG92" s="81">
        <v>684</v>
      </c>
      <c r="AH92" s="75">
        <v>41698</v>
      </c>
      <c r="AI92" s="69">
        <v>12057</v>
      </c>
      <c r="AJ92" s="69"/>
      <c r="AK92" s="97">
        <v>510</v>
      </c>
      <c r="AL92" s="75">
        <v>41698</v>
      </c>
      <c r="AM92" s="69">
        <v>93189</v>
      </c>
      <c r="AN92" s="69"/>
      <c r="AO92" s="69"/>
      <c r="AP92" s="97">
        <v>1328</v>
      </c>
      <c r="AQ92" s="75">
        <v>41698</v>
      </c>
      <c r="AR92" s="69">
        <v>81844</v>
      </c>
      <c r="AS92" s="69"/>
      <c r="AT92" s="69"/>
      <c r="AU92" s="97">
        <v>332</v>
      </c>
      <c r="AV92" s="75">
        <v>41698</v>
      </c>
      <c r="AW92" s="69">
        <v>76229</v>
      </c>
      <c r="AX92" s="69"/>
      <c r="AY92" s="69"/>
      <c r="AZ92" s="97">
        <v>882</v>
      </c>
      <c r="BA92" s="133">
        <v>41667</v>
      </c>
      <c r="BB92" s="69">
        <v>708431</v>
      </c>
      <c r="BC92" s="69"/>
      <c r="BD92" s="69"/>
      <c r="BE92" s="97">
        <v>4708</v>
      </c>
      <c r="BG92" s="75">
        <v>41698</v>
      </c>
      <c r="BH92" s="69">
        <v>16</v>
      </c>
      <c r="BI92" s="87">
        <v>0</v>
      </c>
      <c r="BJ92" s="75">
        <v>41698</v>
      </c>
      <c r="BK92" s="69">
        <v>10670</v>
      </c>
      <c r="BL92" s="174">
        <v>17</v>
      </c>
      <c r="BM92" s="75">
        <v>41698</v>
      </c>
      <c r="BN92" s="69">
        <v>395914</v>
      </c>
      <c r="BO92" s="145">
        <v>1255</v>
      </c>
      <c r="BP92" s="75">
        <v>41698</v>
      </c>
      <c r="BQ92" s="69">
        <v>40824</v>
      </c>
      <c r="BR92" s="145">
        <v>1277</v>
      </c>
      <c r="BS92" s="69"/>
      <c r="BT92" s="69"/>
      <c r="BU92" s="87">
        <v>0</v>
      </c>
      <c r="BV92" s="69"/>
      <c r="BW92" s="69"/>
      <c r="BX92" s="87">
        <v>0</v>
      </c>
    </row>
    <row r="93" spans="1:76">
      <c r="A93" s="66">
        <v>41729</v>
      </c>
      <c r="B93" s="69">
        <v>161274</v>
      </c>
      <c r="C93" s="90">
        <v>8014</v>
      </c>
      <c r="D93" s="62">
        <v>2919.5001999999999</v>
      </c>
      <c r="E93" s="66">
        <v>41729</v>
      </c>
      <c r="F93" s="69">
        <v>8839</v>
      </c>
      <c r="G93" s="59">
        <v>467</v>
      </c>
      <c r="H93" s="62">
        <v>170.12810000000002</v>
      </c>
      <c r="I93" s="67">
        <v>41729</v>
      </c>
      <c r="J93" s="62"/>
      <c r="K93" s="62">
        <v>0</v>
      </c>
      <c r="L93" s="62">
        <v>0</v>
      </c>
      <c r="M93" s="66"/>
      <c r="N93" s="69"/>
      <c r="O93" s="59">
        <v>0</v>
      </c>
      <c r="P93" s="62">
        <v>0</v>
      </c>
      <c r="Q93" s="66">
        <v>41729</v>
      </c>
      <c r="R93" s="68">
        <v>42138</v>
      </c>
      <c r="S93" s="59">
        <v>749</v>
      </c>
      <c r="T93" s="62">
        <v>272.86070000000001</v>
      </c>
      <c r="U93" s="66"/>
      <c r="V93" s="68"/>
      <c r="W93" s="59">
        <v>0</v>
      </c>
      <c r="X93" s="62">
        <v>0</v>
      </c>
      <c r="Z93" s="75">
        <v>41729</v>
      </c>
      <c r="AA93" s="69">
        <v>763733</v>
      </c>
      <c r="AB93" s="69">
        <v>214532</v>
      </c>
      <c r="AC93" s="97">
        <v>142810</v>
      </c>
      <c r="AD93" s="75">
        <v>41729</v>
      </c>
      <c r="AE93" s="69">
        <v>75152</v>
      </c>
      <c r="AF93" s="69"/>
      <c r="AG93" s="81">
        <v>558</v>
      </c>
      <c r="AH93" s="75">
        <v>41729</v>
      </c>
      <c r="AI93" s="69">
        <v>12547</v>
      </c>
      <c r="AJ93" s="69"/>
      <c r="AK93" s="97">
        <v>490</v>
      </c>
      <c r="AL93" s="75">
        <v>41729</v>
      </c>
      <c r="AM93" s="69">
        <v>94906</v>
      </c>
      <c r="AN93" s="69"/>
      <c r="AO93" s="69"/>
      <c r="AP93" s="97">
        <v>1717</v>
      </c>
      <c r="AQ93" s="75">
        <v>41729</v>
      </c>
      <c r="AR93" s="69">
        <v>82231</v>
      </c>
      <c r="AS93" s="69"/>
      <c r="AT93" s="69"/>
      <c r="AU93" s="97">
        <v>387</v>
      </c>
      <c r="AV93" s="75">
        <v>41729</v>
      </c>
      <c r="AW93" s="69">
        <v>76860</v>
      </c>
      <c r="AX93" s="69"/>
      <c r="AY93" s="69"/>
      <c r="AZ93" s="97">
        <v>631</v>
      </c>
      <c r="BA93" s="133">
        <v>41729</v>
      </c>
      <c r="BB93" s="69">
        <v>712694</v>
      </c>
      <c r="BC93" s="69"/>
      <c r="BD93" s="69"/>
      <c r="BE93" s="97">
        <v>4263</v>
      </c>
      <c r="BG93" s="75">
        <v>41729</v>
      </c>
      <c r="BH93" s="69">
        <v>16</v>
      </c>
      <c r="BI93" s="87">
        <v>0</v>
      </c>
      <c r="BJ93" s="75">
        <v>41729</v>
      </c>
      <c r="BK93" s="69">
        <v>10684</v>
      </c>
      <c r="BL93" s="174">
        <v>14</v>
      </c>
      <c r="BM93" s="75">
        <v>41729</v>
      </c>
      <c r="BN93" s="69">
        <v>397431</v>
      </c>
      <c r="BO93" s="145">
        <v>1517</v>
      </c>
      <c r="BP93" s="75">
        <v>41729</v>
      </c>
      <c r="BQ93" s="69">
        <v>42260</v>
      </c>
      <c r="BR93" s="145">
        <v>1436</v>
      </c>
      <c r="BS93" s="69"/>
      <c r="BT93" s="69"/>
      <c r="BU93" s="87">
        <v>0</v>
      </c>
      <c r="BV93" s="69"/>
      <c r="BW93" s="69"/>
      <c r="BX93" s="87">
        <v>0</v>
      </c>
    </row>
    <row r="94" spans="1:76">
      <c r="A94" s="66">
        <v>41759</v>
      </c>
      <c r="B94" s="69">
        <v>168674</v>
      </c>
      <c r="C94" s="90">
        <v>7400</v>
      </c>
      <c r="D94" s="62">
        <v>2695.82</v>
      </c>
      <c r="E94" s="66">
        <v>41759</v>
      </c>
      <c r="F94" s="69">
        <v>9136</v>
      </c>
      <c r="G94" s="59">
        <v>297</v>
      </c>
      <c r="H94" s="62">
        <v>108.19710000000001</v>
      </c>
      <c r="I94" s="67">
        <v>41759</v>
      </c>
      <c r="J94" s="62"/>
      <c r="K94" s="62">
        <v>0</v>
      </c>
      <c r="L94" s="62">
        <v>0</v>
      </c>
      <c r="M94" s="66"/>
      <c r="N94" s="69"/>
      <c r="O94" s="59">
        <v>0</v>
      </c>
      <c r="P94" s="62">
        <v>0</v>
      </c>
      <c r="Q94" s="66">
        <v>41759</v>
      </c>
      <c r="R94" s="68">
        <v>42667</v>
      </c>
      <c r="S94" s="59">
        <v>529</v>
      </c>
      <c r="T94" s="62">
        <v>192.71469999999999</v>
      </c>
      <c r="U94" s="66"/>
      <c r="V94" s="68"/>
      <c r="W94" s="59">
        <v>0</v>
      </c>
      <c r="X94" s="62">
        <v>0</v>
      </c>
      <c r="Z94" s="75">
        <v>41759</v>
      </c>
      <c r="AA94" s="69">
        <v>773208</v>
      </c>
      <c r="AB94" s="69">
        <v>217333</v>
      </c>
      <c r="AC94" s="97">
        <v>122760</v>
      </c>
      <c r="AD94" s="75">
        <v>41759</v>
      </c>
      <c r="AE94" s="69">
        <v>75422</v>
      </c>
      <c r="AF94" s="69"/>
      <c r="AG94" s="81">
        <v>270</v>
      </c>
      <c r="AH94" s="75">
        <v>41759</v>
      </c>
      <c r="AI94" s="69">
        <v>12898</v>
      </c>
      <c r="AJ94" s="69"/>
      <c r="AK94" s="97">
        <v>351</v>
      </c>
      <c r="AL94" s="75">
        <v>41759</v>
      </c>
      <c r="AM94" s="69">
        <v>96282</v>
      </c>
      <c r="AN94" s="69"/>
      <c r="AO94" s="69"/>
      <c r="AP94" s="97">
        <v>1376</v>
      </c>
      <c r="AQ94" s="75">
        <v>41759</v>
      </c>
      <c r="AR94" s="69">
        <v>82605</v>
      </c>
      <c r="AS94" s="69"/>
      <c r="AT94" s="69"/>
      <c r="AU94" s="97">
        <v>374</v>
      </c>
      <c r="AV94" s="75">
        <v>41759</v>
      </c>
      <c r="AW94" s="69">
        <v>77455</v>
      </c>
      <c r="AX94" s="69"/>
      <c r="AY94" s="69"/>
      <c r="AZ94" s="97">
        <v>595</v>
      </c>
      <c r="BA94" s="133">
        <v>41759</v>
      </c>
      <c r="BB94" s="69">
        <v>716816</v>
      </c>
      <c r="BC94" s="69"/>
      <c r="BD94" s="69"/>
      <c r="BE94" s="97">
        <v>4122</v>
      </c>
      <c r="BG94" s="75">
        <v>41759</v>
      </c>
      <c r="BH94" s="69">
        <v>16</v>
      </c>
      <c r="BI94" s="87">
        <v>0</v>
      </c>
      <c r="BJ94" s="75">
        <v>41759</v>
      </c>
      <c r="BK94" s="69">
        <v>10699</v>
      </c>
      <c r="BL94" s="174">
        <v>15</v>
      </c>
      <c r="BM94" s="75">
        <v>41759</v>
      </c>
      <c r="BN94" s="69">
        <v>398825</v>
      </c>
      <c r="BO94" s="145">
        <v>1394</v>
      </c>
      <c r="BP94" s="75">
        <v>41759</v>
      </c>
      <c r="BQ94" s="69">
        <v>43548</v>
      </c>
      <c r="BR94" s="145">
        <v>1288</v>
      </c>
      <c r="BS94" s="69"/>
      <c r="BT94" s="69"/>
      <c r="BU94" s="87">
        <v>0</v>
      </c>
      <c r="BV94" s="69"/>
      <c r="BW94" s="69"/>
      <c r="BX94" s="87">
        <v>0</v>
      </c>
    </row>
    <row r="95" spans="1:76">
      <c r="A95" s="66">
        <v>41790</v>
      </c>
      <c r="B95" s="69">
        <v>1713193</v>
      </c>
      <c r="C95" s="90">
        <v>8500</v>
      </c>
      <c r="D95" s="62">
        <v>3096.55</v>
      </c>
      <c r="E95" s="66">
        <v>41790</v>
      </c>
      <c r="F95" s="69">
        <v>9249</v>
      </c>
      <c r="G95" s="59">
        <v>113</v>
      </c>
      <c r="H95" s="62">
        <v>41.165900000000001</v>
      </c>
      <c r="I95" s="67">
        <v>41790</v>
      </c>
      <c r="J95" s="62"/>
      <c r="K95" s="62">
        <v>0</v>
      </c>
      <c r="L95" s="62">
        <v>0</v>
      </c>
      <c r="M95" s="66"/>
      <c r="N95" s="69"/>
      <c r="O95" s="59">
        <v>0</v>
      </c>
      <c r="P95" s="62">
        <v>0</v>
      </c>
      <c r="Q95" s="66">
        <v>41790</v>
      </c>
      <c r="R95" s="68">
        <v>43157</v>
      </c>
      <c r="S95" s="59">
        <v>490</v>
      </c>
      <c r="T95" s="62">
        <v>178.50700000000001</v>
      </c>
      <c r="U95" s="66"/>
      <c r="V95" s="68"/>
      <c r="W95" s="59">
        <v>0</v>
      </c>
      <c r="X95" s="62">
        <v>0</v>
      </c>
      <c r="Z95" s="75">
        <v>41790</v>
      </c>
      <c r="AA95" s="69">
        <v>782274</v>
      </c>
      <c r="AB95" s="69">
        <v>219897</v>
      </c>
      <c r="AC95" s="97">
        <v>116300</v>
      </c>
      <c r="AD95" s="75">
        <v>41790</v>
      </c>
      <c r="AE95" s="69">
        <v>75665</v>
      </c>
      <c r="AF95" s="69"/>
      <c r="AG95" s="81">
        <v>243</v>
      </c>
      <c r="AH95" s="75">
        <v>41790</v>
      </c>
      <c r="AI95" s="69">
        <v>13220</v>
      </c>
      <c r="AJ95" s="69"/>
      <c r="AK95" s="97">
        <v>322</v>
      </c>
      <c r="AL95" s="75">
        <v>41790</v>
      </c>
      <c r="AM95" s="69">
        <v>97659</v>
      </c>
      <c r="AN95" s="69"/>
      <c r="AO95" s="69"/>
      <c r="AP95" s="97">
        <v>1377</v>
      </c>
      <c r="AQ95" s="75">
        <v>41790</v>
      </c>
      <c r="AR95" s="69">
        <v>83094</v>
      </c>
      <c r="AS95" s="69"/>
      <c r="AT95" s="69"/>
      <c r="AU95" s="97">
        <v>489</v>
      </c>
      <c r="AV95" s="75">
        <v>41790</v>
      </c>
      <c r="AW95" s="69">
        <v>78019</v>
      </c>
      <c r="AX95" s="69"/>
      <c r="AY95" s="69"/>
      <c r="AZ95" s="97">
        <v>564</v>
      </c>
      <c r="BA95" s="133">
        <v>41790</v>
      </c>
      <c r="BB95" s="69">
        <v>721056</v>
      </c>
      <c r="BC95" s="69"/>
      <c r="BD95" s="69"/>
      <c r="BE95" s="97">
        <v>4240</v>
      </c>
      <c r="BG95" s="75">
        <v>41790</v>
      </c>
      <c r="BH95" s="69">
        <v>16</v>
      </c>
      <c r="BI95" s="87">
        <v>0</v>
      </c>
      <c r="BJ95" s="75">
        <v>41790</v>
      </c>
      <c r="BK95" s="69">
        <v>10712</v>
      </c>
      <c r="BL95" s="174">
        <v>13</v>
      </c>
      <c r="BM95" s="75">
        <v>41790</v>
      </c>
      <c r="BN95" s="69">
        <v>400209</v>
      </c>
      <c r="BO95" s="145">
        <v>1384</v>
      </c>
      <c r="BP95" s="75">
        <v>41790</v>
      </c>
      <c r="BQ95" s="69">
        <v>44829</v>
      </c>
      <c r="BR95" s="145">
        <v>1281</v>
      </c>
      <c r="BS95" s="69"/>
      <c r="BT95" s="69"/>
      <c r="BU95" s="87">
        <v>0</v>
      </c>
      <c r="BV95" s="69"/>
      <c r="BW95" s="69"/>
      <c r="BX95" s="87">
        <v>0</v>
      </c>
    </row>
    <row r="96" spans="1:76">
      <c r="A96" s="66">
        <v>41820</v>
      </c>
      <c r="B96" s="69">
        <v>1724181</v>
      </c>
      <c r="C96" s="90">
        <v>10988</v>
      </c>
      <c r="D96" s="62">
        <v>4002.9284000000002</v>
      </c>
      <c r="E96" s="66">
        <v>41820</v>
      </c>
      <c r="F96" s="69">
        <v>9268</v>
      </c>
      <c r="G96" s="59">
        <v>19</v>
      </c>
      <c r="H96" s="62">
        <v>6.9217000000000004</v>
      </c>
      <c r="I96" s="67">
        <v>41820</v>
      </c>
      <c r="J96" s="62"/>
      <c r="K96" s="62">
        <v>0</v>
      </c>
      <c r="L96" s="62">
        <v>0</v>
      </c>
      <c r="M96" s="66"/>
      <c r="N96" s="69"/>
      <c r="O96" s="59">
        <v>0</v>
      </c>
      <c r="P96" s="62">
        <v>0</v>
      </c>
      <c r="Q96" s="66">
        <v>41820</v>
      </c>
      <c r="R96" s="68">
        <v>43368</v>
      </c>
      <c r="S96" s="59">
        <v>211</v>
      </c>
      <c r="T96" s="62">
        <v>76.8673</v>
      </c>
      <c r="U96" s="66"/>
      <c r="V96" s="68"/>
      <c r="W96" s="59">
        <v>0</v>
      </c>
      <c r="X96" s="62">
        <v>0</v>
      </c>
      <c r="Z96" s="75">
        <v>41820</v>
      </c>
      <c r="AA96" s="69">
        <v>791388</v>
      </c>
      <c r="AB96" s="69">
        <v>222391</v>
      </c>
      <c r="AC96" s="97">
        <v>116080</v>
      </c>
      <c r="AD96" s="75">
        <v>41820</v>
      </c>
      <c r="AE96" s="69">
        <v>75870</v>
      </c>
      <c r="AF96" s="69"/>
      <c r="AG96" s="81">
        <v>205</v>
      </c>
      <c r="AH96" s="75">
        <v>41820</v>
      </c>
      <c r="AI96" s="69">
        <v>13507</v>
      </c>
      <c r="AJ96" s="69"/>
      <c r="AK96" s="97">
        <v>287</v>
      </c>
      <c r="AL96" s="75">
        <v>41820</v>
      </c>
      <c r="AM96" s="69">
        <v>98839</v>
      </c>
      <c r="AN96" s="69"/>
      <c r="AO96" s="69"/>
      <c r="AP96" s="97">
        <v>1180</v>
      </c>
      <c r="AQ96" s="75">
        <v>41820</v>
      </c>
      <c r="AR96" s="69">
        <v>83556</v>
      </c>
      <c r="AS96" s="69"/>
      <c r="AT96" s="69"/>
      <c r="AU96" s="97">
        <v>462</v>
      </c>
      <c r="AV96" s="75">
        <v>41820</v>
      </c>
      <c r="AW96" s="69">
        <v>78529</v>
      </c>
      <c r="AX96" s="69"/>
      <c r="AY96" s="69"/>
      <c r="AZ96" s="97">
        <v>510</v>
      </c>
      <c r="BA96" s="133">
        <v>41820</v>
      </c>
      <c r="BB96" s="69">
        <v>724732</v>
      </c>
      <c r="BC96" s="69"/>
      <c r="BD96" s="69"/>
      <c r="BE96" s="97">
        <v>3676</v>
      </c>
      <c r="BG96" s="75">
        <v>41820</v>
      </c>
      <c r="BH96" s="69">
        <v>16</v>
      </c>
      <c r="BI96" s="87">
        <v>0</v>
      </c>
      <c r="BJ96" s="75">
        <v>41820</v>
      </c>
      <c r="BK96" s="69">
        <v>10733</v>
      </c>
      <c r="BL96" s="174">
        <v>21</v>
      </c>
      <c r="BM96" s="75">
        <v>41820</v>
      </c>
      <c r="BN96" s="69">
        <v>401761</v>
      </c>
      <c r="BO96" s="145">
        <v>1552</v>
      </c>
      <c r="BP96" s="75">
        <v>41820</v>
      </c>
      <c r="BQ96" s="69">
        <v>46238</v>
      </c>
      <c r="BR96" s="145">
        <v>1409</v>
      </c>
      <c r="BS96" s="69"/>
      <c r="BT96" s="69"/>
      <c r="BU96" s="87">
        <v>0</v>
      </c>
      <c r="BV96" s="69"/>
      <c r="BW96" s="69"/>
      <c r="BX96" s="87">
        <v>0</v>
      </c>
    </row>
    <row r="97" spans="1:76">
      <c r="A97" s="66">
        <v>41851</v>
      </c>
      <c r="B97" s="69">
        <v>1736731</v>
      </c>
      <c r="C97" s="90">
        <v>12550</v>
      </c>
      <c r="D97" s="62">
        <v>4571.9650000000001</v>
      </c>
      <c r="E97" s="66">
        <v>41851</v>
      </c>
      <c r="F97" s="69">
        <v>9312</v>
      </c>
      <c r="G97" s="59">
        <v>44</v>
      </c>
      <c r="H97" s="62">
        <v>16.029199999999999</v>
      </c>
      <c r="I97" s="67">
        <v>41851</v>
      </c>
      <c r="J97" s="62">
        <v>156</v>
      </c>
      <c r="K97" s="62">
        <v>156</v>
      </c>
      <c r="L97" s="62">
        <v>56.830800000000004</v>
      </c>
      <c r="M97" s="66"/>
      <c r="N97" s="69"/>
      <c r="O97" s="69"/>
      <c r="P97" s="68"/>
      <c r="Q97" s="66">
        <v>41851</v>
      </c>
      <c r="R97" s="68"/>
      <c r="S97" s="59">
        <v>0</v>
      </c>
      <c r="T97" s="62">
        <v>0</v>
      </c>
      <c r="U97" s="66"/>
      <c r="V97" s="68"/>
      <c r="W97" s="69"/>
      <c r="X97" s="68"/>
      <c r="Z97" s="75">
        <v>41851</v>
      </c>
      <c r="AA97" s="69">
        <v>800272</v>
      </c>
      <c r="AB97" s="69">
        <v>224846</v>
      </c>
      <c r="AC97" s="97">
        <v>113390</v>
      </c>
      <c r="AD97" s="75">
        <v>41851</v>
      </c>
      <c r="AE97" s="69">
        <v>76157</v>
      </c>
      <c r="AF97" s="69"/>
      <c r="AG97" s="81">
        <v>287</v>
      </c>
      <c r="AH97" s="75">
        <v>41851</v>
      </c>
      <c r="AI97" s="69">
        <v>13760</v>
      </c>
      <c r="AJ97" s="69"/>
      <c r="AK97" s="97">
        <v>253</v>
      </c>
      <c r="AL97" s="75">
        <v>41851</v>
      </c>
      <c r="AM97" s="69">
        <v>99998</v>
      </c>
      <c r="AN97" s="69"/>
      <c r="AO97" s="69"/>
      <c r="AP97" s="97">
        <v>1159</v>
      </c>
      <c r="AQ97" s="75">
        <v>41851</v>
      </c>
      <c r="AR97" s="69">
        <v>83992</v>
      </c>
      <c r="AS97" s="69"/>
      <c r="AT97" s="69"/>
      <c r="AU97" s="97">
        <v>436</v>
      </c>
      <c r="AV97" s="75">
        <v>41851</v>
      </c>
      <c r="AW97" s="69">
        <v>78936</v>
      </c>
      <c r="AX97" s="69"/>
      <c r="AY97" s="69"/>
      <c r="AZ97" s="97">
        <v>407</v>
      </c>
      <c r="BA97" s="133">
        <v>41851</v>
      </c>
      <c r="BB97" s="69">
        <v>728170</v>
      </c>
      <c r="BC97" s="69"/>
      <c r="BD97" s="69"/>
      <c r="BE97" s="97">
        <v>3438</v>
      </c>
      <c r="BG97" s="70">
        <v>41851</v>
      </c>
      <c r="BH97" s="69">
        <v>16</v>
      </c>
      <c r="BI97" s="87">
        <v>0</v>
      </c>
      <c r="BJ97" s="70">
        <v>41851</v>
      </c>
      <c r="BK97" s="69">
        <v>10752</v>
      </c>
      <c r="BL97" s="174">
        <v>19</v>
      </c>
      <c r="BM97" s="70">
        <v>41851</v>
      </c>
      <c r="BN97" s="69">
        <v>403489</v>
      </c>
      <c r="BO97" s="145">
        <v>1728</v>
      </c>
      <c r="BP97" s="70">
        <v>41851</v>
      </c>
      <c r="BQ97" s="69">
        <v>47582</v>
      </c>
      <c r="BR97" s="145">
        <v>1344</v>
      </c>
      <c r="BS97" s="69"/>
      <c r="BT97" s="69"/>
      <c r="BU97" s="87">
        <v>0</v>
      </c>
      <c r="BV97" s="69"/>
      <c r="BW97" s="69"/>
      <c r="BX97" s="87">
        <v>0</v>
      </c>
    </row>
    <row r="98" spans="1:76">
      <c r="A98" s="95">
        <v>41882</v>
      </c>
      <c r="B98" s="96">
        <v>1750716</v>
      </c>
      <c r="C98" s="97">
        <v>5336</v>
      </c>
      <c r="D98" s="62">
        <v>1943.9048</v>
      </c>
      <c r="E98" s="95">
        <v>41882</v>
      </c>
      <c r="F98" s="69">
        <v>9326</v>
      </c>
      <c r="G98" s="59">
        <v>14</v>
      </c>
      <c r="H98" s="62">
        <v>5.1002000000000001</v>
      </c>
      <c r="I98" s="98">
        <v>41882</v>
      </c>
      <c r="J98" s="62">
        <v>267</v>
      </c>
      <c r="K98" s="62">
        <v>111</v>
      </c>
      <c r="L98" s="62">
        <v>40.4373</v>
      </c>
      <c r="M98" s="66"/>
      <c r="N98" s="69"/>
      <c r="O98" s="69"/>
      <c r="P98" s="68"/>
      <c r="Q98" s="95">
        <v>41882</v>
      </c>
      <c r="R98" s="68"/>
      <c r="S98" s="59">
        <v>0</v>
      </c>
      <c r="T98" s="62">
        <v>0</v>
      </c>
      <c r="U98" s="66"/>
      <c r="V98" s="68"/>
      <c r="W98" s="69"/>
      <c r="X98" s="68"/>
      <c r="Z98" s="95">
        <v>41882</v>
      </c>
      <c r="AA98" s="69">
        <v>808423</v>
      </c>
      <c r="AB98" s="69">
        <v>227127</v>
      </c>
      <c r="AC98" s="97">
        <v>104320</v>
      </c>
      <c r="AD98" s="95">
        <v>41882</v>
      </c>
      <c r="AE98" s="69">
        <v>76388</v>
      </c>
      <c r="AF98" s="69"/>
      <c r="AG98" s="81">
        <v>231</v>
      </c>
      <c r="AH98" s="95">
        <v>41882</v>
      </c>
      <c r="AI98" s="69">
        <v>14035</v>
      </c>
      <c r="AJ98" s="69"/>
      <c r="AK98" s="97">
        <v>275</v>
      </c>
      <c r="AL98" s="95">
        <v>41882</v>
      </c>
      <c r="AM98" s="69">
        <v>1036</v>
      </c>
      <c r="AN98" s="69"/>
      <c r="AO98" s="69"/>
      <c r="AP98" s="97">
        <v>1038</v>
      </c>
      <c r="AQ98" s="95">
        <v>41882</v>
      </c>
      <c r="AR98" s="69">
        <v>84398</v>
      </c>
      <c r="AS98" s="69"/>
      <c r="AT98" s="69"/>
      <c r="AU98" s="97">
        <v>406</v>
      </c>
      <c r="AV98" s="95">
        <v>41882</v>
      </c>
      <c r="AW98" s="69">
        <v>79363</v>
      </c>
      <c r="AX98" s="69"/>
      <c r="AY98" s="69"/>
      <c r="AZ98" s="97">
        <v>427</v>
      </c>
      <c r="BA98" s="142">
        <v>41882</v>
      </c>
      <c r="BB98" s="69">
        <v>731090</v>
      </c>
      <c r="BC98" s="69"/>
      <c r="BD98" s="69"/>
      <c r="BE98" s="143">
        <v>4183.8</v>
      </c>
      <c r="BG98" s="75">
        <v>41882</v>
      </c>
      <c r="BH98" s="69">
        <v>16</v>
      </c>
      <c r="BI98" s="87">
        <v>0</v>
      </c>
      <c r="BJ98" s="75">
        <v>41882</v>
      </c>
      <c r="BK98" s="69">
        <v>10764</v>
      </c>
      <c r="BL98" s="174">
        <v>12</v>
      </c>
      <c r="BM98" s="75">
        <v>41882</v>
      </c>
      <c r="BN98" s="69">
        <v>405150</v>
      </c>
      <c r="BO98" s="145">
        <v>1661</v>
      </c>
      <c r="BP98" s="75">
        <v>41882</v>
      </c>
      <c r="BQ98" s="69">
        <v>48828</v>
      </c>
      <c r="BR98" s="145">
        <v>1246</v>
      </c>
      <c r="BS98" s="69"/>
      <c r="BT98" s="69"/>
      <c r="BU98" s="87">
        <v>0</v>
      </c>
      <c r="BV98" s="69"/>
      <c r="BW98" s="69"/>
      <c r="BX98" s="87">
        <v>0</v>
      </c>
    </row>
    <row r="99" spans="1:76">
      <c r="A99" s="95">
        <v>41912</v>
      </c>
      <c r="B99" s="96">
        <v>1759065</v>
      </c>
      <c r="C99" s="97">
        <v>8349</v>
      </c>
      <c r="D99" s="62">
        <v>3041.5407</v>
      </c>
      <c r="E99" s="95">
        <v>41912</v>
      </c>
      <c r="F99" s="96">
        <v>9648</v>
      </c>
      <c r="G99" s="59">
        <v>322</v>
      </c>
      <c r="H99" s="62">
        <v>117.30460000000001</v>
      </c>
      <c r="I99" s="98">
        <v>41912</v>
      </c>
      <c r="J99" s="62">
        <v>374</v>
      </c>
      <c r="K99" s="62">
        <v>107</v>
      </c>
      <c r="L99" s="62">
        <v>38.9801</v>
      </c>
      <c r="M99" s="66"/>
      <c r="N99" s="69"/>
      <c r="O99" s="69"/>
      <c r="P99" s="68"/>
      <c r="Q99" s="95">
        <v>41912</v>
      </c>
      <c r="R99" s="68"/>
      <c r="S99" s="59">
        <v>0</v>
      </c>
      <c r="T99" s="62">
        <v>0</v>
      </c>
      <c r="U99" s="66"/>
      <c r="V99" s="68"/>
      <c r="W99" s="69"/>
      <c r="X99" s="68"/>
      <c r="Z99" s="95">
        <v>41912</v>
      </c>
      <c r="AA99" s="69"/>
      <c r="AB99" s="69"/>
      <c r="AC99" s="144">
        <v>120498</v>
      </c>
      <c r="AD99" s="95">
        <v>41912</v>
      </c>
      <c r="AE99" s="69"/>
      <c r="AF99" s="69"/>
      <c r="AG99" s="81">
        <v>200</v>
      </c>
      <c r="AH99" s="95">
        <v>41912</v>
      </c>
      <c r="AI99" s="69"/>
      <c r="AJ99" s="69"/>
      <c r="AK99" s="145">
        <v>338.06666666666666</v>
      </c>
      <c r="AL99" s="95">
        <v>41912</v>
      </c>
      <c r="AM99" s="69"/>
      <c r="AN99" s="69"/>
      <c r="AO99" s="69"/>
      <c r="AP99" s="143">
        <v>1000</v>
      </c>
      <c r="AQ99" s="95">
        <v>41912</v>
      </c>
      <c r="AR99" s="69"/>
      <c r="AS99" s="69"/>
      <c r="AT99" s="69"/>
      <c r="AU99" s="146">
        <v>470.13333333333333</v>
      </c>
      <c r="AV99" s="95">
        <v>41912</v>
      </c>
      <c r="AW99" s="69"/>
      <c r="AX99" s="69"/>
      <c r="AY99" s="69"/>
      <c r="AZ99" s="146">
        <v>668.26666666666665</v>
      </c>
      <c r="BA99" s="142">
        <v>41912</v>
      </c>
      <c r="BB99" s="69"/>
      <c r="BC99" s="69"/>
      <c r="BD99" s="69"/>
      <c r="BE99" s="143">
        <v>4183.8</v>
      </c>
      <c r="BG99" s="95">
        <v>41912</v>
      </c>
      <c r="BH99" s="69">
        <v>16</v>
      </c>
      <c r="BI99" s="87">
        <v>0</v>
      </c>
      <c r="BJ99" s="95">
        <v>41912</v>
      </c>
      <c r="BK99" s="69"/>
      <c r="BL99" s="175">
        <v>13.133333333333333</v>
      </c>
      <c r="BM99" s="95">
        <v>41912</v>
      </c>
      <c r="BN99" s="69"/>
      <c r="BO99" s="176">
        <v>1332.8</v>
      </c>
      <c r="BP99" s="95">
        <v>41912</v>
      </c>
      <c r="BQ99" s="69"/>
      <c r="BR99" s="176">
        <v>1389.1333333333334</v>
      </c>
      <c r="BS99" s="69"/>
      <c r="BT99" s="69"/>
      <c r="BU99" s="87">
        <v>0</v>
      </c>
      <c r="BV99" s="69"/>
      <c r="BW99" s="69"/>
      <c r="BX99" s="87">
        <v>0</v>
      </c>
    </row>
    <row r="100" spans="1:76">
      <c r="A100" s="95">
        <v>41943</v>
      </c>
      <c r="B100" s="96">
        <v>1801860</v>
      </c>
      <c r="C100" s="97">
        <v>42795</v>
      </c>
      <c r="D100" s="62">
        <v>15590.218500000001</v>
      </c>
      <c r="E100" s="95">
        <v>41943</v>
      </c>
      <c r="F100" s="96">
        <v>9827</v>
      </c>
      <c r="G100" s="59">
        <v>179</v>
      </c>
      <c r="H100" s="62">
        <v>65.209699999999998</v>
      </c>
      <c r="I100" s="98">
        <v>41943</v>
      </c>
      <c r="J100" s="99">
        <v>196</v>
      </c>
      <c r="K100" s="99">
        <v>178</v>
      </c>
      <c r="L100" s="62">
        <v>64.845399999999998</v>
      </c>
      <c r="M100" s="66"/>
      <c r="N100" s="69"/>
      <c r="O100" s="69"/>
      <c r="P100" s="68"/>
      <c r="Q100" s="95">
        <v>41943</v>
      </c>
      <c r="R100" s="68"/>
      <c r="S100" s="59">
        <v>0</v>
      </c>
      <c r="T100" s="62">
        <v>0</v>
      </c>
      <c r="U100" s="66"/>
      <c r="V100" s="68"/>
      <c r="W100" s="69"/>
      <c r="X100" s="68"/>
      <c r="Z100" s="95">
        <v>41943</v>
      </c>
      <c r="AA100" s="69"/>
      <c r="AB100" s="69"/>
      <c r="AC100" s="144">
        <v>133176</v>
      </c>
      <c r="AD100" s="95">
        <v>41943</v>
      </c>
      <c r="AE100" s="69"/>
      <c r="AF100" s="69"/>
      <c r="AG100" s="81">
        <v>400</v>
      </c>
      <c r="AH100" s="95">
        <v>41943</v>
      </c>
      <c r="AI100" s="69"/>
      <c r="AJ100" s="69"/>
      <c r="AK100" s="145">
        <v>338.06666666666666</v>
      </c>
      <c r="AL100" s="95">
        <v>41943</v>
      </c>
      <c r="AM100" s="69"/>
      <c r="AN100" s="69"/>
      <c r="AO100" s="69"/>
      <c r="AP100" s="143">
        <v>1250</v>
      </c>
      <c r="AQ100" s="95">
        <v>41943</v>
      </c>
      <c r="AR100" s="69"/>
      <c r="AS100" s="69"/>
      <c r="AT100" s="69"/>
      <c r="AU100" s="146">
        <v>470.13333333333333</v>
      </c>
      <c r="AV100" s="95">
        <v>41943</v>
      </c>
      <c r="AW100" s="69"/>
      <c r="AX100" s="69"/>
      <c r="AY100" s="69"/>
      <c r="AZ100" s="146">
        <v>668.26666666666665</v>
      </c>
      <c r="BA100" s="142">
        <v>41943</v>
      </c>
      <c r="BB100" s="69"/>
      <c r="BC100" s="69"/>
      <c r="BD100" s="69"/>
      <c r="BE100" s="143">
        <v>4183.8</v>
      </c>
      <c r="BG100" s="95">
        <v>41943</v>
      </c>
      <c r="BH100" s="69">
        <v>16</v>
      </c>
      <c r="BI100" s="87">
        <v>0</v>
      </c>
      <c r="BJ100" s="95">
        <v>41943</v>
      </c>
      <c r="BK100" s="69"/>
      <c r="BL100" s="175">
        <v>13.133333333333333</v>
      </c>
      <c r="BM100" s="95">
        <v>41943</v>
      </c>
      <c r="BN100" s="69"/>
      <c r="BO100" s="176">
        <v>1332.8</v>
      </c>
      <c r="BP100" s="95">
        <v>41943</v>
      </c>
      <c r="BQ100" s="69"/>
      <c r="BR100" s="176">
        <v>1389.1333333333334</v>
      </c>
      <c r="BS100" s="69"/>
      <c r="BT100" s="69"/>
      <c r="BU100" s="87">
        <v>0</v>
      </c>
      <c r="BV100" s="69"/>
      <c r="BW100" s="69"/>
      <c r="BX100" s="87">
        <v>0</v>
      </c>
    </row>
    <row r="101" spans="1:76">
      <c r="A101" s="95">
        <v>41243</v>
      </c>
      <c r="B101" s="96">
        <v>1843689</v>
      </c>
      <c r="C101" s="97">
        <v>41829</v>
      </c>
      <c r="D101" s="62">
        <v>15238.304700000001</v>
      </c>
      <c r="E101" s="95">
        <v>41243</v>
      </c>
      <c r="F101" s="96">
        <v>119</v>
      </c>
      <c r="G101" s="59">
        <v>313</v>
      </c>
      <c r="H101" s="62">
        <v>114.02590000000001</v>
      </c>
      <c r="I101" s="98">
        <v>41243</v>
      </c>
      <c r="J101" s="62">
        <v>593</v>
      </c>
      <c r="K101" s="62">
        <v>397</v>
      </c>
      <c r="L101" s="62">
        <v>144.62710000000001</v>
      </c>
      <c r="M101" s="66"/>
      <c r="N101" s="69"/>
      <c r="O101" s="69"/>
      <c r="P101" s="68"/>
      <c r="Q101" s="95">
        <v>41243</v>
      </c>
      <c r="R101" s="68"/>
      <c r="S101" s="59">
        <v>0</v>
      </c>
      <c r="T101" s="62">
        <v>0</v>
      </c>
      <c r="U101" s="66"/>
      <c r="V101" s="68"/>
      <c r="W101" s="69"/>
      <c r="X101" s="68"/>
      <c r="Z101" s="95">
        <v>41243</v>
      </c>
      <c r="AA101" s="69"/>
      <c r="AB101" s="69"/>
      <c r="AC101" s="144">
        <v>152009</v>
      </c>
      <c r="AD101" s="95">
        <v>41243</v>
      </c>
      <c r="AE101" s="69"/>
      <c r="AF101" s="69"/>
      <c r="AG101" s="81">
        <v>500</v>
      </c>
      <c r="AH101" s="95">
        <v>41973</v>
      </c>
      <c r="AI101" s="69"/>
      <c r="AJ101" s="69"/>
      <c r="AK101" s="147">
        <v>338.06666666666666</v>
      </c>
      <c r="AL101" s="95">
        <v>41243</v>
      </c>
      <c r="AM101" s="69"/>
      <c r="AN101" s="69"/>
      <c r="AO101" s="69"/>
      <c r="AP101" s="143">
        <v>1250</v>
      </c>
      <c r="AQ101" s="95">
        <v>41243</v>
      </c>
      <c r="AR101" s="69"/>
      <c r="AS101" s="69"/>
      <c r="AT101" s="69"/>
      <c r="AU101" s="146">
        <v>470.13333333333333</v>
      </c>
      <c r="AV101" s="95">
        <v>41243</v>
      </c>
      <c r="AW101" s="69"/>
      <c r="AX101" s="69"/>
      <c r="AY101" s="69"/>
      <c r="AZ101" s="146">
        <v>668.26666666666665</v>
      </c>
      <c r="BA101" s="142">
        <v>41243</v>
      </c>
      <c r="BB101" s="69"/>
      <c r="BC101" s="69"/>
      <c r="BD101" s="69"/>
      <c r="BE101" s="143">
        <v>4183.8</v>
      </c>
      <c r="BG101" s="95">
        <v>41243</v>
      </c>
      <c r="BH101" s="69">
        <v>16</v>
      </c>
      <c r="BI101" s="87">
        <v>0</v>
      </c>
      <c r="BJ101" s="95">
        <v>41243</v>
      </c>
      <c r="BK101" s="69"/>
      <c r="BL101" s="175">
        <v>13.133333333333333</v>
      </c>
      <c r="BM101" s="95">
        <v>41243</v>
      </c>
      <c r="BN101" s="69"/>
      <c r="BO101" s="176">
        <v>1332.8</v>
      </c>
      <c r="BP101" s="95">
        <v>41243</v>
      </c>
      <c r="BQ101" s="69"/>
      <c r="BR101" s="176">
        <v>1389.1333333333334</v>
      </c>
      <c r="BS101" s="69"/>
      <c r="BT101" s="69"/>
      <c r="BU101" s="87">
        <v>0</v>
      </c>
      <c r="BV101" s="69"/>
      <c r="BW101" s="69"/>
      <c r="BX101" s="87">
        <v>0</v>
      </c>
    </row>
    <row r="102" spans="1:76">
      <c r="A102" s="95">
        <v>42004</v>
      </c>
      <c r="B102" s="96">
        <v>1909951</v>
      </c>
      <c r="C102" s="97">
        <v>66262</v>
      </c>
      <c r="D102" s="62">
        <v>24139.246600000002</v>
      </c>
      <c r="E102" s="95">
        <v>42004</v>
      </c>
      <c r="F102" s="96">
        <v>501</v>
      </c>
      <c r="G102" s="59">
        <v>382</v>
      </c>
      <c r="H102" s="62">
        <v>139.1626</v>
      </c>
      <c r="I102" s="98">
        <v>42004</v>
      </c>
      <c r="J102" s="62">
        <v>1147</v>
      </c>
      <c r="K102" s="62">
        <v>554</v>
      </c>
      <c r="L102" s="62">
        <v>201.82220000000001</v>
      </c>
      <c r="M102" s="66"/>
      <c r="N102" s="69"/>
      <c r="O102" s="69"/>
      <c r="P102" s="68"/>
      <c r="Q102" s="95">
        <v>42004</v>
      </c>
      <c r="R102" s="68"/>
      <c r="S102" s="59">
        <v>0</v>
      </c>
      <c r="T102" s="62">
        <v>0</v>
      </c>
      <c r="U102" s="66"/>
      <c r="V102" s="68"/>
      <c r="W102" s="69"/>
      <c r="X102" s="68"/>
      <c r="Z102" s="95">
        <v>42004</v>
      </c>
      <c r="AA102" s="69"/>
      <c r="AB102" s="69"/>
      <c r="AC102" s="144">
        <v>162350</v>
      </c>
      <c r="AD102" s="95">
        <v>42004</v>
      </c>
      <c r="AE102" s="69"/>
      <c r="AF102" s="69"/>
      <c r="AG102" s="81">
        <v>500</v>
      </c>
      <c r="AH102" s="95">
        <v>42004</v>
      </c>
      <c r="AI102" s="69"/>
      <c r="AJ102" s="69"/>
      <c r="AK102" s="147">
        <v>338.06666666666666</v>
      </c>
      <c r="AL102" s="95">
        <v>42004</v>
      </c>
      <c r="AM102" s="69"/>
      <c r="AN102" s="69"/>
      <c r="AO102" s="69"/>
      <c r="AP102" s="143">
        <v>1250</v>
      </c>
      <c r="AQ102" s="95">
        <v>42004</v>
      </c>
      <c r="AR102" s="69"/>
      <c r="AS102" s="69"/>
      <c r="AT102" s="69"/>
      <c r="AU102" s="146">
        <v>470.13333333333333</v>
      </c>
      <c r="AV102" s="95">
        <v>42004</v>
      </c>
      <c r="AW102" s="69"/>
      <c r="AX102" s="69"/>
      <c r="AY102" s="69"/>
      <c r="AZ102" s="146">
        <v>668.26666666666665</v>
      </c>
      <c r="BA102" s="142">
        <v>42004</v>
      </c>
      <c r="BB102" s="69"/>
      <c r="BC102" s="69"/>
      <c r="BD102" s="69"/>
      <c r="BE102" s="143">
        <v>4183.8</v>
      </c>
      <c r="BG102" s="95">
        <v>42004</v>
      </c>
      <c r="BH102" s="69">
        <v>16</v>
      </c>
      <c r="BI102" s="87">
        <v>0</v>
      </c>
      <c r="BJ102" s="95">
        <v>42004</v>
      </c>
      <c r="BK102" s="69"/>
      <c r="BL102" s="175">
        <v>13.133333333333333</v>
      </c>
      <c r="BM102" s="95">
        <v>42004</v>
      </c>
      <c r="BN102" s="69"/>
      <c r="BO102" s="176">
        <v>1332.8</v>
      </c>
      <c r="BP102" s="95">
        <v>42004</v>
      </c>
      <c r="BQ102" s="69"/>
      <c r="BR102" s="176">
        <v>1389.1333333333334</v>
      </c>
      <c r="BS102" s="69"/>
      <c r="BT102" s="69"/>
      <c r="BU102" s="87">
        <v>0</v>
      </c>
      <c r="BV102" s="69"/>
      <c r="BW102" s="69"/>
      <c r="BX102" s="87">
        <v>0</v>
      </c>
    </row>
    <row r="103" spans="1:76">
      <c r="A103" s="95">
        <v>42035</v>
      </c>
      <c r="B103" s="96">
        <v>1916860</v>
      </c>
      <c r="C103" s="97">
        <v>6909</v>
      </c>
      <c r="D103" s="62">
        <v>2516.9486999999999</v>
      </c>
      <c r="E103" s="95">
        <v>42035</v>
      </c>
      <c r="F103" s="96">
        <v>922</v>
      </c>
      <c r="G103" s="59">
        <v>421</v>
      </c>
      <c r="H103" s="62">
        <v>153.37030000000001</v>
      </c>
      <c r="I103" s="98">
        <v>42035</v>
      </c>
      <c r="J103" s="62">
        <v>1743</v>
      </c>
      <c r="K103" s="62">
        <v>596</v>
      </c>
      <c r="L103" s="62">
        <v>217.12280000000001</v>
      </c>
      <c r="M103" s="66"/>
      <c r="N103" s="69"/>
      <c r="O103" s="69"/>
      <c r="P103" s="68"/>
      <c r="Q103" s="95">
        <v>42035</v>
      </c>
      <c r="R103" s="68"/>
      <c r="S103" s="59">
        <v>0</v>
      </c>
      <c r="T103" s="62">
        <v>0</v>
      </c>
      <c r="U103" s="66"/>
      <c r="V103" s="68"/>
      <c r="W103" s="69"/>
      <c r="X103" s="68"/>
      <c r="Z103" s="95">
        <v>42035</v>
      </c>
      <c r="AA103" s="69"/>
      <c r="AB103" s="69"/>
      <c r="AC103" s="144">
        <v>159847</v>
      </c>
      <c r="AD103" s="95">
        <v>42035</v>
      </c>
      <c r="AE103" s="69"/>
      <c r="AF103" s="69"/>
      <c r="AG103" s="81">
        <v>500</v>
      </c>
      <c r="AH103" s="95">
        <v>42035</v>
      </c>
      <c r="AI103" s="69"/>
      <c r="AJ103" s="69"/>
      <c r="AK103" s="147">
        <v>338.06666666666666</v>
      </c>
      <c r="AL103" s="95">
        <v>42035</v>
      </c>
      <c r="AM103" s="69"/>
      <c r="AN103" s="69"/>
      <c r="AO103" s="69"/>
      <c r="AP103" s="143">
        <v>1250</v>
      </c>
      <c r="AQ103" s="95">
        <v>42035</v>
      </c>
      <c r="AR103" s="69"/>
      <c r="AS103" s="69"/>
      <c r="AT103" s="69"/>
      <c r="AU103" s="146">
        <v>470.13333333333333</v>
      </c>
      <c r="AV103" s="95">
        <v>42035</v>
      </c>
      <c r="AW103" s="69"/>
      <c r="AX103" s="69"/>
      <c r="AY103" s="69"/>
      <c r="AZ103" s="146">
        <v>668.26666666666665</v>
      </c>
      <c r="BA103" s="142">
        <v>42035</v>
      </c>
      <c r="BB103" s="69"/>
      <c r="BC103" s="69"/>
      <c r="BD103" s="69"/>
      <c r="BE103" s="143">
        <v>4183.8</v>
      </c>
      <c r="BG103" s="95">
        <v>42035</v>
      </c>
      <c r="BH103" s="69">
        <v>16</v>
      </c>
      <c r="BI103" s="87">
        <v>0</v>
      </c>
      <c r="BJ103" s="95">
        <v>42035</v>
      </c>
      <c r="BK103" s="69"/>
      <c r="BL103" s="175">
        <v>13.133333333333333</v>
      </c>
      <c r="BM103" s="95">
        <v>42035</v>
      </c>
      <c r="BN103" s="69"/>
      <c r="BO103" s="176">
        <v>1332.8</v>
      </c>
      <c r="BP103" s="95">
        <v>42035</v>
      </c>
      <c r="BQ103" s="69"/>
      <c r="BR103" s="176">
        <v>1389.1333333333334</v>
      </c>
      <c r="BS103" s="69"/>
      <c r="BT103" s="69"/>
      <c r="BU103" s="87">
        <v>0</v>
      </c>
      <c r="BV103" s="69"/>
      <c r="BW103" s="69"/>
      <c r="BX103" s="87">
        <v>0</v>
      </c>
    </row>
    <row r="104" spans="1:76">
      <c r="A104" s="95">
        <v>42063</v>
      </c>
      <c r="B104" s="96">
        <v>1964670</v>
      </c>
      <c r="C104" s="97">
        <v>47810</v>
      </c>
      <c r="D104" s="62">
        <v>17417.183000000001</v>
      </c>
      <c r="E104" s="95">
        <v>42063</v>
      </c>
      <c r="F104" s="96">
        <v>1728</v>
      </c>
      <c r="G104" s="59">
        <v>806</v>
      </c>
      <c r="H104" s="62">
        <v>293.62580000000003</v>
      </c>
      <c r="I104" s="98">
        <v>42063</v>
      </c>
      <c r="J104" s="62">
        <v>2318</v>
      </c>
      <c r="K104" s="62">
        <v>575</v>
      </c>
      <c r="L104" s="62">
        <v>209.4725</v>
      </c>
      <c r="M104" s="66"/>
      <c r="N104" s="69"/>
      <c r="O104" s="69"/>
      <c r="P104" s="68"/>
      <c r="Q104" s="95">
        <v>42063</v>
      </c>
      <c r="R104" s="68"/>
      <c r="S104" s="59">
        <v>0</v>
      </c>
      <c r="T104" s="62">
        <v>0</v>
      </c>
      <c r="U104" s="66"/>
      <c r="V104" s="68"/>
      <c r="W104" s="69"/>
      <c r="X104" s="68"/>
      <c r="Z104" s="95">
        <v>42063</v>
      </c>
      <c r="AA104" s="69"/>
      <c r="AB104" s="69"/>
      <c r="AC104" s="144">
        <v>140767</v>
      </c>
      <c r="AD104" s="95">
        <v>42063</v>
      </c>
      <c r="AE104" s="69"/>
      <c r="AF104" s="69"/>
      <c r="AG104" s="81">
        <v>500</v>
      </c>
      <c r="AH104" s="95">
        <v>42063</v>
      </c>
      <c r="AI104" s="69"/>
      <c r="AJ104" s="69"/>
      <c r="AK104" s="147">
        <v>338.06666666666666</v>
      </c>
      <c r="AL104" s="95">
        <v>42063</v>
      </c>
      <c r="AM104" s="69"/>
      <c r="AN104" s="69"/>
      <c r="AO104" s="69"/>
      <c r="AP104" s="143">
        <v>1250</v>
      </c>
      <c r="AQ104" s="95">
        <v>42063</v>
      </c>
      <c r="AR104" s="69"/>
      <c r="AS104" s="69"/>
      <c r="AT104" s="69"/>
      <c r="AU104" s="146">
        <v>470.13333333333333</v>
      </c>
      <c r="AV104" s="95">
        <v>42063</v>
      </c>
      <c r="AW104" s="69"/>
      <c r="AX104" s="69"/>
      <c r="AY104" s="69"/>
      <c r="AZ104" s="146">
        <v>668.26666666666665</v>
      </c>
      <c r="BA104" s="142">
        <v>42063</v>
      </c>
      <c r="BB104" s="69"/>
      <c r="BC104" s="69"/>
      <c r="BD104" s="69"/>
      <c r="BE104" s="143">
        <v>4183.8</v>
      </c>
      <c r="BG104" s="95">
        <v>42063</v>
      </c>
      <c r="BH104" s="69">
        <v>16</v>
      </c>
      <c r="BI104" s="87">
        <v>0</v>
      </c>
      <c r="BJ104" s="95">
        <v>42063</v>
      </c>
      <c r="BK104" s="69"/>
      <c r="BL104" s="175">
        <v>13.133333333333333</v>
      </c>
      <c r="BM104" s="95">
        <v>42063</v>
      </c>
      <c r="BN104" s="69"/>
      <c r="BO104" s="176">
        <v>1332.8</v>
      </c>
      <c r="BP104" s="95">
        <v>42063</v>
      </c>
      <c r="BQ104" s="69"/>
      <c r="BR104" s="176">
        <v>1389.1333333333334</v>
      </c>
      <c r="BS104" s="69"/>
      <c r="BT104" s="69"/>
      <c r="BU104" s="87">
        <v>0</v>
      </c>
      <c r="BV104" s="69"/>
      <c r="BW104" s="69"/>
      <c r="BX104" s="87">
        <v>0</v>
      </c>
    </row>
    <row r="105" spans="1:76">
      <c r="A105" s="95">
        <v>42094</v>
      </c>
      <c r="B105" s="96">
        <v>2015133</v>
      </c>
      <c r="C105" s="97">
        <v>50463</v>
      </c>
      <c r="D105" s="62">
        <v>18383.670900000001</v>
      </c>
      <c r="E105" s="95">
        <v>42094</v>
      </c>
      <c r="F105" s="96">
        <v>2078</v>
      </c>
      <c r="G105" s="59">
        <v>350</v>
      </c>
      <c r="H105" s="62">
        <v>127.50500000000001</v>
      </c>
      <c r="I105" s="98">
        <v>42094</v>
      </c>
      <c r="J105" s="62">
        <v>2801</v>
      </c>
      <c r="K105" s="62">
        <v>483</v>
      </c>
      <c r="L105" s="62">
        <v>175.95690000000002</v>
      </c>
      <c r="M105" s="66"/>
      <c r="N105" s="69"/>
      <c r="O105" s="69"/>
      <c r="P105" s="68"/>
      <c r="Q105" s="95">
        <v>42094</v>
      </c>
      <c r="R105" s="68"/>
      <c r="S105" s="59">
        <v>0</v>
      </c>
      <c r="T105" s="62">
        <v>0</v>
      </c>
      <c r="U105" s="66"/>
      <c r="V105" s="68"/>
      <c r="W105" s="69"/>
      <c r="X105" s="68"/>
      <c r="Z105" s="95">
        <v>42094</v>
      </c>
      <c r="AA105" s="69"/>
      <c r="AB105" s="69"/>
      <c r="AC105" s="144">
        <v>146899</v>
      </c>
      <c r="AD105" s="95">
        <v>42094</v>
      </c>
      <c r="AE105" s="69"/>
      <c r="AF105" s="69"/>
      <c r="AG105" s="81">
        <v>500</v>
      </c>
      <c r="AH105" s="95">
        <v>42094</v>
      </c>
      <c r="AI105" s="69"/>
      <c r="AJ105" s="69"/>
      <c r="AK105" s="147">
        <v>338.06666666666666</v>
      </c>
      <c r="AL105" s="95">
        <v>42094</v>
      </c>
      <c r="AM105" s="69"/>
      <c r="AN105" s="69"/>
      <c r="AO105" s="69"/>
      <c r="AP105" s="143">
        <v>1250</v>
      </c>
      <c r="AQ105" s="95">
        <v>42094</v>
      </c>
      <c r="AR105" s="69"/>
      <c r="AS105" s="69"/>
      <c r="AT105" s="69"/>
      <c r="AU105" s="146">
        <v>470.13333333333333</v>
      </c>
      <c r="AV105" s="95">
        <v>42094</v>
      </c>
      <c r="AW105" s="69"/>
      <c r="AX105" s="69"/>
      <c r="AY105" s="69"/>
      <c r="AZ105" s="146">
        <v>668.26666666666665</v>
      </c>
      <c r="BA105" s="142">
        <v>42094</v>
      </c>
      <c r="BB105" s="69"/>
      <c r="BC105" s="69"/>
      <c r="BD105" s="69"/>
      <c r="BE105" s="143">
        <v>4183.8</v>
      </c>
      <c r="BG105" s="95">
        <v>42094</v>
      </c>
      <c r="BH105" s="69">
        <v>16</v>
      </c>
      <c r="BI105" s="87">
        <v>0</v>
      </c>
      <c r="BJ105" s="95">
        <v>42094</v>
      </c>
      <c r="BK105" s="69"/>
      <c r="BL105" s="175">
        <v>13.133333333333333</v>
      </c>
      <c r="BM105" s="95">
        <v>42094</v>
      </c>
      <c r="BN105" s="69"/>
      <c r="BO105" s="176">
        <v>1332.8</v>
      </c>
      <c r="BP105" s="95">
        <v>42094</v>
      </c>
      <c r="BQ105" s="69"/>
      <c r="BR105" s="176">
        <v>1389.1333333333334</v>
      </c>
      <c r="BS105" s="69"/>
      <c r="BT105" s="69"/>
      <c r="BU105" s="87">
        <v>0</v>
      </c>
      <c r="BV105" s="69"/>
      <c r="BW105" s="69"/>
      <c r="BX105" s="87">
        <v>0</v>
      </c>
    </row>
    <row r="106" spans="1:76">
      <c r="A106" s="100">
        <v>42124</v>
      </c>
      <c r="B106" s="96">
        <v>2050108</v>
      </c>
      <c r="C106" s="97">
        <v>34975</v>
      </c>
      <c r="D106" s="62">
        <v>12741.3925</v>
      </c>
      <c r="E106" s="100">
        <v>42124</v>
      </c>
      <c r="F106" s="96">
        <v>2285</v>
      </c>
      <c r="G106" s="59">
        <v>207</v>
      </c>
      <c r="H106" s="62">
        <v>75.4101</v>
      </c>
      <c r="I106" s="101">
        <v>42124</v>
      </c>
      <c r="J106" s="62">
        <v>4229</v>
      </c>
      <c r="K106" s="62">
        <v>1428</v>
      </c>
      <c r="L106" s="62">
        <v>520.22040000000004</v>
      </c>
      <c r="M106" s="66"/>
      <c r="N106" s="69"/>
      <c r="O106" s="69"/>
      <c r="P106" s="68"/>
      <c r="Q106" s="100">
        <v>42124</v>
      </c>
      <c r="R106" s="68"/>
      <c r="S106" s="59">
        <v>0</v>
      </c>
      <c r="T106" s="62">
        <v>0</v>
      </c>
      <c r="U106" s="66"/>
      <c r="V106" s="68"/>
      <c r="W106" s="69"/>
      <c r="X106" s="68"/>
      <c r="Z106" s="75">
        <v>42124</v>
      </c>
      <c r="AA106" s="69"/>
      <c r="AB106" s="69"/>
      <c r="AC106" s="144">
        <v>133346</v>
      </c>
      <c r="AD106" s="75">
        <v>42124</v>
      </c>
      <c r="AE106" s="69"/>
      <c r="AF106" s="69"/>
      <c r="AG106" s="81">
        <v>500</v>
      </c>
      <c r="AH106" s="75">
        <v>42124</v>
      </c>
      <c r="AI106" s="69"/>
      <c r="AJ106" s="69"/>
      <c r="AK106" s="147">
        <v>338.06666666666666</v>
      </c>
      <c r="AL106" s="75">
        <v>42124</v>
      </c>
      <c r="AM106" s="69"/>
      <c r="AN106" s="69"/>
      <c r="AO106" s="69"/>
      <c r="AP106" s="143">
        <v>1250</v>
      </c>
      <c r="AQ106" s="75">
        <v>42124</v>
      </c>
      <c r="AR106" s="69"/>
      <c r="AS106" s="69"/>
      <c r="AT106" s="69"/>
      <c r="AU106" s="146">
        <v>470.13333333333333</v>
      </c>
      <c r="AV106" s="75">
        <v>42124</v>
      </c>
      <c r="AW106" s="69"/>
      <c r="AX106" s="69"/>
      <c r="AY106" s="69"/>
      <c r="AZ106" s="146">
        <v>668.26666666666665</v>
      </c>
      <c r="BA106" s="100">
        <v>42124</v>
      </c>
      <c r="BB106" s="69"/>
      <c r="BC106" s="69"/>
      <c r="BD106" s="69"/>
      <c r="BE106" s="143">
        <v>4183.8</v>
      </c>
      <c r="BG106" s="100">
        <v>42124</v>
      </c>
      <c r="BH106" s="69">
        <v>16</v>
      </c>
      <c r="BI106" s="87">
        <v>0</v>
      </c>
      <c r="BJ106" s="100">
        <v>42124</v>
      </c>
      <c r="BK106" s="69"/>
      <c r="BL106" s="175">
        <v>13.133333333333333</v>
      </c>
      <c r="BM106" s="100">
        <v>42124</v>
      </c>
      <c r="BN106" s="69"/>
      <c r="BO106" s="176">
        <v>1332.8</v>
      </c>
      <c r="BP106" s="100">
        <v>42124</v>
      </c>
      <c r="BQ106" s="69"/>
      <c r="BR106" s="176">
        <v>1389.1333333333334</v>
      </c>
      <c r="BS106" s="69"/>
      <c r="BT106" s="69"/>
      <c r="BU106" s="87">
        <v>0</v>
      </c>
      <c r="BV106" s="69"/>
      <c r="BW106" s="69"/>
      <c r="BX106" s="87">
        <v>0</v>
      </c>
    </row>
    <row r="107" spans="1:76">
      <c r="A107" s="100">
        <v>42155</v>
      </c>
      <c r="B107" s="69">
        <v>1713193</v>
      </c>
      <c r="C107" s="97" t="s">
        <v>48</v>
      </c>
      <c r="D107" s="99">
        <v>8000</v>
      </c>
      <c r="E107" s="100">
        <v>42155</v>
      </c>
      <c r="F107" s="96">
        <v>2445</v>
      </c>
      <c r="G107" s="59">
        <v>160</v>
      </c>
      <c r="H107" s="62">
        <v>58.288000000000004</v>
      </c>
      <c r="I107" s="101">
        <v>42155</v>
      </c>
      <c r="J107" s="62">
        <v>4425</v>
      </c>
      <c r="K107" s="62">
        <v>196</v>
      </c>
      <c r="L107" s="62">
        <v>71.402799999999999</v>
      </c>
      <c r="M107" s="66"/>
      <c r="N107" s="69"/>
      <c r="O107" s="69"/>
      <c r="P107" s="68"/>
      <c r="Q107" s="100">
        <v>42155</v>
      </c>
      <c r="R107" s="68"/>
      <c r="S107" s="59">
        <v>0</v>
      </c>
      <c r="T107" s="62">
        <v>0</v>
      </c>
      <c r="U107" s="66"/>
      <c r="V107" s="68"/>
      <c r="W107" s="69"/>
      <c r="X107" s="68"/>
      <c r="Z107" s="75">
        <v>42155</v>
      </c>
      <c r="AA107" s="69"/>
      <c r="AB107" s="69"/>
      <c r="AC107" s="144">
        <v>131356</v>
      </c>
      <c r="AD107" s="75">
        <v>42155</v>
      </c>
      <c r="AE107" s="69"/>
      <c r="AF107" s="69"/>
      <c r="AG107" s="81">
        <v>500</v>
      </c>
      <c r="AH107" s="75">
        <v>42155</v>
      </c>
      <c r="AI107" s="69"/>
      <c r="AJ107" s="69"/>
      <c r="AK107" s="147">
        <v>338.06666666666666</v>
      </c>
      <c r="AL107" s="75">
        <v>42155</v>
      </c>
      <c r="AM107" s="69"/>
      <c r="AN107" s="69"/>
      <c r="AO107" s="69"/>
      <c r="AP107" s="143">
        <v>1250</v>
      </c>
      <c r="AQ107" s="75">
        <v>42155</v>
      </c>
      <c r="AR107" s="69"/>
      <c r="AS107" s="69"/>
      <c r="AT107" s="69"/>
      <c r="AU107" s="146">
        <v>470.13333333333333</v>
      </c>
      <c r="AV107" s="75">
        <v>42155</v>
      </c>
      <c r="AW107" s="69"/>
      <c r="AX107" s="69"/>
      <c r="AY107" s="69"/>
      <c r="AZ107" s="146">
        <v>668.26666666666665</v>
      </c>
      <c r="BA107" s="100">
        <v>42155</v>
      </c>
      <c r="BB107" s="69"/>
      <c r="BC107" s="69"/>
      <c r="BD107" s="69"/>
      <c r="BE107" s="143">
        <v>4183.8</v>
      </c>
      <c r="BG107" s="100">
        <v>42155</v>
      </c>
      <c r="BH107" s="69">
        <v>16</v>
      </c>
      <c r="BI107" s="87">
        <v>0</v>
      </c>
      <c r="BJ107" s="100">
        <v>42155</v>
      </c>
      <c r="BK107" s="69"/>
      <c r="BL107" s="175">
        <v>13.133333333333333</v>
      </c>
      <c r="BM107" s="100">
        <v>42155</v>
      </c>
      <c r="BN107" s="69"/>
      <c r="BO107" s="176">
        <v>1332.8</v>
      </c>
      <c r="BP107" s="100">
        <v>42155</v>
      </c>
      <c r="BQ107" s="69"/>
      <c r="BR107" s="176">
        <v>1389.1333333333334</v>
      </c>
      <c r="BS107" s="69"/>
      <c r="BT107" s="69"/>
      <c r="BU107" s="87">
        <v>0</v>
      </c>
      <c r="BV107" s="69"/>
      <c r="BW107" s="69"/>
      <c r="BX107" s="87">
        <v>0</v>
      </c>
    </row>
    <row r="108" spans="1:76">
      <c r="A108" s="100">
        <v>42185</v>
      </c>
      <c r="B108" s="69">
        <v>1724181</v>
      </c>
      <c r="C108" s="97">
        <v>10988</v>
      </c>
      <c r="D108" s="62">
        <v>4002.9284000000002</v>
      </c>
      <c r="E108" s="100">
        <v>42185</v>
      </c>
      <c r="F108" s="96">
        <v>2550</v>
      </c>
      <c r="G108" s="59">
        <v>105</v>
      </c>
      <c r="H108" s="62">
        <v>38.2515</v>
      </c>
      <c r="I108" s="101">
        <v>42185</v>
      </c>
      <c r="J108" s="62">
        <v>4538</v>
      </c>
      <c r="K108" s="62">
        <v>113</v>
      </c>
      <c r="L108" s="62">
        <v>41.165900000000001</v>
      </c>
      <c r="M108" s="66"/>
      <c r="N108" s="69"/>
      <c r="O108" s="69"/>
      <c r="P108" s="68"/>
      <c r="Q108" s="100">
        <v>42185</v>
      </c>
      <c r="R108" s="68"/>
      <c r="S108" s="59">
        <v>0</v>
      </c>
      <c r="T108" s="62">
        <v>0</v>
      </c>
      <c r="U108" s="66"/>
      <c r="V108" s="68"/>
      <c r="W108" s="69"/>
      <c r="X108" s="68"/>
      <c r="Z108" s="75">
        <v>42185</v>
      </c>
      <c r="AA108" s="69"/>
      <c r="AB108" s="69"/>
      <c r="AC108" s="144">
        <v>118886</v>
      </c>
      <c r="AD108" s="75">
        <v>42185</v>
      </c>
      <c r="AE108" s="69"/>
      <c r="AF108" s="69"/>
      <c r="AG108" s="81">
        <v>500</v>
      </c>
      <c r="AH108" s="75">
        <v>42185</v>
      </c>
      <c r="AI108" s="69"/>
      <c r="AJ108" s="69"/>
      <c r="AK108" s="147">
        <v>338.06666666666666</v>
      </c>
      <c r="AL108" s="75">
        <v>42185</v>
      </c>
      <c r="AM108" s="69"/>
      <c r="AN108" s="69"/>
      <c r="AO108" s="69"/>
      <c r="AP108" s="143">
        <v>1250</v>
      </c>
      <c r="AQ108" s="75">
        <v>42185</v>
      </c>
      <c r="AR108" s="69"/>
      <c r="AS108" s="69"/>
      <c r="AT108" s="69"/>
      <c r="AU108" s="146">
        <v>470.13333333333333</v>
      </c>
      <c r="AV108" s="75">
        <v>42185</v>
      </c>
      <c r="AW108" s="69"/>
      <c r="AX108" s="69"/>
      <c r="AY108" s="69"/>
      <c r="AZ108" s="146">
        <v>668.26666666666665</v>
      </c>
      <c r="BA108" s="100">
        <v>42185</v>
      </c>
      <c r="BB108" s="69"/>
      <c r="BC108" s="69"/>
      <c r="BD108" s="69"/>
      <c r="BE108" s="143">
        <v>4183.8</v>
      </c>
      <c r="BG108" s="100">
        <v>42185</v>
      </c>
      <c r="BH108" s="69">
        <v>16</v>
      </c>
      <c r="BI108" s="87">
        <v>0</v>
      </c>
      <c r="BJ108" s="100">
        <v>42185</v>
      </c>
      <c r="BK108" s="69"/>
      <c r="BL108" s="175">
        <v>13.133333333333333</v>
      </c>
      <c r="BM108" s="100">
        <v>42185</v>
      </c>
      <c r="BN108" s="69"/>
      <c r="BO108" s="176">
        <v>1332.8</v>
      </c>
      <c r="BP108" s="100">
        <v>42185</v>
      </c>
      <c r="BQ108" s="69"/>
      <c r="BR108" s="176">
        <v>1389.1333333333334</v>
      </c>
      <c r="BS108" s="69"/>
      <c r="BT108" s="69"/>
      <c r="BU108" s="87">
        <v>0</v>
      </c>
      <c r="BV108" s="69"/>
      <c r="BW108" s="69"/>
      <c r="BX108" s="87">
        <v>0</v>
      </c>
    </row>
    <row r="109" spans="1:76">
      <c r="A109" s="100">
        <v>42216</v>
      </c>
      <c r="B109" s="69">
        <v>1736731</v>
      </c>
      <c r="C109" s="97">
        <v>12550</v>
      </c>
      <c r="D109" s="62">
        <v>4571.9650000000001</v>
      </c>
      <c r="E109" s="100">
        <v>42216</v>
      </c>
      <c r="F109" s="96">
        <v>2640</v>
      </c>
      <c r="G109" s="59">
        <v>90</v>
      </c>
      <c r="H109" s="62">
        <v>32.786999999999999</v>
      </c>
      <c r="I109" s="101">
        <v>42216</v>
      </c>
      <c r="J109" s="62">
        <v>4628</v>
      </c>
      <c r="K109" s="62">
        <v>90</v>
      </c>
      <c r="L109" s="62">
        <v>32.786999999999999</v>
      </c>
      <c r="M109" s="66"/>
      <c r="N109" s="69"/>
      <c r="O109" s="69"/>
      <c r="P109" s="68"/>
      <c r="Q109" s="100">
        <v>42216</v>
      </c>
      <c r="R109" s="68"/>
      <c r="S109" s="59">
        <v>0</v>
      </c>
      <c r="T109" s="62">
        <v>0</v>
      </c>
      <c r="U109" s="66"/>
      <c r="V109" s="68"/>
      <c r="W109" s="69"/>
      <c r="X109" s="68"/>
      <c r="Z109" s="75">
        <v>42216</v>
      </c>
      <c r="AA109" s="69"/>
      <c r="AB109" s="69"/>
      <c r="AC109" s="144">
        <v>121149</v>
      </c>
      <c r="AD109" s="75">
        <v>42216</v>
      </c>
      <c r="AE109" s="69"/>
      <c r="AF109" s="69"/>
      <c r="AG109" s="81">
        <v>500</v>
      </c>
      <c r="AH109" s="75">
        <v>42216</v>
      </c>
      <c r="AI109" s="69"/>
      <c r="AJ109" s="69"/>
      <c r="AK109" s="147">
        <v>338.06666666666666</v>
      </c>
      <c r="AL109" s="75">
        <v>42216</v>
      </c>
      <c r="AM109" s="69"/>
      <c r="AN109" s="69"/>
      <c r="AO109" s="69"/>
      <c r="AP109" s="143">
        <v>1250</v>
      </c>
      <c r="AQ109" s="75">
        <v>42216</v>
      </c>
      <c r="AR109" s="69"/>
      <c r="AS109" s="69"/>
      <c r="AT109" s="69"/>
      <c r="AU109" s="146">
        <v>470.13333333333333</v>
      </c>
      <c r="AV109" s="75">
        <v>42216</v>
      </c>
      <c r="AW109" s="69"/>
      <c r="AX109" s="69"/>
      <c r="AY109" s="69"/>
      <c r="AZ109" s="146">
        <v>668.26666666666665</v>
      </c>
      <c r="BA109" s="100">
        <v>42216</v>
      </c>
      <c r="BB109" s="69"/>
      <c r="BC109" s="69"/>
      <c r="BD109" s="69"/>
      <c r="BE109" s="143">
        <v>4183.8</v>
      </c>
      <c r="BG109" s="100">
        <v>42216</v>
      </c>
      <c r="BH109" s="69">
        <v>16</v>
      </c>
      <c r="BI109" s="87">
        <v>0</v>
      </c>
      <c r="BJ109" s="100">
        <v>42216</v>
      </c>
      <c r="BK109" s="69"/>
      <c r="BL109" s="175">
        <v>13.133333333333333</v>
      </c>
      <c r="BM109" s="100">
        <v>42216</v>
      </c>
      <c r="BN109" s="69"/>
      <c r="BO109" s="176">
        <v>1332.8</v>
      </c>
      <c r="BP109" s="100">
        <v>42216</v>
      </c>
      <c r="BQ109" s="69"/>
      <c r="BR109" s="176">
        <v>1389.1333333333334</v>
      </c>
      <c r="BS109" s="69"/>
      <c r="BT109" s="69"/>
      <c r="BU109" s="87">
        <v>0</v>
      </c>
      <c r="BV109" s="69"/>
      <c r="BW109" s="69"/>
      <c r="BX109" s="87">
        <v>0</v>
      </c>
    </row>
    <row r="110" spans="1:76">
      <c r="A110" s="100">
        <v>42247</v>
      </c>
      <c r="B110" s="96">
        <v>1750716</v>
      </c>
      <c r="C110" s="97">
        <v>13985</v>
      </c>
      <c r="D110" s="62">
        <v>5094.7354999999998</v>
      </c>
      <c r="E110" s="100">
        <v>42247</v>
      </c>
      <c r="F110" s="96">
        <v>2743</v>
      </c>
      <c r="G110" s="59">
        <v>103</v>
      </c>
      <c r="H110" s="62">
        <v>37.5229</v>
      </c>
      <c r="I110" s="101">
        <v>42247</v>
      </c>
      <c r="J110" s="62">
        <v>4734</v>
      </c>
      <c r="K110" s="62">
        <v>106</v>
      </c>
      <c r="L110" s="62">
        <v>38.6158</v>
      </c>
      <c r="M110" s="66"/>
      <c r="N110" s="69"/>
      <c r="O110" s="69"/>
      <c r="P110" s="68"/>
      <c r="Q110" s="100">
        <v>42247</v>
      </c>
      <c r="R110" s="68"/>
      <c r="S110" s="59">
        <v>0</v>
      </c>
      <c r="T110" s="62">
        <v>0</v>
      </c>
      <c r="U110" s="66"/>
      <c r="V110" s="68"/>
      <c r="W110" s="69"/>
      <c r="X110" s="68"/>
      <c r="Z110" s="75">
        <v>42247</v>
      </c>
      <c r="AA110" s="69"/>
      <c r="AB110" s="69"/>
      <c r="AC110" s="144">
        <v>118093</v>
      </c>
      <c r="AD110" s="75">
        <v>42247</v>
      </c>
      <c r="AE110" s="69"/>
      <c r="AF110" s="69"/>
      <c r="AG110" s="81">
        <v>500</v>
      </c>
      <c r="AH110" s="75">
        <v>42247</v>
      </c>
      <c r="AI110" s="69"/>
      <c r="AJ110" s="69"/>
      <c r="AK110" s="147">
        <v>338.06666666666666</v>
      </c>
      <c r="AL110" s="75">
        <v>42247</v>
      </c>
      <c r="AM110" s="69"/>
      <c r="AN110" s="69"/>
      <c r="AO110" s="69"/>
      <c r="AP110" s="143">
        <v>1250</v>
      </c>
      <c r="AQ110" s="75">
        <v>42247</v>
      </c>
      <c r="AR110" s="69"/>
      <c r="AS110" s="69"/>
      <c r="AT110" s="69"/>
      <c r="AU110" s="146">
        <v>470.13333333333333</v>
      </c>
      <c r="AV110" s="75">
        <v>42247</v>
      </c>
      <c r="AW110" s="69"/>
      <c r="AX110" s="69"/>
      <c r="AY110" s="69"/>
      <c r="AZ110" s="146">
        <v>668.26666666666665</v>
      </c>
      <c r="BA110" s="100">
        <v>42247</v>
      </c>
      <c r="BB110" s="69"/>
      <c r="BC110" s="69"/>
      <c r="BD110" s="69"/>
      <c r="BE110" s="143">
        <v>4183.8</v>
      </c>
      <c r="BG110" s="100">
        <v>42247</v>
      </c>
      <c r="BH110" s="69">
        <v>16</v>
      </c>
      <c r="BI110" s="87">
        <v>0</v>
      </c>
      <c r="BJ110" s="100">
        <v>42247</v>
      </c>
      <c r="BK110" s="69"/>
      <c r="BL110" s="175">
        <v>13.133333333333333</v>
      </c>
      <c r="BM110" s="100">
        <v>42247</v>
      </c>
      <c r="BN110" s="69"/>
      <c r="BO110" s="176">
        <v>1332.8</v>
      </c>
      <c r="BP110" s="100">
        <v>42247</v>
      </c>
      <c r="BQ110" s="69"/>
      <c r="BR110" s="176">
        <v>1389.1333333333334</v>
      </c>
      <c r="BS110" s="69"/>
      <c r="BT110" s="69"/>
      <c r="BU110" s="87">
        <v>0</v>
      </c>
      <c r="BV110" s="69"/>
      <c r="BW110" s="69"/>
      <c r="BX110" s="87">
        <v>0</v>
      </c>
    </row>
    <row r="111" spans="1:76">
      <c r="A111" s="100">
        <v>42277</v>
      </c>
      <c r="B111" s="96">
        <v>1759065</v>
      </c>
      <c r="C111" s="102">
        <v>8349</v>
      </c>
      <c r="D111" s="93">
        <v>3041.5407</v>
      </c>
      <c r="E111" s="100">
        <v>42277</v>
      </c>
      <c r="F111" s="103">
        <v>2902</v>
      </c>
      <c r="G111" s="94">
        <v>159</v>
      </c>
      <c r="H111" s="93">
        <v>57.923700000000004</v>
      </c>
      <c r="I111" s="101">
        <v>42277</v>
      </c>
      <c r="J111" s="93">
        <v>4948</v>
      </c>
      <c r="K111" s="62">
        <v>214</v>
      </c>
      <c r="L111" s="62">
        <v>77.9602</v>
      </c>
      <c r="M111" s="104"/>
      <c r="N111" s="105"/>
      <c r="O111" s="105"/>
      <c r="P111" s="106"/>
      <c r="Q111" s="100">
        <v>42277</v>
      </c>
      <c r="R111" s="106"/>
      <c r="S111" s="94">
        <v>0</v>
      </c>
      <c r="T111" s="93">
        <v>0</v>
      </c>
      <c r="U111" s="104"/>
      <c r="V111" s="106"/>
      <c r="W111" s="105"/>
      <c r="X111" s="106"/>
      <c r="Z111" s="75">
        <v>42277</v>
      </c>
      <c r="AA111" s="69"/>
      <c r="AB111" s="69"/>
      <c r="AC111" s="144">
        <v>121261</v>
      </c>
      <c r="AD111" s="75">
        <v>42277</v>
      </c>
      <c r="AE111" s="69"/>
      <c r="AF111" s="69"/>
      <c r="AG111" s="81">
        <v>500</v>
      </c>
      <c r="AH111" s="75">
        <v>42277</v>
      </c>
      <c r="AI111" s="69"/>
      <c r="AJ111" s="69"/>
      <c r="AK111" s="147">
        <v>338.06666666666666</v>
      </c>
      <c r="AL111" s="75">
        <v>42277</v>
      </c>
      <c r="AM111" s="69"/>
      <c r="AN111" s="69"/>
      <c r="AO111" s="69"/>
      <c r="AP111" s="143">
        <v>1250</v>
      </c>
      <c r="AQ111" s="75">
        <v>42277</v>
      </c>
      <c r="AR111" s="69"/>
      <c r="AS111" s="69"/>
      <c r="AT111" s="69"/>
      <c r="AU111" s="146">
        <v>470.13333333333333</v>
      </c>
      <c r="AV111" s="75">
        <v>42277</v>
      </c>
      <c r="AW111" s="69"/>
      <c r="AX111" s="69"/>
      <c r="AY111" s="69"/>
      <c r="AZ111" s="146">
        <v>668.26666666666665</v>
      </c>
      <c r="BA111" s="100">
        <v>42277</v>
      </c>
      <c r="BB111" s="69"/>
      <c r="BC111" s="69"/>
      <c r="BD111" s="69"/>
      <c r="BE111" s="143">
        <v>4183.8</v>
      </c>
      <c r="BG111" s="100">
        <v>42277</v>
      </c>
      <c r="BH111" s="69">
        <v>16</v>
      </c>
      <c r="BI111" s="87">
        <v>0</v>
      </c>
      <c r="BJ111" s="100">
        <v>42277</v>
      </c>
      <c r="BK111" s="69"/>
      <c r="BL111" s="175">
        <v>13.133333333333333</v>
      </c>
      <c r="BM111" s="100">
        <v>42277</v>
      </c>
      <c r="BN111" s="69"/>
      <c r="BO111" s="176">
        <v>1332.8</v>
      </c>
      <c r="BP111" s="100">
        <v>42277</v>
      </c>
      <c r="BQ111" s="69"/>
      <c r="BR111" s="176">
        <v>1389.1333333333334</v>
      </c>
      <c r="BS111" s="69"/>
      <c r="BT111" s="69"/>
      <c r="BU111" s="87">
        <v>0</v>
      </c>
      <c r="BV111" s="69"/>
      <c r="BW111" s="69"/>
      <c r="BX111" s="87">
        <v>0</v>
      </c>
    </row>
    <row r="112" spans="1:76">
      <c r="A112" s="75">
        <v>42307</v>
      </c>
      <c r="B112" s="96">
        <v>1801860</v>
      </c>
      <c r="C112" s="102">
        <v>42795</v>
      </c>
      <c r="D112" s="93">
        <v>15590.218500000001</v>
      </c>
      <c r="E112" s="75">
        <v>42307</v>
      </c>
      <c r="F112" s="69">
        <v>3105</v>
      </c>
      <c r="G112" s="94">
        <v>203</v>
      </c>
      <c r="H112" s="93">
        <v>73.9529</v>
      </c>
      <c r="I112" s="77">
        <v>42307</v>
      </c>
      <c r="J112" s="62">
        <v>5800</v>
      </c>
      <c r="K112" s="62">
        <v>852</v>
      </c>
      <c r="L112" s="62">
        <v>310.3836</v>
      </c>
      <c r="M112" s="66"/>
      <c r="N112" s="69"/>
      <c r="O112" s="69"/>
      <c r="P112" s="68"/>
      <c r="Q112" s="75">
        <v>42307</v>
      </c>
      <c r="R112" s="68"/>
      <c r="S112" s="59">
        <v>0</v>
      </c>
      <c r="T112" s="62">
        <v>0</v>
      </c>
      <c r="U112" s="66"/>
      <c r="V112" s="68"/>
      <c r="W112" s="69"/>
      <c r="X112" s="68"/>
      <c r="Z112" s="75">
        <v>42307</v>
      </c>
      <c r="AA112" s="69"/>
      <c r="AB112" s="69"/>
      <c r="AC112" s="144">
        <v>135611</v>
      </c>
      <c r="AD112" s="75">
        <v>42307</v>
      </c>
      <c r="AE112" s="69"/>
      <c r="AF112" s="69"/>
      <c r="AG112" s="81">
        <v>500</v>
      </c>
      <c r="AH112" s="75">
        <v>42307</v>
      </c>
      <c r="AI112" s="69"/>
      <c r="AJ112" s="69"/>
      <c r="AK112" s="147">
        <v>338.06666666666666</v>
      </c>
      <c r="AL112" s="75">
        <v>42307</v>
      </c>
      <c r="AM112" s="69"/>
      <c r="AN112" s="69"/>
      <c r="AO112" s="69"/>
      <c r="AP112" s="143">
        <v>1250</v>
      </c>
      <c r="AQ112" s="75">
        <v>42307</v>
      </c>
      <c r="AR112" s="69"/>
      <c r="AS112" s="69"/>
      <c r="AT112" s="69"/>
      <c r="AU112" s="146">
        <v>470.13333333333333</v>
      </c>
      <c r="AV112" s="75">
        <v>42307</v>
      </c>
      <c r="AW112" s="69"/>
      <c r="AX112" s="69"/>
      <c r="AY112" s="69"/>
      <c r="AZ112" s="146">
        <v>668.26666666666665</v>
      </c>
      <c r="BA112" s="100">
        <v>42307</v>
      </c>
      <c r="BB112" s="69"/>
      <c r="BC112" s="69"/>
      <c r="BD112" s="69"/>
      <c r="BE112" s="143">
        <v>4183.8</v>
      </c>
      <c r="BG112" s="100">
        <v>42307</v>
      </c>
      <c r="BH112" s="105">
        <v>16</v>
      </c>
      <c r="BI112" s="177">
        <v>0</v>
      </c>
      <c r="BJ112" s="100">
        <v>42307</v>
      </c>
      <c r="BK112" s="105"/>
      <c r="BL112" s="178">
        <v>13.133333333333333</v>
      </c>
      <c r="BM112" s="100">
        <v>42307</v>
      </c>
      <c r="BN112" s="105"/>
      <c r="BO112" s="176">
        <v>1332.8</v>
      </c>
      <c r="BP112" s="100">
        <v>42307</v>
      </c>
      <c r="BQ112" s="69"/>
      <c r="BR112" s="176">
        <v>1389.1333333333334</v>
      </c>
      <c r="BS112" s="105"/>
      <c r="BT112" s="105"/>
      <c r="BU112" s="177">
        <v>0</v>
      </c>
      <c r="BV112" s="105"/>
      <c r="BW112" s="105"/>
      <c r="BX112" s="177">
        <v>0</v>
      </c>
    </row>
    <row r="113" spans="1:76">
      <c r="A113" s="75">
        <v>42338</v>
      </c>
      <c r="B113" s="96">
        <v>1843689</v>
      </c>
      <c r="C113" s="102">
        <v>41829</v>
      </c>
      <c r="D113" s="93">
        <v>15238.304700000001</v>
      </c>
      <c r="E113" s="75">
        <v>42338</v>
      </c>
      <c r="F113" s="69">
        <v>3299</v>
      </c>
      <c r="G113" s="94">
        <v>194</v>
      </c>
      <c r="H113" s="93">
        <v>70.674199999999999</v>
      </c>
      <c r="I113" s="77">
        <v>42338</v>
      </c>
      <c r="J113" s="68">
        <v>7406</v>
      </c>
      <c r="K113" s="62">
        <v>1606</v>
      </c>
      <c r="L113" s="62">
        <v>585.06579999999997</v>
      </c>
      <c r="M113" s="66"/>
      <c r="N113" s="69"/>
      <c r="O113" s="69"/>
      <c r="P113" s="68"/>
      <c r="Q113" s="75">
        <v>42338</v>
      </c>
      <c r="R113" s="68"/>
      <c r="S113" s="59">
        <v>0</v>
      </c>
      <c r="T113" s="62">
        <v>0</v>
      </c>
      <c r="U113" s="66"/>
      <c r="V113" s="68"/>
      <c r="W113" s="69"/>
      <c r="X113" s="68"/>
      <c r="Z113" s="75">
        <v>42338</v>
      </c>
      <c r="AA113" s="69"/>
      <c r="AB113" s="69"/>
      <c r="AC113" s="144">
        <v>137981</v>
      </c>
      <c r="AD113" s="75">
        <v>42338</v>
      </c>
      <c r="AE113" s="69">
        <v>82570</v>
      </c>
      <c r="AF113" s="69"/>
      <c r="AG113" s="81">
        <v>500</v>
      </c>
      <c r="AH113" s="75">
        <v>42338</v>
      </c>
      <c r="AI113" s="69">
        <v>19106</v>
      </c>
      <c r="AJ113" s="69"/>
      <c r="AK113" s="145">
        <v>338.06666666666666</v>
      </c>
      <c r="AL113" s="75">
        <v>42338</v>
      </c>
      <c r="AM113" s="69">
        <v>23237</v>
      </c>
      <c r="AN113" s="69"/>
      <c r="AO113" s="69"/>
      <c r="AP113" s="143">
        <v>1250</v>
      </c>
      <c r="AQ113" s="75">
        <v>42338</v>
      </c>
      <c r="AR113" s="69">
        <v>91450</v>
      </c>
      <c r="AS113" s="69"/>
      <c r="AT113" s="69"/>
      <c r="AU113" s="146">
        <v>470.13333333333333</v>
      </c>
      <c r="AV113" s="75">
        <v>42338</v>
      </c>
      <c r="AW113" s="69">
        <v>89387</v>
      </c>
      <c r="AX113" s="69"/>
      <c r="AY113" s="69"/>
      <c r="AZ113" s="146">
        <v>668.26666666666665</v>
      </c>
      <c r="BA113" s="100">
        <v>42338</v>
      </c>
      <c r="BB113" s="69">
        <v>793847</v>
      </c>
      <c r="BC113" s="69"/>
      <c r="BD113" s="69"/>
      <c r="BE113" s="143">
        <v>4183.8</v>
      </c>
      <c r="BG113" s="75">
        <v>42338</v>
      </c>
      <c r="BH113" s="69">
        <v>17</v>
      </c>
      <c r="BI113" s="87">
        <v>1</v>
      </c>
      <c r="BJ113" s="75">
        <v>42338</v>
      </c>
      <c r="BK113" s="69">
        <v>10961</v>
      </c>
      <c r="BL113" s="175">
        <v>13.133333333333333</v>
      </c>
      <c r="BM113" s="75">
        <v>42338</v>
      </c>
      <c r="BN113" s="69">
        <v>425142</v>
      </c>
      <c r="BO113" s="146">
        <v>1332.8</v>
      </c>
      <c r="BP113" s="75">
        <v>42338</v>
      </c>
      <c r="BQ113" s="69">
        <v>69665</v>
      </c>
      <c r="BR113" s="145">
        <v>1389.1333333333334</v>
      </c>
      <c r="BS113" s="69"/>
      <c r="BT113" s="69"/>
      <c r="BU113" s="87">
        <v>0</v>
      </c>
      <c r="BV113" s="69"/>
      <c r="BW113" s="69"/>
      <c r="BX113" s="87">
        <v>0</v>
      </c>
    </row>
    <row r="114" spans="1:76">
      <c r="A114" s="75">
        <v>42369</v>
      </c>
      <c r="B114" s="96">
        <v>1909951</v>
      </c>
      <c r="C114" s="102">
        <v>66262</v>
      </c>
      <c r="D114" s="93">
        <v>24139.246600000002</v>
      </c>
      <c r="E114" s="75">
        <v>42369</v>
      </c>
      <c r="F114" s="69">
        <v>3484</v>
      </c>
      <c r="G114" s="94">
        <v>185</v>
      </c>
      <c r="H114" s="93">
        <v>67.395499999999998</v>
      </c>
      <c r="I114" s="77">
        <v>42369</v>
      </c>
      <c r="J114" s="68">
        <v>7929</v>
      </c>
      <c r="K114" s="62">
        <v>523</v>
      </c>
      <c r="L114" s="62">
        <v>190.52889999999999</v>
      </c>
      <c r="M114" s="66"/>
      <c r="N114" s="69"/>
      <c r="O114" s="69"/>
      <c r="P114" s="68"/>
      <c r="Q114" s="75">
        <v>42369</v>
      </c>
      <c r="R114" s="68"/>
      <c r="S114" s="59">
        <v>0</v>
      </c>
      <c r="T114" s="62">
        <v>0</v>
      </c>
      <c r="U114" s="66"/>
      <c r="V114" s="68"/>
      <c r="W114" s="69"/>
      <c r="X114" s="68"/>
      <c r="Z114" s="75">
        <v>42369</v>
      </c>
      <c r="AA114" s="69"/>
      <c r="AB114" s="69"/>
      <c r="AC114" s="144">
        <v>144100</v>
      </c>
      <c r="AD114" s="75">
        <v>42369</v>
      </c>
      <c r="AE114" s="69">
        <v>82638</v>
      </c>
      <c r="AF114" s="69"/>
      <c r="AG114" s="81">
        <v>68</v>
      </c>
      <c r="AH114" s="75">
        <v>42369</v>
      </c>
      <c r="AI114" s="69">
        <v>19485</v>
      </c>
      <c r="AJ114" s="69"/>
      <c r="AK114" s="97">
        <v>379</v>
      </c>
      <c r="AL114" s="75">
        <v>42369</v>
      </c>
      <c r="AM114" s="69">
        <v>25529</v>
      </c>
      <c r="AN114" s="69"/>
      <c r="AO114" s="69"/>
      <c r="AP114" s="97">
        <v>2292</v>
      </c>
      <c r="AQ114" s="75">
        <v>42369</v>
      </c>
      <c r="AR114" s="69">
        <v>91915</v>
      </c>
      <c r="AS114" s="69"/>
      <c r="AT114" s="69"/>
      <c r="AU114" s="97">
        <v>465</v>
      </c>
      <c r="AV114" s="75">
        <v>42369</v>
      </c>
      <c r="AW114" s="69">
        <v>89854</v>
      </c>
      <c r="AX114" s="69"/>
      <c r="AY114" s="69"/>
      <c r="AZ114" s="97">
        <v>467</v>
      </c>
      <c r="BA114" s="100">
        <v>42369</v>
      </c>
      <c r="BB114" s="69">
        <v>797901</v>
      </c>
      <c r="BC114" s="69"/>
      <c r="BD114" s="69"/>
      <c r="BE114" s="97">
        <v>4054</v>
      </c>
      <c r="BG114" s="75">
        <v>42369</v>
      </c>
      <c r="BH114" s="69">
        <v>17</v>
      </c>
      <c r="BI114" s="87">
        <v>0</v>
      </c>
      <c r="BJ114" s="75">
        <v>42369</v>
      </c>
      <c r="BK114" s="69">
        <v>10969</v>
      </c>
      <c r="BL114" s="174">
        <v>8</v>
      </c>
      <c r="BM114" s="75">
        <v>42369</v>
      </c>
      <c r="BN114" s="69">
        <v>427023</v>
      </c>
      <c r="BO114" s="145">
        <v>1881</v>
      </c>
      <c r="BP114" s="75">
        <v>42369</v>
      </c>
      <c r="BQ114" s="69">
        <v>70992</v>
      </c>
      <c r="BR114" s="145">
        <v>1327</v>
      </c>
      <c r="BS114" s="69"/>
      <c r="BT114" s="69"/>
      <c r="BU114" s="87">
        <v>0</v>
      </c>
      <c r="BV114" s="69"/>
      <c r="BW114" s="69"/>
      <c r="BX114" s="87">
        <v>0</v>
      </c>
    </row>
    <row r="115" spans="1:76">
      <c r="A115" s="75">
        <v>42400</v>
      </c>
      <c r="B115" s="96">
        <v>1916860</v>
      </c>
      <c r="C115" s="102">
        <v>6909</v>
      </c>
      <c r="D115" s="93">
        <v>2516.9486999999999</v>
      </c>
      <c r="E115" s="75">
        <v>42400</v>
      </c>
      <c r="F115" s="69">
        <v>3889</v>
      </c>
      <c r="G115" s="94">
        <v>405</v>
      </c>
      <c r="H115" s="93">
        <v>147.54150000000001</v>
      </c>
      <c r="I115" s="77">
        <v>42400</v>
      </c>
      <c r="J115" s="68">
        <v>8678</v>
      </c>
      <c r="K115" s="62">
        <v>749</v>
      </c>
      <c r="L115" s="62">
        <v>272.86070000000001</v>
      </c>
      <c r="M115" s="66"/>
      <c r="N115" s="69"/>
      <c r="O115" s="69"/>
      <c r="P115" s="68"/>
      <c r="Q115" s="75">
        <v>42400</v>
      </c>
      <c r="R115" s="68"/>
      <c r="S115" s="59">
        <v>0</v>
      </c>
      <c r="T115" s="62">
        <v>0</v>
      </c>
      <c r="U115" s="66"/>
      <c r="V115" s="68"/>
      <c r="W115" s="69"/>
      <c r="X115" s="68"/>
      <c r="Z115" s="75">
        <v>42400</v>
      </c>
      <c r="AA115" s="69"/>
      <c r="AB115" s="69"/>
      <c r="AC115" s="144">
        <v>152674</v>
      </c>
      <c r="AD115" s="75">
        <v>42400</v>
      </c>
      <c r="AE115" s="69">
        <v>83466</v>
      </c>
      <c r="AF115" s="69"/>
      <c r="AG115" s="148">
        <v>50</v>
      </c>
      <c r="AH115" s="75">
        <v>42400</v>
      </c>
      <c r="AI115" s="69">
        <v>20783</v>
      </c>
      <c r="AJ115" s="69"/>
      <c r="AK115" s="97">
        <v>1298</v>
      </c>
      <c r="AL115" s="75">
        <v>42400</v>
      </c>
      <c r="AM115" s="69">
        <v>28061</v>
      </c>
      <c r="AN115" s="69"/>
      <c r="AO115" s="69"/>
      <c r="AP115" s="97">
        <v>2532</v>
      </c>
      <c r="AQ115" s="75">
        <v>42400</v>
      </c>
      <c r="AR115" s="69">
        <v>92315</v>
      </c>
      <c r="AS115" s="69"/>
      <c r="AT115" s="69"/>
      <c r="AU115" s="97">
        <v>400</v>
      </c>
      <c r="AV115" s="75">
        <v>42400</v>
      </c>
      <c r="AW115" s="69">
        <v>90581</v>
      </c>
      <c r="AX115" s="69"/>
      <c r="AY115" s="69"/>
      <c r="AZ115" s="97">
        <v>727</v>
      </c>
      <c r="BA115" s="100">
        <v>42400</v>
      </c>
      <c r="BB115" s="105">
        <v>804764</v>
      </c>
      <c r="BC115" s="105"/>
      <c r="BD115" s="105"/>
      <c r="BE115" s="102">
        <v>6863</v>
      </c>
      <c r="BG115" s="75">
        <v>42400</v>
      </c>
      <c r="BH115" s="69">
        <v>17</v>
      </c>
      <c r="BI115" s="87">
        <v>0</v>
      </c>
      <c r="BJ115" s="75">
        <v>42400</v>
      </c>
      <c r="BK115" s="69">
        <v>10980</v>
      </c>
      <c r="BL115" s="174">
        <v>11</v>
      </c>
      <c r="BM115" s="75">
        <v>42400</v>
      </c>
      <c r="BN115" s="69">
        <v>428613</v>
      </c>
      <c r="BO115" s="145">
        <v>1590</v>
      </c>
      <c r="BP115" s="75">
        <v>42400</v>
      </c>
      <c r="BQ115" s="69">
        <v>72699</v>
      </c>
      <c r="BR115" s="145">
        <v>1707</v>
      </c>
      <c r="BS115" s="69"/>
      <c r="BT115" s="69"/>
      <c r="BU115" s="87">
        <v>0</v>
      </c>
      <c r="BV115" s="69"/>
      <c r="BW115" s="69"/>
      <c r="BX115" s="87">
        <v>0</v>
      </c>
    </row>
    <row r="116" spans="1:76">
      <c r="A116" s="75">
        <v>42428</v>
      </c>
      <c r="B116" s="96">
        <v>1964670</v>
      </c>
      <c r="C116" s="102">
        <v>47810</v>
      </c>
      <c r="D116" s="93">
        <v>17417.183000000001</v>
      </c>
      <c r="E116" s="75">
        <v>42428</v>
      </c>
      <c r="F116" s="69">
        <v>4199</v>
      </c>
      <c r="G116" s="94">
        <v>310</v>
      </c>
      <c r="H116" s="93">
        <v>112.93300000000001</v>
      </c>
      <c r="I116" s="77">
        <v>42428</v>
      </c>
      <c r="J116" s="68">
        <v>9238</v>
      </c>
      <c r="K116" s="62">
        <v>560</v>
      </c>
      <c r="L116" s="62">
        <v>204.00800000000001</v>
      </c>
      <c r="M116" s="66"/>
      <c r="N116" s="69"/>
      <c r="O116" s="69"/>
      <c r="P116" s="68"/>
      <c r="Q116" s="75">
        <v>42428</v>
      </c>
      <c r="R116" s="68"/>
      <c r="S116" s="59">
        <v>0</v>
      </c>
      <c r="T116" s="62">
        <v>0</v>
      </c>
      <c r="U116" s="66"/>
      <c r="V116" s="68"/>
      <c r="W116" s="69"/>
      <c r="X116" s="68"/>
      <c r="Z116" s="75">
        <v>42428</v>
      </c>
      <c r="AA116" s="69"/>
      <c r="AB116" s="69"/>
      <c r="AC116" s="144">
        <v>138552</v>
      </c>
      <c r="AD116" s="75">
        <v>42428</v>
      </c>
      <c r="AE116" s="149" t="s">
        <v>59</v>
      </c>
      <c r="AF116" s="69"/>
      <c r="AG116" s="148">
        <v>50</v>
      </c>
      <c r="AH116" s="75">
        <v>42428</v>
      </c>
      <c r="AI116" s="69">
        <v>21154</v>
      </c>
      <c r="AJ116" s="69"/>
      <c r="AK116" s="97">
        <v>371</v>
      </c>
      <c r="AL116" s="75">
        <v>42428</v>
      </c>
      <c r="AM116" s="69">
        <v>31329</v>
      </c>
      <c r="AN116" s="69"/>
      <c r="AO116" s="69"/>
      <c r="AP116" s="97">
        <v>3268</v>
      </c>
      <c r="AQ116" s="75">
        <v>42428</v>
      </c>
      <c r="AR116" s="69">
        <v>92920</v>
      </c>
      <c r="AS116" s="69"/>
      <c r="AT116" s="69"/>
      <c r="AU116" s="97">
        <v>605</v>
      </c>
      <c r="AV116" s="75">
        <v>42428</v>
      </c>
      <c r="AW116" s="69">
        <v>91053</v>
      </c>
      <c r="AX116" s="69"/>
      <c r="AY116" s="69"/>
      <c r="AZ116" s="97">
        <v>472</v>
      </c>
      <c r="BA116" s="133">
        <v>42428</v>
      </c>
      <c r="BB116" s="69">
        <v>810348</v>
      </c>
      <c r="BC116" s="69"/>
      <c r="BD116" s="69"/>
      <c r="BE116" s="97">
        <v>5584</v>
      </c>
      <c r="BG116" s="75">
        <v>42428</v>
      </c>
      <c r="BH116" s="69">
        <v>17</v>
      </c>
      <c r="BI116" s="87">
        <v>0</v>
      </c>
      <c r="BJ116" s="75">
        <v>42428</v>
      </c>
      <c r="BK116" s="69">
        <v>10988</v>
      </c>
      <c r="BL116" s="174">
        <v>8</v>
      </c>
      <c r="BM116" s="75">
        <v>42428</v>
      </c>
      <c r="BN116" s="69">
        <v>429897</v>
      </c>
      <c r="BO116" s="145">
        <v>1284</v>
      </c>
      <c r="BP116" s="75">
        <v>42428</v>
      </c>
      <c r="BQ116" s="69">
        <v>73831</v>
      </c>
      <c r="BR116" s="145">
        <v>1132</v>
      </c>
      <c r="BS116" s="69"/>
      <c r="BT116" s="69"/>
      <c r="BU116" s="87">
        <v>0</v>
      </c>
      <c r="BV116" s="69"/>
      <c r="BW116" s="69"/>
      <c r="BX116" s="87">
        <v>0</v>
      </c>
    </row>
    <row r="117" spans="1:76">
      <c r="A117" s="75">
        <v>42460</v>
      </c>
      <c r="B117" s="96">
        <v>2015133</v>
      </c>
      <c r="C117" s="102">
        <v>50463</v>
      </c>
      <c r="D117" s="93">
        <v>18383.670900000001</v>
      </c>
      <c r="E117" s="75">
        <v>42460</v>
      </c>
      <c r="F117" s="69">
        <v>4626</v>
      </c>
      <c r="G117" s="94">
        <v>427</v>
      </c>
      <c r="H117" s="93">
        <v>155.55610000000001</v>
      </c>
      <c r="I117" s="77">
        <v>42460</v>
      </c>
      <c r="J117" s="68">
        <v>10162</v>
      </c>
      <c r="K117" s="62">
        <v>924</v>
      </c>
      <c r="L117" s="62">
        <v>336.61320000000001</v>
      </c>
      <c r="M117" s="66"/>
      <c r="N117" s="69"/>
      <c r="O117" s="69"/>
      <c r="P117" s="68"/>
      <c r="Q117" s="75">
        <v>42460</v>
      </c>
      <c r="R117" s="68"/>
      <c r="S117" s="59">
        <v>0</v>
      </c>
      <c r="T117" s="62">
        <v>0</v>
      </c>
      <c r="U117" s="66"/>
      <c r="V117" s="68"/>
      <c r="W117" s="69"/>
      <c r="X117" s="68"/>
      <c r="Z117" s="75">
        <v>42460</v>
      </c>
      <c r="AA117" s="69"/>
      <c r="AB117" s="69"/>
      <c r="AC117" s="144">
        <v>143889</v>
      </c>
      <c r="AD117" s="75">
        <v>42460</v>
      </c>
      <c r="AE117" s="149" t="s">
        <v>59</v>
      </c>
      <c r="AF117" s="69"/>
      <c r="AG117" s="148">
        <v>50</v>
      </c>
      <c r="AH117" s="75">
        <v>42460</v>
      </c>
      <c r="AI117" s="69">
        <v>21387</v>
      </c>
      <c r="AJ117" s="69"/>
      <c r="AK117" s="97">
        <v>233</v>
      </c>
      <c r="AL117" s="75">
        <v>42460</v>
      </c>
      <c r="AM117" s="69">
        <v>34246</v>
      </c>
      <c r="AN117" s="69"/>
      <c r="AO117" s="69"/>
      <c r="AP117" s="97">
        <v>2917</v>
      </c>
      <c r="AQ117" s="75">
        <v>42460</v>
      </c>
      <c r="AR117" s="69">
        <v>93460</v>
      </c>
      <c r="AS117" s="69"/>
      <c r="AT117" s="69"/>
      <c r="AU117" s="97">
        <v>540</v>
      </c>
      <c r="AV117" s="75">
        <v>42460</v>
      </c>
      <c r="AW117" s="69">
        <v>91701</v>
      </c>
      <c r="AX117" s="69"/>
      <c r="AY117" s="69"/>
      <c r="AZ117" s="97">
        <v>648</v>
      </c>
      <c r="BA117" s="133">
        <v>42460</v>
      </c>
      <c r="BB117" s="69">
        <v>819776</v>
      </c>
      <c r="BC117" s="69"/>
      <c r="BD117" s="69"/>
      <c r="BE117" s="97">
        <v>9428</v>
      </c>
      <c r="BG117" s="75">
        <v>42460</v>
      </c>
      <c r="BH117" s="69">
        <v>17</v>
      </c>
      <c r="BI117" s="87">
        <v>0</v>
      </c>
      <c r="BJ117" s="75">
        <v>42460</v>
      </c>
      <c r="BK117" s="69">
        <v>10996</v>
      </c>
      <c r="BL117" s="174">
        <v>8</v>
      </c>
      <c r="BM117" s="75">
        <v>42460</v>
      </c>
      <c r="BN117" s="69">
        <v>431706</v>
      </c>
      <c r="BO117" s="145">
        <v>1809</v>
      </c>
      <c r="BP117" s="75">
        <v>42460</v>
      </c>
      <c r="BQ117" s="69">
        <v>75401</v>
      </c>
      <c r="BR117" s="145">
        <v>1570</v>
      </c>
      <c r="BS117" s="69"/>
      <c r="BT117" s="69"/>
      <c r="BU117" s="87">
        <v>0</v>
      </c>
      <c r="BV117" s="69"/>
      <c r="BW117" s="69"/>
      <c r="BX117" s="87">
        <v>0</v>
      </c>
    </row>
    <row r="118" spans="1:76">
      <c r="A118" s="75">
        <v>42490</v>
      </c>
      <c r="B118" s="96">
        <v>2050108</v>
      </c>
      <c r="C118" s="97">
        <v>34975</v>
      </c>
      <c r="D118" s="62">
        <v>12741.3925</v>
      </c>
      <c r="E118" s="66">
        <v>42490</v>
      </c>
      <c r="F118" s="69">
        <v>4863</v>
      </c>
      <c r="G118" s="59">
        <v>237</v>
      </c>
      <c r="H118" s="62">
        <v>86.339100000000002</v>
      </c>
      <c r="I118" s="66">
        <v>42490</v>
      </c>
      <c r="J118" s="68">
        <v>10818</v>
      </c>
      <c r="K118" s="62">
        <v>656</v>
      </c>
      <c r="L118" s="62">
        <v>238.98080000000002</v>
      </c>
      <c r="M118" s="66"/>
      <c r="N118" s="69"/>
      <c r="O118" s="69"/>
      <c r="P118" s="68"/>
      <c r="Q118" s="66"/>
      <c r="R118" s="68"/>
      <c r="S118" s="59">
        <v>0</v>
      </c>
      <c r="T118" s="62">
        <v>0</v>
      </c>
      <c r="U118" s="66"/>
      <c r="V118" s="68"/>
      <c r="W118" s="69"/>
      <c r="X118" s="68"/>
      <c r="Z118" s="75">
        <v>42490</v>
      </c>
      <c r="AA118" s="69"/>
      <c r="AB118" s="69"/>
      <c r="AC118" s="144">
        <v>129744</v>
      </c>
      <c r="AD118" s="75">
        <v>42490</v>
      </c>
      <c r="AE118" s="149" t="s">
        <v>59</v>
      </c>
      <c r="AF118" s="69"/>
      <c r="AG118" s="143">
        <v>50</v>
      </c>
      <c r="AH118" s="75">
        <v>42490</v>
      </c>
      <c r="AI118" s="69">
        <v>21499</v>
      </c>
      <c r="AJ118" s="69"/>
      <c r="AK118" s="97">
        <v>112</v>
      </c>
      <c r="AL118" s="75">
        <v>42490</v>
      </c>
      <c r="AM118" s="69">
        <v>36405</v>
      </c>
      <c r="AN118" s="69"/>
      <c r="AO118" s="69"/>
      <c r="AP118" s="97">
        <v>2159</v>
      </c>
      <c r="AQ118" s="75">
        <v>42490</v>
      </c>
      <c r="AR118" s="69">
        <v>93920</v>
      </c>
      <c r="AS118" s="69"/>
      <c r="AT118" s="69"/>
      <c r="AU118" s="97">
        <v>460</v>
      </c>
      <c r="AV118" s="75">
        <v>42490</v>
      </c>
      <c r="AW118" s="69">
        <v>92179</v>
      </c>
      <c r="AX118" s="69"/>
      <c r="AY118" s="69"/>
      <c r="AZ118" s="97">
        <v>478</v>
      </c>
      <c r="BA118" s="133">
        <v>42490</v>
      </c>
      <c r="BB118" s="69">
        <v>823762</v>
      </c>
      <c r="BC118" s="69"/>
      <c r="BD118" s="69"/>
      <c r="BE118" s="97">
        <v>3986</v>
      </c>
      <c r="BG118" s="75">
        <v>42490</v>
      </c>
      <c r="BH118" s="69">
        <v>58</v>
      </c>
      <c r="BI118" s="87">
        <v>41</v>
      </c>
      <c r="BJ118" s="75">
        <v>42490</v>
      </c>
      <c r="BK118" s="69">
        <v>11005</v>
      </c>
      <c r="BL118" s="174">
        <v>9</v>
      </c>
      <c r="BM118" s="75">
        <v>42490</v>
      </c>
      <c r="BN118" s="69">
        <v>433394</v>
      </c>
      <c r="BO118" s="145">
        <v>1688</v>
      </c>
      <c r="BP118" s="75">
        <v>42490</v>
      </c>
      <c r="BQ118" s="69">
        <v>76707</v>
      </c>
      <c r="BR118" s="145">
        <v>1306</v>
      </c>
      <c r="BS118" s="69"/>
      <c r="BT118" s="69"/>
      <c r="BU118" s="87">
        <v>0</v>
      </c>
      <c r="BV118" s="69"/>
      <c r="BW118" s="69"/>
      <c r="BX118" s="87">
        <v>0</v>
      </c>
    </row>
    <row r="119" spans="1:76">
      <c r="A119" s="75">
        <v>42521</v>
      </c>
      <c r="B119" s="96">
        <v>2068111</v>
      </c>
      <c r="C119" s="97">
        <v>18003</v>
      </c>
      <c r="D119" s="62">
        <v>6558.4929000000002</v>
      </c>
      <c r="E119" s="66">
        <v>42521</v>
      </c>
      <c r="F119" s="69">
        <v>4976</v>
      </c>
      <c r="G119" s="59">
        <v>113</v>
      </c>
      <c r="H119" s="62">
        <v>41.165900000000001</v>
      </c>
      <c r="I119" s="66">
        <v>42521</v>
      </c>
      <c r="J119" s="68">
        <v>11169</v>
      </c>
      <c r="K119" s="62">
        <v>351</v>
      </c>
      <c r="L119" s="62">
        <v>127.86930000000001</v>
      </c>
      <c r="M119" s="66"/>
      <c r="N119" s="69"/>
      <c r="O119" s="69"/>
      <c r="P119" s="68"/>
      <c r="Q119" s="66"/>
      <c r="R119" s="68"/>
      <c r="S119" s="59">
        <v>0</v>
      </c>
      <c r="T119" s="62">
        <v>0</v>
      </c>
      <c r="U119" s="66"/>
      <c r="V119" s="68"/>
      <c r="W119" s="69"/>
      <c r="X119" s="68"/>
      <c r="Z119" s="75">
        <v>42521</v>
      </c>
      <c r="AA119" s="69"/>
      <c r="AB119" s="69"/>
      <c r="AC119" s="144">
        <v>121484</v>
      </c>
      <c r="AD119" s="75">
        <v>42521</v>
      </c>
      <c r="AE119" s="149" t="s">
        <v>59</v>
      </c>
      <c r="AF119" s="69"/>
      <c r="AG119" s="143">
        <v>50</v>
      </c>
      <c r="AH119" s="75">
        <v>42521</v>
      </c>
      <c r="AI119" s="69">
        <v>21717</v>
      </c>
      <c r="AJ119" s="69"/>
      <c r="AK119" s="97">
        <v>218</v>
      </c>
      <c r="AL119" s="75">
        <v>42521</v>
      </c>
      <c r="AM119" s="69">
        <v>37436</v>
      </c>
      <c r="AN119" s="69"/>
      <c r="AO119" s="69"/>
      <c r="AP119" s="97">
        <v>1031</v>
      </c>
      <c r="AQ119" s="75">
        <v>42521</v>
      </c>
      <c r="AR119" s="69">
        <v>94320</v>
      </c>
      <c r="AS119" s="69"/>
      <c r="AT119" s="69"/>
      <c r="AU119" s="97">
        <v>400</v>
      </c>
      <c r="AV119" s="75">
        <v>42521</v>
      </c>
      <c r="AW119" s="69">
        <v>92610</v>
      </c>
      <c r="AX119" s="69"/>
      <c r="AY119" s="69"/>
      <c r="AZ119" s="97">
        <v>431</v>
      </c>
      <c r="BA119" s="133">
        <v>42521</v>
      </c>
      <c r="BB119" s="69">
        <v>830134</v>
      </c>
      <c r="BC119" s="69"/>
      <c r="BD119" s="69"/>
      <c r="BE119" s="97">
        <v>6372</v>
      </c>
      <c r="BG119" s="75">
        <v>42521</v>
      </c>
      <c r="BH119" s="69">
        <v>58</v>
      </c>
      <c r="BI119" s="87">
        <v>0</v>
      </c>
      <c r="BJ119" s="75">
        <v>42521</v>
      </c>
      <c r="BK119" s="69">
        <v>11012</v>
      </c>
      <c r="BL119" s="174">
        <v>7</v>
      </c>
      <c r="BM119" s="75">
        <v>42521</v>
      </c>
      <c r="BN119" s="69">
        <v>434748</v>
      </c>
      <c r="BO119" s="145">
        <v>1354</v>
      </c>
      <c r="BP119" s="75">
        <v>42521</v>
      </c>
      <c r="BQ119" s="69">
        <v>77821</v>
      </c>
      <c r="BR119" s="145">
        <v>1114</v>
      </c>
      <c r="BS119" s="69"/>
      <c r="BT119" s="69"/>
      <c r="BU119" s="87">
        <v>0</v>
      </c>
      <c r="BV119" s="69"/>
      <c r="BW119" s="69"/>
      <c r="BX119" s="87">
        <v>0</v>
      </c>
    </row>
    <row r="120" spans="1:76">
      <c r="A120" s="75">
        <v>42551</v>
      </c>
      <c r="B120" s="96">
        <v>2080449</v>
      </c>
      <c r="C120" s="97">
        <v>12338</v>
      </c>
      <c r="D120" s="62">
        <v>4494.7334000000001</v>
      </c>
      <c r="E120" s="66">
        <v>42551</v>
      </c>
      <c r="F120" s="69">
        <v>5009</v>
      </c>
      <c r="G120" s="59">
        <v>33</v>
      </c>
      <c r="H120" s="62">
        <v>12.0219</v>
      </c>
      <c r="I120" s="66">
        <v>42551</v>
      </c>
      <c r="J120" s="68">
        <v>11508</v>
      </c>
      <c r="K120" s="62">
        <v>339</v>
      </c>
      <c r="L120" s="62">
        <v>123.49770000000001</v>
      </c>
      <c r="M120" s="66"/>
      <c r="N120" s="69"/>
      <c r="O120" s="69"/>
      <c r="P120" s="68"/>
      <c r="Q120" s="66"/>
      <c r="R120" s="68"/>
      <c r="S120" s="59">
        <v>0</v>
      </c>
      <c r="T120" s="62">
        <v>0</v>
      </c>
      <c r="U120" s="66"/>
      <c r="V120" s="68"/>
      <c r="W120" s="69"/>
      <c r="X120" s="68"/>
      <c r="Z120" s="75">
        <v>42551</v>
      </c>
      <c r="AA120" s="69"/>
      <c r="AB120" s="69"/>
      <c r="AC120" s="144">
        <v>115577</v>
      </c>
      <c r="AD120" s="75">
        <v>42551</v>
      </c>
      <c r="AE120" s="149" t="s">
        <v>59</v>
      </c>
      <c r="AF120" s="69"/>
      <c r="AG120" s="143">
        <v>50</v>
      </c>
      <c r="AH120" s="75">
        <v>42551</v>
      </c>
      <c r="AI120" s="69">
        <v>21954</v>
      </c>
      <c r="AJ120" s="69"/>
      <c r="AK120" s="97">
        <v>237</v>
      </c>
      <c r="AL120" s="75">
        <v>42551</v>
      </c>
      <c r="AM120" s="69">
        <v>38486</v>
      </c>
      <c r="AN120" s="69"/>
      <c r="AO120" s="69"/>
      <c r="AP120" s="97">
        <v>1050</v>
      </c>
      <c r="AQ120" s="75">
        <v>42551</v>
      </c>
      <c r="AR120" s="69">
        <v>94700</v>
      </c>
      <c r="AS120" s="69"/>
      <c r="AT120" s="69"/>
      <c r="AU120" s="97">
        <v>380</v>
      </c>
      <c r="AV120" s="75">
        <v>42551</v>
      </c>
      <c r="AW120" s="69">
        <v>93061</v>
      </c>
      <c r="AX120" s="69"/>
      <c r="AY120" s="69"/>
      <c r="AZ120" s="97">
        <v>451</v>
      </c>
      <c r="BA120" s="133">
        <v>42551</v>
      </c>
      <c r="BB120" s="69">
        <v>833801</v>
      </c>
      <c r="BC120" s="69"/>
      <c r="BD120" s="69"/>
      <c r="BE120" s="97">
        <v>3667</v>
      </c>
      <c r="BG120" s="75">
        <v>42551</v>
      </c>
      <c r="BH120" s="69">
        <v>5</v>
      </c>
      <c r="BI120" s="179">
        <v>1</v>
      </c>
      <c r="BJ120" s="75">
        <v>42551</v>
      </c>
      <c r="BK120" s="69">
        <v>7</v>
      </c>
      <c r="BL120" s="174">
        <v>10</v>
      </c>
      <c r="BM120" s="75">
        <v>42551</v>
      </c>
      <c r="BN120" s="69">
        <v>436451</v>
      </c>
      <c r="BO120" s="145">
        <v>1703</v>
      </c>
      <c r="BP120" s="75">
        <v>42551</v>
      </c>
      <c r="BQ120" s="69">
        <v>79045</v>
      </c>
      <c r="BR120" s="145">
        <v>1224</v>
      </c>
      <c r="BS120" s="69"/>
      <c r="BT120" s="69"/>
      <c r="BU120" s="87">
        <v>0</v>
      </c>
      <c r="BV120" s="69"/>
      <c r="BW120" s="69"/>
      <c r="BX120" s="87">
        <v>0</v>
      </c>
    </row>
    <row r="121" spans="1:76">
      <c r="A121" s="75">
        <v>42582</v>
      </c>
      <c r="B121" s="96">
        <v>2090487</v>
      </c>
      <c r="C121" s="97">
        <v>10038</v>
      </c>
      <c r="D121" s="62">
        <v>3656.8434000000002</v>
      </c>
      <c r="E121" s="66">
        <v>42582</v>
      </c>
      <c r="F121" s="69">
        <v>5020</v>
      </c>
      <c r="G121" s="59">
        <v>11</v>
      </c>
      <c r="H121" s="62">
        <v>4.0072999999999999</v>
      </c>
      <c r="I121" s="66">
        <v>42582</v>
      </c>
      <c r="J121" s="68">
        <v>11800</v>
      </c>
      <c r="K121" s="62">
        <v>292</v>
      </c>
      <c r="L121" s="62">
        <v>106.37560000000001</v>
      </c>
      <c r="M121" s="66"/>
      <c r="N121" s="69"/>
      <c r="O121" s="69"/>
      <c r="P121" s="68"/>
      <c r="Q121" s="66"/>
      <c r="R121" s="68"/>
      <c r="S121" s="59">
        <v>0</v>
      </c>
      <c r="T121" s="62">
        <v>0</v>
      </c>
      <c r="U121" s="66"/>
      <c r="V121" s="68"/>
      <c r="W121" s="69"/>
      <c r="X121" s="68"/>
      <c r="Z121" s="75">
        <v>42582</v>
      </c>
      <c r="AA121" s="69"/>
      <c r="AB121" s="69"/>
      <c r="AC121" s="144">
        <v>116681</v>
      </c>
      <c r="AD121" s="75">
        <v>42582</v>
      </c>
      <c r="AE121" s="149" t="s">
        <v>59</v>
      </c>
      <c r="AF121" s="69"/>
      <c r="AG121" s="143">
        <v>50</v>
      </c>
      <c r="AH121" s="75">
        <v>42582</v>
      </c>
      <c r="AI121" s="69">
        <v>22085</v>
      </c>
      <c r="AJ121" s="69"/>
      <c r="AK121" s="97">
        <v>131</v>
      </c>
      <c r="AL121" s="75">
        <v>42582</v>
      </c>
      <c r="AM121" s="69">
        <v>39414</v>
      </c>
      <c r="AN121" s="69"/>
      <c r="AO121" s="69"/>
      <c r="AP121" s="97">
        <v>928</v>
      </c>
      <c r="AQ121" s="75">
        <v>42582</v>
      </c>
      <c r="AR121" s="69">
        <v>95015</v>
      </c>
      <c r="AS121" s="69"/>
      <c r="AT121" s="69"/>
      <c r="AU121" s="97">
        <v>315</v>
      </c>
      <c r="AV121" s="75">
        <v>42582</v>
      </c>
      <c r="AW121" s="69">
        <v>93493</v>
      </c>
      <c r="AX121" s="69"/>
      <c r="AY121" s="69"/>
      <c r="AZ121" s="97">
        <v>432</v>
      </c>
      <c r="BA121" s="133">
        <v>42582</v>
      </c>
      <c r="BB121" s="69">
        <v>836792</v>
      </c>
      <c r="BC121" s="69"/>
      <c r="BD121" s="69"/>
      <c r="BE121" s="97">
        <v>2991</v>
      </c>
      <c r="BG121" s="75">
        <v>42582</v>
      </c>
      <c r="BH121" s="69">
        <v>5</v>
      </c>
      <c r="BI121" s="179">
        <v>0</v>
      </c>
      <c r="BJ121" s="75">
        <v>42582</v>
      </c>
      <c r="BK121" s="69">
        <v>17</v>
      </c>
      <c r="BL121" s="174">
        <v>10</v>
      </c>
      <c r="BM121" s="75">
        <v>42582</v>
      </c>
      <c r="BN121" s="69">
        <v>438172</v>
      </c>
      <c r="BO121" s="145">
        <v>1721</v>
      </c>
      <c r="BP121" s="75">
        <v>42582</v>
      </c>
      <c r="BQ121" s="69">
        <v>80221</v>
      </c>
      <c r="BR121" s="145">
        <v>1176</v>
      </c>
      <c r="BS121" s="69"/>
      <c r="BT121" s="69"/>
      <c r="BU121" s="87">
        <v>0</v>
      </c>
      <c r="BV121" s="69"/>
      <c r="BW121" s="69"/>
      <c r="BX121" s="87">
        <v>0</v>
      </c>
    </row>
    <row r="122" spans="1:76">
      <c r="A122" s="75">
        <v>42613</v>
      </c>
      <c r="B122" s="96">
        <v>2099430</v>
      </c>
      <c r="C122" s="97">
        <v>8943</v>
      </c>
      <c r="D122" s="62">
        <v>3257.9349000000002</v>
      </c>
      <c r="E122" s="66">
        <v>42613</v>
      </c>
      <c r="F122" s="69">
        <v>5031</v>
      </c>
      <c r="G122" s="59">
        <v>11</v>
      </c>
      <c r="H122" s="62">
        <v>4.0072999999999999</v>
      </c>
      <c r="I122" s="66">
        <v>42613</v>
      </c>
      <c r="J122" s="68">
        <v>12117</v>
      </c>
      <c r="K122" s="62">
        <v>317</v>
      </c>
      <c r="L122" s="62">
        <v>115.48310000000001</v>
      </c>
      <c r="M122" s="66"/>
      <c r="N122" s="69"/>
      <c r="O122" s="69"/>
      <c r="P122" s="68"/>
      <c r="Q122" s="66"/>
      <c r="R122" s="68"/>
      <c r="S122" s="59">
        <v>0</v>
      </c>
      <c r="T122" s="62">
        <v>0</v>
      </c>
      <c r="U122" s="66"/>
      <c r="V122" s="68"/>
      <c r="W122" s="69"/>
      <c r="X122" s="68"/>
      <c r="Z122" s="75">
        <v>42613</v>
      </c>
      <c r="AA122" s="69"/>
      <c r="AB122" s="69"/>
      <c r="AC122" s="144">
        <v>113528</v>
      </c>
      <c r="AD122" s="75">
        <v>42613</v>
      </c>
      <c r="AE122" s="149" t="s">
        <v>59</v>
      </c>
      <c r="AF122" s="69"/>
      <c r="AG122" s="143">
        <v>50</v>
      </c>
      <c r="AH122" s="75">
        <v>42613</v>
      </c>
      <c r="AI122" s="69">
        <v>22157</v>
      </c>
      <c r="AJ122" s="69"/>
      <c r="AK122" s="97">
        <v>72</v>
      </c>
      <c r="AL122" s="75">
        <v>42613</v>
      </c>
      <c r="AM122" s="69">
        <v>40460</v>
      </c>
      <c r="AN122" s="69"/>
      <c r="AO122" s="69"/>
      <c r="AP122" s="97">
        <v>1046</v>
      </c>
      <c r="AQ122" s="75">
        <v>42613</v>
      </c>
      <c r="AR122" s="69">
        <v>95370</v>
      </c>
      <c r="AS122" s="69"/>
      <c r="AT122" s="69"/>
      <c r="AU122" s="97">
        <v>355</v>
      </c>
      <c r="AV122" s="75">
        <v>42613</v>
      </c>
      <c r="AW122" s="69">
        <v>94070</v>
      </c>
      <c r="AX122" s="69"/>
      <c r="AY122" s="69"/>
      <c r="AZ122" s="97">
        <v>577</v>
      </c>
      <c r="BA122" s="133">
        <v>42613</v>
      </c>
      <c r="BB122" s="69">
        <v>840238</v>
      </c>
      <c r="BC122" s="69"/>
      <c r="BD122" s="69"/>
      <c r="BE122" s="97">
        <v>3446</v>
      </c>
      <c r="BG122" s="75">
        <v>42613</v>
      </c>
      <c r="BH122" s="69">
        <v>5</v>
      </c>
      <c r="BI122" s="179">
        <v>0</v>
      </c>
      <c r="BJ122" s="75">
        <v>42613</v>
      </c>
      <c r="BK122" s="69">
        <v>28</v>
      </c>
      <c r="BL122" s="174">
        <v>11</v>
      </c>
      <c r="BM122" s="75">
        <v>42613</v>
      </c>
      <c r="BN122" s="69">
        <v>440057</v>
      </c>
      <c r="BO122" s="145">
        <v>1885</v>
      </c>
      <c r="BP122" s="75">
        <v>42613</v>
      </c>
      <c r="BQ122" s="69">
        <v>81585</v>
      </c>
      <c r="BR122" s="145">
        <v>1364</v>
      </c>
      <c r="BS122" s="69"/>
      <c r="BT122" s="69"/>
      <c r="BU122" s="87">
        <v>0</v>
      </c>
      <c r="BV122" s="69"/>
      <c r="BW122" s="69"/>
      <c r="BX122" s="87">
        <v>0</v>
      </c>
    </row>
    <row r="123" spans="1:76">
      <c r="A123" s="75">
        <v>42643</v>
      </c>
      <c r="B123" s="103">
        <v>2110530</v>
      </c>
      <c r="C123" s="97">
        <v>11100</v>
      </c>
      <c r="D123" s="62">
        <v>4043.73</v>
      </c>
      <c r="E123" s="66">
        <v>42643</v>
      </c>
      <c r="F123" s="69">
        <v>5049</v>
      </c>
      <c r="G123" s="59">
        <v>18</v>
      </c>
      <c r="H123" s="62">
        <v>6.5574000000000003</v>
      </c>
      <c r="I123" s="66">
        <v>42643</v>
      </c>
      <c r="J123" s="68">
        <v>12487</v>
      </c>
      <c r="K123" s="62">
        <v>370</v>
      </c>
      <c r="L123" s="62">
        <v>134.791</v>
      </c>
      <c r="M123" s="66"/>
      <c r="N123" s="69"/>
      <c r="O123" s="69"/>
      <c r="P123" s="68"/>
      <c r="Q123" s="66"/>
      <c r="R123" s="68"/>
      <c r="S123" s="59">
        <v>0</v>
      </c>
      <c r="T123" s="62">
        <v>0</v>
      </c>
      <c r="U123" s="66"/>
      <c r="V123" s="68"/>
      <c r="W123" s="69"/>
      <c r="X123" s="68"/>
      <c r="Z123" s="75">
        <v>42643</v>
      </c>
      <c r="AA123" s="69"/>
      <c r="AB123" s="69"/>
      <c r="AC123" s="144">
        <v>114697</v>
      </c>
      <c r="AD123" s="75">
        <v>42643</v>
      </c>
      <c r="AE123" s="69">
        <v>4049</v>
      </c>
      <c r="AF123" s="69"/>
      <c r="AG123" s="143">
        <v>50</v>
      </c>
      <c r="AH123" s="75">
        <v>42643</v>
      </c>
      <c r="AI123" s="69">
        <v>22306</v>
      </c>
      <c r="AJ123" s="69"/>
      <c r="AK123" s="97">
        <v>149</v>
      </c>
      <c r="AL123" s="75">
        <v>42643</v>
      </c>
      <c r="AM123" s="69">
        <v>41728</v>
      </c>
      <c r="AN123" s="69"/>
      <c r="AO123" s="69"/>
      <c r="AP123" s="97">
        <v>1268</v>
      </c>
      <c r="AQ123" s="75">
        <v>42643</v>
      </c>
      <c r="AR123" s="69">
        <v>95830</v>
      </c>
      <c r="AS123" s="69"/>
      <c r="AT123" s="69"/>
      <c r="AU123" s="97">
        <v>460</v>
      </c>
      <c r="AV123" s="75">
        <v>42643</v>
      </c>
      <c r="AW123" s="69">
        <v>94864</v>
      </c>
      <c r="AX123" s="69"/>
      <c r="AY123" s="69"/>
      <c r="AZ123" s="97">
        <v>794</v>
      </c>
      <c r="BA123" s="133">
        <v>42643</v>
      </c>
      <c r="BB123" s="69">
        <v>844582</v>
      </c>
      <c r="BC123" s="69"/>
      <c r="BD123" s="69"/>
      <c r="BE123" s="97">
        <v>4344</v>
      </c>
      <c r="BG123" s="75">
        <v>42643</v>
      </c>
      <c r="BH123" s="69">
        <v>5</v>
      </c>
      <c r="BI123" s="179">
        <v>0</v>
      </c>
      <c r="BJ123" s="75">
        <v>42643</v>
      </c>
      <c r="BK123" s="69">
        <v>39</v>
      </c>
      <c r="BL123" s="174">
        <v>11</v>
      </c>
      <c r="BM123" s="75">
        <v>42643</v>
      </c>
      <c r="BN123" s="69">
        <v>442060</v>
      </c>
      <c r="BO123" s="145">
        <v>2003</v>
      </c>
      <c r="BP123" s="75">
        <v>42643</v>
      </c>
      <c r="BQ123" s="69">
        <v>83040</v>
      </c>
      <c r="BR123" s="145">
        <v>1455</v>
      </c>
      <c r="BS123" s="69"/>
      <c r="BT123" s="69"/>
      <c r="BU123" s="87">
        <v>0</v>
      </c>
      <c r="BV123" s="69"/>
      <c r="BW123" s="69"/>
      <c r="BX123" s="87">
        <v>0</v>
      </c>
    </row>
    <row r="124" spans="1:76">
      <c r="A124" s="75">
        <v>42674</v>
      </c>
      <c r="B124" s="69">
        <v>2382770</v>
      </c>
      <c r="C124" s="97">
        <v>272240</v>
      </c>
      <c r="D124" s="99">
        <v>5000</v>
      </c>
      <c r="E124" s="66">
        <v>42674</v>
      </c>
      <c r="F124" s="69">
        <v>5220</v>
      </c>
      <c r="G124" s="59">
        <v>171</v>
      </c>
      <c r="H124" s="62">
        <v>62.295300000000005</v>
      </c>
      <c r="I124" s="66">
        <v>42674</v>
      </c>
      <c r="J124" s="68">
        <v>13003</v>
      </c>
      <c r="K124" s="62">
        <v>516</v>
      </c>
      <c r="L124" s="62">
        <v>187.97880000000001</v>
      </c>
      <c r="M124" s="66"/>
      <c r="N124" s="69"/>
      <c r="O124" s="69"/>
      <c r="P124" s="68"/>
      <c r="Q124" s="66"/>
      <c r="R124" s="68"/>
      <c r="S124" s="59">
        <v>0</v>
      </c>
      <c r="T124" s="62">
        <v>0</v>
      </c>
      <c r="U124" s="66"/>
      <c r="V124" s="68"/>
      <c r="W124" s="69"/>
      <c r="X124" s="68"/>
      <c r="Z124" s="75">
        <v>42674</v>
      </c>
      <c r="AA124" s="69"/>
      <c r="AB124" s="69"/>
      <c r="AC124" s="150">
        <v>134611</v>
      </c>
      <c r="AD124" s="75">
        <v>42674</v>
      </c>
      <c r="AE124" s="69">
        <v>4088</v>
      </c>
      <c r="AF124" s="69"/>
      <c r="AG124" s="97">
        <v>39</v>
      </c>
      <c r="AH124" s="75">
        <v>42674</v>
      </c>
      <c r="AI124" s="69">
        <v>22484</v>
      </c>
      <c r="AJ124" s="69"/>
      <c r="AK124" s="97">
        <v>178</v>
      </c>
      <c r="AL124" s="75">
        <v>42674</v>
      </c>
      <c r="AM124" s="69">
        <v>43070</v>
      </c>
      <c r="AN124" s="69"/>
      <c r="AO124" s="69"/>
      <c r="AP124" s="97">
        <v>1342</v>
      </c>
      <c r="AQ124" s="75">
        <v>42674</v>
      </c>
      <c r="AR124" s="69">
        <v>96233</v>
      </c>
      <c r="AS124" s="69"/>
      <c r="AT124" s="69"/>
      <c r="AU124" s="97">
        <v>403</v>
      </c>
      <c r="AV124" s="75">
        <v>42674</v>
      </c>
      <c r="AW124" s="69">
        <v>95317</v>
      </c>
      <c r="AX124" s="69"/>
      <c r="AY124" s="69"/>
      <c r="AZ124" s="97">
        <v>453</v>
      </c>
      <c r="BA124" s="133">
        <v>42674</v>
      </c>
      <c r="BB124" s="69">
        <v>850957</v>
      </c>
      <c r="BC124" s="69"/>
      <c r="BD124" s="69"/>
      <c r="BE124" s="97">
        <v>6375</v>
      </c>
      <c r="BG124" s="75">
        <v>42674</v>
      </c>
      <c r="BH124" s="69">
        <v>5</v>
      </c>
      <c r="BI124" s="87">
        <v>0</v>
      </c>
      <c r="BJ124" s="75">
        <v>42674</v>
      </c>
      <c r="BK124" s="69">
        <v>49</v>
      </c>
      <c r="BL124" s="174">
        <v>10</v>
      </c>
      <c r="BM124" s="75">
        <v>42674</v>
      </c>
      <c r="BN124" s="69">
        <v>443310</v>
      </c>
      <c r="BO124" s="145">
        <v>1250</v>
      </c>
      <c r="BP124" s="75">
        <v>42674</v>
      </c>
      <c r="BQ124" s="69">
        <v>84132</v>
      </c>
      <c r="BR124" s="145">
        <v>1092</v>
      </c>
      <c r="BS124" s="69"/>
      <c r="BT124" s="69"/>
      <c r="BU124" s="87">
        <v>0</v>
      </c>
      <c r="BV124" s="69"/>
      <c r="BW124" s="69"/>
      <c r="BX124" s="87">
        <v>0</v>
      </c>
    </row>
    <row r="125" spans="1:76">
      <c r="A125" s="75">
        <v>42704</v>
      </c>
      <c r="B125" s="69">
        <v>2404290</v>
      </c>
      <c r="C125" s="97">
        <v>21520</v>
      </c>
      <c r="D125" s="62">
        <v>7839.7359999999999</v>
      </c>
      <c r="E125" s="66">
        <v>42704</v>
      </c>
      <c r="F125" s="69">
        <v>845</v>
      </c>
      <c r="G125" s="59"/>
      <c r="H125" s="62">
        <v>100</v>
      </c>
      <c r="I125" s="66">
        <v>42704</v>
      </c>
      <c r="J125" s="68">
        <v>13747</v>
      </c>
      <c r="K125" s="62">
        <v>744</v>
      </c>
      <c r="L125" s="62">
        <v>271.03919999999999</v>
      </c>
      <c r="M125" s="66"/>
      <c r="N125" s="69"/>
      <c r="O125" s="69"/>
      <c r="P125" s="68"/>
      <c r="Q125" s="66"/>
      <c r="R125" s="68"/>
      <c r="S125" s="59">
        <v>0</v>
      </c>
      <c r="T125" s="62">
        <v>0</v>
      </c>
      <c r="U125" s="66"/>
      <c r="V125" s="68"/>
      <c r="W125" s="69"/>
      <c r="X125" s="68"/>
      <c r="Z125" s="75">
        <v>42704</v>
      </c>
      <c r="AA125" s="69"/>
      <c r="AB125" s="69"/>
      <c r="AC125" s="144">
        <v>141966</v>
      </c>
      <c r="AD125" s="75">
        <v>42704</v>
      </c>
      <c r="AE125" s="69">
        <v>4137</v>
      </c>
      <c r="AF125" s="69"/>
      <c r="AG125" s="97">
        <v>49</v>
      </c>
      <c r="AH125" s="75">
        <v>42704</v>
      </c>
      <c r="AI125" s="69">
        <v>22484</v>
      </c>
      <c r="AJ125" s="69"/>
      <c r="AK125" s="97">
        <v>0</v>
      </c>
      <c r="AL125" s="75">
        <v>42704</v>
      </c>
      <c r="AM125" s="69">
        <v>45202</v>
      </c>
      <c r="AN125" s="69"/>
      <c r="AO125" s="69"/>
      <c r="AP125" s="97">
        <v>2132</v>
      </c>
      <c r="AQ125" s="75">
        <v>42704</v>
      </c>
      <c r="AR125" s="69">
        <v>96673</v>
      </c>
      <c r="AS125" s="69"/>
      <c r="AT125" s="69"/>
      <c r="AU125" s="97">
        <v>440</v>
      </c>
      <c r="AV125" s="75">
        <v>42704</v>
      </c>
      <c r="AW125" s="69">
        <v>95907</v>
      </c>
      <c r="AX125" s="69"/>
      <c r="AY125" s="69"/>
      <c r="AZ125" s="97">
        <v>590</v>
      </c>
      <c r="BA125" s="133">
        <v>42704</v>
      </c>
      <c r="BB125" s="72">
        <v>856826</v>
      </c>
      <c r="BE125" s="97">
        <v>5869</v>
      </c>
      <c r="BG125" s="75">
        <v>42704</v>
      </c>
      <c r="BH125" s="69">
        <v>5</v>
      </c>
      <c r="BI125" s="87">
        <v>0</v>
      </c>
      <c r="BJ125" s="75">
        <v>42704</v>
      </c>
      <c r="BK125" s="69">
        <v>56</v>
      </c>
      <c r="BL125" s="174">
        <v>7</v>
      </c>
      <c r="BM125" s="75">
        <v>42704</v>
      </c>
      <c r="BN125" s="69">
        <v>444625</v>
      </c>
      <c r="BO125" s="145">
        <v>1315</v>
      </c>
      <c r="BP125" s="75">
        <v>42704</v>
      </c>
      <c r="BQ125" s="69">
        <v>85292</v>
      </c>
      <c r="BR125" s="145">
        <v>1160</v>
      </c>
      <c r="BS125" s="69"/>
      <c r="BT125" s="69"/>
      <c r="BU125" s="87">
        <v>0</v>
      </c>
      <c r="BV125" s="69"/>
      <c r="BW125" s="69"/>
      <c r="BX125" s="87">
        <v>0</v>
      </c>
    </row>
    <row r="126" spans="1:76">
      <c r="A126" s="75">
        <v>42735</v>
      </c>
      <c r="B126" s="69">
        <v>2433420</v>
      </c>
      <c r="C126" s="97">
        <v>29130</v>
      </c>
      <c r="D126" s="62">
        <v>10612.059000000001</v>
      </c>
      <c r="E126" s="66">
        <v>42735</v>
      </c>
      <c r="F126" s="69">
        <v>2610</v>
      </c>
      <c r="G126" s="59">
        <v>1765</v>
      </c>
      <c r="H126" s="62">
        <v>642.98950000000002</v>
      </c>
      <c r="I126" s="66">
        <v>42735</v>
      </c>
      <c r="J126" s="68">
        <v>14655</v>
      </c>
      <c r="K126" s="62">
        <v>908</v>
      </c>
      <c r="L126" s="62">
        <v>330.78440000000001</v>
      </c>
      <c r="M126" s="66"/>
      <c r="N126" s="69"/>
      <c r="O126" s="69"/>
      <c r="P126" s="68"/>
      <c r="Q126" s="66"/>
      <c r="R126" s="68"/>
      <c r="S126" s="59">
        <v>0</v>
      </c>
      <c r="T126" s="62">
        <v>0</v>
      </c>
      <c r="U126" s="66"/>
      <c r="V126" s="68"/>
      <c r="W126" s="69"/>
      <c r="X126" s="68"/>
      <c r="Z126" s="75">
        <v>42734</v>
      </c>
      <c r="AC126" s="151">
        <v>150434</v>
      </c>
      <c r="AD126" s="100">
        <v>42734</v>
      </c>
      <c r="AE126" s="72">
        <v>4199</v>
      </c>
      <c r="AG126" s="97">
        <v>62</v>
      </c>
      <c r="AH126" s="100">
        <v>42734</v>
      </c>
      <c r="AI126" s="72">
        <v>22728</v>
      </c>
      <c r="AK126" s="97">
        <v>244</v>
      </c>
      <c r="AL126" s="100">
        <v>42734</v>
      </c>
      <c r="AM126" s="72">
        <v>47427</v>
      </c>
      <c r="AP126" s="97">
        <v>2225</v>
      </c>
      <c r="AQ126" s="100">
        <v>42734</v>
      </c>
      <c r="AR126" s="72">
        <v>97243</v>
      </c>
      <c r="AU126" s="97">
        <v>570</v>
      </c>
      <c r="AV126" s="100">
        <v>42734</v>
      </c>
      <c r="AW126" s="72">
        <v>96594</v>
      </c>
      <c r="AZ126" s="97">
        <v>687</v>
      </c>
      <c r="BA126" s="100">
        <v>42734</v>
      </c>
      <c r="BB126" s="72">
        <v>865041</v>
      </c>
      <c r="BE126" s="97">
        <v>8215</v>
      </c>
      <c r="BG126" s="75">
        <v>42735</v>
      </c>
      <c r="BH126" s="69">
        <v>5</v>
      </c>
      <c r="BI126" s="87">
        <v>0</v>
      </c>
      <c r="BJ126" s="75">
        <v>42735</v>
      </c>
      <c r="BK126" s="69">
        <v>63</v>
      </c>
      <c r="BL126" s="174">
        <v>7</v>
      </c>
      <c r="BM126" s="75">
        <v>42735</v>
      </c>
      <c r="BN126" s="69">
        <v>446235</v>
      </c>
      <c r="BO126" s="145">
        <v>1610</v>
      </c>
      <c r="BP126" s="75">
        <v>42735</v>
      </c>
      <c r="BQ126" s="69">
        <v>86745</v>
      </c>
      <c r="BR126" s="145">
        <v>1453</v>
      </c>
      <c r="BS126" s="69"/>
      <c r="BT126" s="69"/>
      <c r="BU126" s="87">
        <v>0</v>
      </c>
      <c r="BV126" s="69"/>
      <c r="BW126" s="69"/>
      <c r="BX126" s="87">
        <v>0</v>
      </c>
    </row>
    <row r="127" spans="1:76">
      <c r="A127" s="75">
        <v>42766</v>
      </c>
      <c r="B127" s="69">
        <v>2453000</v>
      </c>
      <c r="C127" s="97">
        <v>19580</v>
      </c>
      <c r="D127" s="62">
        <v>7132.9940000000006</v>
      </c>
      <c r="E127" s="66">
        <v>42766</v>
      </c>
      <c r="F127" s="69">
        <v>4066</v>
      </c>
      <c r="G127" s="59">
        <v>1456</v>
      </c>
      <c r="H127" s="62">
        <v>530.42079999999999</v>
      </c>
      <c r="I127" s="66">
        <v>42766</v>
      </c>
      <c r="J127" s="68">
        <v>15303</v>
      </c>
      <c r="K127" s="62">
        <v>648</v>
      </c>
      <c r="L127" s="62">
        <v>236.06640000000002</v>
      </c>
      <c r="M127" s="66"/>
      <c r="N127" s="69"/>
      <c r="O127" s="69"/>
      <c r="P127" s="68"/>
      <c r="Q127" s="66"/>
      <c r="R127" s="68"/>
      <c r="S127" s="59">
        <v>0</v>
      </c>
      <c r="T127" s="62">
        <v>0</v>
      </c>
      <c r="U127" s="66"/>
      <c r="V127" s="68"/>
      <c r="W127" s="69"/>
      <c r="X127" s="68"/>
      <c r="Z127" s="75">
        <v>42765</v>
      </c>
      <c r="AC127" s="151">
        <v>153718</v>
      </c>
      <c r="AD127" s="100">
        <v>42765</v>
      </c>
      <c r="AE127" s="72">
        <v>4246</v>
      </c>
      <c r="AG127" s="97">
        <v>47</v>
      </c>
      <c r="AH127" s="100">
        <v>42765</v>
      </c>
      <c r="AI127" s="72">
        <v>22876</v>
      </c>
      <c r="AK127" s="97">
        <v>148</v>
      </c>
      <c r="AL127" s="100">
        <v>42765</v>
      </c>
      <c r="AM127" s="72">
        <v>49369</v>
      </c>
      <c r="AP127" s="97">
        <v>1942</v>
      </c>
      <c r="AQ127" s="100">
        <v>42765</v>
      </c>
      <c r="AR127" s="72">
        <v>97691</v>
      </c>
      <c r="AU127" s="97">
        <v>448</v>
      </c>
      <c r="AV127" s="100">
        <v>42765</v>
      </c>
      <c r="AW127" s="72">
        <v>97099</v>
      </c>
      <c r="AZ127" s="97">
        <v>505</v>
      </c>
      <c r="BA127" s="100">
        <v>42765</v>
      </c>
      <c r="BB127" s="72">
        <v>869861</v>
      </c>
      <c r="BE127" s="97">
        <v>4820</v>
      </c>
      <c r="BG127" s="75">
        <v>42766</v>
      </c>
      <c r="BH127" s="69">
        <v>5</v>
      </c>
      <c r="BI127" s="87">
        <v>0</v>
      </c>
      <c r="BJ127" s="75">
        <v>42766</v>
      </c>
      <c r="BK127" s="69">
        <v>68</v>
      </c>
      <c r="BL127" s="174">
        <v>5</v>
      </c>
      <c r="BM127" s="75">
        <v>42766</v>
      </c>
      <c r="BN127" s="69">
        <v>447545</v>
      </c>
      <c r="BO127" s="145">
        <v>1310</v>
      </c>
      <c r="BP127" s="75">
        <v>42766</v>
      </c>
      <c r="BQ127" s="69">
        <v>87860</v>
      </c>
      <c r="BR127" s="145">
        <v>1115</v>
      </c>
      <c r="BS127" s="69"/>
      <c r="BT127" s="69"/>
      <c r="BU127" s="87">
        <v>0</v>
      </c>
      <c r="BV127" s="69"/>
      <c r="BW127" s="69"/>
      <c r="BX127" s="87">
        <v>0</v>
      </c>
    </row>
    <row r="128" spans="1:76">
      <c r="A128" s="75">
        <v>42794</v>
      </c>
      <c r="B128" s="69">
        <v>2467640</v>
      </c>
      <c r="C128" s="97">
        <v>14640</v>
      </c>
      <c r="D128" s="62">
        <v>5333.3519999999999</v>
      </c>
      <c r="E128" s="66">
        <v>42794</v>
      </c>
      <c r="F128" s="69">
        <v>4845</v>
      </c>
      <c r="G128" s="59">
        <v>779</v>
      </c>
      <c r="H128" s="62">
        <v>283.78969999999998</v>
      </c>
      <c r="I128" s="66">
        <v>42794</v>
      </c>
      <c r="J128" s="68">
        <v>15977</v>
      </c>
      <c r="K128" s="62">
        <v>674</v>
      </c>
      <c r="L128" s="62">
        <v>245.53820000000002</v>
      </c>
      <c r="M128" s="66"/>
      <c r="N128" s="69"/>
      <c r="O128" s="69"/>
      <c r="P128" s="68"/>
      <c r="Q128" s="66"/>
      <c r="R128" s="68"/>
      <c r="S128" s="59">
        <v>0</v>
      </c>
      <c r="T128" s="62">
        <v>0</v>
      </c>
      <c r="U128" s="66"/>
      <c r="V128" s="68"/>
      <c r="W128" s="69"/>
      <c r="X128" s="68"/>
      <c r="Z128" s="75">
        <v>42794</v>
      </c>
      <c r="AC128" s="151">
        <v>138183</v>
      </c>
      <c r="AD128" s="100">
        <v>42794</v>
      </c>
      <c r="AE128" s="72">
        <v>4290</v>
      </c>
      <c r="AG128" s="97">
        <v>44</v>
      </c>
      <c r="AH128" s="100">
        <v>42794</v>
      </c>
      <c r="AI128" s="72">
        <v>22994</v>
      </c>
      <c r="AK128" s="97">
        <v>118</v>
      </c>
      <c r="AL128" s="100">
        <v>42794</v>
      </c>
      <c r="AM128" s="72">
        <v>51703</v>
      </c>
      <c r="AP128" s="97">
        <v>2334</v>
      </c>
      <c r="AQ128" s="100">
        <v>42794</v>
      </c>
      <c r="AR128" s="72">
        <v>98123</v>
      </c>
      <c r="AU128" s="97">
        <v>432</v>
      </c>
      <c r="AV128" s="100">
        <v>42794</v>
      </c>
      <c r="AW128" s="72">
        <v>97610</v>
      </c>
      <c r="AZ128" s="97">
        <v>511</v>
      </c>
      <c r="BA128" s="100">
        <v>42794</v>
      </c>
      <c r="BB128" s="72">
        <v>874511</v>
      </c>
      <c r="BE128" s="97">
        <v>4650</v>
      </c>
      <c r="BG128" s="75">
        <v>42794</v>
      </c>
      <c r="BH128" s="69">
        <v>5</v>
      </c>
      <c r="BI128" s="87">
        <v>0</v>
      </c>
      <c r="BJ128" s="75">
        <v>42794</v>
      </c>
      <c r="BK128" s="69">
        <v>75</v>
      </c>
      <c r="BL128" s="174">
        <v>7</v>
      </c>
      <c r="BM128" s="75">
        <v>42794</v>
      </c>
      <c r="BN128" s="69">
        <v>448964</v>
      </c>
      <c r="BO128" s="145">
        <v>1419</v>
      </c>
      <c r="BP128" s="75">
        <v>42794</v>
      </c>
      <c r="BQ128" s="69">
        <v>89051</v>
      </c>
      <c r="BR128" s="145">
        <v>1191</v>
      </c>
    </row>
    <row r="129" spans="1:76">
      <c r="A129" s="75">
        <v>42825</v>
      </c>
      <c r="B129" s="69">
        <v>2477690</v>
      </c>
      <c r="C129" s="97">
        <v>10050</v>
      </c>
      <c r="D129" s="62">
        <v>3661.2150000000001</v>
      </c>
      <c r="E129" s="66">
        <v>42825</v>
      </c>
      <c r="F129" s="69">
        <v>6405</v>
      </c>
      <c r="G129" s="59">
        <v>1560</v>
      </c>
      <c r="H129" s="62">
        <v>568.30799999999999</v>
      </c>
      <c r="I129" s="66">
        <v>42825</v>
      </c>
      <c r="J129" s="68">
        <v>16605</v>
      </c>
      <c r="K129" s="62">
        <v>628</v>
      </c>
      <c r="L129" s="62">
        <v>228.78040000000001</v>
      </c>
      <c r="M129" s="66">
        <v>0</v>
      </c>
      <c r="N129" s="69">
        <v>0</v>
      </c>
      <c r="O129" s="69">
        <v>0</v>
      </c>
      <c r="P129" s="68">
        <v>0</v>
      </c>
      <c r="Q129" s="66">
        <v>0</v>
      </c>
      <c r="R129" s="68">
        <v>0</v>
      </c>
      <c r="S129" s="59">
        <v>0</v>
      </c>
      <c r="T129" s="62">
        <v>0</v>
      </c>
      <c r="U129" s="66">
        <v>0</v>
      </c>
      <c r="V129" s="68">
        <v>0</v>
      </c>
      <c r="W129" s="69">
        <v>0</v>
      </c>
      <c r="X129" s="68">
        <v>0</v>
      </c>
      <c r="Z129" s="75">
        <v>42824</v>
      </c>
      <c r="AA129">
        <v>0</v>
      </c>
      <c r="AB129">
        <v>0</v>
      </c>
      <c r="AC129" s="151">
        <v>145614</v>
      </c>
      <c r="AD129" s="100">
        <v>42824</v>
      </c>
      <c r="AE129" s="72">
        <v>4338</v>
      </c>
      <c r="AF129">
        <v>0</v>
      </c>
      <c r="AG129" s="97">
        <v>48</v>
      </c>
      <c r="AH129" s="100">
        <v>42824</v>
      </c>
      <c r="AI129" s="72">
        <v>23008</v>
      </c>
      <c r="AJ129">
        <v>0</v>
      </c>
      <c r="AK129" s="97">
        <v>14</v>
      </c>
      <c r="AL129" s="100">
        <v>42824</v>
      </c>
      <c r="AM129" s="72">
        <v>53034</v>
      </c>
      <c r="AN129">
        <v>0</v>
      </c>
      <c r="AO129">
        <v>0</v>
      </c>
      <c r="AP129" s="97">
        <v>1331</v>
      </c>
      <c r="AQ129" s="100">
        <v>42824</v>
      </c>
      <c r="AR129" s="72">
        <v>98593</v>
      </c>
      <c r="AS129">
        <v>0</v>
      </c>
      <c r="AT129">
        <v>0</v>
      </c>
      <c r="AU129" s="97">
        <v>470</v>
      </c>
      <c r="AV129" s="100">
        <v>42824</v>
      </c>
      <c r="AW129" s="72">
        <v>98101</v>
      </c>
      <c r="AX129">
        <v>0</v>
      </c>
      <c r="AY129">
        <v>0</v>
      </c>
      <c r="AZ129" s="97">
        <v>491</v>
      </c>
      <c r="BA129" s="100">
        <v>42824</v>
      </c>
      <c r="BB129" s="72">
        <v>878846</v>
      </c>
      <c r="BC129">
        <v>0</v>
      </c>
      <c r="BD129">
        <v>0</v>
      </c>
      <c r="BE129" s="97">
        <v>4335</v>
      </c>
      <c r="BG129" s="75">
        <v>42822</v>
      </c>
      <c r="BH129" s="69">
        <v>5</v>
      </c>
      <c r="BI129" s="87">
        <v>0</v>
      </c>
      <c r="BJ129" s="75">
        <v>42825</v>
      </c>
      <c r="BK129" s="69">
        <v>87</v>
      </c>
      <c r="BL129" s="174">
        <v>12</v>
      </c>
      <c r="BM129" s="75">
        <v>42825</v>
      </c>
      <c r="BN129" s="69">
        <v>450509</v>
      </c>
      <c r="BO129" s="145">
        <v>1545</v>
      </c>
      <c r="BP129" s="75">
        <v>42825</v>
      </c>
      <c r="BQ129" s="69">
        <v>90358</v>
      </c>
      <c r="BR129" s="145">
        <v>1307</v>
      </c>
      <c r="BS129">
        <v>0</v>
      </c>
      <c r="BT129">
        <v>0</v>
      </c>
      <c r="BU129">
        <v>0</v>
      </c>
      <c r="BV129">
        <v>0</v>
      </c>
      <c r="BW129">
        <v>0</v>
      </c>
      <c r="BX129">
        <v>0</v>
      </c>
    </row>
    <row r="130" spans="1:76">
      <c r="A130" s="75">
        <v>42855</v>
      </c>
      <c r="B130" s="69">
        <v>2484360</v>
      </c>
      <c r="C130" s="97">
        <v>6670</v>
      </c>
      <c r="D130" s="62">
        <v>2429.8809999999999</v>
      </c>
      <c r="E130" s="66">
        <v>42855</v>
      </c>
      <c r="F130" s="69">
        <v>7243</v>
      </c>
      <c r="G130" s="59">
        <v>838</v>
      </c>
      <c r="H130" s="62">
        <v>305.28340000000003</v>
      </c>
      <c r="I130" s="66">
        <v>42855</v>
      </c>
      <c r="J130" s="68">
        <v>17051</v>
      </c>
      <c r="K130" s="62">
        <v>446</v>
      </c>
      <c r="L130" s="62">
        <v>162.4778</v>
      </c>
      <c r="M130" s="66">
        <v>42855</v>
      </c>
      <c r="N130" s="69">
        <v>1340224</v>
      </c>
      <c r="O130" s="69">
        <v>0</v>
      </c>
      <c r="P130" s="68">
        <v>0</v>
      </c>
      <c r="Q130" s="66">
        <v>0</v>
      </c>
      <c r="R130" s="68">
        <v>0</v>
      </c>
      <c r="S130" s="59">
        <v>0</v>
      </c>
      <c r="T130" s="62">
        <v>0</v>
      </c>
      <c r="U130" s="66">
        <v>0</v>
      </c>
      <c r="V130" s="68">
        <v>0</v>
      </c>
      <c r="W130" s="69">
        <v>0</v>
      </c>
      <c r="X130" s="68">
        <v>0</v>
      </c>
      <c r="Z130" s="75">
        <v>42855</v>
      </c>
      <c r="AA130">
        <v>0</v>
      </c>
      <c r="AB130">
        <v>0</v>
      </c>
      <c r="AC130" s="151">
        <v>126612</v>
      </c>
      <c r="AD130" s="100">
        <v>42855</v>
      </c>
      <c r="AE130" s="72">
        <v>4381</v>
      </c>
      <c r="AF130">
        <v>0</v>
      </c>
      <c r="AG130" s="97">
        <v>43</v>
      </c>
      <c r="AH130" s="100">
        <v>42855</v>
      </c>
      <c r="AI130" s="72">
        <v>23113</v>
      </c>
      <c r="AJ130">
        <v>0</v>
      </c>
      <c r="AK130" s="97">
        <v>105</v>
      </c>
      <c r="AL130" s="100">
        <v>42855</v>
      </c>
      <c r="AM130" s="72">
        <v>54190</v>
      </c>
      <c r="AN130">
        <v>0</v>
      </c>
      <c r="AO130">
        <v>0</v>
      </c>
      <c r="AP130" s="97">
        <v>1156</v>
      </c>
      <c r="AQ130" s="100">
        <v>42855</v>
      </c>
      <c r="AR130" s="72">
        <v>99027</v>
      </c>
      <c r="AS130">
        <v>0</v>
      </c>
      <c r="AT130">
        <v>0</v>
      </c>
      <c r="AU130" s="97">
        <v>434</v>
      </c>
      <c r="AV130" s="100">
        <v>42855</v>
      </c>
      <c r="AW130" s="72">
        <v>98578</v>
      </c>
      <c r="AX130">
        <v>0</v>
      </c>
      <c r="AY130">
        <v>0</v>
      </c>
      <c r="AZ130" s="97">
        <v>477</v>
      </c>
      <c r="BA130" s="100">
        <v>42855</v>
      </c>
      <c r="BB130" s="72">
        <v>883721</v>
      </c>
      <c r="BC130">
        <v>0</v>
      </c>
      <c r="BD130">
        <v>0</v>
      </c>
      <c r="BE130" s="97">
        <v>4875</v>
      </c>
      <c r="BG130" s="75">
        <v>42853</v>
      </c>
      <c r="BH130" s="69">
        <v>5</v>
      </c>
      <c r="BI130" s="87">
        <v>0</v>
      </c>
      <c r="BJ130" s="75">
        <v>42855</v>
      </c>
      <c r="BK130" s="69">
        <v>95</v>
      </c>
      <c r="BL130" s="174">
        <v>8</v>
      </c>
      <c r="BM130" s="75">
        <v>42855</v>
      </c>
      <c r="BN130" s="69">
        <v>451826</v>
      </c>
      <c r="BO130" s="145">
        <v>1317</v>
      </c>
      <c r="BP130" s="75">
        <v>42855</v>
      </c>
      <c r="BQ130" s="69">
        <v>91535</v>
      </c>
      <c r="BR130" s="145">
        <v>1177</v>
      </c>
      <c r="BS130">
        <v>42855</v>
      </c>
      <c r="BT130">
        <v>54398</v>
      </c>
      <c r="BU130">
        <v>0</v>
      </c>
      <c r="BV130">
        <v>0</v>
      </c>
      <c r="BW130">
        <v>0</v>
      </c>
      <c r="BX130">
        <v>0</v>
      </c>
    </row>
    <row r="131" spans="1:76">
      <c r="A131" s="75">
        <v>42886</v>
      </c>
      <c r="B131" s="69">
        <v>2490820</v>
      </c>
      <c r="C131" s="97">
        <v>6460</v>
      </c>
      <c r="D131" s="62">
        <v>2353.3780000000002</v>
      </c>
      <c r="E131" s="66">
        <v>42886</v>
      </c>
      <c r="F131" s="69">
        <v>7707</v>
      </c>
      <c r="G131" s="59">
        <v>464</v>
      </c>
      <c r="H131" s="62">
        <v>169.0352</v>
      </c>
      <c r="I131" s="66">
        <v>42886</v>
      </c>
      <c r="J131" s="68">
        <v>17509</v>
      </c>
      <c r="K131" s="62">
        <v>458</v>
      </c>
      <c r="L131" s="62">
        <v>166.8494</v>
      </c>
      <c r="M131" s="66">
        <v>42886</v>
      </c>
      <c r="N131" s="69">
        <v>1341169</v>
      </c>
      <c r="O131" s="69">
        <v>945</v>
      </c>
      <c r="P131" s="68">
        <v>344.26350000000002</v>
      </c>
      <c r="Q131" s="66">
        <v>0</v>
      </c>
      <c r="R131" s="68">
        <v>0</v>
      </c>
      <c r="S131" s="59">
        <v>0</v>
      </c>
      <c r="T131" s="62">
        <v>0</v>
      </c>
      <c r="U131" s="66">
        <v>0</v>
      </c>
      <c r="V131" s="68">
        <v>0</v>
      </c>
      <c r="W131" s="69">
        <v>0</v>
      </c>
      <c r="X131" s="68">
        <v>0</v>
      </c>
      <c r="Z131" s="75">
        <v>42885</v>
      </c>
      <c r="AA131">
        <v>0</v>
      </c>
      <c r="AB131">
        <v>0</v>
      </c>
      <c r="AC131" s="151">
        <v>125668</v>
      </c>
      <c r="AD131" s="100">
        <v>42885</v>
      </c>
      <c r="AE131" s="72">
        <v>4419</v>
      </c>
      <c r="AF131">
        <v>0</v>
      </c>
      <c r="AG131" s="97">
        <v>38</v>
      </c>
      <c r="AH131" s="100">
        <v>42885</v>
      </c>
      <c r="AI131" s="72">
        <v>23281</v>
      </c>
      <c r="AJ131">
        <v>0</v>
      </c>
      <c r="AK131" s="97">
        <v>168</v>
      </c>
      <c r="AL131" s="100">
        <v>42885</v>
      </c>
      <c r="AM131" s="72">
        <v>55232</v>
      </c>
      <c r="AN131">
        <v>0</v>
      </c>
      <c r="AO131">
        <v>0</v>
      </c>
      <c r="AP131" s="97">
        <v>1042</v>
      </c>
      <c r="AQ131" s="100">
        <v>42885</v>
      </c>
      <c r="AR131" s="72">
        <v>99446</v>
      </c>
      <c r="AS131">
        <v>0</v>
      </c>
      <c r="AT131">
        <v>0</v>
      </c>
      <c r="AU131" s="97">
        <v>419</v>
      </c>
      <c r="AV131" s="100">
        <v>42885</v>
      </c>
      <c r="AW131" s="72">
        <v>98903</v>
      </c>
      <c r="AX131">
        <v>0</v>
      </c>
      <c r="AY131">
        <v>0</v>
      </c>
      <c r="AZ131" s="97">
        <v>325</v>
      </c>
      <c r="BA131" s="100">
        <v>42885</v>
      </c>
      <c r="BB131" s="72">
        <v>886673</v>
      </c>
      <c r="BC131">
        <v>0</v>
      </c>
      <c r="BD131">
        <v>0</v>
      </c>
      <c r="BE131" s="97">
        <v>2952</v>
      </c>
      <c r="BG131" s="75">
        <v>42883</v>
      </c>
      <c r="BH131" s="69">
        <v>5</v>
      </c>
      <c r="BI131" s="87">
        <v>0</v>
      </c>
      <c r="BJ131" s="75">
        <v>42886</v>
      </c>
      <c r="BK131" s="69">
        <v>102</v>
      </c>
      <c r="BL131" s="174">
        <v>7</v>
      </c>
      <c r="BM131" s="75">
        <v>42886</v>
      </c>
      <c r="BN131" s="69">
        <v>453104</v>
      </c>
      <c r="BO131" s="145">
        <v>1278</v>
      </c>
      <c r="BP131" s="75">
        <v>42886</v>
      </c>
      <c r="BQ131" s="69">
        <v>92635</v>
      </c>
      <c r="BR131" s="145">
        <v>1100</v>
      </c>
      <c r="BS131">
        <v>0</v>
      </c>
      <c r="BT131">
        <v>54473</v>
      </c>
      <c r="BU131">
        <v>75</v>
      </c>
      <c r="BV131">
        <v>0</v>
      </c>
      <c r="BW131">
        <v>0</v>
      </c>
      <c r="BX131">
        <v>0</v>
      </c>
    </row>
    <row r="132" spans="1:76">
      <c r="A132" s="75">
        <v>42916</v>
      </c>
      <c r="B132" s="69">
        <v>2493790</v>
      </c>
      <c r="C132" s="97">
        <v>2970</v>
      </c>
      <c r="D132" s="62">
        <v>1081.971</v>
      </c>
      <c r="E132" s="66">
        <v>42916</v>
      </c>
      <c r="F132" s="69">
        <v>7812</v>
      </c>
      <c r="G132" s="59">
        <v>105</v>
      </c>
      <c r="H132" s="62">
        <v>38.2515</v>
      </c>
      <c r="I132" s="66">
        <v>42916</v>
      </c>
      <c r="J132" s="68">
        <v>17716</v>
      </c>
      <c r="K132" s="62">
        <v>207</v>
      </c>
      <c r="L132" s="62">
        <v>75.4101</v>
      </c>
      <c r="M132" s="66">
        <v>42916</v>
      </c>
      <c r="N132" s="69">
        <v>1341574</v>
      </c>
      <c r="O132" s="69">
        <v>405</v>
      </c>
      <c r="P132" s="68">
        <v>147.54150000000001</v>
      </c>
      <c r="Q132" s="66">
        <v>0</v>
      </c>
      <c r="R132" s="68">
        <v>0</v>
      </c>
      <c r="S132" s="59">
        <v>0</v>
      </c>
      <c r="T132" s="62">
        <v>0</v>
      </c>
      <c r="U132" s="66">
        <v>0</v>
      </c>
      <c r="V132" s="68">
        <v>0</v>
      </c>
      <c r="W132" s="69">
        <v>0</v>
      </c>
      <c r="X132" s="68">
        <v>0</v>
      </c>
      <c r="Z132" s="75">
        <v>42916</v>
      </c>
      <c r="AA132">
        <v>0</v>
      </c>
      <c r="AB132">
        <v>0</v>
      </c>
      <c r="AC132" s="151">
        <v>115215</v>
      </c>
      <c r="AD132" s="100">
        <v>42916</v>
      </c>
      <c r="AE132" s="72">
        <v>4502</v>
      </c>
      <c r="AF132">
        <v>0</v>
      </c>
      <c r="AG132" s="97">
        <v>83</v>
      </c>
      <c r="AH132" s="100">
        <v>42916</v>
      </c>
      <c r="AI132" s="72">
        <v>23396</v>
      </c>
      <c r="AJ132">
        <v>0</v>
      </c>
      <c r="AK132" s="97">
        <v>115</v>
      </c>
      <c r="AL132" s="100">
        <v>42916</v>
      </c>
      <c r="AM132" s="72">
        <v>56554</v>
      </c>
      <c r="AN132">
        <v>0</v>
      </c>
      <c r="AO132">
        <v>0</v>
      </c>
      <c r="AP132" s="97">
        <v>1322</v>
      </c>
      <c r="AQ132" s="100">
        <v>42916</v>
      </c>
      <c r="AR132" s="72">
        <v>99961</v>
      </c>
      <c r="AS132">
        <v>0</v>
      </c>
      <c r="AT132">
        <v>0</v>
      </c>
      <c r="AU132" s="97">
        <v>515</v>
      </c>
      <c r="AV132" s="100">
        <v>42916</v>
      </c>
      <c r="AW132" s="72">
        <v>99392</v>
      </c>
      <c r="AX132">
        <v>0</v>
      </c>
      <c r="AY132">
        <v>0</v>
      </c>
      <c r="AZ132" s="97">
        <v>489</v>
      </c>
      <c r="BA132" s="100">
        <v>42916</v>
      </c>
      <c r="BB132" s="72">
        <v>891015</v>
      </c>
      <c r="BC132">
        <v>0</v>
      </c>
      <c r="BD132">
        <v>0</v>
      </c>
      <c r="BE132" s="97">
        <v>4342</v>
      </c>
      <c r="BG132" s="75">
        <v>42914</v>
      </c>
      <c r="BH132" s="69">
        <v>5</v>
      </c>
      <c r="BI132" s="87">
        <v>0</v>
      </c>
      <c r="BJ132" s="75">
        <v>42916</v>
      </c>
      <c r="BK132" s="69">
        <v>102</v>
      </c>
      <c r="BL132" s="174">
        <v>0</v>
      </c>
      <c r="BM132" s="75">
        <v>42916</v>
      </c>
      <c r="BN132" s="69">
        <v>454800</v>
      </c>
      <c r="BO132" s="145">
        <v>1696</v>
      </c>
      <c r="BP132" s="75">
        <v>42916</v>
      </c>
      <c r="BQ132" s="69">
        <v>94135</v>
      </c>
      <c r="BR132" s="145">
        <v>1500</v>
      </c>
      <c r="BS132">
        <v>0</v>
      </c>
      <c r="BT132">
        <v>0</v>
      </c>
      <c r="BU132">
        <v>134</v>
      </c>
      <c r="BV132">
        <v>0</v>
      </c>
      <c r="BW132">
        <v>0</v>
      </c>
      <c r="BX132">
        <v>0</v>
      </c>
    </row>
    <row r="133" spans="1:76">
      <c r="A133" s="75">
        <v>42947</v>
      </c>
      <c r="B133" s="69">
        <v>2495800</v>
      </c>
      <c r="C133" s="97">
        <v>2010</v>
      </c>
      <c r="D133" s="62">
        <v>732.24300000000005</v>
      </c>
      <c r="E133" s="66">
        <v>42947</v>
      </c>
      <c r="F133" s="69">
        <v>7876</v>
      </c>
      <c r="G133" s="59">
        <v>64</v>
      </c>
      <c r="H133" s="62">
        <v>23.315200000000001</v>
      </c>
      <c r="I133" s="66">
        <v>42947</v>
      </c>
      <c r="J133" s="68">
        <v>17898</v>
      </c>
      <c r="K133" s="62">
        <v>182</v>
      </c>
      <c r="L133" s="62">
        <v>66.302599999999998</v>
      </c>
      <c r="M133" s="66">
        <v>42946</v>
      </c>
      <c r="N133" s="69">
        <v>1343435</v>
      </c>
      <c r="O133" s="69">
        <v>1861</v>
      </c>
      <c r="P133" s="68">
        <v>677.96230000000003</v>
      </c>
      <c r="Q133" s="66">
        <v>0</v>
      </c>
      <c r="R133" s="68">
        <v>0</v>
      </c>
      <c r="S133" s="59">
        <v>0</v>
      </c>
      <c r="T133" s="62">
        <v>0</v>
      </c>
      <c r="U133" s="66">
        <v>0</v>
      </c>
      <c r="V133" s="68">
        <v>0</v>
      </c>
      <c r="W133" s="69">
        <v>0</v>
      </c>
      <c r="X133" s="68">
        <v>0</v>
      </c>
      <c r="Z133" s="75">
        <v>42946</v>
      </c>
      <c r="AA133">
        <v>0</v>
      </c>
      <c r="AB133">
        <v>0</v>
      </c>
      <c r="AC133" s="151">
        <v>119794</v>
      </c>
      <c r="AD133" s="100">
        <v>42946</v>
      </c>
      <c r="AE133" s="72">
        <v>4539</v>
      </c>
      <c r="AF133">
        <v>0</v>
      </c>
      <c r="AG133" s="97">
        <v>37</v>
      </c>
      <c r="AH133" s="100">
        <v>42946</v>
      </c>
      <c r="AI133" s="72">
        <v>23368</v>
      </c>
      <c r="AJ133">
        <v>0</v>
      </c>
      <c r="AK133" s="97">
        <v>-28</v>
      </c>
      <c r="AL133" s="100">
        <v>42946</v>
      </c>
      <c r="AM133" s="72">
        <v>57774</v>
      </c>
      <c r="AN133">
        <v>0</v>
      </c>
      <c r="AO133">
        <v>0</v>
      </c>
      <c r="AP133" s="97">
        <v>1220</v>
      </c>
      <c r="AQ133" s="100">
        <v>42946</v>
      </c>
      <c r="AR133" s="72">
        <v>99829</v>
      </c>
      <c r="AS133">
        <v>0</v>
      </c>
      <c r="AT133">
        <v>0</v>
      </c>
      <c r="AU133" s="97">
        <v>-132</v>
      </c>
      <c r="AV133" s="100">
        <v>42946</v>
      </c>
      <c r="AW133" s="72">
        <v>99829</v>
      </c>
      <c r="AX133">
        <v>0</v>
      </c>
      <c r="AY133">
        <v>0</v>
      </c>
      <c r="AZ133" s="97">
        <v>437</v>
      </c>
      <c r="BA133" s="100">
        <v>42946</v>
      </c>
      <c r="BB133" s="72">
        <v>905077</v>
      </c>
      <c r="BC133">
        <v>0</v>
      </c>
      <c r="BD133">
        <v>0</v>
      </c>
      <c r="BE133" s="97">
        <v>14062</v>
      </c>
      <c r="BG133" s="75">
        <v>42944</v>
      </c>
      <c r="BH133" s="69">
        <v>5</v>
      </c>
      <c r="BI133" s="87">
        <v>0</v>
      </c>
      <c r="BJ133" s="75">
        <v>42947</v>
      </c>
      <c r="BK133" s="69">
        <v>102</v>
      </c>
      <c r="BL133" s="174">
        <v>0</v>
      </c>
      <c r="BM133" s="75">
        <v>42947</v>
      </c>
      <c r="BN133" s="69">
        <v>456272</v>
      </c>
      <c r="BO133" s="145">
        <v>1472</v>
      </c>
      <c r="BP133" s="75">
        <v>42947</v>
      </c>
      <c r="BQ133" s="69">
        <v>95412</v>
      </c>
      <c r="BR133" s="145">
        <v>1277</v>
      </c>
      <c r="BS133">
        <v>0</v>
      </c>
      <c r="BT133">
        <v>54741</v>
      </c>
      <c r="BU133">
        <v>134</v>
      </c>
      <c r="BV133">
        <v>0</v>
      </c>
      <c r="BW133">
        <v>0</v>
      </c>
      <c r="BX133">
        <v>0</v>
      </c>
    </row>
    <row r="134" spans="1:76">
      <c r="A134" s="75">
        <v>42978</v>
      </c>
      <c r="B134" s="69">
        <v>2499440</v>
      </c>
      <c r="C134" s="97">
        <v>3640</v>
      </c>
      <c r="D134" s="62">
        <v>1326.0520000000001</v>
      </c>
      <c r="E134" s="66">
        <v>42978</v>
      </c>
      <c r="F134" s="69">
        <v>7909</v>
      </c>
      <c r="G134" s="59">
        <v>33</v>
      </c>
      <c r="H134" s="62">
        <v>12.0219</v>
      </c>
      <c r="I134" s="66">
        <v>42978</v>
      </c>
      <c r="J134" s="68">
        <v>17990</v>
      </c>
      <c r="K134" s="62">
        <v>92</v>
      </c>
      <c r="L134" s="62">
        <v>33.515599999999999</v>
      </c>
      <c r="M134" s="66">
        <v>42977</v>
      </c>
      <c r="N134" s="69">
        <v>1344853</v>
      </c>
      <c r="O134" s="69">
        <v>1418</v>
      </c>
      <c r="P134" s="68">
        <v>516.57740000000001</v>
      </c>
      <c r="Q134" s="66">
        <v>0</v>
      </c>
      <c r="R134" s="68">
        <v>0</v>
      </c>
      <c r="S134" s="59">
        <v>0</v>
      </c>
      <c r="T134" s="62">
        <v>0</v>
      </c>
      <c r="U134" s="66">
        <v>0</v>
      </c>
      <c r="V134" s="68">
        <v>0</v>
      </c>
      <c r="W134" s="69">
        <v>0</v>
      </c>
      <c r="X134" s="68">
        <v>0</v>
      </c>
      <c r="Z134" s="75">
        <v>42977</v>
      </c>
      <c r="AA134">
        <v>0</v>
      </c>
      <c r="AB134">
        <v>0</v>
      </c>
      <c r="AC134" s="151">
        <v>123273</v>
      </c>
      <c r="AD134" s="100">
        <v>42977</v>
      </c>
      <c r="AE134" s="72">
        <v>4575</v>
      </c>
      <c r="AF134">
        <v>0</v>
      </c>
      <c r="AG134" s="97">
        <v>36</v>
      </c>
      <c r="AH134" s="100">
        <v>42977</v>
      </c>
      <c r="AI134" s="72">
        <v>23434</v>
      </c>
      <c r="AJ134">
        <v>0</v>
      </c>
      <c r="AK134" s="97">
        <v>66</v>
      </c>
      <c r="AL134" s="100">
        <v>42977</v>
      </c>
      <c r="AM134" s="72">
        <v>58973</v>
      </c>
      <c r="AN134">
        <v>0</v>
      </c>
      <c r="AO134">
        <v>0</v>
      </c>
      <c r="AP134" s="97">
        <v>1199</v>
      </c>
      <c r="AQ134" s="100">
        <v>42977</v>
      </c>
      <c r="AR134" s="72">
        <v>100270</v>
      </c>
      <c r="AS134">
        <v>0</v>
      </c>
      <c r="AT134">
        <v>0</v>
      </c>
      <c r="AU134" s="97">
        <v>441</v>
      </c>
      <c r="AV134" s="100">
        <v>42977</v>
      </c>
      <c r="AW134" s="72">
        <v>98973</v>
      </c>
      <c r="AX134">
        <v>0</v>
      </c>
      <c r="AY134">
        <v>0</v>
      </c>
      <c r="AZ134" s="97">
        <v>-856</v>
      </c>
      <c r="BA134" s="100">
        <v>42977</v>
      </c>
      <c r="BB134" s="72">
        <v>908711</v>
      </c>
      <c r="BC134">
        <v>0</v>
      </c>
      <c r="BD134">
        <v>0</v>
      </c>
      <c r="BE134" s="97">
        <v>3634</v>
      </c>
      <c r="BG134" s="75">
        <v>42975</v>
      </c>
      <c r="BH134" s="69">
        <v>5</v>
      </c>
      <c r="BI134" s="87">
        <v>0</v>
      </c>
      <c r="BJ134" s="75">
        <v>42978</v>
      </c>
      <c r="BK134" s="69">
        <v>109</v>
      </c>
      <c r="BL134" s="174">
        <v>7</v>
      </c>
      <c r="BM134" s="75">
        <v>42978</v>
      </c>
      <c r="BN134" s="69">
        <v>457697</v>
      </c>
      <c r="BO134" s="145">
        <v>1425</v>
      </c>
      <c r="BP134" s="75">
        <v>42978</v>
      </c>
      <c r="BQ134" s="69">
        <v>96598</v>
      </c>
      <c r="BR134" s="145">
        <v>1186</v>
      </c>
      <c r="BS134">
        <v>0</v>
      </c>
      <c r="BT134">
        <v>54917</v>
      </c>
      <c r="BU134">
        <v>176</v>
      </c>
      <c r="BV134">
        <v>0</v>
      </c>
      <c r="BW134">
        <v>0</v>
      </c>
      <c r="BX134">
        <v>0</v>
      </c>
    </row>
    <row r="135" spans="1:76">
      <c r="A135" s="75">
        <v>43008</v>
      </c>
      <c r="B135" s="69">
        <v>2503920</v>
      </c>
      <c r="C135" s="97">
        <v>4480</v>
      </c>
      <c r="D135" s="62">
        <v>1632.0640000000001</v>
      </c>
      <c r="E135" s="66">
        <v>43008</v>
      </c>
      <c r="F135" s="69">
        <v>8024</v>
      </c>
      <c r="G135" s="59">
        <v>115</v>
      </c>
      <c r="H135" s="62">
        <v>41.894500000000001</v>
      </c>
      <c r="I135" s="66">
        <v>43008</v>
      </c>
      <c r="J135" s="68">
        <v>18102</v>
      </c>
      <c r="K135" s="62">
        <v>112</v>
      </c>
      <c r="L135" s="62">
        <v>40.801600000000001</v>
      </c>
      <c r="M135" s="66">
        <v>43008</v>
      </c>
      <c r="N135" s="69">
        <v>1346707</v>
      </c>
      <c r="O135" s="69">
        <v>1854</v>
      </c>
      <c r="P135" s="68">
        <v>675.41219999999998</v>
      </c>
      <c r="Q135" s="66">
        <v>0</v>
      </c>
      <c r="R135" s="68">
        <v>0</v>
      </c>
      <c r="S135" s="59">
        <v>0</v>
      </c>
      <c r="T135" s="62">
        <v>0</v>
      </c>
      <c r="U135" s="66">
        <v>0</v>
      </c>
      <c r="V135" s="68">
        <v>0</v>
      </c>
      <c r="W135" s="69">
        <v>0</v>
      </c>
      <c r="X135" s="68">
        <v>0</v>
      </c>
      <c r="Z135" s="75">
        <v>43008</v>
      </c>
      <c r="AA135">
        <v>0</v>
      </c>
      <c r="AB135">
        <v>0</v>
      </c>
      <c r="AC135" s="151">
        <v>126200</v>
      </c>
      <c r="AD135" s="100">
        <v>43008</v>
      </c>
      <c r="AE135" s="72">
        <v>4614</v>
      </c>
      <c r="AF135">
        <v>0</v>
      </c>
      <c r="AG135" s="97">
        <v>39</v>
      </c>
      <c r="AH135" s="100">
        <v>43008</v>
      </c>
      <c r="AI135" s="72">
        <v>23591</v>
      </c>
      <c r="AJ135">
        <v>0</v>
      </c>
      <c r="AK135" s="97">
        <v>157</v>
      </c>
      <c r="AL135" s="100">
        <v>43008</v>
      </c>
      <c r="AM135" s="72">
        <v>60153</v>
      </c>
      <c r="AN135">
        <v>0</v>
      </c>
      <c r="AO135">
        <v>0</v>
      </c>
      <c r="AP135" s="97">
        <v>1180</v>
      </c>
      <c r="AQ135" s="100">
        <v>43008</v>
      </c>
      <c r="AR135" s="72">
        <v>100670</v>
      </c>
      <c r="AS135">
        <v>0</v>
      </c>
      <c r="AT135">
        <v>0</v>
      </c>
      <c r="AU135" s="97">
        <v>400</v>
      </c>
      <c r="AV135" s="100">
        <v>43008</v>
      </c>
      <c r="AW135" s="72">
        <v>100747</v>
      </c>
      <c r="AX135">
        <v>0</v>
      </c>
      <c r="AY135">
        <v>0</v>
      </c>
      <c r="AZ135" s="97">
        <v>1774</v>
      </c>
      <c r="BA135" s="100">
        <v>43008</v>
      </c>
      <c r="BB135" s="72">
        <v>912294</v>
      </c>
      <c r="BC135">
        <v>0</v>
      </c>
      <c r="BD135">
        <v>0</v>
      </c>
      <c r="BE135" s="97">
        <v>3583</v>
      </c>
      <c r="BG135" s="75">
        <v>43006</v>
      </c>
      <c r="BH135" s="69">
        <v>5</v>
      </c>
      <c r="BI135" s="87">
        <v>0</v>
      </c>
      <c r="BJ135" s="75">
        <v>43008</v>
      </c>
      <c r="BK135" s="69">
        <v>117</v>
      </c>
      <c r="BL135" s="174">
        <v>8</v>
      </c>
      <c r="BM135" s="75">
        <v>43008</v>
      </c>
      <c r="BN135" s="69">
        <v>459320</v>
      </c>
      <c r="BO135" s="145">
        <v>1623</v>
      </c>
      <c r="BP135" s="75">
        <v>43008</v>
      </c>
      <c r="BQ135" s="69">
        <v>97816</v>
      </c>
      <c r="BR135" s="145">
        <v>1218</v>
      </c>
      <c r="BS135">
        <v>0</v>
      </c>
      <c r="BT135">
        <v>55167</v>
      </c>
      <c r="BU135">
        <v>250</v>
      </c>
      <c r="BV135">
        <v>0</v>
      </c>
      <c r="BW135">
        <v>0</v>
      </c>
      <c r="BX135">
        <v>0</v>
      </c>
    </row>
    <row r="136" spans="1:76">
      <c r="A136" s="75">
        <v>43039</v>
      </c>
      <c r="B136" s="69">
        <v>2509200</v>
      </c>
      <c r="C136" s="97">
        <v>5280</v>
      </c>
      <c r="D136" s="62">
        <v>1923.5040000000001</v>
      </c>
      <c r="E136" s="66">
        <v>43039</v>
      </c>
      <c r="F136" s="69">
        <v>8527</v>
      </c>
      <c r="G136" s="59">
        <v>503</v>
      </c>
      <c r="H136" s="62">
        <v>183.24290000000002</v>
      </c>
      <c r="I136" s="66">
        <v>43039</v>
      </c>
      <c r="J136" s="68">
        <v>18117</v>
      </c>
      <c r="K136" s="62">
        <v>15</v>
      </c>
      <c r="L136" s="62">
        <v>5.4645000000000001</v>
      </c>
      <c r="M136" s="66">
        <v>43038</v>
      </c>
      <c r="N136" s="69">
        <v>1348566</v>
      </c>
      <c r="O136" s="69">
        <v>1859</v>
      </c>
      <c r="P136" s="68">
        <v>677.2337</v>
      </c>
      <c r="Q136" s="66">
        <v>0</v>
      </c>
      <c r="R136" s="68">
        <v>0</v>
      </c>
      <c r="S136" s="59">
        <v>0</v>
      </c>
      <c r="T136" s="62">
        <v>0</v>
      </c>
      <c r="U136" s="66">
        <v>0</v>
      </c>
      <c r="V136" s="68">
        <v>0</v>
      </c>
      <c r="W136" s="69">
        <v>0</v>
      </c>
      <c r="X136" s="68">
        <v>0</v>
      </c>
      <c r="Z136" s="75">
        <v>43038</v>
      </c>
      <c r="AA136">
        <v>0</v>
      </c>
      <c r="AB136">
        <v>0</v>
      </c>
      <c r="AC136" s="151">
        <v>145986</v>
      </c>
      <c r="AD136" s="100">
        <v>43038</v>
      </c>
      <c r="AE136" s="72">
        <v>4685</v>
      </c>
      <c r="AF136">
        <v>0</v>
      </c>
      <c r="AG136" s="97">
        <v>71</v>
      </c>
      <c r="AH136" s="100">
        <v>43038</v>
      </c>
      <c r="AI136" s="72">
        <v>23664</v>
      </c>
      <c r="AJ136">
        <v>0</v>
      </c>
      <c r="AK136" s="97">
        <v>73</v>
      </c>
      <c r="AL136" s="100">
        <v>43038</v>
      </c>
      <c r="AM136" s="72">
        <v>61645</v>
      </c>
      <c r="AN136">
        <v>0</v>
      </c>
      <c r="AO136">
        <v>0</v>
      </c>
      <c r="AP136" s="97">
        <v>1492</v>
      </c>
      <c r="AQ136" s="100">
        <v>43038</v>
      </c>
      <c r="AR136" s="72">
        <v>1460</v>
      </c>
      <c r="AS136">
        <v>0</v>
      </c>
      <c r="AT136">
        <v>0</v>
      </c>
      <c r="AU136" s="97">
        <v>400</v>
      </c>
      <c r="AV136" s="100">
        <v>43038</v>
      </c>
      <c r="AW136" s="72">
        <v>101359</v>
      </c>
      <c r="AX136">
        <v>0</v>
      </c>
      <c r="AY136">
        <v>0</v>
      </c>
      <c r="AZ136" s="97">
        <v>612</v>
      </c>
      <c r="BA136" s="100">
        <v>43038</v>
      </c>
      <c r="BB136" s="72">
        <v>916403</v>
      </c>
      <c r="BC136">
        <v>0</v>
      </c>
      <c r="BD136">
        <v>0</v>
      </c>
      <c r="BE136" s="97">
        <v>4109</v>
      </c>
      <c r="BG136" s="75">
        <v>43036</v>
      </c>
      <c r="BH136" s="69">
        <v>5</v>
      </c>
      <c r="BI136" s="87">
        <v>0</v>
      </c>
      <c r="BJ136" s="75">
        <v>43039</v>
      </c>
      <c r="BK136" s="69">
        <v>126</v>
      </c>
      <c r="BL136" s="174">
        <v>9</v>
      </c>
      <c r="BM136" s="75">
        <v>43039</v>
      </c>
      <c r="BN136" s="69">
        <v>461160</v>
      </c>
      <c r="BO136" s="145">
        <v>1840</v>
      </c>
      <c r="BP136" s="75">
        <v>43039</v>
      </c>
      <c r="BQ136" s="69">
        <v>99104</v>
      </c>
      <c r="BR136" s="145">
        <v>1288</v>
      </c>
      <c r="BS136">
        <v>0</v>
      </c>
      <c r="BT136">
        <v>55435</v>
      </c>
      <c r="BU136">
        <v>268</v>
      </c>
      <c r="BV136">
        <v>0</v>
      </c>
      <c r="BW136">
        <v>0</v>
      </c>
      <c r="BX136">
        <v>0</v>
      </c>
    </row>
    <row r="137" spans="1:76">
      <c r="A137" s="75">
        <v>43069</v>
      </c>
      <c r="B137" s="69">
        <v>2517470</v>
      </c>
      <c r="C137" s="97">
        <v>8270</v>
      </c>
      <c r="D137" s="62">
        <v>3012.761</v>
      </c>
      <c r="E137" s="66">
        <v>43069</v>
      </c>
      <c r="F137" s="69">
        <v>9722</v>
      </c>
      <c r="G137" s="59">
        <v>1195</v>
      </c>
      <c r="H137" s="62">
        <v>435.33850000000001</v>
      </c>
      <c r="I137" s="66">
        <v>43069</v>
      </c>
      <c r="J137" s="68">
        <v>18200</v>
      </c>
      <c r="K137" s="62">
        <v>83</v>
      </c>
      <c r="L137" s="62">
        <v>30.236900000000002</v>
      </c>
      <c r="M137" s="66">
        <v>43069</v>
      </c>
      <c r="N137" s="69">
        <v>1350310</v>
      </c>
      <c r="O137" s="69">
        <v>1744</v>
      </c>
      <c r="P137" s="68">
        <v>635.33920000000001</v>
      </c>
      <c r="Q137" s="66">
        <v>0</v>
      </c>
      <c r="R137" s="68">
        <v>0</v>
      </c>
      <c r="S137" s="59">
        <v>0</v>
      </c>
      <c r="T137" s="62">
        <v>0</v>
      </c>
      <c r="U137" s="66">
        <v>0</v>
      </c>
      <c r="V137" s="68">
        <v>0</v>
      </c>
      <c r="W137" s="69">
        <v>0</v>
      </c>
      <c r="X137" s="68">
        <v>0</v>
      </c>
      <c r="Z137" s="75">
        <v>43069</v>
      </c>
      <c r="AA137">
        <v>0</v>
      </c>
      <c r="AB137">
        <v>0</v>
      </c>
      <c r="AC137" s="151">
        <v>150776</v>
      </c>
      <c r="AD137" s="100">
        <v>43069</v>
      </c>
      <c r="AE137" s="72">
        <v>6046</v>
      </c>
      <c r="AF137">
        <v>0</v>
      </c>
      <c r="AG137" s="97">
        <v>1361</v>
      </c>
      <c r="AH137" s="100">
        <v>43069</v>
      </c>
      <c r="AI137" s="72">
        <v>23702</v>
      </c>
      <c r="AJ137">
        <v>0</v>
      </c>
      <c r="AK137" s="97">
        <v>38</v>
      </c>
      <c r="AL137" s="100">
        <v>43069</v>
      </c>
      <c r="AM137" s="72">
        <v>63011</v>
      </c>
      <c r="AN137">
        <v>0</v>
      </c>
      <c r="AO137">
        <v>0</v>
      </c>
      <c r="AP137" s="97">
        <v>1366</v>
      </c>
      <c r="AQ137" s="100">
        <v>43069</v>
      </c>
      <c r="AR137" s="72">
        <v>2110</v>
      </c>
      <c r="AS137">
        <v>0</v>
      </c>
      <c r="AT137">
        <v>0</v>
      </c>
      <c r="AU137" s="97">
        <v>650</v>
      </c>
      <c r="AV137" s="100">
        <v>43069</v>
      </c>
      <c r="AW137" s="72">
        <v>102214</v>
      </c>
      <c r="AX137">
        <v>0</v>
      </c>
      <c r="AY137">
        <v>0</v>
      </c>
      <c r="AZ137" s="97">
        <v>855</v>
      </c>
      <c r="BA137" s="100">
        <v>43069</v>
      </c>
      <c r="BB137" s="72">
        <v>920366</v>
      </c>
      <c r="BC137">
        <v>0</v>
      </c>
      <c r="BD137">
        <v>0</v>
      </c>
      <c r="BE137" s="97">
        <v>3963</v>
      </c>
      <c r="BG137" s="75">
        <v>43067</v>
      </c>
      <c r="BH137" s="69">
        <v>5</v>
      </c>
      <c r="BI137" s="87">
        <v>0</v>
      </c>
      <c r="BJ137" s="75">
        <v>43069</v>
      </c>
      <c r="BK137" s="69">
        <v>143</v>
      </c>
      <c r="BL137" s="174">
        <v>17</v>
      </c>
      <c r="BM137" s="75">
        <v>43069</v>
      </c>
      <c r="BN137" s="69">
        <v>462720</v>
      </c>
      <c r="BO137" s="145">
        <v>1560</v>
      </c>
      <c r="BP137" s="75">
        <v>43069</v>
      </c>
      <c r="BQ137" s="69">
        <v>266</v>
      </c>
      <c r="BR137" s="145">
        <v>1162</v>
      </c>
      <c r="BS137">
        <v>0</v>
      </c>
      <c r="BT137">
        <v>55677</v>
      </c>
      <c r="BU137">
        <v>242</v>
      </c>
      <c r="BV137">
        <v>0</v>
      </c>
      <c r="BW137">
        <v>0</v>
      </c>
      <c r="BX137">
        <v>0</v>
      </c>
    </row>
    <row r="138" spans="1:76">
      <c r="A138" s="75">
        <v>43099</v>
      </c>
      <c r="B138" s="69">
        <v>2533690</v>
      </c>
      <c r="C138" s="97">
        <v>16220</v>
      </c>
      <c r="D138" s="62">
        <v>5908.9459999999999</v>
      </c>
      <c r="E138" s="66">
        <v>43099</v>
      </c>
      <c r="F138" s="69">
        <v>12009</v>
      </c>
      <c r="G138" s="59">
        <v>2287</v>
      </c>
      <c r="H138" s="62">
        <v>833.15410000000008</v>
      </c>
      <c r="I138" s="66">
        <v>43099</v>
      </c>
      <c r="J138" s="68">
        <v>18375</v>
      </c>
      <c r="K138" s="62">
        <v>175</v>
      </c>
      <c r="L138" s="62">
        <v>63.752500000000005</v>
      </c>
      <c r="M138" s="66">
        <v>43099</v>
      </c>
      <c r="N138" s="69">
        <v>1352490</v>
      </c>
      <c r="O138" s="69">
        <v>2180</v>
      </c>
      <c r="P138" s="68">
        <v>794.17399999999998</v>
      </c>
      <c r="Q138" s="66">
        <v>0</v>
      </c>
      <c r="R138" s="68">
        <v>0</v>
      </c>
      <c r="S138" s="59">
        <v>0</v>
      </c>
      <c r="T138" s="62">
        <v>0</v>
      </c>
      <c r="U138" s="66">
        <v>0</v>
      </c>
      <c r="V138" s="68">
        <v>0</v>
      </c>
      <c r="W138" s="69">
        <v>0</v>
      </c>
      <c r="X138" s="68">
        <v>0</v>
      </c>
      <c r="Z138" s="75">
        <v>43099</v>
      </c>
      <c r="AA138">
        <v>0</v>
      </c>
      <c r="AB138">
        <v>0</v>
      </c>
      <c r="AC138" s="151">
        <v>163997</v>
      </c>
      <c r="AD138" s="100">
        <v>43099</v>
      </c>
      <c r="AE138" s="72">
        <v>7108</v>
      </c>
      <c r="AF138">
        <v>0</v>
      </c>
      <c r="AG138" s="97">
        <v>1062</v>
      </c>
      <c r="AH138" s="100">
        <v>43099</v>
      </c>
      <c r="AI138" s="72">
        <v>25027</v>
      </c>
      <c r="AJ138">
        <v>0</v>
      </c>
      <c r="AK138" s="97">
        <v>1325</v>
      </c>
      <c r="AL138" s="100">
        <v>43099</v>
      </c>
      <c r="AM138" s="72">
        <v>64718</v>
      </c>
      <c r="AN138">
        <v>0</v>
      </c>
      <c r="AO138">
        <v>0</v>
      </c>
      <c r="AP138" s="97">
        <v>1707</v>
      </c>
      <c r="AQ138" s="100">
        <v>43099</v>
      </c>
      <c r="AR138" s="72">
        <v>2800</v>
      </c>
      <c r="AS138">
        <v>0</v>
      </c>
      <c r="AT138">
        <v>0</v>
      </c>
      <c r="AU138" s="97">
        <v>690</v>
      </c>
      <c r="AV138" s="100">
        <v>43099</v>
      </c>
      <c r="AW138" s="72">
        <v>103124</v>
      </c>
      <c r="AX138">
        <v>0</v>
      </c>
      <c r="AY138">
        <v>0</v>
      </c>
      <c r="AZ138" s="97">
        <v>910</v>
      </c>
      <c r="BA138" s="100">
        <v>43099</v>
      </c>
      <c r="BB138" s="72">
        <v>925572</v>
      </c>
      <c r="BC138">
        <v>0</v>
      </c>
      <c r="BD138">
        <v>0</v>
      </c>
      <c r="BE138" s="97">
        <v>5206</v>
      </c>
      <c r="BG138" s="75">
        <v>43097</v>
      </c>
      <c r="BH138" s="69">
        <v>5</v>
      </c>
      <c r="BI138" s="87">
        <v>0</v>
      </c>
      <c r="BJ138" s="75">
        <v>43100</v>
      </c>
      <c r="BK138" s="69">
        <v>157</v>
      </c>
      <c r="BL138" s="174">
        <v>14</v>
      </c>
      <c r="BM138" s="75">
        <v>43100</v>
      </c>
      <c r="BN138" s="69">
        <v>464296</v>
      </c>
      <c r="BO138" s="145">
        <v>1576</v>
      </c>
      <c r="BP138" s="75">
        <v>43100</v>
      </c>
      <c r="BQ138" s="69">
        <v>1707</v>
      </c>
      <c r="BR138" s="145">
        <v>1441</v>
      </c>
      <c r="BS138">
        <v>0</v>
      </c>
      <c r="BT138">
        <v>55950</v>
      </c>
      <c r="BU138">
        <v>273</v>
      </c>
      <c r="BV138">
        <v>0</v>
      </c>
      <c r="BW138">
        <v>0</v>
      </c>
      <c r="BX138">
        <v>0</v>
      </c>
    </row>
    <row r="139" spans="1:76">
      <c r="A139" s="75">
        <v>43130</v>
      </c>
      <c r="B139" s="69">
        <v>2542600</v>
      </c>
      <c r="C139" s="97">
        <v>8910</v>
      </c>
      <c r="D139" s="62">
        <v>3245.913</v>
      </c>
      <c r="E139" s="66">
        <v>43130</v>
      </c>
      <c r="F139" s="69">
        <v>13521</v>
      </c>
      <c r="G139" s="59">
        <v>1512</v>
      </c>
      <c r="H139" s="62">
        <v>550.82159999999999</v>
      </c>
      <c r="I139" s="66">
        <v>43130</v>
      </c>
      <c r="J139" s="68">
        <v>18914</v>
      </c>
      <c r="K139" s="62">
        <v>539</v>
      </c>
      <c r="L139" s="62">
        <v>196.35769999999999</v>
      </c>
      <c r="M139" s="66">
        <v>43130</v>
      </c>
      <c r="N139" s="69">
        <v>1354381</v>
      </c>
      <c r="O139" s="69">
        <v>1891</v>
      </c>
      <c r="P139" s="68">
        <v>688.8913</v>
      </c>
      <c r="Q139" s="66">
        <v>0</v>
      </c>
      <c r="R139" s="68">
        <v>0</v>
      </c>
      <c r="S139" s="59">
        <v>0</v>
      </c>
      <c r="T139" s="62">
        <v>0</v>
      </c>
      <c r="U139" s="66">
        <v>0</v>
      </c>
      <c r="V139" s="68">
        <v>0</v>
      </c>
      <c r="W139" s="69">
        <v>0</v>
      </c>
      <c r="X139" s="68">
        <v>0</v>
      </c>
      <c r="Z139" s="75">
        <v>43130</v>
      </c>
      <c r="AA139">
        <v>0</v>
      </c>
      <c r="AB139">
        <v>0</v>
      </c>
      <c r="AC139" s="151">
        <v>167568</v>
      </c>
      <c r="AD139" s="100">
        <v>43130</v>
      </c>
      <c r="AE139" s="72">
        <v>7858</v>
      </c>
      <c r="AF139">
        <v>0</v>
      </c>
      <c r="AG139" s="97">
        <v>750</v>
      </c>
      <c r="AH139" s="100">
        <v>43130</v>
      </c>
      <c r="AI139" s="72">
        <v>27312</v>
      </c>
      <c r="AJ139">
        <v>0</v>
      </c>
      <c r="AK139" s="97">
        <v>2285</v>
      </c>
      <c r="AL139" s="100">
        <v>43130</v>
      </c>
      <c r="AM139" s="72">
        <v>66071</v>
      </c>
      <c r="AN139">
        <v>0</v>
      </c>
      <c r="AO139">
        <v>0</v>
      </c>
      <c r="AP139" s="97">
        <v>1353</v>
      </c>
      <c r="AQ139" s="100">
        <v>43130</v>
      </c>
      <c r="AR139" s="72">
        <v>3280</v>
      </c>
      <c r="AS139">
        <v>0</v>
      </c>
      <c r="AT139">
        <v>0</v>
      </c>
      <c r="AU139" s="97">
        <v>480</v>
      </c>
      <c r="AV139" s="100">
        <v>43130</v>
      </c>
      <c r="AW139" s="72">
        <v>104082</v>
      </c>
      <c r="AX139">
        <v>0</v>
      </c>
      <c r="AY139">
        <v>0</v>
      </c>
      <c r="AZ139" s="97">
        <v>958</v>
      </c>
      <c r="BA139" s="100">
        <v>43130</v>
      </c>
      <c r="BB139" s="72">
        <v>929537</v>
      </c>
      <c r="BC139">
        <v>0</v>
      </c>
      <c r="BD139">
        <v>0</v>
      </c>
      <c r="BE139" s="97">
        <v>3965</v>
      </c>
      <c r="BG139" s="75">
        <v>43128</v>
      </c>
      <c r="BH139" s="69">
        <v>6</v>
      </c>
      <c r="BI139" s="87">
        <v>1</v>
      </c>
      <c r="BJ139" s="75">
        <v>43128</v>
      </c>
      <c r="BK139" s="69">
        <v>169</v>
      </c>
      <c r="BL139" s="174">
        <v>12</v>
      </c>
      <c r="BM139" s="75">
        <v>43128</v>
      </c>
      <c r="BN139" s="69">
        <v>465467</v>
      </c>
      <c r="BO139" s="145">
        <v>1171</v>
      </c>
      <c r="BP139" s="75">
        <v>43128</v>
      </c>
      <c r="BQ139" s="69">
        <v>2765</v>
      </c>
      <c r="BR139" s="145">
        <v>1058</v>
      </c>
      <c r="BS139">
        <v>43128</v>
      </c>
      <c r="BT139">
        <v>56145</v>
      </c>
      <c r="BU139">
        <v>195</v>
      </c>
      <c r="BV139">
        <v>0</v>
      </c>
      <c r="BW139">
        <v>0</v>
      </c>
      <c r="BX139">
        <v>0</v>
      </c>
    </row>
    <row r="140" spans="1:76">
      <c r="A140" s="75">
        <v>43165</v>
      </c>
      <c r="B140" s="69">
        <v>2561240</v>
      </c>
      <c r="C140" s="97">
        <v>18640</v>
      </c>
      <c r="D140" s="62">
        <v>6790.5520000000006</v>
      </c>
      <c r="E140" s="66">
        <v>43165</v>
      </c>
      <c r="F140" s="69">
        <v>15469</v>
      </c>
      <c r="G140" s="59">
        <v>1948</v>
      </c>
      <c r="H140" s="62">
        <v>709.65640000000008</v>
      </c>
      <c r="I140" s="66">
        <v>43159</v>
      </c>
      <c r="J140" s="68">
        <v>19609</v>
      </c>
      <c r="K140" s="62">
        <v>695</v>
      </c>
      <c r="L140" s="62">
        <v>253.1885</v>
      </c>
      <c r="M140" s="66">
        <v>43159</v>
      </c>
      <c r="N140" s="69">
        <v>1356788</v>
      </c>
      <c r="O140" s="69">
        <v>2407</v>
      </c>
      <c r="P140" s="68">
        <v>876.87009999999998</v>
      </c>
      <c r="Q140" s="66">
        <v>0</v>
      </c>
      <c r="R140" s="68">
        <v>0</v>
      </c>
      <c r="S140" s="59">
        <v>0</v>
      </c>
      <c r="T140" s="62">
        <v>0</v>
      </c>
      <c r="U140" s="66">
        <v>0</v>
      </c>
      <c r="V140" s="68">
        <v>0</v>
      </c>
      <c r="W140" s="69">
        <v>0</v>
      </c>
      <c r="X140" s="68">
        <v>0</v>
      </c>
      <c r="Z140" s="75">
        <v>43159</v>
      </c>
      <c r="AA140">
        <v>0</v>
      </c>
      <c r="AB140">
        <v>0</v>
      </c>
      <c r="AC140" s="151">
        <v>149356</v>
      </c>
      <c r="AD140" s="100">
        <v>43159</v>
      </c>
      <c r="AE140" s="72">
        <v>9446</v>
      </c>
      <c r="AF140">
        <v>0</v>
      </c>
      <c r="AG140" s="97">
        <v>1588</v>
      </c>
      <c r="AH140" s="100">
        <v>43159</v>
      </c>
      <c r="AI140" s="72">
        <v>28247</v>
      </c>
      <c r="AJ140">
        <v>0</v>
      </c>
      <c r="AK140" s="97">
        <v>935</v>
      </c>
      <c r="AL140" s="100">
        <v>43159</v>
      </c>
      <c r="AM140" s="72">
        <v>68030</v>
      </c>
      <c r="AN140">
        <v>0</v>
      </c>
      <c r="AO140">
        <v>0</v>
      </c>
      <c r="AP140" s="97">
        <v>1959</v>
      </c>
      <c r="AQ140" s="100">
        <v>43159</v>
      </c>
      <c r="AR140" s="72">
        <v>400</v>
      </c>
      <c r="AS140">
        <v>0</v>
      </c>
      <c r="AT140">
        <v>0</v>
      </c>
      <c r="AU140" s="97">
        <v>420</v>
      </c>
      <c r="AV140" s="100">
        <v>43159</v>
      </c>
      <c r="AW140" s="72">
        <v>105698</v>
      </c>
      <c r="AX140">
        <v>0</v>
      </c>
      <c r="AY140">
        <v>0</v>
      </c>
      <c r="AZ140" s="97">
        <v>1616</v>
      </c>
      <c r="BA140" s="100">
        <v>43159</v>
      </c>
      <c r="BB140" s="72">
        <v>935231</v>
      </c>
      <c r="BC140">
        <v>0</v>
      </c>
      <c r="BD140">
        <v>0</v>
      </c>
      <c r="BE140" s="97">
        <v>5694</v>
      </c>
      <c r="BG140" s="75">
        <v>43159</v>
      </c>
      <c r="BH140" s="69">
        <v>7</v>
      </c>
      <c r="BI140" s="87">
        <v>1</v>
      </c>
      <c r="BJ140" s="75">
        <v>43159</v>
      </c>
      <c r="BK140" s="69">
        <v>192</v>
      </c>
      <c r="BL140" s="174">
        <v>23</v>
      </c>
      <c r="BM140" s="75">
        <v>43159</v>
      </c>
      <c r="BN140" s="69">
        <v>467096</v>
      </c>
      <c r="BO140" s="145">
        <v>1629</v>
      </c>
      <c r="BP140" s="75">
        <v>43159</v>
      </c>
      <c r="BQ140" s="69">
        <v>4247</v>
      </c>
      <c r="BR140" s="145">
        <v>1482</v>
      </c>
      <c r="BS140">
        <v>43159</v>
      </c>
      <c r="BT140">
        <v>56329</v>
      </c>
      <c r="BU140">
        <v>184</v>
      </c>
      <c r="BV140">
        <v>0</v>
      </c>
      <c r="BW140">
        <v>0</v>
      </c>
      <c r="BX140">
        <v>0</v>
      </c>
    </row>
    <row r="141" spans="1:76">
      <c r="A141" s="75">
        <v>43189</v>
      </c>
      <c r="B141" s="69">
        <v>2573331</v>
      </c>
      <c r="C141" s="97">
        <v>12091</v>
      </c>
      <c r="D141" s="62">
        <v>4404.7512999999999</v>
      </c>
      <c r="E141" s="66">
        <v>43189</v>
      </c>
      <c r="F141" s="69">
        <v>16200</v>
      </c>
      <c r="G141" s="59">
        <v>731</v>
      </c>
      <c r="H141" s="62">
        <v>266.30330000000004</v>
      </c>
      <c r="I141" s="66">
        <v>43189</v>
      </c>
      <c r="J141" s="68">
        <v>20241</v>
      </c>
      <c r="K141" s="62">
        <v>632</v>
      </c>
      <c r="L141" s="62">
        <v>230.23760000000001</v>
      </c>
      <c r="M141" s="66">
        <v>43189</v>
      </c>
      <c r="N141" s="69">
        <v>1358660</v>
      </c>
      <c r="O141" s="69">
        <v>1872</v>
      </c>
      <c r="P141" s="68">
        <v>681.96960000000001</v>
      </c>
      <c r="Q141" s="66">
        <v>0</v>
      </c>
      <c r="R141" s="68">
        <v>0</v>
      </c>
      <c r="S141" s="59">
        <v>0</v>
      </c>
      <c r="T141" s="62">
        <v>0</v>
      </c>
      <c r="U141" s="66">
        <v>0</v>
      </c>
      <c r="V141" s="68">
        <v>0</v>
      </c>
      <c r="W141" s="69">
        <v>0</v>
      </c>
      <c r="X141" s="68">
        <v>0</v>
      </c>
      <c r="Z141" s="75">
        <v>43189</v>
      </c>
      <c r="AA141">
        <v>0</v>
      </c>
      <c r="AB141">
        <v>0</v>
      </c>
      <c r="AC141" s="151">
        <v>156445</v>
      </c>
      <c r="AD141" s="100">
        <v>43189</v>
      </c>
      <c r="AE141" s="72">
        <v>10510</v>
      </c>
      <c r="AF141">
        <v>0</v>
      </c>
      <c r="AG141" s="97">
        <v>1064</v>
      </c>
      <c r="AH141" s="100">
        <v>43189</v>
      </c>
      <c r="AI141" s="72">
        <v>30836</v>
      </c>
      <c r="AJ141">
        <v>0</v>
      </c>
      <c r="AK141" s="97">
        <v>2589</v>
      </c>
      <c r="AL141" s="100">
        <v>43189</v>
      </c>
      <c r="AM141" s="72">
        <v>69530</v>
      </c>
      <c r="AN141">
        <v>0</v>
      </c>
      <c r="AO141">
        <v>0</v>
      </c>
      <c r="AP141" s="97">
        <v>1500</v>
      </c>
      <c r="AQ141" s="100">
        <v>43189</v>
      </c>
      <c r="AR141" s="72">
        <v>451</v>
      </c>
      <c r="AS141">
        <v>0</v>
      </c>
      <c r="AT141">
        <v>0</v>
      </c>
      <c r="AU141" s="97">
        <v>51</v>
      </c>
      <c r="AV141" s="100">
        <v>43189</v>
      </c>
      <c r="AW141" s="72">
        <v>106617</v>
      </c>
      <c r="AX141">
        <v>0</v>
      </c>
      <c r="AY141">
        <v>0</v>
      </c>
      <c r="AZ141" s="97">
        <v>919</v>
      </c>
      <c r="BA141" s="100">
        <v>43189</v>
      </c>
      <c r="BB141" s="72">
        <v>940437</v>
      </c>
      <c r="BC141">
        <v>0</v>
      </c>
      <c r="BD141">
        <v>0</v>
      </c>
      <c r="BE141" s="97">
        <v>5206</v>
      </c>
      <c r="BG141" s="75">
        <v>43187</v>
      </c>
      <c r="BH141" s="69">
        <v>9</v>
      </c>
      <c r="BI141" s="87">
        <v>2</v>
      </c>
      <c r="BJ141" s="75">
        <v>43187</v>
      </c>
      <c r="BK141" s="69">
        <v>211</v>
      </c>
      <c r="BL141" s="174">
        <v>19</v>
      </c>
      <c r="BM141" s="75">
        <v>43187</v>
      </c>
      <c r="BN141" s="69">
        <v>468549</v>
      </c>
      <c r="BO141" s="145">
        <v>1453</v>
      </c>
      <c r="BP141" s="75">
        <v>43187</v>
      </c>
      <c r="BQ141" s="69">
        <v>5522</v>
      </c>
      <c r="BR141" s="145">
        <v>1275</v>
      </c>
      <c r="BS141">
        <v>43187</v>
      </c>
      <c r="BT141">
        <v>56579</v>
      </c>
      <c r="BU141">
        <v>250</v>
      </c>
      <c r="BV141">
        <v>0</v>
      </c>
      <c r="BW141">
        <v>0</v>
      </c>
      <c r="BX141">
        <v>0</v>
      </c>
    </row>
    <row r="142" spans="1:76">
      <c r="A142" s="75">
        <v>43220</v>
      </c>
      <c r="B142" s="69">
        <v>2577490</v>
      </c>
      <c r="C142" s="97">
        <v>4159</v>
      </c>
      <c r="D142" s="62">
        <v>1515.1237000000001</v>
      </c>
      <c r="E142" s="66">
        <v>43220</v>
      </c>
      <c r="F142" s="69">
        <v>16823</v>
      </c>
      <c r="G142" s="59">
        <v>623</v>
      </c>
      <c r="H142" s="62">
        <v>226.9589</v>
      </c>
      <c r="I142" s="66">
        <v>43220</v>
      </c>
      <c r="J142" s="68">
        <v>20560</v>
      </c>
      <c r="K142" s="62">
        <v>319</v>
      </c>
      <c r="L142" s="62">
        <v>116.21170000000001</v>
      </c>
      <c r="M142" s="66">
        <v>43220</v>
      </c>
      <c r="N142" s="69">
        <v>1359779</v>
      </c>
      <c r="O142" s="69">
        <v>1119</v>
      </c>
      <c r="P142" s="68">
        <v>407.65170000000001</v>
      </c>
      <c r="Q142" s="66">
        <v>0</v>
      </c>
      <c r="R142" s="68">
        <v>0</v>
      </c>
      <c r="S142" s="59">
        <v>0</v>
      </c>
      <c r="T142" s="62">
        <v>0</v>
      </c>
      <c r="U142" s="66">
        <v>0</v>
      </c>
      <c r="V142" s="68">
        <v>0</v>
      </c>
      <c r="W142" s="69">
        <v>0</v>
      </c>
      <c r="X142" s="68">
        <v>0</v>
      </c>
      <c r="Z142" s="75">
        <v>43220</v>
      </c>
      <c r="AA142">
        <v>0</v>
      </c>
      <c r="AB142">
        <v>0</v>
      </c>
      <c r="AC142" s="151">
        <v>137106</v>
      </c>
      <c r="AD142" s="100">
        <v>43220</v>
      </c>
      <c r="AE142" s="72">
        <v>11070</v>
      </c>
      <c r="AF142">
        <v>0</v>
      </c>
      <c r="AG142" s="97">
        <v>560</v>
      </c>
      <c r="AH142" s="100">
        <v>43220</v>
      </c>
      <c r="AI142" s="72">
        <v>31824</v>
      </c>
      <c r="AJ142">
        <v>0</v>
      </c>
      <c r="AK142" s="97">
        <v>988</v>
      </c>
      <c r="AL142" s="100">
        <v>43220</v>
      </c>
      <c r="AM142" s="72">
        <v>71016</v>
      </c>
      <c r="AN142">
        <v>0</v>
      </c>
      <c r="AO142">
        <v>0</v>
      </c>
      <c r="AP142" s="97">
        <v>1486</v>
      </c>
      <c r="AQ142" s="100">
        <v>43220</v>
      </c>
      <c r="AR142" s="72">
        <v>492</v>
      </c>
      <c r="AS142">
        <v>0</v>
      </c>
      <c r="AT142">
        <v>0</v>
      </c>
      <c r="AU142" s="97">
        <v>41</v>
      </c>
      <c r="AV142" s="100">
        <v>43220</v>
      </c>
      <c r="AW142" s="72">
        <v>107290</v>
      </c>
      <c r="AX142">
        <v>0</v>
      </c>
      <c r="AY142">
        <v>0</v>
      </c>
      <c r="AZ142" s="97">
        <v>673</v>
      </c>
      <c r="BA142" s="100">
        <v>43220</v>
      </c>
      <c r="BB142" s="72">
        <v>944388</v>
      </c>
      <c r="BC142">
        <v>0</v>
      </c>
      <c r="BD142">
        <v>0</v>
      </c>
      <c r="BE142" s="97">
        <v>3951</v>
      </c>
      <c r="BG142" s="75">
        <v>43218</v>
      </c>
      <c r="BH142" s="69">
        <v>9</v>
      </c>
      <c r="BI142" s="87">
        <v>0</v>
      </c>
      <c r="BJ142" s="75">
        <v>43218</v>
      </c>
      <c r="BK142" s="69">
        <v>229</v>
      </c>
      <c r="BL142" s="174">
        <v>18</v>
      </c>
      <c r="BM142" s="75">
        <v>43218</v>
      </c>
      <c r="BN142" s="69">
        <v>470029</v>
      </c>
      <c r="BO142" s="145">
        <v>1480</v>
      </c>
      <c r="BP142" s="75">
        <v>43218</v>
      </c>
      <c r="BQ142" s="69">
        <v>6670</v>
      </c>
      <c r="BR142" s="145">
        <v>1148</v>
      </c>
      <c r="BS142">
        <v>43218</v>
      </c>
      <c r="BT142">
        <v>56729</v>
      </c>
      <c r="BU142">
        <v>150</v>
      </c>
      <c r="BV142">
        <v>0</v>
      </c>
      <c r="BW142">
        <v>0</v>
      </c>
      <c r="BX142">
        <v>0</v>
      </c>
    </row>
    <row r="143" spans="1:76">
      <c r="A143" s="75">
        <v>43250</v>
      </c>
      <c r="B143" s="69">
        <v>2583820</v>
      </c>
      <c r="C143" s="97">
        <v>6330</v>
      </c>
      <c r="D143" s="62">
        <v>2306.0190000000002</v>
      </c>
      <c r="E143" s="66">
        <v>43250</v>
      </c>
      <c r="F143" s="69">
        <v>17578</v>
      </c>
      <c r="G143" s="59">
        <v>755</v>
      </c>
      <c r="H143" s="62">
        <v>275.04650000000004</v>
      </c>
      <c r="I143" s="66">
        <v>43250</v>
      </c>
      <c r="J143" s="68">
        <v>20569</v>
      </c>
      <c r="K143" s="62">
        <v>9</v>
      </c>
      <c r="L143" s="62">
        <v>3.2787000000000002</v>
      </c>
      <c r="M143" s="66">
        <v>43250</v>
      </c>
      <c r="N143" s="69">
        <v>0</v>
      </c>
      <c r="O143" s="69">
        <v>1520</v>
      </c>
      <c r="P143" s="68">
        <v>553.73599999999999</v>
      </c>
      <c r="Q143" s="66">
        <v>0</v>
      </c>
      <c r="R143" s="68">
        <v>0</v>
      </c>
      <c r="S143" s="59">
        <v>0</v>
      </c>
      <c r="T143" s="62">
        <v>0</v>
      </c>
      <c r="U143" s="66">
        <v>0</v>
      </c>
      <c r="V143" s="68">
        <v>0</v>
      </c>
      <c r="W143" s="69">
        <v>0</v>
      </c>
      <c r="X143" s="68">
        <v>0</v>
      </c>
      <c r="Z143" s="75">
        <v>43250</v>
      </c>
      <c r="AA143">
        <v>0</v>
      </c>
      <c r="AB143">
        <v>0</v>
      </c>
      <c r="AC143" s="151">
        <v>132079</v>
      </c>
      <c r="AD143" s="100">
        <v>43250</v>
      </c>
      <c r="AE143" s="72">
        <v>0</v>
      </c>
      <c r="AF143">
        <v>0</v>
      </c>
      <c r="AG143" s="97">
        <v>200</v>
      </c>
      <c r="AH143" s="100">
        <v>43250</v>
      </c>
      <c r="AI143" s="72">
        <v>0</v>
      </c>
      <c r="AJ143">
        <v>0</v>
      </c>
      <c r="AK143" s="97">
        <v>200</v>
      </c>
      <c r="AL143" s="100">
        <v>43250</v>
      </c>
      <c r="AM143" s="72">
        <v>0</v>
      </c>
      <c r="AN143">
        <v>0</v>
      </c>
      <c r="AO143">
        <v>0</v>
      </c>
      <c r="AP143" s="97">
        <v>1200</v>
      </c>
      <c r="AQ143" s="100">
        <v>43250</v>
      </c>
      <c r="AR143" s="72">
        <v>0</v>
      </c>
      <c r="AS143">
        <v>0</v>
      </c>
      <c r="AT143">
        <v>0</v>
      </c>
      <c r="AU143" s="97">
        <v>200</v>
      </c>
      <c r="AV143" s="100">
        <v>43250</v>
      </c>
      <c r="AW143" s="72">
        <v>0</v>
      </c>
      <c r="AX143">
        <v>0</v>
      </c>
      <c r="AY143">
        <v>0</v>
      </c>
      <c r="AZ143" s="97">
        <v>300</v>
      </c>
      <c r="BA143" s="100">
        <v>43250</v>
      </c>
      <c r="BB143" s="72">
        <v>0</v>
      </c>
      <c r="BC143">
        <v>0</v>
      </c>
      <c r="BD143">
        <v>0</v>
      </c>
      <c r="BE143" s="97">
        <v>3000</v>
      </c>
      <c r="BG143" s="75">
        <v>43248</v>
      </c>
      <c r="BH143" s="69">
        <v>0</v>
      </c>
      <c r="BI143" s="87">
        <v>0</v>
      </c>
      <c r="BJ143" s="75">
        <v>43248</v>
      </c>
      <c r="BK143" s="69">
        <v>0</v>
      </c>
      <c r="BL143" s="174">
        <v>16</v>
      </c>
      <c r="BM143" s="75">
        <v>43248</v>
      </c>
      <c r="BN143" s="69">
        <v>0</v>
      </c>
      <c r="BO143" s="145">
        <v>1300</v>
      </c>
      <c r="BP143" s="75">
        <v>43248</v>
      </c>
      <c r="BQ143" s="69">
        <v>0</v>
      </c>
      <c r="BR143" s="145">
        <v>1200</v>
      </c>
      <c r="BS143">
        <v>43248</v>
      </c>
      <c r="BT143">
        <v>0</v>
      </c>
      <c r="BU143">
        <v>130</v>
      </c>
      <c r="BV143">
        <v>0</v>
      </c>
      <c r="BW143">
        <v>0</v>
      </c>
      <c r="BX143">
        <v>0</v>
      </c>
    </row>
    <row r="144" spans="1:76">
      <c r="A144" s="75">
        <v>43281</v>
      </c>
      <c r="B144" s="69">
        <v>2590350</v>
      </c>
      <c r="C144" s="97">
        <v>6530</v>
      </c>
      <c r="D144" s="62">
        <v>2378.8789999999999</v>
      </c>
      <c r="E144" s="66">
        <v>43281</v>
      </c>
      <c r="F144" s="69">
        <v>17932</v>
      </c>
      <c r="G144" s="59">
        <v>354</v>
      </c>
      <c r="H144" s="62">
        <v>128.9622</v>
      </c>
      <c r="I144" s="66">
        <v>43281</v>
      </c>
      <c r="J144" s="68">
        <v>20710</v>
      </c>
      <c r="K144" s="62">
        <v>141</v>
      </c>
      <c r="L144" s="62">
        <v>51.366300000000003</v>
      </c>
      <c r="M144" s="66">
        <v>43281</v>
      </c>
      <c r="N144" s="69">
        <v>0</v>
      </c>
      <c r="O144" s="69">
        <v>1780</v>
      </c>
      <c r="P144" s="68">
        <v>648.45400000000006</v>
      </c>
      <c r="Q144" s="66">
        <v>0</v>
      </c>
      <c r="R144" s="68">
        <v>0</v>
      </c>
      <c r="S144" s="59">
        <v>0</v>
      </c>
      <c r="T144" s="62">
        <v>0</v>
      </c>
      <c r="U144" s="66">
        <v>0</v>
      </c>
      <c r="V144" s="68">
        <v>0</v>
      </c>
      <c r="W144" s="69">
        <v>0</v>
      </c>
      <c r="X144" s="68">
        <v>0</v>
      </c>
      <c r="Z144" s="75">
        <v>43281</v>
      </c>
      <c r="AA144">
        <v>0</v>
      </c>
      <c r="AB144">
        <v>0</v>
      </c>
      <c r="AC144" s="151">
        <v>120851</v>
      </c>
      <c r="AD144" s="100">
        <v>43281</v>
      </c>
      <c r="AE144" s="72">
        <v>0</v>
      </c>
      <c r="AF144">
        <v>0</v>
      </c>
      <c r="AG144" s="97">
        <v>1000</v>
      </c>
      <c r="AH144" s="100">
        <v>43281</v>
      </c>
      <c r="AI144" s="72">
        <v>0</v>
      </c>
      <c r="AJ144">
        <v>0</v>
      </c>
      <c r="AK144" s="97">
        <v>2000</v>
      </c>
      <c r="AL144" s="100">
        <v>43281</v>
      </c>
      <c r="AM144" s="72">
        <v>0</v>
      </c>
      <c r="AN144">
        <v>0</v>
      </c>
      <c r="AO144">
        <v>0</v>
      </c>
      <c r="AP144" s="97">
        <v>1200</v>
      </c>
      <c r="AQ144" s="100">
        <v>43281</v>
      </c>
      <c r="AR144" s="72">
        <v>0</v>
      </c>
      <c r="AS144">
        <v>0</v>
      </c>
      <c r="AT144">
        <v>0</v>
      </c>
      <c r="AU144" s="97">
        <v>200</v>
      </c>
      <c r="AV144" s="100">
        <v>43281</v>
      </c>
      <c r="AW144" s="72">
        <v>0</v>
      </c>
      <c r="AX144">
        <v>0</v>
      </c>
      <c r="AY144">
        <v>0</v>
      </c>
      <c r="AZ144" s="97">
        <v>400</v>
      </c>
      <c r="BA144" s="100">
        <v>43281</v>
      </c>
      <c r="BB144" s="72">
        <v>0</v>
      </c>
      <c r="BC144">
        <v>0</v>
      </c>
      <c r="BD144">
        <v>0</v>
      </c>
      <c r="BE144" s="97">
        <v>3450</v>
      </c>
      <c r="BG144" s="75">
        <v>43279</v>
      </c>
      <c r="BH144" s="69">
        <v>0</v>
      </c>
      <c r="BI144" s="87">
        <v>0</v>
      </c>
      <c r="BJ144" s="75">
        <v>43279</v>
      </c>
      <c r="BK144" s="69">
        <v>0</v>
      </c>
      <c r="BL144" s="174">
        <v>20</v>
      </c>
      <c r="BM144" s="75">
        <v>43279</v>
      </c>
      <c r="BN144" s="69">
        <v>0</v>
      </c>
      <c r="BO144" s="145">
        <v>1400</v>
      </c>
      <c r="BP144" s="75">
        <v>43279</v>
      </c>
      <c r="BQ144" s="69">
        <v>0</v>
      </c>
      <c r="BR144" s="145">
        <v>1400</v>
      </c>
      <c r="BS144">
        <v>43279</v>
      </c>
      <c r="BT144">
        <v>0</v>
      </c>
      <c r="BU144">
        <v>150</v>
      </c>
      <c r="BV144">
        <v>0</v>
      </c>
      <c r="BW144">
        <v>0</v>
      </c>
      <c r="BX144">
        <v>0</v>
      </c>
    </row>
    <row r="145" spans="1:76">
      <c r="A145" s="75">
        <v>43311</v>
      </c>
      <c r="B145" s="69" t="s">
        <v>188</v>
      </c>
      <c r="C145" s="97">
        <v>5040</v>
      </c>
      <c r="D145" s="62">
        <v>1836.0720000000001</v>
      </c>
      <c r="E145" s="66">
        <v>43311</v>
      </c>
      <c r="F145" s="69">
        <v>17955</v>
      </c>
      <c r="G145" s="59">
        <v>23</v>
      </c>
      <c r="H145" s="62">
        <v>8.3788999999999998</v>
      </c>
      <c r="I145" s="66">
        <v>43311</v>
      </c>
      <c r="J145" s="68">
        <v>20719</v>
      </c>
      <c r="K145" s="62">
        <v>9</v>
      </c>
      <c r="L145" s="62">
        <v>3.2787000000000002</v>
      </c>
      <c r="M145" s="66">
        <v>43311</v>
      </c>
      <c r="N145" s="69">
        <v>0</v>
      </c>
      <c r="O145" s="69">
        <v>1400</v>
      </c>
      <c r="P145" s="68">
        <v>510.02000000000004</v>
      </c>
      <c r="Q145" s="66">
        <v>0</v>
      </c>
      <c r="R145" s="68">
        <v>0</v>
      </c>
      <c r="S145" s="59">
        <v>0</v>
      </c>
      <c r="T145" s="62">
        <v>0</v>
      </c>
      <c r="U145" s="66">
        <v>0</v>
      </c>
      <c r="V145" s="68">
        <v>0</v>
      </c>
      <c r="W145" s="69">
        <v>0</v>
      </c>
      <c r="X145" s="68">
        <v>0</v>
      </c>
      <c r="Z145" s="75">
        <v>43311</v>
      </c>
      <c r="AA145">
        <v>0</v>
      </c>
      <c r="AB145">
        <v>0</v>
      </c>
      <c r="AC145" s="151">
        <v>125732</v>
      </c>
      <c r="AD145" s="100">
        <v>43311</v>
      </c>
      <c r="AE145" s="72">
        <v>0</v>
      </c>
      <c r="AF145">
        <v>0</v>
      </c>
      <c r="AG145" s="97">
        <v>300</v>
      </c>
      <c r="AH145" s="100">
        <v>43311</v>
      </c>
      <c r="AI145" s="72">
        <v>0</v>
      </c>
      <c r="AJ145">
        <v>0</v>
      </c>
      <c r="AK145" s="97">
        <v>200</v>
      </c>
      <c r="AL145" s="100">
        <v>43311</v>
      </c>
      <c r="AM145" s="72">
        <v>0</v>
      </c>
      <c r="AN145">
        <v>0</v>
      </c>
      <c r="AO145">
        <v>0</v>
      </c>
      <c r="AP145" s="97">
        <v>1300</v>
      </c>
      <c r="AQ145" s="100">
        <v>43311</v>
      </c>
      <c r="AR145" s="72">
        <v>0</v>
      </c>
      <c r="AS145">
        <v>0</v>
      </c>
      <c r="AT145">
        <v>0</v>
      </c>
      <c r="AU145" s="97">
        <v>0</v>
      </c>
      <c r="AV145" s="100">
        <v>43311</v>
      </c>
      <c r="AW145" s="72">
        <v>0</v>
      </c>
      <c r="AX145">
        <v>0</v>
      </c>
      <c r="AY145">
        <v>0</v>
      </c>
      <c r="AZ145" s="97">
        <v>750</v>
      </c>
      <c r="BA145" s="100">
        <v>43311</v>
      </c>
      <c r="BB145" s="72">
        <v>0</v>
      </c>
      <c r="BC145">
        <v>0</v>
      </c>
      <c r="BD145">
        <v>0</v>
      </c>
      <c r="BE145" s="97">
        <v>15</v>
      </c>
      <c r="BG145" s="75">
        <v>43309</v>
      </c>
      <c r="BH145" s="69">
        <v>0</v>
      </c>
      <c r="BI145" s="87">
        <v>0</v>
      </c>
      <c r="BJ145" s="75">
        <v>43309</v>
      </c>
      <c r="BK145" s="69">
        <v>0</v>
      </c>
      <c r="BL145" s="174">
        <v>20</v>
      </c>
      <c r="BM145" s="75">
        <v>43309</v>
      </c>
      <c r="BN145" s="69">
        <v>0</v>
      </c>
      <c r="BO145" s="145">
        <v>1400</v>
      </c>
      <c r="BP145" s="75">
        <v>43309</v>
      </c>
      <c r="BQ145" s="69">
        <v>0</v>
      </c>
      <c r="BR145" s="145">
        <v>1400</v>
      </c>
      <c r="BS145">
        <v>43309</v>
      </c>
      <c r="BT145">
        <v>0</v>
      </c>
      <c r="BU145">
        <v>150</v>
      </c>
      <c r="BV145">
        <v>0</v>
      </c>
      <c r="BW145">
        <v>0</v>
      </c>
      <c r="BX145">
        <v>0</v>
      </c>
    </row>
    <row r="146" spans="1:76">
      <c r="A146" s="75">
        <v>43342</v>
      </c>
      <c r="B146" s="69">
        <v>2598720</v>
      </c>
      <c r="C146" s="97">
        <v>3330</v>
      </c>
      <c r="D146" s="62">
        <v>1213.1190000000001</v>
      </c>
      <c r="E146" s="66">
        <v>43342</v>
      </c>
      <c r="F146" s="69">
        <v>17972</v>
      </c>
      <c r="G146" s="59">
        <v>17</v>
      </c>
      <c r="H146" s="62">
        <v>6.1931000000000003</v>
      </c>
      <c r="I146" s="66">
        <v>43342</v>
      </c>
      <c r="J146" s="68">
        <v>20724</v>
      </c>
      <c r="K146" s="62">
        <v>5</v>
      </c>
      <c r="L146" s="62">
        <v>1.8215000000000001</v>
      </c>
      <c r="M146" s="66">
        <v>43342</v>
      </c>
      <c r="N146" s="69">
        <v>1373746</v>
      </c>
      <c r="O146" s="69">
        <v>8148</v>
      </c>
      <c r="P146" s="68">
        <v>2968.3164000000002</v>
      </c>
      <c r="Q146" s="66">
        <v>0</v>
      </c>
      <c r="R146" s="68">
        <v>0</v>
      </c>
      <c r="S146" s="59">
        <v>0</v>
      </c>
      <c r="T146" s="62">
        <v>0</v>
      </c>
      <c r="U146" s="66">
        <v>0</v>
      </c>
      <c r="V146" s="68">
        <v>0</v>
      </c>
      <c r="W146" s="69">
        <v>0</v>
      </c>
      <c r="X146" s="68">
        <v>0</v>
      </c>
      <c r="Z146" s="75">
        <v>43342</v>
      </c>
      <c r="AA146">
        <v>0</v>
      </c>
      <c r="AB146">
        <v>0</v>
      </c>
      <c r="AC146" s="151">
        <v>134371</v>
      </c>
      <c r="AD146" s="100">
        <v>43342</v>
      </c>
      <c r="AE146" s="72">
        <v>12490</v>
      </c>
      <c r="AF146">
        <v>0</v>
      </c>
      <c r="AG146" s="97">
        <v>420</v>
      </c>
      <c r="AH146" s="100">
        <v>43342</v>
      </c>
      <c r="AI146" s="72">
        <v>32810</v>
      </c>
      <c r="AJ146">
        <v>0</v>
      </c>
      <c r="AK146" s="97">
        <v>386</v>
      </c>
      <c r="AL146" s="100">
        <v>43342</v>
      </c>
      <c r="AM146" s="72">
        <v>76201</v>
      </c>
      <c r="AN146">
        <v>0</v>
      </c>
      <c r="AO146">
        <v>0</v>
      </c>
      <c r="AP146" s="97">
        <v>1285</v>
      </c>
      <c r="AQ146" s="100">
        <v>43312</v>
      </c>
      <c r="AR146" s="72">
        <v>0</v>
      </c>
      <c r="AS146">
        <v>0</v>
      </c>
      <c r="AT146">
        <v>0</v>
      </c>
      <c r="AU146" s="97">
        <v>0</v>
      </c>
      <c r="AV146" s="100">
        <v>43342</v>
      </c>
      <c r="AW146" s="72">
        <v>111059</v>
      </c>
      <c r="AX146">
        <v>0</v>
      </c>
      <c r="AY146">
        <v>0</v>
      </c>
      <c r="AZ146" s="97">
        <v>846</v>
      </c>
      <c r="BA146" s="100">
        <v>43342</v>
      </c>
      <c r="BB146" s="72">
        <v>948398</v>
      </c>
      <c r="BC146">
        <v>0</v>
      </c>
      <c r="BD146">
        <v>0</v>
      </c>
      <c r="BE146" s="97">
        <v>14</v>
      </c>
      <c r="BG146" s="75">
        <v>43340</v>
      </c>
      <c r="BH146" s="69">
        <v>7.95</v>
      </c>
      <c r="BI146" s="87">
        <v>0</v>
      </c>
      <c r="BJ146" s="75">
        <v>43340</v>
      </c>
      <c r="BK146" s="69">
        <v>397</v>
      </c>
      <c r="BL146" s="174">
        <v>48</v>
      </c>
      <c r="BM146" s="75">
        <v>43340</v>
      </c>
      <c r="BN146" s="69">
        <v>478420</v>
      </c>
      <c r="BO146" s="145">
        <v>2091</v>
      </c>
      <c r="BP146" s="75">
        <v>43340</v>
      </c>
      <c r="BQ146" s="69">
        <v>0</v>
      </c>
      <c r="BR146" s="145">
        <v>0</v>
      </c>
      <c r="BS146">
        <v>43340</v>
      </c>
      <c r="BT146">
        <v>57819</v>
      </c>
      <c r="BU146">
        <v>0</v>
      </c>
      <c r="BV146">
        <v>0</v>
      </c>
      <c r="BW146">
        <v>0</v>
      </c>
      <c r="BX146">
        <v>0</v>
      </c>
    </row>
    <row r="147" spans="1:76">
      <c r="A147" s="75">
        <v>43373</v>
      </c>
      <c r="B147" s="69">
        <v>2602480</v>
      </c>
      <c r="C147" s="97">
        <v>0</v>
      </c>
      <c r="D147" s="62">
        <v>0</v>
      </c>
      <c r="E147" s="66">
        <v>43373</v>
      </c>
      <c r="F147" s="69">
        <v>18037</v>
      </c>
      <c r="G147" s="59">
        <v>0</v>
      </c>
      <c r="H147" s="62">
        <v>0</v>
      </c>
      <c r="I147" s="66">
        <v>43373</v>
      </c>
      <c r="J147" s="68">
        <v>20769</v>
      </c>
      <c r="K147" s="62">
        <v>0</v>
      </c>
      <c r="L147" s="62">
        <v>0</v>
      </c>
      <c r="M147" s="66">
        <v>43373</v>
      </c>
      <c r="N147" s="69">
        <v>0</v>
      </c>
      <c r="O147" s="69">
        <v>0</v>
      </c>
      <c r="P147" s="68">
        <v>0</v>
      </c>
      <c r="Q147" s="66">
        <v>0</v>
      </c>
      <c r="R147" s="68">
        <v>0</v>
      </c>
      <c r="S147" s="59">
        <v>0</v>
      </c>
      <c r="T147" s="62">
        <v>0</v>
      </c>
      <c r="U147" s="66">
        <v>0</v>
      </c>
      <c r="V147" s="68">
        <v>0</v>
      </c>
      <c r="W147" s="69">
        <v>0</v>
      </c>
      <c r="X147" s="68">
        <v>0</v>
      </c>
      <c r="Z147" s="75">
        <v>43373</v>
      </c>
      <c r="AA147">
        <v>0</v>
      </c>
      <c r="AB147">
        <v>0</v>
      </c>
      <c r="AC147" s="151">
        <v>130546</v>
      </c>
      <c r="AD147" s="100">
        <v>43373</v>
      </c>
      <c r="AE147" s="72">
        <v>0</v>
      </c>
      <c r="AF147">
        <v>0</v>
      </c>
      <c r="AG147" s="97">
        <v>400</v>
      </c>
      <c r="AH147" s="100">
        <v>43373</v>
      </c>
      <c r="AI147" s="72">
        <v>0</v>
      </c>
      <c r="AJ147">
        <v>0</v>
      </c>
      <c r="AK147" s="97">
        <v>0</v>
      </c>
      <c r="AL147" s="100">
        <v>43373</v>
      </c>
      <c r="AM147" s="72">
        <v>0</v>
      </c>
      <c r="AN147">
        <v>0</v>
      </c>
      <c r="AO147">
        <v>0</v>
      </c>
      <c r="AP147" s="97">
        <v>1400</v>
      </c>
      <c r="AQ147" s="100">
        <v>43373</v>
      </c>
      <c r="AR147" s="72">
        <v>0</v>
      </c>
      <c r="AS147">
        <v>0</v>
      </c>
      <c r="AT147">
        <v>0</v>
      </c>
      <c r="AU147" s="97">
        <v>0</v>
      </c>
      <c r="AV147" s="100">
        <v>43373</v>
      </c>
      <c r="AW147" s="72">
        <v>0</v>
      </c>
      <c r="AX147">
        <v>0</v>
      </c>
      <c r="AY147">
        <v>0</v>
      </c>
      <c r="AZ147" s="97">
        <v>0</v>
      </c>
      <c r="BA147" s="100">
        <v>43373</v>
      </c>
      <c r="BB147" s="72">
        <v>0</v>
      </c>
      <c r="BC147">
        <v>0</v>
      </c>
      <c r="BD147">
        <v>0</v>
      </c>
      <c r="BE147" s="97">
        <v>0</v>
      </c>
      <c r="BG147" s="75">
        <v>43371</v>
      </c>
      <c r="BH147" s="69">
        <v>0</v>
      </c>
      <c r="BI147" s="87">
        <v>0</v>
      </c>
      <c r="BJ147" s="75">
        <v>43371</v>
      </c>
      <c r="BK147" s="69">
        <v>0</v>
      </c>
      <c r="BL147" s="174">
        <v>50</v>
      </c>
      <c r="BM147" s="75">
        <v>43371</v>
      </c>
      <c r="BN147" s="69">
        <v>0</v>
      </c>
      <c r="BO147" s="145">
        <v>1500</v>
      </c>
      <c r="BP147" s="75">
        <v>43371</v>
      </c>
      <c r="BQ147" s="69">
        <v>0</v>
      </c>
      <c r="BR147" s="145">
        <v>1200</v>
      </c>
      <c r="BS147">
        <v>43371</v>
      </c>
      <c r="BT147">
        <v>0</v>
      </c>
      <c r="BU147">
        <v>190</v>
      </c>
      <c r="BV147">
        <v>0</v>
      </c>
      <c r="BW147">
        <v>0</v>
      </c>
      <c r="BX147">
        <v>0</v>
      </c>
    </row>
    <row r="148" spans="1:76">
      <c r="A148" s="75">
        <v>43403</v>
      </c>
      <c r="B148" s="69">
        <v>2613720</v>
      </c>
      <c r="C148" s="97">
        <v>11240</v>
      </c>
      <c r="D148" s="62">
        <v>4094.732</v>
      </c>
      <c r="E148" s="66">
        <v>43403</v>
      </c>
      <c r="F148" s="69">
        <v>18482</v>
      </c>
      <c r="G148" s="59">
        <v>445</v>
      </c>
      <c r="H148" s="62">
        <v>162.11350000000002</v>
      </c>
      <c r="I148" s="66">
        <v>43403</v>
      </c>
      <c r="J148" s="68">
        <v>21152</v>
      </c>
      <c r="K148" s="62">
        <v>202</v>
      </c>
      <c r="L148" s="62">
        <v>73.5886</v>
      </c>
      <c r="M148" s="66">
        <v>43403</v>
      </c>
      <c r="N148" s="69">
        <v>1379717</v>
      </c>
      <c r="O148" s="69">
        <v>3471</v>
      </c>
      <c r="P148" s="68">
        <v>1264.4853000000001</v>
      </c>
      <c r="Q148" s="66">
        <v>0</v>
      </c>
      <c r="R148" s="68">
        <v>0</v>
      </c>
      <c r="S148" s="59">
        <v>0</v>
      </c>
      <c r="T148" s="62">
        <v>0</v>
      </c>
      <c r="U148" s="66">
        <v>0</v>
      </c>
      <c r="V148" s="68">
        <v>0</v>
      </c>
      <c r="W148" s="69">
        <v>0</v>
      </c>
      <c r="X148" s="68">
        <v>0</v>
      </c>
      <c r="Z148" s="75">
        <v>43403</v>
      </c>
      <c r="AA148">
        <v>0</v>
      </c>
      <c r="AB148">
        <v>0</v>
      </c>
      <c r="AC148" s="151">
        <v>155252</v>
      </c>
      <c r="AD148" s="100">
        <v>43403</v>
      </c>
      <c r="AE148" s="72">
        <v>13302</v>
      </c>
      <c r="AF148">
        <v>0</v>
      </c>
      <c r="AG148" s="97">
        <v>412</v>
      </c>
      <c r="AH148" s="100">
        <v>43403</v>
      </c>
      <c r="AI148" s="72">
        <v>33539</v>
      </c>
      <c r="AJ148">
        <v>0</v>
      </c>
      <c r="AK148" s="97">
        <v>429</v>
      </c>
      <c r="AL148" s="100">
        <v>43403</v>
      </c>
      <c r="AM148" s="72">
        <v>79024</v>
      </c>
      <c r="AN148">
        <v>0</v>
      </c>
      <c r="AO148">
        <v>0</v>
      </c>
      <c r="AP148" s="97">
        <v>1423</v>
      </c>
      <c r="AQ148" s="100">
        <v>43403</v>
      </c>
      <c r="AR148" s="72">
        <v>8316</v>
      </c>
      <c r="AS148">
        <v>0</v>
      </c>
      <c r="AT148">
        <v>0</v>
      </c>
      <c r="AU148" s="97">
        <v>0</v>
      </c>
      <c r="AV148" s="100">
        <v>43403</v>
      </c>
      <c r="AW148" s="72">
        <v>113409</v>
      </c>
      <c r="AX148">
        <v>0</v>
      </c>
      <c r="AY148">
        <v>0</v>
      </c>
      <c r="AZ148" s="97">
        <v>1550</v>
      </c>
      <c r="BA148" s="100">
        <v>43403</v>
      </c>
      <c r="BB148" s="72">
        <v>956492</v>
      </c>
      <c r="BC148">
        <v>0</v>
      </c>
      <c r="BD148">
        <v>0</v>
      </c>
      <c r="BE148" s="97">
        <v>4094</v>
      </c>
      <c r="BG148" s="75">
        <v>43401</v>
      </c>
      <c r="BH148" s="69">
        <v>7</v>
      </c>
      <c r="BI148" s="87">
        <v>0</v>
      </c>
      <c r="BJ148" s="75">
        <v>43401</v>
      </c>
      <c r="BK148" s="69">
        <v>453</v>
      </c>
      <c r="BL148" s="174">
        <v>26</v>
      </c>
      <c r="BM148" s="75">
        <v>43401</v>
      </c>
      <c r="BN148" s="69">
        <v>482490</v>
      </c>
      <c r="BO148" s="145">
        <v>2570</v>
      </c>
      <c r="BP148" s="75">
        <v>43401</v>
      </c>
      <c r="BQ148" s="69">
        <v>14307</v>
      </c>
      <c r="BR148" s="145">
        <v>1137</v>
      </c>
      <c r="BS148">
        <v>43401</v>
      </c>
      <c r="BT148">
        <v>58380</v>
      </c>
      <c r="BU148">
        <v>371</v>
      </c>
      <c r="BV148">
        <v>0</v>
      </c>
      <c r="BW148">
        <v>0</v>
      </c>
      <c r="BX148">
        <v>0</v>
      </c>
    </row>
    <row r="149" spans="1:76">
      <c r="A149" s="75">
        <v>43434</v>
      </c>
      <c r="B149" s="69">
        <v>2624050</v>
      </c>
      <c r="C149" s="97">
        <v>10330</v>
      </c>
      <c r="D149" s="62">
        <v>3763.2190000000001</v>
      </c>
      <c r="E149" s="66">
        <v>43434</v>
      </c>
      <c r="F149" s="69">
        <v>19934</v>
      </c>
      <c r="G149" s="59">
        <v>1452</v>
      </c>
      <c r="H149" s="62">
        <v>528.96360000000004</v>
      </c>
      <c r="I149" s="66">
        <v>43434</v>
      </c>
      <c r="J149" s="68">
        <v>21637</v>
      </c>
      <c r="K149" s="62">
        <v>485</v>
      </c>
      <c r="L149" s="62">
        <v>176.68550000000002</v>
      </c>
      <c r="M149" s="66">
        <v>43434</v>
      </c>
      <c r="N149" s="69">
        <v>1381706</v>
      </c>
      <c r="O149" s="69">
        <v>1989</v>
      </c>
      <c r="P149" s="68">
        <v>724.59270000000004</v>
      </c>
      <c r="Q149" s="66">
        <v>0</v>
      </c>
      <c r="R149" s="68">
        <v>0</v>
      </c>
      <c r="S149" s="59">
        <v>0</v>
      </c>
      <c r="T149" s="62">
        <v>0</v>
      </c>
      <c r="U149" s="66">
        <v>0</v>
      </c>
      <c r="V149" s="68">
        <v>0</v>
      </c>
      <c r="W149" s="69">
        <v>0</v>
      </c>
      <c r="X149" s="68">
        <v>0</v>
      </c>
      <c r="Z149" s="75">
        <v>43434</v>
      </c>
      <c r="AA149">
        <v>0</v>
      </c>
      <c r="AB149">
        <v>0</v>
      </c>
      <c r="AC149" s="151">
        <v>160061</v>
      </c>
      <c r="AD149" s="100">
        <v>43434</v>
      </c>
      <c r="AE149" s="72">
        <v>13891</v>
      </c>
      <c r="AF149">
        <v>0</v>
      </c>
      <c r="AG149" s="97">
        <v>589</v>
      </c>
      <c r="AH149" s="100">
        <v>43434</v>
      </c>
      <c r="AI149" s="72">
        <v>33960</v>
      </c>
      <c r="AJ149">
        <v>0</v>
      </c>
      <c r="AK149" s="97">
        <v>421</v>
      </c>
      <c r="AL149" s="100">
        <v>43434</v>
      </c>
      <c r="AM149" s="72">
        <v>80475</v>
      </c>
      <c r="AN149">
        <v>0</v>
      </c>
      <c r="AO149">
        <v>0</v>
      </c>
      <c r="AP149" s="97">
        <v>1451</v>
      </c>
      <c r="AQ149" s="100">
        <v>43434</v>
      </c>
      <c r="AR149" s="72">
        <v>8983</v>
      </c>
      <c r="AS149">
        <v>0</v>
      </c>
      <c r="AT149">
        <v>0</v>
      </c>
      <c r="AU149" s="97">
        <v>667</v>
      </c>
      <c r="AV149" s="100">
        <v>43434</v>
      </c>
      <c r="AW149" s="72">
        <v>114777</v>
      </c>
      <c r="AX149">
        <v>0</v>
      </c>
      <c r="AY149">
        <v>0</v>
      </c>
      <c r="AZ149" s="97">
        <v>1368</v>
      </c>
      <c r="BA149" s="100">
        <v>43434</v>
      </c>
      <c r="BB149" s="72">
        <v>961264</v>
      </c>
      <c r="BC149">
        <v>0</v>
      </c>
      <c r="BD149">
        <v>0</v>
      </c>
      <c r="BE149" s="97">
        <v>4772</v>
      </c>
      <c r="BG149" s="75">
        <v>43432</v>
      </c>
      <c r="BH149" s="69">
        <v>7</v>
      </c>
      <c r="BI149" s="87">
        <v>0</v>
      </c>
      <c r="BJ149" s="75">
        <v>43432</v>
      </c>
      <c r="BK149" s="69">
        <v>485</v>
      </c>
      <c r="BL149" s="174">
        <v>32</v>
      </c>
      <c r="BM149" s="75">
        <v>43432</v>
      </c>
      <c r="BN149" s="69">
        <v>484160</v>
      </c>
      <c r="BO149" s="145">
        <v>1670</v>
      </c>
      <c r="BP149" s="75">
        <v>43432</v>
      </c>
      <c r="BQ149" s="69">
        <v>15638</v>
      </c>
      <c r="BR149" s="145">
        <v>1331</v>
      </c>
      <c r="BS149">
        <v>43432</v>
      </c>
      <c r="BT149">
        <v>58660</v>
      </c>
      <c r="BU149">
        <v>280</v>
      </c>
      <c r="BV149">
        <v>0</v>
      </c>
      <c r="BW149">
        <v>0</v>
      </c>
      <c r="BX149">
        <v>0</v>
      </c>
    </row>
    <row r="150" spans="1:76">
      <c r="A150" s="75">
        <v>43464</v>
      </c>
      <c r="B150" s="69">
        <v>2634300</v>
      </c>
      <c r="C150" s="97">
        <v>10250</v>
      </c>
      <c r="D150" s="62">
        <v>3734.0750000000003</v>
      </c>
      <c r="E150" s="66">
        <v>43464</v>
      </c>
      <c r="F150" s="69">
        <v>21399</v>
      </c>
      <c r="G150" s="59">
        <v>1465</v>
      </c>
      <c r="H150" s="62">
        <v>533.69950000000006</v>
      </c>
      <c r="I150" s="66">
        <v>43464</v>
      </c>
      <c r="J150" s="68">
        <v>22335</v>
      </c>
      <c r="K150" s="62">
        <v>698</v>
      </c>
      <c r="L150" s="62">
        <v>254.28140000000002</v>
      </c>
      <c r="M150" s="66">
        <v>43464</v>
      </c>
      <c r="N150" s="69">
        <v>1383589</v>
      </c>
      <c r="O150" s="69">
        <v>1883</v>
      </c>
      <c r="P150" s="68">
        <v>685.9769</v>
      </c>
      <c r="Q150" s="66">
        <v>0</v>
      </c>
      <c r="R150" s="68">
        <v>0</v>
      </c>
      <c r="S150" s="59">
        <v>0</v>
      </c>
      <c r="T150" s="62">
        <v>0</v>
      </c>
      <c r="U150" s="66">
        <v>0</v>
      </c>
      <c r="V150" s="68">
        <v>0</v>
      </c>
      <c r="W150" s="69">
        <v>0</v>
      </c>
      <c r="X150" s="68">
        <v>0</v>
      </c>
      <c r="Z150" s="75">
        <v>43464</v>
      </c>
      <c r="AA150">
        <v>0</v>
      </c>
      <c r="AB150">
        <v>0</v>
      </c>
      <c r="AC150" s="151">
        <v>162593</v>
      </c>
      <c r="AD150" s="100">
        <v>43464</v>
      </c>
      <c r="AE150" s="72">
        <v>14211</v>
      </c>
      <c r="AF150">
        <v>0</v>
      </c>
      <c r="AG150" s="97">
        <v>320</v>
      </c>
      <c r="AH150" s="100">
        <v>43464</v>
      </c>
      <c r="AI150" s="72">
        <v>34602</v>
      </c>
      <c r="AJ150">
        <v>0</v>
      </c>
      <c r="AK150" s="97">
        <v>642</v>
      </c>
      <c r="AL150" s="100">
        <v>43464</v>
      </c>
      <c r="AM150" s="72">
        <v>82024</v>
      </c>
      <c r="AN150">
        <v>0</v>
      </c>
      <c r="AO150">
        <v>0</v>
      </c>
      <c r="AP150" s="97">
        <v>1549</v>
      </c>
      <c r="AQ150" s="100">
        <v>43464</v>
      </c>
      <c r="AR150" s="72">
        <v>9736</v>
      </c>
      <c r="AS150">
        <v>0</v>
      </c>
      <c r="AT150">
        <v>0</v>
      </c>
      <c r="AU150" s="97">
        <v>753</v>
      </c>
      <c r="AV150" s="100">
        <v>43464</v>
      </c>
      <c r="AW150" s="72">
        <v>116316</v>
      </c>
      <c r="AX150">
        <v>0</v>
      </c>
      <c r="AY150">
        <v>0</v>
      </c>
      <c r="AZ150" s="97">
        <v>1539</v>
      </c>
      <c r="BA150" s="100">
        <v>43464</v>
      </c>
      <c r="BB150" s="72">
        <v>967661</v>
      </c>
      <c r="BC150">
        <v>0</v>
      </c>
      <c r="BD150">
        <v>0</v>
      </c>
      <c r="BE150" s="97">
        <v>6397</v>
      </c>
      <c r="BG150" s="75">
        <v>43462</v>
      </c>
      <c r="BH150" s="69">
        <v>7</v>
      </c>
      <c r="BI150" s="87">
        <v>0</v>
      </c>
      <c r="BJ150" s="75">
        <v>43462</v>
      </c>
      <c r="BK150" s="69">
        <v>509</v>
      </c>
      <c r="BL150" s="174">
        <v>24</v>
      </c>
      <c r="BM150" s="75">
        <v>43462</v>
      </c>
      <c r="BN150" s="69">
        <v>485710</v>
      </c>
      <c r="BO150" s="145">
        <v>1550</v>
      </c>
      <c r="BP150" s="75">
        <v>43462</v>
      </c>
      <c r="BQ150" s="69">
        <v>17119</v>
      </c>
      <c r="BR150" s="145">
        <v>1481</v>
      </c>
      <c r="BS150">
        <v>43462</v>
      </c>
      <c r="BT150">
        <v>58850</v>
      </c>
      <c r="BU150">
        <v>190</v>
      </c>
      <c r="BV150">
        <v>0</v>
      </c>
      <c r="BW150">
        <v>0</v>
      </c>
      <c r="BX150">
        <v>0</v>
      </c>
    </row>
    <row r="151" spans="1:76">
      <c r="A151" s="75">
        <v>43495</v>
      </c>
      <c r="B151" s="69">
        <v>2648780</v>
      </c>
      <c r="C151" s="97">
        <v>14480</v>
      </c>
      <c r="D151" s="62">
        <v>5275.0640000000003</v>
      </c>
      <c r="E151" s="66">
        <v>43495</v>
      </c>
      <c r="F151" s="69">
        <v>22737</v>
      </c>
      <c r="G151" s="59">
        <v>1338</v>
      </c>
      <c r="H151" s="62">
        <v>487.43340000000001</v>
      </c>
      <c r="I151" s="66">
        <v>43495</v>
      </c>
      <c r="J151" s="68">
        <v>22945</v>
      </c>
      <c r="K151" s="62">
        <v>610</v>
      </c>
      <c r="L151" s="62">
        <v>222.22300000000001</v>
      </c>
      <c r="M151" s="66">
        <v>43495</v>
      </c>
      <c r="N151" s="69">
        <v>1386163</v>
      </c>
      <c r="O151" s="69">
        <v>2574</v>
      </c>
      <c r="P151" s="68">
        <v>937.70820000000003</v>
      </c>
      <c r="Q151" s="66">
        <v>0</v>
      </c>
      <c r="R151" s="68">
        <v>0</v>
      </c>
      <c r="S151" s="59">
        <v>0</v>
      </c>
      <c r="T151" s="62">
        <v>0</v>
      </c>
      <c r="U151" s="66">
        <v>0</v>
      </c>
      <c r="V151" s="68">
        <v>0</v>
      </c>
      <c r="W151" s="69">
        <v>0</v>
      </c>
      <c r="X151" s="68">
        <v>0</v>
      </c>
      <c r="Z151" s="75">
        <v>43495</v>
      </c>
      <c r="AA151">
        <v>0</v>
      </c>
      <c r="AB151">
        <v>0</v>
      </c>
      <c r="AC151" s="151">
        <v>166640</v>
      </c>
      <c r="AD151" s="100">
        <v>43495</v>
      </c>
      <c r="AE151" s="72">
        <v>14917</v>
      </c>
      <c r="AF151">
        <v>0</v>
      </c>
      <c r="AG151" s="97">
        <v>706</v>
      </c>
      <c r="AH151" s="100">
        <v>43495</v>
      </c>
      <c r="AI151" s="72">
        <v>35925</v>
      </c>
      <c r="AJ151">
        <v>0</v>
      </c>
      <c r="AK151" s="97">
        <v>1323</v>
      </c>
      <c r="AL151" s="100">
        <v>43495</v>
      </c>
      <c r="AM151" s="72">
        <v>83445</v>
      </c>
      <c r="AN151">
        <v>0</v>
      </c>
      <c r="AO151">
        <v>0</v>
      </c>
      <c r="AP151" s="97">
        <v>1421</v>
      </c>
      <c r="AQ151" s="100">
        <v>43495</v>
      </c>
      <c r="AR151" s="72">
        <v>10450</v>
      </c>
      <c r="AS151">
        <v>0</v>
      </c>
      <c r="AT151">
        <v>0</v>
      </c>
      <c r="AU151" s="97">
        <v>714</v>
      </c>
      <c r="AV151" s="100">
        <v>43495</v>
      </c>
      <c r="AW151" s="72">
        <v>117477</v>
      </c>
      <c r="AX151">
        <v>0</v>
      </c>
      <c r="AY151">
        <v>0</v>
      </c>
      <c r="AZ151" s="97">
        <v>1161</v>
      </c>
      <c r="BA151" s="100">
        <v>43495</v>
      </c>
      <c r="BB151" s="72">
        <v>973911</v>
      </c>
      <c r="BC151">
        <v>0</v>
      </c>
      <c r="BD151">
        <v>0</v>
      </c>
      <c r="BE151" s="97">
        <v>6250</v>
      </c>
      <c r="BG151" s="75">
        <v>43493</v>
      </c>
      <c r="BH151" s="69">
        <v>23</v>
      </c>
      <c r="BI151" s="87">
        <v>0</v>
      </c>
      <c r="BJ151" s="75">
        <v>43493</v>
      </c>
      <c r="BK151" s="69">
        <v>0</v>
      </c>
      <c r="BL151" s="174">
        <v>0</v>
      </c>
      <c r="BM151" s="75">
        <v>43493</v>
      </c>
      <c r="BN151" s="69">
        <v>487210</v>
      </c>
      <c r="BO151" s="145">
        <v>1500</v>
      </c>
      <c r="BP151" s="75">
        <v>43493</v>
      </c>
      <c r="BQ151" s="69">
        <v>18281</v>
      </c>
      <c r="BR151" s="145">
        <v>1162</v>
      </c>
      <c r="BS151">
        <v>43493</v>
      </c>
      <c r="BT151">
        <v>59077</v>
      </c>
      <c r="BU151">
        <v>227</v>
      </c>
      <c r="BV151">
        <v>0</v>
      </c>
      <c r="BW151">
        <v>0</v>
      </c>
      <c r="BX151">
        <v>0</v>
      </c>
    </row>
    <row r="152" spans="1:76">
      <c r="A152" s="75">
        <v>43524</v>
      </c>
      <c r="B152" s="69">
        <v>2659460</v>
      </c>
      <c r="C152" s="97">
        <v>10680</v>
      </c>
      <c r="D152" s="62">
        <v>3890.7240000000002</v>
      </c>
      <c r="E152" s="66">
        <v>43524</v>
      </c>
      <c r="F152" s="69">
        <v>23920</v>
      </c>
      <c r="G152" s="59">
        <v>1183</v>
      </c>
      <c r="H152" s="62">
        <v>430.96690000000001</v>
      </c>
      <c r="I152" s="66">
        <v>43524</v>
      </c>
      <c r="J152" s="68">
        <v>23561</v>
      </c>
      <c r="K152" s="62">
        <v>616</v>
      </c>
      <c r="L152" s="62">
        <v>224.40880000000001</v>
      </c>
      <c r="M152" s="66">
        <v>43524</v>
      </c>
      <c r="N152" s="69">
        <v>1387999</v>
      </c>
      <c r="O152" s="69">
        <v>1836</v>
      </c>
      <c r="P152" s="68">
        <v>668.85480000000007</v>
      </c>
      <c r="Q152" s="66">
        <v>0</v>
      </c>
      <c r="R152" s="68">
        <v>0</v>
      </c>
      <c r="S152" s="59">
        <v>0</v>
      </c>
      <c r="T152" s="62">
        <v>0</v>
      </c>
      <c r="U152" s="66">
        <v>0</v>
      </c>
      <c r="V152" s="68">
        <v>0</v>
      </c>
      <c r="W152" s="69">
        <v>0</v>
      </c>
      <c r="X152" s="68">
        <v>0</v>
      </c>
      <c r="Z152" s="75">
        <v>43524</v>
      </c>
      <c r="AA152">
        <v>0</v>
      </c>
      <c r="AB152">
        <v>0</v>
      </c>
      <c r="AC152" s="151">
        <v>143214</v>
      </c>
      <c r="AD152" s="100">
        <v>43524</v>
      </c>
      <c r="AE152" s="72">
        <v>15678</v>
      </c>
      <c r="AF152">
        <v>0</v>
      </c>
      <c r="AG152" s="97">
        <v>761</v>
      </c>
      <c r="AH152" s="100">
        <v>43524</v>
      </c>
      <c r="AI152" s="72">
        <v>37002</v>
      </c>
      <c r="AJ152">
        <v>0</v>
      </c>
      <c r="AK152" s="97">
        <v>1077</v>
      </c>
      <c r="AL152" s="100">
        <v>43524</v>
      </c>
      <c r="AM152" s="72">
        <v>85074</v>
      </c>
      <c r="AN152">
        <v>0</v>
      </c>
      <c r="AO152">
        <v>0</v>
      </c>
      <c r="AP152" s="97">
        <v>1629</v>
      </c>
      <c r="AQ152" s="100">
        <v>43524</v>
      </c>
      <c r="AR152" s="72">
        <v>11183</v>
      </c>
      <c r="AS152">
        <v>0</v>
      </c>
      <c r="AT152">
        <v>0</v>
      </c>
      <c r="AU152" s="97">
        <v>733</v>
      </c>
      <c r="AV152" s="100">
        <v>43524</v>
      </c>
      <c r="AW152" s="72">
        <v>118912</v>
      </c>
      <c r="AX152">
        <v>0</v>
      </c>
      <c r="AY152">
        <v>0</v>
      </c>
      <c r="AZ152" s="97">
        <v>1435</v>
      </c>
      <c r="BA152" s="100">
        <v>43524</v>
      </c>
      <c r="BB152" s="72">
        <v>978813</v>
      </c>
      <c r="BC152">
        <v>0</v>
      </c>
      <c r="BD152">
        <v>0</v>
      </c>
      <c r="BE152" s="97">
        <v>4902</v>
      </c>
      <c r="BG152" s="75">
        <v>43524</v>
      </c>
      <c r="BH152" s="69">
        <v>57</v>
      </c>
      <c r="BI152" s="87">
        <v>34</v>
      </c>
      <c r="BJ152" s="75">
        <v>43524</v>
      </c>
      <c r="BK152" s="69">
        <v>0</v>
      </c>
      <c r="BL152" s="174">
        <v>0</v>
      </c>
      <c r="BM152" s="75">
        <v>43524</v>
      </c>
      <c r="BN152" s="69">
        <v>488800</v>
      </c>
      <c r="BO152" s="145">
        <v>1590</v>
      </c>
      <c r="BP152" s="75">
        <v>43524</v>
      </c>
      <c r="BQ152" s="69">
        <v>19664</v>
      </c>
      <c r="BR152" s="145">
        <v>1383</v>
      </c>
      <c r="BS152">
        <v>43524</v>
      </c>
      <c r="BT152">
        <v>59280</v>
      </c>
      <c r="BU152">
        <v>203</v>
      </c>
      <c r="BV152">
        <v>0</v>
      </c>
      <c r="BW152">
        <v>0</v>
      </c>
      <c r="BX152">
        <v>0</v>
      </c>
    </row>
    <row r="153" spans="1:76">
      <c r="A153" s="75">
        <v>43554</v>
      </c>
      <c r="B153" s="69">
        <v>0</v>
      </c>
      <c r="C153" s="97">
        <v>0</v>
      </c>
      <c r="D153" s="62">
        <v>0</v>
      </c>
      <c r="E153" s="66">
        <v>43554</v>
      </c>
      <c r="F153" s="69">
        <v>0</v>
      </c>
      <c r="G153" s="59">
        <v>0</v>
      </c>
      <c r="H153" s="62">
        <v>0</v>
      </c>
      <c r="I153" s="66">
        <v>43554</v>
      </c>
      <c r="J153" s="68">
        <v>0</v>
      </c>
      <c r="K153" s="62">
        <v>0</v>
      </c>
      <c r="L153" s="62">
        <v>0</v>
      </c>
      <c r="M153" s="66">
        <v>43554</v>
      </c>
      <c r="N153" s="69">
        <v>0</v>
      </c>
      <c r="O153" s="69">
        <v>0</v>
      </c>
      <c r="P153" s="68">
        <v>0</v>
      </c>
      <c r="Q153" s="66">
        <v>0</v>
      </c>
      <c r="R153" s="68">
        <v>0</v>
      </c>
      <c r="S153" s="59">
        <v>0</v>
      </c>
      <c r="T153" s="62">
        <v>0</v>
      </c>
      <c r="U153" s="66">
        <v>0</v>
      </c>
      <c r="V153" s="68">
        <v>0</v>
      </c>
      <c r="W153" s="69">
        <v>0</v>
      </c>
      <c r="X153" s="68">
        <v>0</v>
      </c>
      <c r="Z153" s="75">
        <v>43554</v>
      </c>
      <c r="AA153">
        <v>0</v>
      </c>
      <c r="AB153">
        <v>0</v>
      </c>
      <c r="AC153" s="151">
        <v>0</v>
      </c>
      <c r="AD153" s="100">
        <v>43554</v>
      </c>
      <c r="AE153" s="72">
        <v>0</v>
      </c>
      <c r="AF153">
        <v>0</v>
      </c>
      <c r="AG153" s="97">
        <v>0</v>
      </c>
      <c r="AH153" s="100">
        <v>43554</v>
      </c>
      <c r="AI153" s="72">
        <v>0</v>
      </c>
      <c r="AJ153">
        <v>0</v>
      </c>
      <c r="AK153" s="97">
        <v>0</v>
      </c>
      <c r="AL153" s="100">
        <v>43554</v>
      </c>
      <c r="AM153" s="72">
        <v>0</v>
      </c>
      <c r="AN153">
        <v>0</v>
      </c>
      <c r="AO153">
        <v>0</v>
      </c>
      <c r="AP153" s="97">
        <v>0</v>
      </c>
      <c r="AQ153" s="100">
        <v>43554</v>
      </c>
      <c r="AR153" s="72">
        <v>0</v>
      </c>
      <c r="AS153">
        <v>0</v>
      </c>
      <c r="AT153">
        <v>0</v>
      </c>
      <c r="AU153" s="97">
        <v>0</v>
      </c>
      <c r="AV153" s="100">
        <v>43554</v>
      </c>
      <c r="AW153" s="72">
        <v>0</v>
      </c>
      <c r="AX153">
        <v>0</v>
      </c>
      <c r="AY153">
        <v>0</v>
      </c>
      <c r="AZ153" s="97">
        <v>0</v>
      </c>
      <c r="BA153" s="100">
        <v>43554</v>
      </c>
      <c r="BB153" s="72">
        <v>0</v>
      </c>
      <c r="BC153">
        <v>0</v>
      </c>
      <c r="BD153">
        <v>0</v>
      </c>
      <c r="BE153" s="97">
        <v>0</v>
      </c>
      <c r="BG153" s="75">
        <v>43552</v>
      </c>
      <c r="BH153" s="69">
        <v>0</v>
      </c>
      <c r="BI153" s="87">
        <v>0</v>
      </c>
      <c r="BJ153" s="75">
        <v>43552</v>
      </c>
      <c r="BK153" s="69">
        <v>0</v>
      </c>
      <c r="BL153" s="174">
        <v>0</v>
      </c>
      <c r="BM153" s="75">
        <v>43552</v>
      </c>
      <c r="BN153" s="69">
        <v>0</v>
      </c>
      <c r="BO153" s="145">
        <v>0</v>
      </c>
      <c r="BP153" s="75">
        <v>43552</v>
      </c>
      <c r="BQ153" s="69">
        <v>0</v>
      </c>
      <c r="BR153" s="145">
        <v>0</v>
      </c>
      <c r="BS153">
        <v>43552</v>
      </c>
      <c r="BT153">
        <v>0</v>
      </c>
      <c r="BU153">
        <v>0</v>
      </c>
      <c r="BV153">
        <v>0</v>
      </c>
      <c r="BW153">
        <v>0</v>
      </c>
      <c r="BX153">
        <v>0</v>
      </c>
    </row>
    <row r="154" spans="1:76">
      <c r="A154" s="75">
        <v>43585</v>
      </c>
      <c r="B154" s="69">
        <v>0</v>
      </c>
      <c r="C154" s="97">
        <v>0</v>
      </c>
      <c r="D154" s="62">
        <v>0</v>
      </c>
      <c r="E154" s="66">
        <v>43585</v>
      </c>
      <c r="F154" s="69">
        <v>0</v>
      </c>
      <c r="G154" s="59">
        <v>0</v>
      </c>
      <c r="H154" s="62">
        <v>0</v>
      </c>
      <c r="I154" s="66">
        <v>43585</v>
      </c>
      <c r="J154" s="68">
        <v>0</v>
      </c>
      <c r="K154" s="62">
        <v>0</v>
      </c>
      <c r="L154" s="62">
        <v>0</v>
      </c>
      <c r="M154" s="66">
        <v>43585</v>
      </c>
      <c r="N154" s="69">
        <v>0</v>
      </c>
      <c r="O154" s="69">
        <v>0</v>
      </c>
      <c r="P154" s="68">
        <v>0</v>
      </c>
      <c r="Q154" s="66">
        <v>0</v>
      </c>
      <c r="R154" s="68">
        <v>0</v>
      </c>
      <c r="S154" s="59">
        <v>0</v>
      </c>
      <c r="T154" s="62">
        <v>0</v>
      </c>
      <c r="U154" s="66">
        <v>0</v>
      </c>
      <c r="V154" s="68">
        <v>0</v>
      </c>
      <c r="W154" s="69">
        <v>0</v>
      </c>
      <c r="X154" s="68">
        <v>0</v>
      </c>
      <c r="Z154" s="75">
        <v>43585</v>
      </c>
      <c r="AA154">
        <v>0</v>
      </c>
      <c r="AB154">
        <v>0</v>
      </c>
      <c r="AC154" s="151">
        <v>0</v>
      </c>
      <c r="AD154" s="100">
        <v>43585</v>
      </c>
      <c r="AE154" s="72">
        <v>0</v>
      </c>
      <c r="AF154">
        <v>0</v>
      </c>
      <c r="AG154" s="97">
        <v>0</v>
      </c>
      <c r="AH154" s="100">
        <v>43585</v>
      </c>
      <c r="AI154" s="72">
        <v>0</v>
      </c>
      <c r="AJ154">
        <v>0</v>
      </c>
      <c r="AK154" s="97">
        <v>0</v>
      </c>
      <c r="AL154" s="100">
        <v>43585</v>
      </c>
      <c r="AM154" s="72">
        <v>0</v>
      </c>
      <c r="AN154">
        <v>0</v>
      </c>
      <c r="AO154">
        <v>0</v>
      </c>
      <c r="AP154" s="97">
        <v>0</v>
      </c>
      <c r="AQ154" s="100">
        <v>43585</v>
      </c>
      <c r="AR154" s="72">
        <v>0</v>
      </c>
      <c r="AS154">
        <v>0</v>
      </c>
      <c r="AT154">
        <v>0</v>
      </c>
      <c r="AU154" s="97">
        <v>0</v>
      </c>
      <c r="AV154" s="100">
        <v>43585</v>
      </c>
      <c r="AW154" s="72">
        <v>0</v>
      </c>
      <c r="AX154">
        <v>0</v>
      </c>
      <c r="AY154">
        <v>0</v>
      </c>
      <c r="AZ154" s="97">
        <v>0</v>
      </c>
      <c r="BA154" s="100">
        <v>43585</v>
      </c>
      <c r="BB154" s="72">
        <v>0</v>
      </c>
      <c r="BC154">
        <v>0</v>
      </c>
      <c r="BD154">
        <v>0</v>
      </c>
      <c r="BE154" s="97">
        <v>0</v>
      </c>
      <c r="BG154" s="75">
        <v>43583</v>
      </c>
      <c r="BH154" s="69">
        <v>0</v>
      </c>
      <c r="BI154" s="87">
        <v>0</v>
      </c>
      <c r="BJ154" s="75">
        <v>43583</v>
      </c>
      <c r="BK154" s="69">
        <v>0</v>
      </c>
      <c r="BL154" s="174">
        <v>0</v>
      </c>
      <c r="BM154" s="75">
        <v>43583</v>
      </c>
      <c r="BN154" s="69">
        <v>0</v>
      </c>
      <c r="BO154" s="145">
        <v>0</v>
      </c>
      <c r="BP154" s="75">
        <v>43583</v>
      </c>
      <c r="BQ154" s="69">
        <v>0</v>
      </c>
      <c r="BR154" s="145">
        <v>0</v>
      </c>
      <c r="BS154">
        <v>43583</v>
      </c>
      <c r="BT154">
        <v>0</v>
      </c>
      <c r="BU154">
        <v>0</v>
      </c>
      <c r="BV154">
        <v>0</v>
      </c>
      <c r="BW154">
        <v>0</v>
      </c>
      <c r="BX154">
        <v>0</v>
      </c>
    </row>
    <row r="155" spans="1:76">
      <c r="A155" s="75">
        <v>0</v>
      </c>
      <c r="B155" s="69">
        <v>0</v>
      </c>
      <c r="C155" s="97">
        <v>0</v>
      </c>
      <c r="D155" s="62">
        <v>0</v>
      </c>
      <c r="E155" s="66">
        <v>0</v>
      </c>
      <c r="F155" s="69">
        <v>0</v>
      </c>
      <c r="G155" s="59">
        <v>0</v>
      </c>
      <c r="H155" s="62">
        <v>0</v>
      </c>
      <c r="I155" s="66">
        <v>0</v>
      </c>
      <c r="J155" s="68">
        <v>0</v>
      </c>
      <c r="K155" s="62">
        <v>0</v>
      </c>
      <c r="L155" s="62">
        <v>0</v>
      </c>
      <c r="M155" s="66">
        <v>0</v>
      </c>
      <c r="N155" s="69">
        <v>0</v>
      </c>
      <c r="O155" s="69">
        <v>0</v>
      </c>
      <c r="P155" s="68">
        <v>0</v>
      </c>
      <c r="Q155" s="66">
        <v>0</v>
      </c>
      <c r="R155" s="68">
        <v>0</v>
      </c>
      <c r="S155" s="59">
        <v>0</v>
      </c>
      <c r="T155" s="62">
        <v>0</v>
      </c>
      <c r="U155" s="66">
        <v>0</v>
      </c>
      <c r="V155" s="68">
        <v>0</v>
      </c>
      <c r="W155" s="69">
        <v>0</v>
      </c>
      <c r="X155" s="68">
        <v>0</v>
      </c>
      <c r="Z155" s="75">
        <v>43615</v>
      </c>
      <c r="AA155">
        <v>0</v>
      </c>
      <c r="AB155">
        <v>0</v>
      </c>
      <c r="AC155" s="151">
        <v>0</v>
      </c>
      <c r="AD155" s="100">
        <v>43615</v>
      </c>
      <c r="AE155" s="72">
        <v>0</v>
      </c>
      <c r="AF155">
        <v>0</v>
      </c>
      <c r="AG155" s="97">
        <v>0</v>
      </c>
      <c r="AH155" s="100">
        <v>43615</v>
      </c>
      <c r="AI155" s="72">
        <v>0</v>
      </c>
      <c r="AJ155">
        <v>0</v>
      </c>
      <c r="AK155" s="97">
        <v>0</v>
      </c>
      <c r="AL155" s="100">
        <v>43615</v>
      </c>
      <c r="AM155" s="72">
        <v>0</v>
      </c>
      <c r="AN155">
        <v>0</v>
      </c>
      <c r="AO155">
        <v>0</v>
      </c>
      <c r="AP155" s="97">
        <v>0</v>
      </c>
      <c r="AQ155" s="100">
        <v>43615</v>
      </c>
      <c r="AR155" s="72">
        <v>0</v>
      </c>
      <c r="AS155">
        <v>0</v>
      </c>
      <c r="AT155">
        <v>0</v>
      </c>
      <c r="AU155" s="97">
        <v>0</v>
      </c>
      <c r="AV155" s="100">
        <v>43615</v>
      </c>
      <c r="AW155" s="72">
        <v>0</v>
      </c>
      <c r="AX155">
        <v>0</v>
      </c>
      <c r="AY155">
        <v>0</v>
      </c>
      <c r="AZ155" s="97">
        <v>0</v>
      </c>
      <c r="BA155" s="100">
        <v>43615</v>
      </c>
      <c r="BB155" s="72">
        <v>0</v>
      </c>
      <c r="BC155">
        <v>0</v>
      </c>
      <c r="BD155">
        <v>0</v>
      </c>
      <c r="BE155" s="97">
        <v>0</v>
      </c>
      <c r="BG155" s="75">
        <v>43613</v>
      </c>
      <c r="BH155" s="69">
        <v>0</v>
      </c>
      <c r="BI155" s="87">
        <v>0</v>
      </c>
      <c r="BJ155" s="75">
        <v>43613</v>
      </c>
      <c r="BK155" s="69">
        <v>0</v>
      </c>
      <c r="BL155" s="174">
        <v>0</v>
      </c>
      <c r="BM155" s="75">
        <v>43613</v>
      </c>
      <c r="BN155" s="69">
        <v>0</v>
      </c>
      <c r="BO155" s="145">
        <v>0</v>
      </c>
      <c r="BP155" s="75">
        <v>43613</v>
      </c>
      <c r="BQ155" s="69">
        <v>0</v>
      </c>
      <c r="BR155" s="145">
        <v>0</v>
      </c>
      <c r="BS155">
        <v>43613</v>
      </c>
      <c r="BT155">
        <v>0</v>
      </c>
      <c r="BU155">
        <v>0</v>
      </c>
      <c r="BV155">
        <v>0</v>
      </c>
      <c r="BW155">
        <v>0</v>
      </c>
      <c r="BX155">
        <v>0</v>
      </c>
    </row>
    <row r="156" spans="1:76">
      <c r="A156" s="75">
        <v>0</v>
      </c>
      <c r="B156" s="69">
        <v>0</v>
      </c>
      <c r="C156" s="97">
        <v>0</v>
      </c>
      <c r="D156" s="62">
        <v>0</v>
      </c>
      <c r="E156" s="66">
        <v>0</v>
      </c>
      <c r="F156" s="69">
        <v>0</v>
      </c>
      <c r="G156" s="59">
        <v>0</v>
      </c>
      <c r="H156" s="62">
        <v>0</v>
      </c>
      <c r="I156" s="66">
        <v>0</v>
      </c>
      <c r="J156" s="68">
        <v>0</v>
      </c>
      <c r="K156" s="62">
        <v>0</v>
      </c>
      <c r="L156" s="62">
        <v>0</v>
      </c>
      <c r="M156" s="66">
        <v>0</v>
      </c>
      <c r="N156" s="69">
        <v>0</v>
      </c>
      <c r="O156" s="69">
        <v>0</v>
      </c>
      <c r="P156" s="68">
        <v>0</v>
      </c>
      <c r="Q156" s="66">
        <v>0</v>
      </c>
      <c r="R156" s="68">
        <v>0</v>
      </c>
      <c r="S156" s="59">
        <v>0</v>
      </c>
      <c r="T156" s="62">
        <v>0</v>
      </c>
      <c r="U156" s="66">
        <v>0</v>
      </c>
      <c r="V156" s="68">
        <v>0</v>
      </c>
      <c r="W156" s="69">
        <v>0</v>
      </c>
      <c r="X156" s="68">
        <v>0</v>
      </c>
      <c r="Z156" s="75">
        <v>43646</v>
      </c>
      <c r="AA156">
        <v>0</v>
      </c>
      <c r="AB156">
        <v>0</v>
      </c>
      <c r="AC156" s="151">
        <v>0</v>
      </c>
      <c r="AD156" s="100">
        <v>43646</v>
      </c>
      <c r="AE156" s="72">
        <v>0</v>
      </c>
      <c r="AF156">
        <v>0</v>
      </c>
      <c r="AG156" s="97">
        <v>0</v>
      </c>
      <c r="AH156" s="100">
        <v>43646</v>
      </c>
      <c r="AI156" s="72">
        <v>0</v>
      </c>
      <c r="AJ156">
        <v>0</v>
      </c>
      <c r="AK156" s="97">
        <v>0</v>
      </c>
      <c r="AL156" s="100">
        <v>43646</v>
      </c>
      <c r="AM156" s="72">
        <v>0</v>
      </c>
      <c r="AN156">
        <v>0</v>
      </c>
      <c r="AO156">
        <v>0</v>
      </c>
      <c r="AP156" s="97">
        <v>0</v>
      </c>
      <c r="AQ156" s="100">
        <v>43646</v>
      </c>
      <c r="AR156" s="72">
        <v>0</v>
      </c>
      <c r="AS156">
        <v>0</v>
      </c>
      <c r="AT156">
        <v>0</v>
      </c>
      <c r="AU156" s="97">
        <v>0</v>
      </c>
      <c r="AV156" s="100">
        <v>43646</v>
      </c>
      <c r="AW156" s="72">
        <v>0</v>
      </c>
      <c r="AX156">
        <v>0</v>
      </c>
      <c r="AY156">
        <v>0</v>
      </c>
      <c r="AZ156" s="97">
        <v>0</v>
      </c>
      <c r="BA156" s="100">
        <v>43646</v>
      </c>
      <c r="BB156" s="72">
        <v>0</v>
      </c>
      <c r="BC156">
        <v>0</v>
      </c>
      <c r="BD156">
        <v>0</v>
      </c>
      <c r="BE156" s="97">
        <v>0</v>
      </c>
      <c r="BG156" s="75">
        <v>0</v>
      </c>
      <c r="BH156" s="69">
        <v>0</v>
      </c>
      <c r="BI156" s="87">
        <v>0</v>
      </c>
      <c r="BJ156" s="75">
        <v>0</v>
      </c>
      <c r="BK156" s="69">
        <v>0</v>
      </c>
      <c r="BL156" s="174">
        <v>0</v>
      </c>
      <c r="BM156" s="75">
        <v>0</v>
      </c>
      <c r="BN156" s="69">
        <v>0</v>
      </c>
      <c r="BO156" s="145">
        <v>0</v>
      </c>
      <c r="BP156" s="75">
        <v>0</v>
      </c>
      <c r="BQ156" s="69">
        <v>0</v>
      </c>
      <c r="BR156" s="145">
        <v>0</v>
      </c>
      <c r="BS156">
        <v>0</v>
      </c>
      <c r="BT156">
        <v>0</v>
      </c>
      <c r="BU156">
        <v>0</v>
      </c>
      <c r="BV156">
        <v>0</v>
      </c>
      <c r="BW156">
        <v>0</v>
      </c>
      <c r="BX156">
        <v>0</v>
      </c>
    </row>
    <row r="157" spans="1:76">
      <c r="A157" s="75">
        <v>0</v>
      </c>
      <c r="B157" s="69">
        <v>0</v>
      </c>
      <c r="C157" s="97">
        <v>0</v>
      </c>
      <c r="D157" s="62">
        <v>0</v>
      </c>
      <c r="E157" s="66">
        <v>0</v>
      </c>
      <c r="F157" s="69">
        <v>0</v>
      </c>
      <c r="G157" s="59">
        <v>0</v>
      </c>
      <c r="H157" s="62">
        <v>0</v>
      </c>
      <c r="I157" s="66">
        <v>0</v>
      </c>
      <c r="J157" s="68">
        <v>0</v>
      </c>
      <c r="K157" s="62">
        <v>0</v>
      </c>
      <c r="L157" s="62">
        <v>0</v>
      </c>
      <c r="M157" s="66">
        <v>0</v>
      </c>
      <c r="N157" s="69">
        <v>0</v>
      </c>
      <c r="O157" s="69">
        <v>0</v>
      </c>
      <c r="P157" s="68">
        <v>0</v>
      </c>
      <c r="Q157" s="66">
        <v>0</v>
      </c>
      <c r="R157" s="68">
        <v>0</v>
      </c>
      <c r="S157" s="59">
        <v>0</v>
      </c>
      <c r="T157" s="62">
        <v>0</v>
      </c>
      <c r="U157" s="66">
        <v>0</v>
      </c>
      <c r="V157" s="68">
        <v>0</v>
      </c>
      <c r="W157" s="69">
        <v>0</v>
      </c>
      <c r="X157" s="68">
        <v>0</v>
      </c>
      <c r="Z157" s="75">
        <v>43676</v>
      </c>
      <c r="AA157">
        <v>0</v>
      </c>
      <c r="AB157">
        <v>0</v>
      </c>
      <c r="AC157" s="151">
        <v>0</v>
      </c>
      <c r="AD157" s="100">
        <v>43676</v>
      </c>
      <c r="AE157" s="72">
        <v>0</v>
      </c>
      <c r="AF157">
        <v>0</v>
      </c>
      <c r="AG157" s="97">
        <v>0</v>
      </c>
      <c r="AH157" s="100">
        <v>43676</v>
      </c>
      <c r="AI157" s="72">
        <v>0</v>
      </c>
      <c r="AJ157">
        <v>0</v>
      </c>
      <c r="AK157" s="97">
        <v>0</v>
      </c>
      <c r="AL157" s="100">
        <v>43676</v>
      </c>
      <c r="AM157" s="72">
        <v>0</v>
      </c>
      <c r="AN157">
        <v>0</v>
      </c>
      <c r="AO157">
        <v>0</v>
      </c>
      <c r="AP157" s="97">
        <v>0</v>
      </c>
      <c r="AQ157" s="100">
        <v>43676</v>
      </c>
      <c r="AR157" s="72">
        <v>0</v>
      </c>
      <c r="AS157">
        <v>0</v>
      </c>
      <c r="AT157">
        <v>0</v>
      </c>
      <c r="AU157" s="97">
        <v>0</v>
      </c>
      <c r="AV157" s="100">
        <v>43676</v>
      </c>
      <c r="AW157" s="72">
        <v>0</v>
      </c>
      <c r="AX157">
        <v>0</v>
      </c>
      <c r="AY157">
        <v>0</v>
      </c>
      <c r="AZ157" s="97">
        <v>0</v>
      </c>
      <c r="BA157" s="100">
        <v>43676</v>
      </c>
      <c r="BB157" s="72">
        <v>0</v>
      </c>
      <c r="BC157">
        <v>0</v>
      </c>
      <c r="BD157">
        <v>0</v>
      </c>
      <c r="BE157" s="97">
        <v>0</v>
      </c>
      <c r="BG157" s="75">
        <v>0</v>
      </c>
      <c r="BH157" s="69">
        <v>0</v>
      </c>
      <c r="BI157" s="87">
        <v>0</v>
      </c>
      <c r="BJ157" s="75">
        <v>0</v>
      </c>
      <c r="BK157" s="69">
        <v>0</v>
      </c>
      <c r="BL157" s="174">
        <v>0</v>
      </c>
      <c r="BM157" s="75">
        <v>0</v>
      </c>
      <c r="BN157" s="69">
        <v>0</v>
      </c>
      <c r="BO157" s="145">
        <v>0</v>
      </c>
      <c r="BP157" s="75">
        <v>0</v>
      </c>
      <c r="BQ157" s="69">
        <v>0</v>
      </c>
      <c r="BR157" s="145">
        <v>0</v>
      </c>
      <c r="BS157">
        <v>0</v>
      </c>
      <c r="BT157">
        <v>0</v>
      </c>
      <c r="BU157">
        <v>0</v>
      </c>
      <c r="BV157">
        <v>0</v>
      </c>
      <c r="BW157">
        <v>0</v>
      </c>
      <c r="BX157">
        <v>0</v>
      </c>
    </row>
    <row r="158" spans="1:76">
      <c r="A158" s="75">
        <v>0</v>
      </c>
      <c r="B158" s="69">
        <v>0</v>
      </c>
      <c r="C158" s="97">
        <v>0</v>
      </c>
      <c r="D158" s="62">
        <v>0</v>
      </c>
      <c r="E158" s="66">
        <v>0</v>
      </c>
      <c r="F158" s="69">
        <v>0</v>
      </c>
      <c r="G158" s="59">
        <v>0</v>
      </c>
      <c r="H158" s="62">
        <v>0</v>
      </c>
      <c r="I158" s="66">
        <v>0</v>
      </c>
      <c r="J158" s="68">
        <v>0</v>
      </c>
      <c r="K158" s="62">
        <v>0</v>
      </c>
      <c r="L158" s="62">
        <v>0</v>
      </c>
      <c r="M158" s="66">
        <v>0</v>
      </c>
      <c r="N158" s="69">
        <v>0</v>
      </c>
      <c r="O158" s="69">
        <v>0</v>
      </c>
      <c r="P158" s="68">
        <v>0</v>
      </c>
      <c r="Q158" s="66">
        <v>0</v>
      </c>
      <c r="R158" s="68">
        <v>0</v>
      </c>
      <c r="S158" s="59">
        <v>0</v>
      </c>
      <c r="T158" s="62">
        <v>0</v>
      </c>
      <c r="U158" s="66">
        <v>0</v>
      </c>
      <c r="V158" s="68">
        <v>0</v>
      </c>
      <c r="W158" s="69">
        <v>0</v>
      </c>
      <c r="X158" s="68">
        <v>0</v>
      </c>
      <c r="Z158" s="75">
        <v>43707</v>
      </c>
      <c r="AA158">
        <v>0</v>
      </c>
      <c r="AB158">
        <v>0</v>
      </c>
      <c r="AC158" s="151">
        <v>0</v>
      </c>
      <c r="AD158" s="100">
        <v>43707</v>
      </c>
      <c r="AE158" s="72">
        <v>0</v>
      </c>
      <c r="AF158">
        <v>0</v>
      </c>
      <c r="AG158" s="97">
        <v>0</v>
      </c>
      <c r="AH158" s="100">
        <v>43707</v>
      </c>
      <c r="AI158" s="72">
        <v>0</v>
      </c>
      <c r="AJ158">
        <v>0</v>
      </c>
      <c r="AK158" s="97">
        <v>0</v>
      </c>
      <c r="AL158" s="100">
        <v>43707</v>
      </c>
      <c r="AM158" s="72">
        <v>0</v>
      </c>
      <c r="AN158">
        <v>0</v>
      </c>
      <c r="AO158">
        <v>0</v>
      </c>
      <c r="AP158" s="97">
        <v>0</v>
      </c>
      <c r="AQ158" s="100">
        <v>43707</v>
      </c>
      <c r="AR158" s="72">
        <v>0</v>
      </c>
      <c r="AS158">
        <v>0</v>
      </c>
      <c r="AT158">
        <v>0</v>
      </c>
      <c r="AU158" s="97">
        <v>0</v>
      </c>
      <c r="AV158" s="100">
        <v>43707</v>
      </c>
      <c r="AW158" s="72">
        <v>0</v>
      </c>
      <c r="AX158">
        <v>0</v>
      </c>
      <c r="AY158">
        <v>0</v>
      </c>
      <c r="AZ158" s="97">
        <v>0</v>
      </c>
      <c r="BA158" s="100">
        <v>43707</v>
      </c>
      <c r="BB158" s="72">
        <v>0</v>
      </c>
      <c r="BC158">
        <v>0</v>
      </c>
      <c r="BD158">
        <v>0</v>
      </c>
      <c r="BE158" s="97">
        <v>0</v>
      </c>
      <c r="BG158" s="75">
        <v>0</v>
      </c>
      <c r="BH158" s="69">
        <v>0</v>
      </c>
      <c r="BI158" s="87">
        <v>0</v>
      </c>
      <c r="BJ158" s="75">
        <v>0</v>
      </c>
      <c r="BK158" s="69">
        <v>0</v>
      </c>
      <c r="BL158" s="174">
        <v>0</v>
      </c>
      <c r="BM158" s="75">
        <v>0</v>
      </c>
      <c r="BN158" s="69">
        <v>0</v>
      </c>
      <c r="BO158" s="145">
        <v>0</v>
      </c>
      <c r="BP158" s="75">
        <v>0</v>
      </c>
      <c r="BQ158" s="69">
        <v>0</v>
      </c>
      <c r="BR158" s="145">
        <v>0</v>
      </c>
      <c r="BS158">
        <v>0</v>
      </c>
      <c r="BT158">
        <v>0</v>
      </c>
      <c r="BU158">
        <v>0</v>
      </c>
      <c r="BV158">
        <v>0</v>
      </c>
      <c r="BW158">
        <v>0</v>
      </c>
      <c r="BX158">
        <v>0</v>
      </c>
    </row>
    <row r="159" spans="1:76">
      <c r="A159" s="75">
        <v>0</v>
      </c>
      <c r="B159" s="69">
        <v>0</v>
      </c>
      <c r="C159" s="97">
        <v>0</v>
      </c>
      <c r="D159" s="62">
        <v>0</v>
      </c>
      <c r="E159" s="66">
        <v>0</v>
      </c>
      <c r="F159" s="69">
        <v>0</v>
      </c>
      <c r="G159" s="59">
        <v>0</v>
      </c>
      <c r="H159" s="62">
        <v>0</v>
      </c>
      <c r="I159" s="66">
        <v>0</v>
      </c>
      <c r="J159" s="68">
        <v>0</v>
      </c>
      <c r="K159" s="62">
        <v>0</v>
      </c>
      <c r="L159" s="62">
        <v>0</v>
      </c>
      <c r="M159" s="66">
        <v>0</v>
      </c>
      <c r="N159" s="69">
        <v>0</v>
      </c>
      <c r="O159" s="69">
        <v>0</v>
      </c>
      <c r="P159" s="68">
        <v>0</v>
      </c>
      <c r="Q159" s="66">
        <v>0</v>
      </c>
      <c r="R159" s="68">
        <v>0</v>
      </c>
      <c r="S159" s="59">
        <v>0</v>
      </c>
      <c r="T159" s="62">
        <v>0</v>
      </c>
      <c r="U159" s="66">
        <v>0</v>
      </c>
      <c r="V159" s="68">
        <v>0</v>
      </c>
      <c r="W159" s="69">
        <v>0</v>
      </c>
      <c r="X159" s="68">
        <v>0</v>
      </c>
      <c r="Z159" s="75">
        <v>43738</v>
      </c>
      <c r="AA159">
        <v>0</v>
      </c>
      <c r="AB159">
        <v>0</v>
      </c>
      <c r="AC159" s="151">
        <v>0</v>
      </c>
      <c r="AD159" s="100">
        <v>43738</v>
      </c>
      <c r="AE159" s="72">
        <v>0</v>
      </c>
      <c r="AF159">
        <v>0</v>
      </c>
      <c r="AG159" s="97">
        <v>0</v>
      </c>
      <c r="AH159" s="100">
        <v>43738</v>
      </c>
      <c r="AI159" s="72">
        <v>0</v>
      </c>
      <c r="AJ159">
        <v>0</v>
      </c>
      <c r="AK159" s="97">
        <v>0</v>
      </c>
      <c r="AL159" s="100">
        <v>43738</v>
      </c>
      <c r="AM159" s="72">
        <v>0</v>
      </c>
      <c r="AN159">
        <v>0</v>
      </c>
      <c r="AO159">
        <v>0</v>
      </c>
      <c r="AP159" s="97">
        <v>0</v>
      </c>
      <c r="AQ159" s="100">
        <v>43738</v>
      </c>
      <c r="AR159" s="72">
        <v>0</v>
      </c>
      <c r="AS159">
        <v>0</v>
      </c>
      <c r="AT159">
        <v>0</v>
      </c>
      <c r="AU159" s="97">
        <v>0</v>
      </c>
      <c r="AV159" s="100">
        <v>43738</v>
      </c>
      <c r="AW159" s="72">
        <v>0</v>
      </c>
      <c r="AX159">
        <v>0</v>
      </c>
      <c r="AY159">
        <v>0</v>
      </c>
      <c r="AZ159" s="97">
        <v>0</v>
      </c>
      <c r="BA159" s="100">
        <v>43738</v>
      </c>
      <c r="BB159" s="72">
        <v>0</v>
      </c>
      <c r="BC159">
        <v>0</v>
      </c>
      <c r="BD159">
        <v>0</v>
      </c>
      <c r="BE159" s="97">
        <v>0</v>
      </c>
      <c r="BG159" s="75">
        <v>0</v>
      </c>
      <c r="BH159" s="69">
        <v>0</v>
      </c>
      <c r="BI159" s="87">
        <v>0</v>
      </c>
      <c r="BJ159" s="75">
        <v>0</v>
      </c>
      <c r="BK159" s="69">
        <v>0</v>
      </c>
      <c r="BL159" s="174">
        <v>0</v>
      </c>
      <c r="BM159" s="75">
        <v>0</v>
      </c>
      <c r="BN159" s="69">
        <v>0</v>
      </c>
      <c r="BO159" s="145">
        <v>0</v>
      </c>
      <c r="BP159" s="75">
        <v>0</v>
      </c>
      <c r="BQ159" s="69">
        <v>0</v>
      </c>
      <c r="BR159" s="145">
        <v>0</v>
      </c>
      <c r="BS159">
        <v>0</v>
      </c>
      <c r="BT159">
        <v>0</v>
      </c>
      <c r="BU159">
        <v>0</v>
      </c>
      <c r="BV159">
        <v>0</v>
      </c>
      <c r="BW159">
        <v>0</v>
      </c>
      <c r="BX159">
        <v>0</v>
      </c>
    </row>
    <row r="160" spans="1:76">
      <c r="A160" s="75">
        <v>0</v>
      </c>
      <c r="B160" s="69">
        <v>0</v>
      </c>
      <c r="C160" s="97">
        <v>0</v>
      </c>
      <c r="D160" s="62">
        <v>0</v>
      </c>
      <c r="E160" s="66">
        <v>0</v>
      </c>
      <c r="F160" s="69">
        <v>0</v>
      </c>
      <c r="G160" s="59">
        <v>0</v>
      </c>
      <c r="H160" s="62">
        <v>0</v>
      </c>
      <c r="I160" s="66">
        <v>0</v>
      </c>
      <c r="J160" s="68">
        <v>0</v>
      </c>
      <c r="K160" s="62">
        <v>0</v>
      </c>
      <c r="L160" s="62">
        <v>0</v>
      </c>
      <c r="M160" s="66">
        <v>0</v>
      </c>
      <c r="N160" s="69">
        <v>0</v>
      </c>
      <c r="O160" s="69">
        <v>0</v>
      </c>
      <c r="P160" s="68">
        <v>0</v>
      </c>
      <c r="Q160" s="66">
        <v>0</v>
      </c>
      <c r="R160" s="68">
        <v>0</v>
      </c>
      <c r="S160" s="59">
        <v>0</v>
      </c>
      <c r="T160" s="62">
        <v>0</v>
      </c>
      <c r="U160" s="66">
        <v>0</v>
      </c>
      <c r="V160" s="68">
        <v>0</v>
      </c>
      <c r="W160" s="69">
        <v>0</v>
      </c>
      <c r="X160" s="68">
        <v>0</v>
      </c>
      <c r="Z160" s="75">
        <v>43768</v>
      </c>
      <c r="AA160">
        <v>0</v>
      </c>
      <c r="AB160">
        <v>0</v>
      </c>
      <c r="AC160" s="151">
        <v>0</v>
      </c>
      <c r="AD160" s="100">
        <v>43768</v>
      </c>
      <c r="AE160" s="72">
        <v>0</v>
      </c>
      <c r="AF160">
        <v>0</v>
      </c>
      <c r="AG160" s="97">
        <v>0</v>
      </c>
      <c r="AH160" s="100">
        <v>43768</v>
      </c>
      <c r="AI160" s="72">
        <v>0</v>
      </c>
      <c r="AJ160">
        <v>0</v>
      </c>
      <c r="AK160" s="97">
        <v>0</v>
      </c>
      <c r="AL160" s="100">
        <v>43768</v>
      </c>
      <c r="AM160" s="72">
        <v>0</v>
      </c>
      <c r="AN160">
        <v>0</v>
      </c>
      <c r="AO160">
        <v>0</v>
      </c>
      <c r="AP160" s="97">
        <v>0</v>
      </c>
      <c r="AQ160" s="100">
        <v>43768</v>
      </c>
      <c r="AR160" s="72">
        <v>0</v>
      </c>
      <c r="AS160">
        <v>0</v>
      </c>
      <c r="AT160">
        <v>0</v>
      </c>
      <c r="AU160" s="97">
        <v>0</v>
      </c>
      <c r="AV160" s="100">
        <v>43768</v>
      </c>
      <c r="AW160" s="72">
        <v>0</v>
      </c>
      <c r="AX160">
        <v>0</v>
      </c>
      <c r="AY160">
        <v>0</v>
      </c>
      <c r="AZ160" s="97">
        <v>0</v>
      </c>
      <c r="BA160" s="100">
        <v>43768</v>
      </c>
      <c r="BB160" s="72">
        <v>0</v>
      </c>
      <c r="BC160">
        <v>0</v>
      </c>
      <c r="BD160">
        <v>0</v>
      </c>
      <c r="BE160" s="97">
        <v>0</v>
      </c>
      <c r="BG160" s="75">
        <v>0</v>
      </c>
      <c r="BH160" s="69">
        <v>0</v>
      </c>
      <c r="BI160" s="87">
        <v>0</v>
      </c>
      <c r="BJ160" s="75">
        <v>0</v>
      </c>
      <c r="BK160" s="69">
        <v>0</v>
      </c>
      <c r="BL160" s="174">
        <v>0</v>
      </c>
      <c r="BM160" s="75">
        <v>0</v>
      </c>
      <c r="BN160" s="69">
        <v>0</v>
      </c>
      <c r="BO160" s="145">
        <v>0</v>
      </c>
      <c r="BP160" s="75">
        <v>0</v>
      </c>
      <c r="BQ160" s="69">
        <v>0</v>
      </c>
      <c r="BR160" s="145">
        <v>0</v>
      </c>
      <c r="BS160">
        <v>0</v>
      </c>
      <c r="BT160">
        <v>0</v>
      </c>
      <c r="BU160">
        <v>0</v>
      </c>
      <c r="BV160">
        <v>0</v>
      </c>
      <c r="BW160">
        <v>0</v>
      </c>
      <c r="BX160">
        <v>0</v>
      </c>
    </row>
    <row r="161" spans="1:76">
      <c r="A161" s="75">
        <v>0</v>
      </c>
      <c r="B161" s="69">
        <v>0</v>
      </c>
      <c r="C161" s="97">
        <v>0</v>
      </c>
      <c r="D161" s="62">
        <v>0</v>
      </c>
      <c r="E161" s="66">
        <v>0</v>
      </c>
      <c r="F161" s="69">
        <v>0</v>
      </c>
      <c r="G161" s="59">
        <v>0</v>
      </c>
      <c r="H161" s="62">
        <v>0</v>
      </c>
      <c r="I161" s="66">
        <v>0</v>
      </c>
      <c r="J161" s="68">
        <v>0</v>
      </c>
      <c r="K161" s="62">
        <v>0</v>
      </c>
      <c r="L161" s="62">
        <v>0</v>
      </c>
      <c r="M161" s="66">
        <v>0</v>
      </c>
      <c r="N161" s="69">
        <v>0</v>
      </c>
      <c r="O161" s="69">
        <v>0</v>
      </c>
      <c r="P161" s="68">
        <v>0</v>
      </c>
      <c r="Q161" s="66">
        <v>0</v>
      </c>
      <c r="R161" s="68">
        <v>0</v>
      </c>
      <c r="S161" s="59">
        <v>0</v>
      </c>
      <c r="T161" s="62">
        <v>0</v>
      </c>
      <c r="U161" s="66">
        <v>0</v>
      </c>
      <c r="V161" s="68">
        <v>0</v>
      </c>
      <c r="W161" s="69">
        <v>0</v>
      </c>
      <c r="X161" s="68">
        <v>0</v>
      </c>
      <c r="Z161" s="75">
        <v>43799</v>
      </c>
      <c r="AA161">
        <v>0</v>
      </c>
      <c r="AB161">
        <v>0</v>
      </c>
      <c r="AC161" s="151">
        <v>0</v>
      </c>
      <c r="AD161" s="100">
        <v>43799</v>
      </c>
      <c r="AE161" s="72">
        <v>0</v>
      </c>
      <c r="AF161">
        <v>0</v>
      </c>
      <c r="AG161" s="97">
        <v>0</v>
      </c>
      <c r="AH161" s="100">
        <v>43799</v>
      </c>
      <c r="AI161" s="72">
        <v>0</v>
      </c>
      <c r="AJ161">
        <v>0</v>
      </c>
      <c r="AK161" s="97">
        <v>0</v>
      </c>
      <c r="AL161" s="100">
        <v>43799</v>
      </c>
      <c r="AM161" s="72">
        <v>0</v>
      </c>
      <c r="AN161">
        <v>0</v>
      </c>
      <c r="AO161">
        <v>0</v>
      </c>
      <c r="AP161" s="97">
        <v>0</v>
      </c>
      <c r="AQ161" s="100">
        <v>43799</v>
      </c>
      <c r="AR161" s="72">
        <v>0</v>
      </c>
      <c r="AS161">
        <v>0</v>
      </c>
      <c r="AT161">
        <v>0</v>
      </c>
      <c r="AU161" s="97">
        <v>0</v>
      </c>
      <c r="AV161" s="100">
        <v>43799</v>
      </c>
      <c r="AW161" s="72">
        <v>0</v>
      </c>
      <c r="AX161">
        <v>0</v>
      </c>
      <c r="AY161">
        <v>0</v>
      </c>
      <c r="AZ161" s="97">
        <v>0</v>
      </c>
      <c r="BA161" s="100">
        <v>43799</v>
      </c>
      <c r="BB161" s="72">
        <v>0</v>
      </c>
      <c r="BC161">
        <v>0</v>
      </c>
      <c r="BD161">
        <v>0</v>
      </c>
      <c r="BE161" s="97">
        <v>0</v>
      </c>
      <c r="BG161" s="75">
        <v>0</v>
      </c>
      <c r="BH161" s="69">
        <v>0</v>
      </c>
      <c r="BI161" s="87">
        <v>0</v>
      </c>
      <c r="BJ161" s="75">
        <v>0</v>
      </c>
      <c r="BK161" s="69">
        <v>0</v>
      </c>
      <c r="BL161" s="174">
        <v>0</v>
      </c>
      <c r="BM161" s="75">
        <v>0</v>
      </c>
      <c r="BN161" s="69">
        <v>0</v>
      </c>
      <c r="BO161" s="145">
        <v>0</v>
      </c>
      <c r="BP161" s="75">
        <v>0</v>
      </c>
      <c r="BQ161" s="69">
        <v>0</v>
      </c>
      <c r="BR161" s="145">
        <v>0</v>
      </c>
      <c r="BS161">
        <v>0</v>
      </c>
      <c r="BT161">
        <v>0</v>
      </c>
      <c r="BU161">
        <v>0</v>
      </c>
      <c r="BV161">
        <v>0</v>
      </c>
      <c r="BW161">
        <v>0</v>
      </c>
      <c r="BX161">
        <v>0</v>
      </c>
    </row>
    <row r="162" spans="1:76">
      <c r="A162" s="75">
        <v>0</v>
      </c>
      <c r="B162" s="69">
        <v>0</v>
      </c>
      <c r="C162" s="97">
        <v>0</v>
      </c>
      <c r="D162" s="62">
        <v>0</v>
      </c>
      <c r="E162" s="66">
        <v>0</v>
      </c>
      <c r="F162" s="69">
        <v>0</v>
      </c>
      <c r="G162" s="59">
        <v>0</v>
      </c>
      <c r="H162" s="62">
        <v>0</v>
      </c>
      <c r="I162" s="66">
        <v>0</v>
      </c>
      <c r="J162" s="68">
        <v>0</v>
      </c>
      <c r="K162" s="62">
        <v>0</v>
      </c>
      <c r="L162" s="62">
        <v>0</v>
      </c>
      <c r="M162" s="66">
        <v>0</v>
      </c>
      <c r="N162" s="69">
        <v>0</v>
      </c>
      <c r="O162" s="69">
        <v>0</v>
      </c>
      <c r="P162" s="68">
        <v>0</v>
      </c>
      <c r="Q162" s="66">
        <v>0</v>
      </c>
      <c r="R162" s="68">
        <v>0</v>
      </c>
      <c r="S162" s="59">
        <v>0</v>
      </c>
      <c r="T162" s="62">
        <v>0</v>
      </c>
      <c r="U162" s="66">
        <v>0</v>
      </c>
      <c r="V162" s="68">
        <v>0</v>
      </c>
      <c r="W162" s="69">
        <v>0</v>
      </c>
      <c r="X162" s="68">
        <v>0</v>
      </c>
      <c r="Z162" s="75">
        <v>43829</v>
      </c>
      <c r="AA162">
        <v>0</v>
      </c>
      <c r="AB162">
        <v>0</v>
      </c>
      <c r="AC162" s="151">
        <v>0</v>
      </c>
      <c r="AD162" s="100">
        <v>43829</v>
      </c>
      <c r="AE162" s="72">
        <v>0</v>
      </c>
      <c r="AF162">
        <v>0</v>
      </c>
      <c r="AG162" s="97">
        <v>0</v>
      </c>
      <c r="AH162" s="100">
        <v>43829</v>
      </c>
      <c r="AI162" s="72">
        <v>0</v>
      </c>
      <c r="AJ162">
        <v>0</v>
      </c>
      <c r="AK162" s="97">
        <v>0</v>
      </c>
      <c r="AL162" s="100">
        <v>43829</v>
      </c>
      <c r="AM162" s="72">
        <v>0</v>
      </c>
      <c r="AN162">
        <v>0</v>
      </c>
      <c r="AO162">
        <v>0</v>
      </c>
      <c r="AP162" s="97">
        <v>0</v>
      </c>
      <c r="AQ162" s="100">
        <v>43829</v>
      </c>
      <c r="AR162" s="72">
        <v>0</v>
      </c>
      <c r="AS162">
        <v>0</v>
      </c>
      <c r="AT162">
        <v>0</v>
      </c>
      <c r="AU162" s="97">
        <v>0</v>
      </c>
      <c r="AV162" s="100">
        <v>43829</v>
      </c>
      <c r="AW162" s="72">
        <v>0</v>
      </c>
      <c r="AX162">
        <v>0</v>
      </c>
      <c r="AY162">
        <v>0</v>
      </c>
      <c r="AZ162" s="97">
        <v>0</v>
      </c>
      <c r="BA162" s="100">
        <v>43829</v>
      </c>
      <c r="BB162" s="72">
        <v>0</v>
      </c>
      <c r="BC162">
        <v>0</v>
      </c>
      <c r="BD162">
        <v>0</v>
      </c>
      <c r="BE162" s="97">
        <v>0</v>
      </c>
      <c r="BG162" s="75">
        <v>0</v>
      </c>
      <c r="BH162" s="69">
        <v>0</v>
      </c>
      <c r="BI162" s="87">
        <v>0</v>
      </c>
      <c r="BJ162" s="75">
        <v>0</v>
      </c>
      <c r="BK162" s="69">
        <v>0</v>
      </c>
      <c r="BL162" s="174">
        <v>0</v>
      </c>
      <c r="BM162" s="75">
        <v>0</v>
      </c>
      <c r="BN162" s="69">
        <v>0</v>
      </c>
      <c r="BO162" s="145">
        <v>0</v>
      </c>
      <c r="BP162" s="75">
        <v>0</v>
      </c>
      <c r="BQ162" s="69">
        <v>0</v>
      </c>
      <c r="BR162" s="145">
        <v>0</v>
      </c>
      <c r="BS162">
        <v>0</v>
      </c>
      <c r="BT162">
        <v>0</v>
      </c>
      <c r="BU162">
        <v>0</v>
      </c>
      <c r="BV162">
        <v>0</v>
      </c>
      <c r="BW162">
        <v>0</v>
      </c>
      <c r="BX162">
        <v>0</v>
      </c>
    </row>
    <row r="163" spans="1:76">
      <c r="A163" s="75">
        <v>0</v>
      </c>
      <c r="B163" s="69">
        <v>0</v>
      </c>
      <c r="C163" s="97">
        <v>0</v>
      </c>
      <c r="D163" s="62">
        <v>0</v>
      </c>
      <c r="E163" s="66">
        <v>0</v>
      </c>
      <c r="F163" s="69">
        <v>0</v>
      </c>
      <c r="G163" s="59">
        <v>0</v>
      </c>
      <c r="H163" s="62">
        <v>0</v>
      </c>
      <c r="I163" s="66">
        <v>0</v>
      </c>
      <c r="J163" s="68">
        <v>0</v>
      </c>
      <c r="K163" s="62">
        <v>0</v>
      </c>
      <c r="L163" s="62">
        <v>0</v>
      </c>
      <c r="M163" s="66">
        <v>0</v>
      </c>
      <c r="N163" s="69">
        <v>0</v>
      </c>
      <c r="O163" s="69">
        <v>0</v>
      </c>
      <c r="P163" s="68">
        <v>0</v>
      </c>
      <c r="Q163" s="66">
        <v>0</v>
      </c>
      <c r="R163" s="68">
        <v>0</v>
      </c>
      <c r="S163" s="59">
        <v>0</v>
      </c>
      <c r="T163" s="62">
        <v>0</v>
      </c>
      <c r="U163" s="66">
        <v>0</v>
      </c>
      <c r="V163" s="68">
        <v>0</v>
      </c>
      <c r="W163" s="69">
        <v>0</v>
      </c>
      <c r="X163" s="68">
        <v>0</v>
      </c>
      <c r="Z163" s="75">
        <v>0</v>
      </c>
      <c r="AA163">
        <v>0</v>
      </c>
      <c r="AB163">
        <v>0</v>
      </c>
      <c r="AC163" s="151">
        <v>0</v>
      </c>
      <c r="AD163" s="100">
        <v>0</v>
      </c>
      <c r="AE163" s="72">
        <v>0</v>
      </c>
      <c r="AF163">
        <v>0</v>
      </c>
      <c r="AG163" s="97">
        <v>0</v>
      </c>
      <c r="AH163" s="100">
        <v>0</v>
      </c>
      <c r="AI163" s="72">
        <v>0</v>
      </c>
      <c r="AJ163">
        <v>0</v>
      </c>
      <c r="AK163" s="97">
        <v>0</v>
      </c>
      <c r="AL163" s="100">
        <v>0</v>
      </c>
      <c r="AM163" s="72">
        <v>0</v>
      </c>
      <c r="AN163">
        <v>0</v>
      </c>
      <c r="AO163">
        <v>0</v>
      </c>
      <c r="AP163" s="97">
        <v>0</v>
      </c>
      <c r="AQ163" s="100">
        <v>0</v>
      </c>
      <c r="AR163" s="72">
        <v>0</v>
      </c>
      <c r="AS163">
        <v>0</v>
      </c>
      <c r="AT163">
        <v>0</v>
      </c>
      <c r="AU163" s="97">
        <v>0</v>
      </c>
      <c r="AV163" s="100">
        <v>0</v>
      </c>
      <c r="AW163" s="72">
        <v>0</v>
      </c>
      <c r="AX163">
        <v>0</v>
      </c>
      <c r="AY163">
        <v>0</v>
      </c>
      <c r="AZ163" s="97">
        <v>0</v>
      </c>
      <c r="BA163" s="100">
        <v>0</v>
      </c>
      <c r="BB163" s="72">
        <v>0</v>
      </c>
      <c r="BC163">
        <v>0</v>
      </c>
      <c r="BD163">
        <v>0</v>
      </c>
      <c r="BE163" s="97">
        <v>0</v>
      </c>
      <c r="BG163" s="75">
        <v>0</v>
      </c>
      <c r="BH163" s="69">
        <v>0</v>
      </c>
      <c r="BI163" s="87">
        <v>0</v>
      </c>
      <c r="BJ163" s="75">
        <v>0</v>
      </c>
      <c r="BK163" s="69">
        <v>0</v>
      </c>
      <c r="BL163" s="174">
        <v>0</v>
      </c>
      <c r="BM163" s="75">
        <v>0</v>
      </c>
      <c r="BN163" s="69">
        <v>0</v>
      </c>
      <c r="BO163" s="145">
        <v>0</v>
      </c>
      <c r="BP163" s="75">
        <v>0</v>
      </c>
      <c r="BQ163" s="69">
        <v>0</v>
      </c>
      <c r="BR163" s="145">
        <v>0</v>
      </c>
      <c r="BS163">
        <v>0</v>
      </c>
      <c r="BT163">
        <v>0</v>
      </c>
      <c r="BU163">
        <v>0</v>
      </c>
      <c r="BV163">
        <v>0</v>
      </c>
      <c r="BW163">
        <v>0</v>
      </c>
      <c r="BX163">
        <v>0</v>
      </c>
    </row>
    <row r="164" spans="1:76">
      <c r="A164" s="75">
        <v>0</v>
      </c>
      <c r="B164" s="69">
        <v>0</v>
      </c>
      <c r="C164" s="97">
        <v>0</v>
      </c>
      <c r="D164" s="62">
        <v>0</v>
      </c>
      <c r="E164" s="66">
        <v>0</v>
      </c>
      <c r="F164" s="69">
        <v>0</v>
      </c>
      <c r="G164" s="59">
        <v>0</v>
      </c>
      <c r="H164" s="62">
        <v>0</v>
      </c>
      <c r="I164" s="66">
        <v>0</v>
      </c>
      <c r="J164" s="68">
        <v>0</v>
      </c>
      <c r="K164" s="62">
        <v>0</v>
      </c>
      <c r="L164" s="62">
        <v>0</v>
      </c>
      <c r="M164" s="66">
        <v>0</v>
      </c>
      <c r="N164" s="69">
        <v>0</v>
      </c>
      <c r="O164" s="69">
        <v>0</v>
      </c>
      <c r="P164" s="68">
        <v>0</v>
      </c>
      <c r="Q164" s="66">
        <v>0</v>
      </c>
      <c r="R164" s="68">
        <v>0</v>
      </c>
      <c r="S164" s="59">
        <v>0</v>
      </c>
      <c r="T164" s="62">
        <v>0</v>
      </c>
      <c r="U164" s="66">
        <v>0</v>
      </c>
      <c r="V164" s="68">
        <v>0</v>
      </c>
      <c r="W164" s="69">
        <v>0</v>
      </c>
      <c r="X164" s="68">
        <v>0</v>
      </c>
      <c r="Z164" s="75">
        <v>0</v>
      </c>
      <c r="AA164">
        <v>0</v>
      </c>
      <c r="AB164">
        <v>0</v>
      </c>
      <c r="AC164" s="151">
        <v>0</v>
      </c>
      <c r="AD164" s="100">
        <v>0</v>
      </c>
      <c r="AE164" s="72">
        <v>0</v>
      </c>
      <c r="AF164">
        <v>0</v>
      </c>
      <c r="AG164" s="97">
        <v>0</v>
      </c>
      <c r="AH164" s="100">
        <v>0</v>
      </c>
      <c r="AI164" s="72">
        <v>0</v>
      </c>
      <c r="AJ164">
        <v>0</v>
      </c>
      <c r="AK164" s="97">
        <v>0</v>
      </c>
      <c r="AL164" s="100">
        <v>0</v>
      </c>
      <c r="AM164" s="72">
        <v>0</v>
      </c>
      <c r="AN164">
        <v>0</v>
      </c>
      <c r="AO164">
        <v>0</v>
      </c>
      <c r="AP164" s="97">
        <v>0</v>
      </c>
      <c r="AQ164" s="100">
        <v>0</v>
      </c>
      <c r="AR164" s="72">
        <v>0</v>
      </c>
      <c r="AS164">
        <v>0</v>
      </c>
      <c r="AT164">
        <v>0</v>
      </c>
      <c r="AU164" s="97">
        <v>0</v>
      </c>
      <c r="AV164" s="100">
        <v>0</v>
      </c>
      <c r="AW164" s="72">
        <v>0</v>
      </c>
      <c r="AX164">
        <v>0</v>
      </c>
      <c r="AY164">
        <v>0</v>
      </c>
      <c r="AZ164" s="97">
        <v>0</v>
      </c>
      <c r="BA164" s="100">
        <v>0</v>
      </c>
      <c r="BB164" s="72">
        <v>0</v>
      </c>
      <c r="BC164">
        <v>0</v>
      </c>
      <c r="BD164">
        <v>0</v>
      </c>
      <c r="BE164" s="97">
        <v>0</v>
      </c>
      <c r="BG164" s="75">
        <v>0</v>
      </c>
      <c r="BH164" s="69">
        <v>0</v>
      </c>
      <c r="BI164" s="87">
        <v>0</v>
      </c>
      <c r="BJ164" s="75">
        <v>0</v>
      </c>
      <c r="BK164" s="69">
        <v>0</v>
      </c>
      <c r="BL164" s="174">
        <v>0</v>
      </c>
      <c r="BM164" s="75">
        <v>0</v>
      </c>
      <c r="BN164" s="69">
        <v>0</v>
      </c>
      <c r="BO164" s="145">
        <v>0</v>
      </c>
      <c r="BP164" s="75">
        <v>0</v>
      </c>
      <c r="BQ164" s="69">
        <v>0</v>
      </c>
      <c r="BR164" s="145">
        <v>0</v>
      </c>
      <c r="BS164">
        <v>0</v>
      </c>
      <c r="BT164">
        <v>0</v>
      </c>
      <c r="BU164">
        <v>0</v>
      </c>
      <c r="BV164">
        <v>0</v>
      </c>
      <c r="BW164">
        <v>0</v>
      </c>
      <c r="BX164">
        <v>0</v>
      </c>
    </row>
    <row r="165" spans="1:76">
      <c r="A165" s="75">
        <v>0</v>
      </c>
      <c r="B165" s="69">
        <v>0</v>
      </c>
      <c r="C165" s="97">
        <v>0</v>
      </c>
      <c r="D165" s="62">
        <v>0</v>
      </c>
      <c r="E165" s="66">
        <v>0</v>
      </c>
      <c r="F165" s="69">
        <v>0</v>
      </c>
      <c r="G165" s="59">
        <v>0</v>
      </c>
      <c r="H165" s="62">
        <v>0</v>
      </c>
      <c r="I165" s="66">
        <v>0</v>
      </c>
      <c r="J165" s="68">
        <v>0</v>
      </c>
      <c r="K165" s="62">
        <v>0</v>
      </c>
      <c r="L165" s="62">
        <v>0</v>
      </c>
      <c r="M165" s="66">
        <v>0</v>
      </c>
      <c r="N165" s="69">
        <v>0</v>
      </c>
      <c r="O165" s="69">
        <v>0</v>
      </c>
      <c r="P165" s="68">
        <v>0</v>
      </c>
      <c r="Q165" s="66">
        <v>0</v>
      </c>
      <c r="R165" s="68">
        <v>0</v>
      </c>
      <c r="S165" s="59">
        <v>0</v>
      </c>
      <c r="T165" s="62">
        <v>0</v>
      </c>
      <c r="U165" s="66">
        <v>0</v>
      </c>
      <c r="V165" s="68">
        <v>0</v>
      </c>
      <c r="W165" s="69">
        <v>0</v>
      </c>
      <c r="X165" s="68">
        <v>0</v>
      </c>
      <c r="Z165" s="75">
        <v>0</v>
      </c>
      <c r="AA165">
        <v>0</v>
      </c>
      <c r="AB165">
        <v>0</v>
      </c>
      <c r="AC165" s="151">
        <v>0</v>
      </c>
      <c r="AD165" s="100">
        <v>0</v>
      </c>
      <c r="AE165" s="72">
        <v>0</v>
      </c>
      <c r="AF165">
        <v>0</v>
      </c>
      <c r="AG165" s="97">
        <v>0</v>
      </c>
      <c r="AH165" s="100">
        <v>0</v>
      </c>
      <c r="AI165" s="72">
        <v>0</v>
      </c>
      <c r="AJ165">
        <v>0</v>
      </c>
      <c r="AK165" s="97">
        <v>0</v>
      </c>
      <c r="AL165" s="100">
        <v>0</v>
      </c>
      <c r="AM165" s="72">
        <v>0</v>
      </c>
      <c r="AN165">
        <v>0</v>
      </c>
      <c r="AO165">
        <v>0</v>
      </c>
      <c r="AP165" s="97">
        <v>0</v>
      </c>
      <c r="AQ165" s="100">
        <v>0</v>
      </c>
      <c r="AR165" s="72">
        <v>0</v>
      </c>
      <c r="AS165">
        <v>0</v>
      </c>
      <c r="AT165">
        <v>0</v>
      </c>
      <c r="AU165" s="97">
        <v>0</v>
      </c>
      <c r="AV165" s="100">
        <v>0</v>
      </c>
      <c r="AW165" s="72">
        <v>0</v>
      </c>
      <c r="AX165">
        <v>0</v>
      </c>
      <c r="AY165">
        <v>0</v>
      </c>
      <c r="AZ165" s="97">
        <v>0</v>
      </c>
      <c r="BA165" s="100">
        <v>0</v>
      </c>
      <c r="BB165" s="72">
        <v>0</v>
      </c>
      <c r="BC165">
        <v>0</v>
      </c>
      <c r="BD165">
        <v>0</v>
      </c>
      <c r="BE165" s="97">
        <v>0</v>
      </c>
      <c r="BG165" s="75">
        <v>0</v>
      </c>
      <c r="BH165" s="69">
        <v>0</v>
      </c>
      <c r="BI165" s="87">
        <v>0</v>
      </c>
      <c r="BJ165" s="75">
        <v>0</v>
      </c>
      <c r="BK165" s="69">
        <v>0</v>
      </c>
      <c r="BL165" s="174">
        <v>0</v>
      </c>
      <c r="BM165" s="75">
        <v>0</v>
      </c>
      <c r="BN165" s="69">
        <v>0</v>
      </c>
      <c r="BO165" s="145">
        <v>0</v>
      </c>
      <c r="BP165" s="75">
        <v>0</v>
      </c>
      <c r="BQ165" s="69">
        <v>0</v>
      </c>
      <c r="BR165" s="145">
        <v>0</v>
      </c>
      <c r="BS165">
        <v>0</v>
      </c>
      <c r="BT165">
        <v>0</v>
      </c>
      <c r="BU165">
        <v>0</v>
      </c>
      <c r="BV165">
        <v>0</v>
      </c>
      <c r="BW165">
        <v>0</v>
      </c>
      <c r="BX165">
        <v>0</v>
      </c>
    </row>
    <row r="166" spans="1:76">
      <c r="A166" s="75">
        <v>0</v>
      </c>
      <c r="B166" s="69">
        <v>0</v>
      </c>
      <c r="C166" s="97">
        <v>0</v>
      </c>
      <c r="D166" s="62">
        <v>0</v>
      </c>
      <c r="E166" s="66">
        <v>0</v>
      </c>
      <c r="F166" s="69">
        <v>0</v>
      </c>
      <c r="G166" s="59">
        <v>0</v>
      </c>
      <c r="H166" s="62">
        <v>0</v>
      </c>
      <c r="I166" s="66">
        <v>0</v>
      </c>
      <c r="J166" s="68">
        <v>0</v>
      </c>
      <c r="K166" s="62">
        <v>0</v>
      </c>
      <c r="L166" s="62">
        <v>0</v>
      </c>
      <c r="M166" s="66">
        <v>0</v>
      </c>
      <c r="N166" s="69">
        <v>0</v>
      </c>
      <c r="O166" s="69">
        <v>0</v>
      </c>
      <c r="P166" s="68">
        <v>0</v>
      </c>
      <c r="Q166" s="66">
        <v>0</v>
      </c>
      <c r="R166" s="68">
        <v>0</v>
      </c>
      <c r="S166" s="59">
        <v>0</v>
      </c>
      <c r="T166" s="62">
        <v>0</v>
      </c>
      <c r="U166" s="66">
        <v>0</v>
      </c>
      <c r="V166" s="68">
        <v>0</v>
      </c>
      <c r="W166" s="69">
        <v>0</v>
      </c>
      <c r="X166" s="68">
        <v>0</v>
      </c>
      <c r="Z166" s="75">
        <v>0</v>
      </c>
      <c r="AA166">
        <v>0</v>
      </c>
      <c r="AB166">
        <v>0</v>
      </c>
      <c r="AC166" s="151">
        <v>0</v>
      </c>
      <c r="AD166" s="100">
        <v>0</v>
      </c>
      <c r="AE166" s="72">
        <v>0</v>
      </c>
      <c r="AF166">
        <v>0</v>
      </c>
      <c r="AG166" s="97">
        <v>0</v>
      </c>
      <c r="AH166" s="100">
        <v>0</v>
      </c>
      <c r="AI166" s="72">
        <v>0</v>
      </c>
      <c r="AJ166">
        <v>0</v>
      </c>
      <c r="AK166" s="97">
        <v>0</v>
      </c>
      <c r="AL166" s="100">
        <v>0</v>
      </c>
      <c r="AM166" s="72">
        <v>0</v>
      </c>
      <c r="AN166">
        <v>0</v>
      </c>
      <c r="AO166">
        <v>0</v>
      </c>
      <c r="AP166" s="97">
        <v>0</v>
      </c>
      <c r="AQ166" s="100">
        <v>0</v>
      </c>
      <c r="AR166" s="72">
        <v>0</v>
      </c>
      <c r="AS166">
        <v>0</v>
      </c>
      <c r="AT166">
        <v>0</v>
      </c>
      <c r="AU166" s="97">
        <v>0</v>
      </c>
      <c r="AV166" s="100">
        <v>0</v>
      </c>
      <c r="AW166" s="72">
        <v>0</v>
      </c>
      <c r="AX166">
        <v>0</v>
      </c>
      <c r="AY166">
        <v>0</v>
      </c>
      <c r="AZ166" s="97">
        <v>0</v>
      </c>
      <c r="BA166" s="100">
        <v>0</v>
      </c>
      <c r="BB166" s="72">
        <v>0</v>
      </c>
      <c r="BC166">
        <v>0</v>
      </c>
      <c r="BD166">
        <v>0</v>
      </c>
      <c r="BE166" s="97">
        <v>0</v>
      </c>
      <c r="BG166" s="75">
        <v>0</v>
      </c>
      <c r="BH166" s="69">
        <v>0</v>
      </c>
      <c r="BI166" s="87">
        <v>0</v>
      </c>
      <c r="BJ166" s="75">
        <v>0</v>
      </c>
      <c r="BK166" s="69">
        <v>0</v>
      </c>
      <c r="BL166" s="174">
        <v>0</v>
      </c>
      <c r="BM166" s="75">
        <v>0</v>
      </c>
      <c r="BN166" s="69">
        <v>0</v>
      </c>
      <c r="BO166" s="145">
        <v>0</v>
      </c>
      <c r="BP166" s="75">
        <v>0</v>
      </c>
      <c r="BQ166" s="69">
        <v>0</v>
      </c>
      <c r="BR166" s="145">
        <v>0</v>
      </c>
      <c r="BS166">
        <v>0</v>
      </c>
      <c r="BT166">
        <v>0</v>
      </c>
      <c r="BU166">
        <v>0</v>
      </c>
      <c r="BV166">
        <v>0</v>
      </c>
      <c r="BW166">
        <v>0</v>
      </c>
      <c r="BX166">
        <v>0</v>
      </c>
    </row>
    <row r="167" spans="1:76">
      <c r="A167" s="75">
        <v>0</v>
      </c>
      <c r="B167" s="69">
        <v>0</v>
      </c>
      <c r="C167" s="97">
        <v>0</v>
      </c>
      <c r="D167" s="62">
        <v>0</v>
      </c>
      <c r="E167" s="66">
        <v>0</v>
      </c>
      <c r="F167" s="69">
        <v>0</v>
      </c>
      <c r="G167" s="59">
        <v>0</v>
      </c>
      <c r="H167" s="62">
        <v>0</v>
      </c>
      <c r="I167" s="66">
        <v>0</v>
      </c>
      <c r="J167" s="68">
        <v>0</v>
      </c>
      <c r="K167" s="62">
        <v>0</v>
      </c>
      <c r="L167" s="62">
        <v>0</v>
      </c>
      <c r="M167" s="66">
        <v>0</v>
      </c>
      <c r="N167" s="69">
        <v>0</v>
      </c>
      <c r="O167" s="69">
        <v>0</v>
      </c>
      <c r="P167" s="68">
        <v>0</v>
      </c>
      <c r="Q167" s="66">
        <v>0</v>
      </c>
      <c r="R167" s="68">
        <v>0</v>
      </c>
      <c r="S167" s="59">
        <v>0</v>
      </c>
      <c r="T167" s="62">
        <v>0</v>
      </c>
      <c r="U167" s="66">
        <v>0</v>
      </c>
      <c r="V167" s="68">
        <v>0</v>
      </c>
      <c r="W167" s="69">
        <v>0</v>
      </c>
      <c r="X167" s="68">
        <v>0</v>
      </c>
      <c r="Z167" s="75">
        <v>0</v>
      </c>
      <c r="AA167">
        <v>0</v>
      </c>
      <c r="AB167">
        <v>0</v>
      </c>
      <c r="AC167" s="151">
        <v>0</v>
      </c>
      <c r="AD167" s="100">
        <v>0</v>
      </c>
      <c r="AE167" s="72">
        <v>0</v>
      </c>
      <c r="AF167">
        <v>0</v>
      </c>
      <c r="AG167" s="97">
        <v>0</v>
      </c>
      <c r="AH167" s="100">
        <v>0</v>
      </c>
      <c r="AI167" s="72">
        <v>0</v>
      </c>
      <c r="AJ167">
        <v>0</v>
      </c>
      <c r="AK167" s="97">
        <v>0</v>
      </c>
      <c r="AL167" s="100">
        <v>0</v>
      </c>
      <c r="AM167" s="72">
        <v>0</v>
      </c>
      <c r="AN167">
        <v>0</v>
      </c>
      <c r="AO167">
        <v>0</v>
      </c>
      <c r="AP167" s="97">
        <v>0</v>
      </c>
      <c r="AQ167" s="100">
        <v>0</v>
      </c>
      <c r="AR167" s="72">
        <v>0</v>
      </c>
      <c r="AS167">
        <v>0</v>
      </c>
      <c r="AT167">
        <v>0</v>
      </c>
      <c r="AU167" s="97">
        <v>0</v>
      </c>
      <c r="AV167" s="100">
        <v>0</v>
      </c>
      <c r="AW167" s="72">
        <v>0</v>
      </c>
      <c r="AX167">
        <v>0</v>
      </c>
      <c r="AY167">
        <v>0</v>
      </c>
      <c r="AZ167" s="97">
        <v>0</v>
      </c>
      <c r="BA167" s="100">
        <v>0</v>
      </c>
      <c r="BB167" s="72">
        <v>0</v>
      </c>
      <c r="BC167">
        <v>0</v>
      </c>
      <c r="BD167">
        <v>0</v>
      </c>
      <c r="BE167" s="97">
        <v>0</v>
      </c>
      <c r="BG167" s="75">
        <v>0</v>
      </c>
      <c r="BH167" s="69">
        <v>0</v>
      </c>
      <c r="BI167" s="87">
        <v>0</v>
      </c>
      <c r="BJ167" s="75">
        <v>0</v>
      </c>
      <c r="BK167" s="69">
        <v>0</v>
      </c>
      <c r="BL167" s="174">
        <v>0</v>
      </c>
      <c r="BM167" s="75">
        <v>0</v>
      </c>
      <c r="BN167" s="69">
        <v>0</v>
      </c>
      <c r="BO167" s="145">
        <v>0</v>
      </c>
      <c r="BP167" s="75">
        <v>0</v>
      </c>
      <c r="BQ167" s="69">
        <v>0</v>
      </c>
      <c r="BR167" s="145">
        <v>0</v>
      </c>
      <c r="BS167">
        <v>0</v>
      </c>
      <c r="BT167">
        <v>0</v>
      </c>
      <c r="BU167">
        <v>0</v>
      </c>
      <c r="BV167">
        <v>0</v>
      </c>
      <c r="BW167">
        <v>0</v>
      </c>
      <c r="BX167">
        <v>0</v>
      </c>
    </row>
    <row r="168" spans="1:76">
      <c r="A168" s="75">
        <v>0</v>
      </c>
      <c r="B168" s="69">
        <v>0</v>
      </c>
      <c r="C168" s="97">
        <v>0</v>
      </c>
      <c r="D168" s="62">
        <v>0</v>
      </c>
      <c r="E168" s="66">
        <v>0</v>
      </c>
      <c r="F168" s="69">
        <v>0</v>
      </c>
      <c r="G168" s="59">
        <v>0</v>
      </c>
      <c r="H168" s="62">
        <v>0</v>
      </c>
      <c r="I168" s="66">
        <v>0</v>
      </c>
      <c r="J168" s="68">
        <v>0</v>
      </c>
      <c r="K168" s="62">
        <v>0</v>
      </c>
      <c r="L168" s="62">
        <v>0</v>
      </c>
      <c r="M168" s="66">
        <v>0</v>
      </c>
      <c r="N168" s="69">
        <v>0</v>
      </c>
      <c r="O168" s="69">
        <v>0</v>
      </c>
      <c r="P168" s="68">
        <v>0</v>
      </c>
      <c r="Q168" s="66">
        <v>0</v>
      </c>
      <c r="R168" s="68">
        <v>0</v>
      </c>
      <c r="S168" s="59">
        <v>0</v>
      </c>
      <c r="T168" s="62">
        <v>0</v>
      </c>
      <c r="U168" s="66">
        <v>0</v>
      </c>
      <c r="V168" s="68">
        <v>0</v>
      </c>
      <c r="W168" s="69">
        <v>0</v>
      </c>
      <c r="X168" s="68">
        <v>0</v>
      </c>
      <c r="Z168" s="75">
        <v>0</v>
      </c>
      <c r="AA168">
        <v>0</v>
      </c>
      <c r="AB168">
        <v>0</v>
      </c>
      <c r="AC168" s="151">
        <v>0</v>
      </c>
      <c r="AD168" s="100">
        <v>0</v>
      </c>
      <c r="AE168" s="72">
        <v>0</v>
      </c>
      <c r="AF168">
        <v>0</v>
      </c>
      <c r="AG168" s="97">
        <v>0</v>
      </c>
      <c r="AH168" s="100">
        <v>0</v>
      </c>
      <c r="AI168" s="72">
        <v>0</v>
      </c>
      <c r="AJ168">
        <v>0</v>
      </c>
      <c r="AK168" s="97">
        <v>0</v>
      </c>
      <c r="AL168" s="100">
        <v>0</v>
      </c>
      <c r="AM168" s="72">
        <v>0</v>
      </c>
      <c r="AN168">
        <v>0</v>
      </c>
      <c r="AO168">
        <v>0</v>
      </c>
      <c r="AP168" s="97">
        <v>0</v>
      </c>
      <c r="AQ168" s="100">
        <v>0</v>
      </c>
      <c r="AR168" s="72">
        <v>0</v>
      </c>
      <c r="AS168">
        <v>0</v>
      </c>
      <c r="AT168">
        <v>0</v>
      </c>
      <c r="AU168" s="97">
        <v>0</v>
      </c>
      <c r="AV168" s="100">
        <v>0</v>
      </c>
      <c r="AW168" s="72">
        <v>0</v>
      </c>
      <c r="AX168">
        <v>0</v>
      </c>
      <c r="AY168">
        <v>0</v>
      </c>
      <c r="AZ168" s="97">
        <v>0</v>
      </c>
      <c r="BA168" s="100">
        <v>0</v>
      </c>
      <c r="BB168" s="72">
        <v>0</v>
      </c>
      <c r="BC168">
        <v>0</v>
      </c>
      <c r="BD168">
        <v>0</v>
      </c>
      <c r="BE168" s="97">
        <v>0</v>
      </c>
      <c r="BG168" s="75">
        <v>0</v>
      </c>
      <c r="BH168" s="69">
        <v>0</v>
      </c>
      <c r="BI168" s="87">
        <v>0</v>
      </c>
      <c r="BJ168" s="75">
        <v>0</v>
      </c>
      <c r="BK168" s="69">
        <v>0</v>
      </c>
      <c r="BL168" s="174">
        <v>0</v>
      </c>
      <c r="BM168" s="75">
        <v>0</v>
      </c>
      <c r="BN168" s="69">
        <v>0</v>
      </c>
      <c r="BO168" s="145">
        <v>0</v>
      </c>
      <c r="BP168" s="75">
        <v>0</v>
      </c>
      <c r="BQ168" s="69">
        <v>0</v>
      </c>
      <c r="BR168" s="145">
        <v>0</v>
      </c>
      <c r="BS168">
        <v>0</v>
      </c>
      <c r="BT168">
        <v>0</v>
      </c>
      <c r="BU168">
        <v>0</v>
      </c>
      <c r="BV168">
        <v>0</v>
      </c>
      <c r="BW168">
        <v>0</v>
      </c>
      <c r="BX168">
        <v>0</v>
      </c>
    </row>
    <row r="169" spans="1:76">
      <c r="A169" s="75">
        <v>0</v>
      </c>
      <c r="B169" s="69">
        <v>0</v>
      </c>
      <c r="C169" s="97">
        <v>0</v>
      </c>
      <c r="D169" s="62">
        <v>0</v>
      </c>
      <c r="E169" s="66">
        <v>0</v>
      </c>
      <c r="F169" s="69">
        <v>0</v>
      </c>
      <c r="G169" s="59">
        <v>0</v>
      </c>
      <c r="H169" s="62">
        <v>0</v>
      </c>
      <c r="I169" s="66">
        <v>0</v>
      </c>
      <c r="J169" s="68">
        <v>0</v>
      </c>
      <c r="K169" s="62">
        <v>0</v>
      </c>
      <c r="L169" s="62">
        <v>0</v>
      </c>
      <c r="M169" s="66">
        <v>0</v>
      </c>
      <c r="N169" s="69">
        <v>0</v>
      </c>
      <c r="O169" s="69">
        <v>0</v>
      </c>
      <c r="P169" s="68">
        <v>0</v>
      </c>
      <c r="Q169" s="66">
        <v>0</v>
      </c>
      <c r="R169" s="68">
        <v>0</v>
      </c>
      <c r="S169" s="59">
        <v>0</v>
      </c>
      <c r="T169" s="62">
        <v>0</v>
      </c>
      <c r="U169" s="66">
        <v>0</v>
      </c>
      <c r="V169" s="68">
        <v>0</v>
      </c>
      <c r="W169" s="69">
        <v>0</v>
      </c>
      <c r="X169" s="68">
        <v>0</v>
      </c>
      <c r="Z169" s="75">
        <v>0</v>
      </c>
      <c r="AA169">
        <v>0</v>
      </c>
      <c r="AB169">
        <v>0</v>
      </c>
      <c r="AC169" s="151">
        <v>0</v>
      </c>
      <c r="AD169" s="100">
        <v>0</v>
      </c>
      <c r="AE169" s="72">
        <v>0</v>
      </c>
      <c r="AF169">
        <v>0</v>
      </c>
      <c r="AG169" s="97">
        <v>0</v>
      </c>
      <c r="AH169" s="100">
        <v>0</v>
      </c>
      <c r="AI169" s="72">
        <v>0</v>
      </c>
      <c r="AJ169">
        <v>0</v>
      </c>
      <c r="AK169" s="97">
        <v>0</v>
      </c>
      <c r="AL169" s="100">
        <v>0</v>
      </c>
      <c r="AM169" s="72">
        <v>0</v>
      </c>
      <c r="AN169">
        <v>0</v>
      </c>
      <c r="AO169">
        <v>0</v>
      </c>
      <c r="AP169" s="97">
        <v>0</v>
      </c>
      <c r="AQ169" s="100">
        <v>0</v>
      </c>
      <c r="AR169" s="72">
        <v>0</v>
      </c>
      <c r="AS169">
        <v>0</v>
      </c>
      <c r="AT169">
        <v>0</v>
      </c>
      <c r="AU169" s="97">
        <v>0</v>
      </c>
      <c r="AV169" s="100">
        <v>0</v>
      </c>
      <c r="AW169" s="72">
        <v>0</v>
      </c>
      <c r="AX169">
        <v>0</v>
      </c>
      <c r="AY169">
        <v>0</v>
      </c>
      <c r="AZ169" s="97">
        <v>0</v>
      </c>
      <c r="BA169" s="100">
        <v>0</v>
      </c>
      <c r="BB169" s="72">
        <v>0</v>
      </c>
      <c r="BC169">
        <v>0</v>
      </c>
      <c r="BD169">
        <v>0</v>
      </c>
      <c r="BE169" s="97">
        <v>0</v>
      </c>
      <c r="BG169" s="75">
        <v>0</v>
      </c>
      <c r="BH169" s="69">
        <v>0</v>
      </c>
      <c r="BI169" s="87">
        <v>0</v>
      </c>
      <c r="BJ169" s="75">
        <v>0</v>
      </c>
      <c r="BK169" s="69">
        <v>0</v>
      </c>
      <c r="BL169" s="174">
        <v>0</v>
      </c>
      <c r="BM169" s="75">
        <v>0</v>
      </c>
      <c r="BN169" s="69">
        <v>0</v>
      </c>
      <c r="BO169" s="145">
        <v>0</v>
      </c>
      <c r="BP169" s="75">
        <v>0</v>
      </c>
      <c r="BQ169" s="69">
        <v>0</v>
      </c>
      <c r="BR169" s="145">
        <v>0</v>
      </c>
      <c r="BS169">
        <v>0</v>
      </c>
      <c r="BT169">
        <v>0</v>
      </c>
      <c r="BU169">
        <v>0</v>
      </c>
      <c r="BV169">
        <v>0</v>
      </c>
      <c r="BW169">
        <v>0</v>
      </c>
      <c r="BX169">
        <v>0</v>
      </c>
    </row>
    <row r="170" spans="1:76">
      <c r="A170" s="75">
        <v>0</v>
      </c>
      <c r="B170" s="69">
        <v>0</v>
      </c>
      <c r="C170" s="97">
        <v>0</v>
      </c>
      <c r="D170" s="62">
        <v>0</v>
      </c>
      <c r="E170" s="66">
        <v>0</v>
      </c>
      <c r="F170" s="69">
        <v>0</v>
      </c>
      <c r="G170" s="59">
        <v>0</v>
      </c>
      <c r="H170" s="62">
        <v>0</v>
      </c>
      <c r="I170" s="66">
        <v>0</v>
      </c>
      <c r="J170" s="68">
        <v>0</v>
      </c>
      <c r="K170" s="62">
        <v>0</v>
      </c>
      <c r="L170" s="62">
        <v>0</v>
      </c>
      <c r="M170" s="66">
        <v>0</v>
      </c>
      <c r="N170" s="69">
        <v>0</v>
      </c>
      <c r="O170" s="69">
        <v>0</v>
      </c>
      <c r="P170" s="68">
        <v>0</v>
      </c>
      <c r="Q170" s="66">
        <v>0</v>
      </c>
      <c r="R170" s="68">
        <v>0</v>
      </c>
      <c r="S170" s="59">
        <v>0</v>
      </c>
      <c r="T170" s="62">
        <v>0</v>
      </c>
      <c r="U170" s="66">
        <v>0</v>
      </c>
      <c r="V170" s="68">
        <v>0</v>
      </c>
      <c r="W170" s="69">
        <v>0</v>
      </c>
      <c r="X170" s="68">
        <v>0</v>
      </c>
      <c r="Z170" s="75">
        <v>0</v>
      </c>
      <c r="AA170">
        <v>0</v>
      </c>
      <c r="AB170">
        <v>0</v>
      </c>
      <c r="AC170" s="151">
        <v>0</v>
      </c>
      <c r="AD170" s="100">
        <v>0</v>
      </c>
      <c r="AE170" s="72">
        <v>0</v>
      </c>
      <c r="AF170">
        <v>0</v>
      </c>
      <c r="AG170" s="97">
        <v>0</v>
      </c>
      <c r="AH170" s="100">
        <v>0</v>
      </c>
      <c r="AI170" s="72">
        <v>0</v>
      </c>
      <c r="AJ170">
        <v>0</v>
      </c>
      <c r="AK170" s="97">
        <v>0</v>
      </c>
      <c r="AL170" s="100">
        <v>0</v>
      </c>
      <c r="AM170" s="72">
        <v>0</v>
      </c>
      <c r="AN170">
        <v>0</v>
      </c>
      <c r="AO170">
        <v>0</v>
      </c>
      <c r="AP170" s="97">
        <v>0</v>
      </c>
      <c r="AQ170" s="100">
        <v>0</v>
      </c>
      <c r="AR170" s="72">
        <v>0</v>
      </c>
      <c r="AS170">
        <v>0</v>
      </c>
      <c r="AT170">
        <v>0</v>
      </c>
      <c r="AU170" s="97">
        <v>0</v>
      </c>
      <c r="AV170" s="100">
        <v>0</v>
      </c>
      <c r="AW170" s="72">
        <v>0</v>
      </c>
      <c r="AX170">
        <v>0</v>
      </c>
      <c r="AY170">
        <v>0</v>
      </c>
      <c r="AZ170" s="97">
        <v>0</v>
      </c>
      <c r="BA170" s="100">
        <v>0</v>
      </c>
      <c r="BB170" s="72">
        <v>0</v>
      </c>
      <c r="BC170">
        <v>0</v>
      </c>
      <c r="BD170">
        <v>0</v>
      </c>
      <c r="BE170" s="97">
        <v>0</v>
      </c>
      <c r="BG170" s="75">
        <v>0</v>
      </c>
      <c r="BH170" s="69">
        <v>0</v>
      </c>
      <c r="BI170" s="87">
        <v>0</v>
      </c>
      <c r="BJ170" s="75">
        <v>0</v>
      </c>
      <c r="BK170" s="69">
        <v>0</v>
      </c>
      <c r="BL170" s="174">
        <v>0</v>
      </c>
      <c r="BM170" s="75">
        <v>0</v>
      </c>
      <c r="BN170" s="69">
        <v>0</v>
      </c>
      <c r="BO170" s="145">
        <v>0</v>
      </c>
      <c r="BP170" s="75">
        <v>0</v>
      </c>
      <c r="BQ170" s="69">
        <v>0</v>
      </c>
      <c r="BR170" s="145">
        <v>0</v>
      </c>
      <c r="BS170">
        <v>0</v>
      </c>
      <c r="BT170">
        <v>0</v>
      </c>
      <c r="BU170">
        <v>0</v>
      </c>
      <c r="BV170">
        <v>0</v>
      </c>
      <c r="BW170">
        <v>0</v>
      </c>
      <c r="BX170">
        <v>0</v>
      </c>
    </row>
    <row r="171" spans="1:76">
      <c r="A171" s="75">
        <v>0</v>
      </c>
      <c r="B171" s="69">
        <v>0</v>
      </c>
      <c r="C171" s="97">
        <v>0</v>
      </c>
      <c r="D171" s="62">
        <v>0</v>
      </c>
      <c r="E171" s="66">
        <v>0</v>
      </c>
      <c r="F171" s="69">
        <v>0</v>
      </c>
      <c r="G171" s="59">
        <v>0</v>
      </c>
      <c r="H171" s="62">
        <v>0</v>
      </c>
      <c r="I171" s="66">
        <v>0</v>
      </c>
      <c r="J171" s="68">
        <v>0</v>
      </c>
      <c r="K171" s="62">
        <v>0</v>
      </c>
      <c r="L171" s="62">
        <v>0</v>
      </c>
      <c r="M171" s="66">
        <v>0</v>
      </c>
      <c r="N171" s="69">
        <v>0</v>
      </c>
      <c r="O171" s="69">
        <v>0</v>
      </c>
      <c r="P171" s="68">
        <v>0</v>
      </c>
      <c r="Q171" s="66">
        <v>0</v>
      </c>
      <c r="R171" s="68">
        <v>0</v>
      </c>
      <c r="S171" s="59">
        <v>0</v>
      </c>
      <c r="T171" s="62">
        <v>0</v>
      </c>
      <c r="U171" s="66">
        <v>0</v>
      </c>
      <c r="V171" s="68">
        <v>0</v>
      </c>
      <c r="W171" s="69">
        <v>0</v>
      </c>
      <c r="X171" s="68">
        <v>0</v>
      </c>
      <c r="Z171" s="75">
        <v>0</v>
      </c>
      <c r="AA171">
        <v>0</v>
      </c>
      <c r="AB171">
        <v>0</v>
      </c>
      <c r="AC171" s="151">
        <v>0</v>
      </c>
      <c r="AD171" s="100">
        <v>0</v>
      </c>
      <c r="AE171" s="72">
        <v>0</v>
      </c>
      <c r="AF171">
        <v>0</v>
      </c>
      <c r="AG171" s="97">
        <v>0</v>
      </c>
      <c r="AH171" s="100">
        <v>0</v>
      </c>
      <c r="AI171" s="72">
        <v>0</v>
      </c>
      <c r="AJ171">
        <v>0</v>
      </c>
      <c r="AK171" s="97">
        <v>0</v>
      </c>
      <c r="AL171" s="100">
        <v>0</v>
      </c>
      <c r="AM171" s="72">
        <v>0</v>
      </c>
      <c r="AN171">
        <v>0</v>
      </c>
      <c r="AO171">
        <v>0</v>
      </c>
      <c r="AP171" s="97">
        <v>0</v>
      </c>
      <c r="AQ171" s="100">
        <v>0</v>
      </c>
      <c r="AR171" s="72">
        <v>0</v>
      </c>
      <c r="AS171">
        <v>0</v>
      </c>
      <c r="AT171">
        <v>0</v>
      </c>
      <c r="AU171" s="97">
        <v>0</v>
      </c>
      <c r="AV171" s="100">
        <v>0</v>
      </c>
      <c r="AW171" s="72">
        <v>0</v>
      </c>
      <c r="AX171">
        <v>0</v>
      </c>
      <c r="AY171">
        <v>0</v>
      </c>
      <c r="AZ171" s="97">
        <v>0</v>
      </c>
      <c r="BA171" s="100">
        <v>0</v>
      </c>
      <c r="BB171" s="72">
        <v>0</v>
      </c>
      <c r="BC171">
        <v>0</v>
      </c>
      <c r="BD171">
        <v>0</v>
      </c>
      <c r="BE171" s="97">
        <v>0</v>
      </c>
      <c r="BG171" s="75">
        <v>0</v>
      </c>
      <c r="BH171" s="69">
        <v>0</v>
      </c>
      <c r="BI171" s="87">
        <v>0</v>
      </c>
      <c r="BJ171" s="75">
        <v>0</v>
      </c>
      <c r="BK171" s="69">
        <v>0</v>
      </c>
      <c r="BL171" s="174">
        <v>0</v>
      </c>
      <c r="BM171" s="75">
        <v>0</v>
      </c>
      <c r="BN171" s="69">
        <v>0</v>
      </c>
      <c r="BO171" s="145">
        <v>0</v>
      </c>
      <c r="BP171" s="75">
        <v>0</v>
      </c>
      <c r="BQ171" s="69">
        <v>0</v>
      </c>
      <c r="BR171" s="145">
        <v>0</v>
      </c>
      <c r="BS171">
        <v>0</v>
      </c>
      <c r="BT171">
        <v>0</v>
      </c>
      <c r="BU171">
        <v>0</v>
      </c>
      <c r="BV171">
        <v>0</v>
      </c>
      <c r="BW171">
        <v>0</v>
      </c>
      <c r="BX171">
        <v>0</v>
      </c>
    </row>
    <row r="172" spans="1:76">
      <c r="A172" s="75">
        <v>0</v>
      </c>
      <c r="B172" s="69">
        <v>0</v>
      </c>
      <c r="C172" s="97">
        <v>0</v>
      </c>
      <c r="D172" s="62">
        <v>0</v>
      </c>
      <c r="E172" s="66">
        <v>0</v>
      </c>
      <c r="F172" s="69">
        <v>0</v>
      </c>
      <c r="G172" s="59">
        <v>0</v>
      </c>
      <c r="H172" s="62">
        <v>0</v>
      </c>
      <c r="I172" s="66">
        <v>0</v>
      </c>
      <c r="J172" s="68">
        <v>0</v>
      </c>
      <c r="K172" s="62">
        <v>0</v>
      </c>
      <c r="L172" s="62">
        <v>0</v>
      </c>
      <c r="M172" s="66">
        <v>0</v>
      </c>
      <c r="N172" s="69">
        <v>0</v>
      </c>
      <c r="O172" s="69">
        <v>0</v>
      </c>
      <c r="P172" s="68">
        <v>0</v>
      </c>
      <c r="Q172" s="66">
        <v>0</v>
      </c>
      <c r="R172" s="68">
        <v>0</v>
      </c>
      <c r="S172" s="59">
        <v>0</v>
      </c>
      <c r="T172" s="62">
        <v>0</v>
      </c>
      <c r="U172" s="66">
        <v>0</v>
      </c>
      <c r="V172" s="68">
        <v>0</v>
      </c>
      <c r="W172" s="69">
        <v>0</v>
      </c>
      <c r="X172" s="68">
        <v>0</v>
      </c>
      <c r="Z172" s="75">
        <v>0</v>
      </c>
      <c r="AA172">
        <v>0</v>
      </c>
      <c r="AB172">
        <v>0</v>
      </c>
      <c r="AC172" s="151">
        <v>0</v>
      </c>
      <c r="AD172" s="100">
        <v>0</v>
      </c>
      <c r="AE172" s="72">
        <v>0</v>
      </c>
      <c r="AF172">
        <v>0</v>
      </c>
      <c r="AG172" s="97">
        <v>0</v>
      </c>
      <c r="AH172" s="100">
        <v>0</v>
      </c>
      <c r="AI172" s="72">
        <v>0</v>
      </c>
      <c r="AJ172">
        <v>0</v>
      </c>
      <c r="AK172" s="97">
        <v>0</v>
      </c>
      <c r="AL172" s="100">
        <v>0</v>
      </c>
      <c r="AM172" s="72">
        <v>0</v>
      </c>
      <c r="AN172">
        <v>0</v>
      </c>
      <c r="AO172">
        <v>0</v>
      </c>
      <c r="AP172" s="97">
        <v>0</v>
      </c>
      <c r="AQ172" s="100">
        <v>0</v>
      </c>
      <c r="AR172" s="72">
        <v>0</v>
      </c>
      <c r="AS172">
        <v>0</v>
      </c>
      <c r="AT172">
        <v>0</v>
      </c>
      <c r="AU172" s="97">
        <v>0</v>
      </c>
      <c r="AV172" s="100">
        <v>0</v>
      </c>
      <c r="AW172" s="72">
        <v>0</v>
      </c>
      <c r="AX172">
        <v>0</v>
      </c>
      <c r="AY172">
        <v>0</v>
      </c>
      <c r="AZ172" s="97">
        <v>0</v>
      </c>
      <c r="BA172" s="100">
        <v>0</v>
      </c>
      <c r="BB172" s="72">
        <v>0</v>
      </c>
      <c r="BC172">
        <v>0</v>
      </c>
      <c r="BD172">
        <v>0</v>
      </c>
      <c r="BE172" s="97">
        <v>0</v>
      </c>
      <c r="BG172" s="75">
        <v>0</v>
      </c>
      <c r="BH172" s="69">
        <v>0</v>
      </c>
      <c r="BI172" s="87">
        <v>0</v>
      </c>
      <c r="BJ172" s="75">
        <v>0</v>
      </c>
      <c r="BK172" s="69">
        <v>0</v>
      </c>
      <c r="BL172" s="174">
        <v>0</v>
      </c>
      <c r="BM172" s="75">
        <v>0</v>
      </c>
      <c r="BN172" s="69">
        <v>0</v>
      </c>
      <c r="BO172" s="145">
        <v>0</v>
      </c>
      <c r="BP172" s="75">
        <v>0</v>
      </c>
      <c r="BQ172" s="69">
        <v>0</v>
      </c>
      <c r="BR172" s="145">
        <v>0</v>
      </c>
      <c r="BS172">
        <v>0</v>
      </c>
      <c r="BT172">
        <v>0</v>
      </c>
      <c r="BU172">
        <v>0</v>
      </c>
      <c r="BV172">
        <v>0</v>
      </c>
      <c r="BW172">
        <v>0</v>
      </c>
      <c r="BX172">
        <v>0</v>
      </c>
    </row>
    <row r="173" spans="1:76">
      <c r="A173" s="75">
        <v>0</v>
      </c>
      <c r="B173" s="69">
        <v>0</v>
      </c>
      <c r="C173" s="97">
        <v>0</v>
      </c>
      <c r="D173" s="62">
        <v>0</v>
      </c>
      <c r="E173" s="66">
        <v>0</v>
      </c>
      <c r="F173" s="69">
        <v>0</v>
      </c>
      <c r="G173" s="59">
        <v>0</v>
      </c>
      <c r="H173" s="62">
        <v>0</v>
      </c>
      <c r="I173" s="66">
        <v>0</v>
      </c>
      <c r="J173" s="68">
        <v>0</v>
      </c>
      <c r="K173" s="62">
        <v>0</v>
      </c>
      <c r="L173" s="62">
        <v>0</v>
      </c>
      <c r="M173" s="66">
        <v>0</v>
      </c>
      <c r="N173" s="69">
        <v>0</v>
      </c>
      <c r="O173" s="69">
        <v>0</v>
      </c>
      <c r="P173" s="68">
        <v>0</v>
      </c>
      <c r="Q173" s="66">
        <v>0</v>
      </c>
      <c r="R173" s="68">
        <v>0</v>
      </c>
      <c r="S173" s="59">
        <v>0</v>
      </c>
      <c r="T173" s="62">
        <v>0</v>
      </c>
      <c r="U173" s="66">
        <v>0</v>
      </c>
      <c r="V173" s="68">
        <v>0</v>
      </c>
      <c r="W173" s="69">
        <v>0</v>
      </c>
      <c r="X173" s="68">
        <v>0</v>
      </c>
      <c r="Z173" s="75">
        <v>0</v>
      </c>
      <c r="AA173">
        <v>0</v>
      </c>
      <c r="AB173">
        <v>0</v>
      </c>
      <c r="AC173" s="151">
        <v>0</v>
      </c>
      <c r="AD173" s="100">
        <v>0</v>
      </c>
      <c r="AE173" s="72">
        <v>0</v>
      </c>
      <c r="AF173">
        <v>0</v>
      </c>
      <c r="AG173" s="97">
        <v>0</v>
      </c>
      <c r="AH173" s="100">
        <v>0</v>
      </c>
      <c r="AI173" s="72">
        <v>0</v>
      </c>
      <c r="AJ173">
        <v>0</v>
      </c>
      <c r="AK173" s="97">
        <v>0</v>
      </c>
      <c r="AL173" s="100">
        <v>0</v>
      </c>
      <c r="AM173" s="72">
        <v>0</v>
      </c>
      <c r="AN173">
        <v>0</v>
      </c>
      <c r="AO173">
        <v>0</v>
      </c>
      <c r="AP173" s="97">
        <v>0</v>
      </c>
      <c r="AQ173" s="100">
        <v>0</v>
      </c>
      <c r="AR173" s="72">
        <v>0</v>
      </c>
      <c r="AS173">
        <v>0</v>
      </c>
      <c r="AT173">
        <v>0</v>
      </c>
      <c r="AU173" s="97">
        <v>0</v>
      </c>
      <c r="AV173" s="100">
        <v>0</v>
      </c>
      <c r="AW173" s="72">
        <v>0</v>
      </c>
      <c r="AX173">
        <v>0</v>
      </c>
      <c r="AY173">
        <v>0</v>
      </c>
      <c r="AZ173" s="97">
        <v>0</v>
      </c>
      <c r="BA173" s="100">
        <v>0</v>
      </c>
      <c r="BB173" s="72">
        <v>0</v>
      </c>
      <c r="BC173">
        <v>0</v>
      </c>
      <c r="BD173">
        <v>0</v>
      </c>
      <c r="BE173" s="97">
        <v>0</v>
      </c>
      <c r="BG173" s="75">
        <v>0</v>
      </c>
      <c r="BH173" s="69">
        <v>0</v>
      </c>
      <c r="BI173" s="87">
        <v>0</v>
      </c>
      <c r="BJ173" s="75">
        <v>0</v>
      </c>
      <c r="BK173" s="69">
        <v>0</v>
      </c>
      <c r="BL173" s="174">
        <v>0</v>
      </c>
      <c r="BM173" s="75">
        <v>0</v>
      </c>
      <c r="BN173" s="69">
        <v>0</v>
      </c>
      <c r="BO173" s="145">
        <v>0</v>
      </c>
      <c r="BP173" s="75">
        <v>0</v>
      </c>
      <c r="BQ173" s="69">
        <v>0</v>
      </c>
      <c r="BR173" s="145">
        <v>0</v>
      </c>
      <c r="BS173">
        <v>0</v>
      </c>
      <c r="BT173">
        <v>0</v>
      </c>
      <c r="BU173">
        <v>0</v>
      </c>
      <c r="BV173">
        <v>0</v>
      </c>
      <c r="BW173">
        <v>0</v>
      </c>
      <c r="BX173">
        <v>0</v>
      </c>
    </row>
    <row r="174" spans="1:76">
      <c r="A174" s="75">
        <v>0</v>
      </c>
      <c r="B174" s="69">
        <v>0</v>
      </c>
      <c r="C174" s="97">
        <v>0</v>
      </c>
      <c r="D174" s="62">
        <v>0</v>
      </c>
      <c r="E174" s="66">
        <v>0</v>
      </c>
      <c r="F174" s="69">
        <v>0</v>
      </c>
      <c r="G174" s="59">
        <v>0</v>
      </c>
      <c r="H174" s="62">
        <v>0</v>
      </c>
      <c r="I174" s="66">
        <v>0</v>
      </c>
      <c r="J174" s="68">
        <v>0</v>
      </c>
      <c r="K174" s="62">
        <v>0</v>
      </c>
      <c r="L174" s="62">
        <v>0</v>
      </c>
      <c r="M174" s="66">
        <v>0</v>
      </c>
      <c r="N174" s="69">
        <v>0</v>
      </c>
      <c r="O174" s="69">
        <v>0</v>
      </c>
      <c r="P174" s="68">
        <v>0</v>
      </c>
      <c r="Q174" s="66">
        <v>0</v>
      </c>
      <c r="R174" s="68">
        <v>0</v>
      </c>
      <c r="S174" s="59">
        <v>0</v>
      </c>
      <c r="T174" s="62">
        <v>0</v>
      </c>
      <c r="U174" s="66">
        <v>0</v>
      </c>
      <c r="V174" s="68">
        <v>0</v>
      </c>
      <c r="W174" s="69">
        <v>0</v>
      </c>
      <c r="X174" s="68">
        <v>0</v>
      </c>
      <c r="Z174" s="75">
        <v>0</v>
      </c>
      <c r="AA174">
        <v>0</v>
      </c>
      <c r="AB174">
        <v>0</v>
      </c>
      <c r="AC174" s="151">
        <v>0</v>
      </c>
      <c r="AD174" s="100">
        <v>0</v>
      </c>
      <c r="AE174" s="72">
        <v>0</v>
      </c>
      <c r="AF174">
        <v>0</v>
      </c>
      <c r="AG174" s="97">
        <v>0</v>
      </c>
      <c r="AH174" s="100">
        <v>0</v>
      </c>
      <c r="AI174" s="72">
        <v>0</v>
      </c>
      <c r="AJ174">
        <v>0</v>
      </c>
      <c r="AK174" s="97">
        <v>0</v>
      </c>
      <c r="AL174" s="100">
        <v>0</v>
      </c>
      <c r="AM174" s="72">
        <v>0</v>
      </c>
      <c r="AN174">
        <v>0</v>
      </c>
      <c r="AO174">
        <v>0</v>
      </c>
      <c r="AP174" s="97">
        <v>0</v>
      </c>
      <c r="AQ174" s="100">
        <v>0</v>
      </c>
      <c r="AR174" s="72">
        <v>0</v>
      </c>
      <c r="AS174">
        <v>0</v>
      </c>
      <c r="AT174">
        <v>0</v>
      </c>
      <c r="AU174" s="97">
        <v>0</v>
      </c>
      <c r="AV174" s="100">
        <v>0</v>
      </c>
      <c r="AW174" s="72">
        <v>0</v>
      </c>
      <c r="AX174">
        <v>0</v>
      </c>
      <c r="AY174">
        <v>0</v>
      </c>
      <c r="AZ174" s="97">
        <v>0</v>
      </c>
      <c r="BA174" s="100">
        <v>0</v>
      </c>
      <c r="BB174" s="72">
        <v>0</v>
      </c>
      <c r="BC174">
        <v>0</v>
      </c>
      <c r="BD174">
        <v>0</v>
      </c>
      <c r="BE174" s="97">
        <v>0</v>
      </c>
      <c r="BG174" s="75">
        <v>0</v>
      </c>
      <c r="BH174" s="69">
        <v>0</v>
      </c>
      <c r="BI174" s="87">
        <v>0</v>
      </c>
      <c r="BJ174" s="75">
        <v>0</v>
      </c>
      <c r="BK174" s="69">
        <v>0</v>
      </c>
      <c r="BL174" s="174">
        <v>0</v>
      </c>
      <c r="BM174" s="75">
        <v>0</v>
      </c>
      <c r="BN174" s="69">
        <v>0</v>
      </c>
      <c r="BO174" s="145">
        <v>0</v>
      </c>
      <c r="BP174" s="75">
        <v>0</v>
      </c>
      <c r="BQ174" s="69">
        <v>0</v>
      </c>
      <c r="BR174" s="145">
        <v>0</v>
      </c>
      <c r="BS174">
        <v>0</v>
      </c>
      <c r="BT174">
        <v>0</v>
      </c>
      <c r="BU174">
        <v>0</v>
      </c>
      <c r="BV174">
        <v>0</v>
      </c>
      <c r="BW174">
        <v>0</v>
      </c>
      <c r="BX174">
        <v>0</v>
      </c>
    </row>
    <row r="175" spans="1:76">
      <c r="A175" s="75">
        <v>0</v>
      </c>
      <c r="B175" s="69">
        <v>0</v>
      </c>
      <c r="C175" s="97">
        <v>0</v>
      </c>
      <c r="D175" s="62">
        <v>0</v>
      </c>
      <c r="E175" s="66">
        <v>0</v>
      </c>
      <c r="F175" s="69">
        <v>0</v>
      </c>
      <c r="G175" s="59">
        <v>0</v>
      </c>
      <c r="H175" s="62">
        <v>0</v>
      </c>
      <c r="I175" s="66">
        <v>0</v>
      </c>
      <c r="J175" s="68">
        <v>0</v>
      </c>
      <c r="K175" s="62">
        <v>0</v>
      </c>
      <c r="L175" s="62">
        <v>0</v>
      </c>
      <c r="M175" s="66">
        <v>0</v>
      </c>
      <c r="N175" s="69">
        <v>0</v>
      </c>
      <c r="O175" s="69">
        <v>0</v>
      </c>
      <c r="P175" s="68">
        <v>0</v>
      </c>
      <c r="Q175" s="66">
        <v>0</v>
      </c>
      <c r="R175" s="68">
        <v>0</v>
      </c>
      <c r="S175" s="59">
        <v>0</v>
      </c>
      <c r="T175" s="62">
        <v>0</v>
      </c>
      <c r="U175" s="66">
        <v>0</v>
      </c>
      <c r="V175" s="68">
        <v>0</v>
      </c>
      <c r="W175" s="69">
        <v>0</v>
      </c>
      <c r="X175" s="68">
        <v>0</v>
      </c>
      <c r="Z175" s="75">
        <v>0</v>
      </c>
      <c r="AA175">
        <v>0</v>
      </c>
      <c r="AB175">
        <v>0</v>
      </c>
      <c r="AC175" s="151">
        <v>0</v>
      </c>
      <c r="AD175" s="100">
        <v>0</v>
      </c>
      <c r="AE175" s="72">
        <v>0</v>
      </c>
      <c r="AF175">
        <v>0</v>
      </c>
      <c r="AG175" s="97">
        <v>0</v>
      </c>
      <c r="AH175" s="100">
        <v>0</v>
      </c>
      <c r="AI175" s="72">
        <v>0</v>
      </c>
      <c r="AJ175">
        <v>0</v>
      </c>
      <c r="AK175" s="97">
        <v>0</v>
      </c>
      <c r="AL175" s="100">
        <v>0</v>
      </c>
      <c r="AM175" s="72">
        <v>0</v>
      </c>
      <c r="AN175">
        <v>0</v>
      </c>
      <c r="AO175">
        <v>0</v>
      </c>
      <c r="AP175" s="97">
        <v>0</v>
      </c>
      <c r="AQ175" s="100">
        <v>0</v>
      </c>
      <c r="AR175" s="72">
        <v>0</v>
      </c>
      <c r="AS175">
        <v>0</v>
      </c>
      <c r="AT175">
        <v>0</v>
      </c>
      <c r="AU175" s="97">
        <v>0</v>
      </c>
      <c r="AV175" s="100">
        <v>0</v>
      </c>
      <c r="AW175" s="72">
        <v>0</v>
      </c>
      <c r="AX175">
        <v>0</v>
      </c>
      <c r="AY175">
        <v>0</v>
      </c>
      <c r="AZ175" s="97">
        <v>0</v>
      </c>
      <c r="BA175" s="100">
        <v>0</v>
      </c>
      <c r="BB175" s="72">
        <v>0</v>
      </c>
      <c r="BC175">
        <v>0</v>
      </c>
      <c r="BD175">
        <v>0</v>
      </c>
      <c r="BE175" s="97">
        <v>0</v>
      </c>
      <c r="BG175" s="75">
        <v>0</v>
      </c>
      <c r="BH175" s="69">
        <v>0</v>
      </c>
      <c r="BI175" s="87">
        <v>0</v>
      </c>
      <c r="BJ175" s="75">
        <v>0</v>
      </c>
      <c r="BK175" s="69">
        <v>0</v>
      </c>
      <c r="BL175" s="174">
        <v>0</v>
      </c>
      <c r="BM175" s="75">
        <v>0</v>
      </c>
      <c r="BN175" s="69">
        <v>0</v>
      </c>
      <c r="BO175" s="145">
        <v>0</v>
      </c>
      <c r="BP175" s="75">
        <v>0</v>
      </c>
      <c r="BQ175" s="69">
        <v>0</v>
      </c>
      <c r="BR175" s="145">
        <v>0</v>
      </c>
      <c r="BS175">
        <v>0</v>
      </c>
      <c r="BT175">
        <v>0</v>
      </c>
      <c r="BU175">
        <v>0</v>
      </c>
      <c r="BV175">
        <v>0</v>
      </c>
      <c r="BW175">
        <v>0</v>
      </c>
      <c r="BX175">
        <v>0</v>
      </c>
    </row>
    <row r="176" spans="1:76">
      <c r="A176" s="75">
        <v>0</v>
      </c>
      <c r="B176" s="69">
        <v>0</v>
      </c>
      <c r="C176" s="97">
        <v>0</v>
      </c>
      <c r="D176" s="62">
        <v>0</v>
      </c>
      <c r="E176" s="66">
        <v>0</v>
      </c>
      <c r="F176" s="69">
        <v>0</v>
      </c>
      <c r="G176" s="59">
        <v>0</v>
      </c>
      <c r="H176" s="62">
        <v>0</v>
      </c>
      <c r="I176" s="66">
        <v>0</v>
      </c>
      <c r="J176" s="68">
        <v>0</v>
      </c>
      <c r="K176" s="62">
        <v>0</v>
      </c>
      <c r="L176" s="62">
        <v>0</v>
      </c>
      <c r="M176" s="66">
        <v>0</v>
      </c>
      <c r="N176" s="69">
        <v>0</v>
      </c>
      <c r="O176" s="69">
        <v>0</v>
      </c>
      <c r="P176" s="68">
        <v>0</v>
      </c>
      <c r="Q176" s="66">
        <v>0</v>
      </c>
      <c r="R176" s="68">
        <v>0</v>
      </c>
      <c r="S176" s="59">
        <v>0</v>
      </c>
      <c r="T176" s="62">
        <v>0</v>
      </c>
      <c r="U176" s="66">
        <v>0</v>
      </c>
      <c r="V176" s="68">
        <v>0</v>
      </c>
      <c r="W176" s="69">
        <v>0</v>
      </c>
      <c r="X176" s="68">
        <v>0</v>
      </c>
      <c r="Z176" s="75">
        <v>0</v>
      </c>
      <c r="AA176">
        <v>0</v>
      </c>
      <c r="AB176">
        <v>0</v>
      </c>
      <c r="AC176" s="151">
        <v>0</v>
      </c>
      <c r="AD176" s="100">
        <v>0</v>
      </c>
      <c r="AE176" s="72">
        <v>0</v>
      </c>
      <c r="AF176">
        <v>0</v>
      </c>
      <c r="AG176" s="97">
        <v>0</v>
      </c>
      <c r="AH176" s="100">
        <v>0</v>
      </c>
      <c r="AI176" s="72">
        <v>0</v>
      </c>
      <c r="AJ176">
        <v>0</v>
      </c>
      <c r="AK176" s="97">
        <v>0</v>
      </c>
      <c r="AL176" s="100">
        <v>0</v>
      </c>
      <c r="AM176" s="72">
        <v>0</v>
      </c>
      <c r="AN176">
        <v>0</v>
      </c>
      <c r="AO176">
        <v>0</v>
      </c>
      <c r="AP176" s="97">
        <v>0</v>
      </c>
      <c r="AQ176" s="100">
        <v>0</v>
      </c>
      <c r="AR176" s="72">
        <v>0</v>
      </c>
      <c r="AS176">
        <v>0</v>
      </c>
      <c r="AT176">
        <v>0</v>
      </c>
      <c r="AU176" s="97">
        <v>0</v>
      </c>
      <c r="AV176" s="100">
        <v>0</v>
      </c>
      <c r="AW176" s="72">
        <v>0</v>
      </c>
      <c r="AX176">
        <v>0</v>
      </c>
      <c r="AY176">
        <v>0</v>
      </c>
      <c r="AZ176" s="97">
        <v>0</v>
      </c>
      <c r="BA176" s="100">
        <v>0</v>
      </c>
      <c r="BB176" s="72">
        <v>0</v>
      </c>
      <c r="BC176">
        <v>0</v>
      </c>
      <c r="BD176">
        <v>0</v>
      </c>
      <c r="BE176" s="97">
        <v>0</v>
      </c>
      <c r="BG176" s="75">
        <v>0</v>
      </c>
      <c r="BH176" s="69">
        <v>0</v>
      </c>
      <c r="BI176" s="87">
        <v>0</v>
      </c>
      <c r="BJ176" s="75">
        <v>0</v>
      </c>
      <c r="BK176" s="69">
        <v>0</v>
      </c>
      <c r="BL176" s="174">
        <v>0</v>
      </c>
      <c r="BM176" s="75">
        <v>0</v>
      </c>
      <c r="BN176" s="69">
        <v>0</v>
      </c>
      <c r="BO176" s="145">
        <v>0</v>
      </c>
      <c r="BP176" s="75">
        <v>0</v>
      </c>
      <c r="BQ176" s="69">
        <v>0</v>
      </c>
      <c r="BR176" s="145">
        <v>0</v>
      </c>
      <c r="BS176">
        <v>0</v>
      </c>
      <c r="BT176">
        <v>0</v>
      </c>
      <c r="BU176">
        <v>0</v>
      </c>
      <c r="BV176">
        <v>0</v>
      </c>
      <c r="BW176">
        <v>0</v>
      </c>
      <c r="BX176">
        <v>0</v>
      </c>
    </row>
    <row r="177" spans="1:76">
      <c r="A177" s="75">
        <v>0</v>
      </c>
      <c r="B177" s="69">
        <v>0</v>
      </c>
      <c r="C177" s="97">
        <v>0</v>
      </c>
      <c r="D177" s="62">
        <v>0</v>
      </c>
      <c r="E177" s="66">
        <v>0</v>
      </c>
      <c r="F177" s="69">
        <v>0</v>
      </c>
      <c r="G177" s="59">
        <v>0</v>
      </c>
      <c r="H177" s="62">
        <v>0</v>
      </c>
      <c r="I177" s="66">
        <v>0</v>
      </c>
      <c r="J177" s="68">
        <v>0</v>
      </c>
      <c r="K177" s="62">
        <v>0</v>
      </c>
      <c r="L177" s="62">
        <v>0</v>
      </c>
      <c r="M177" s="66">
        <v>0</v>
      </c>
      <c r="N177" s="69">
        <v>0</v>
      </c>
      <c r="O177" s="69">
        <v>0</v>
      </c>
      <c r="P177" s="68">
        <v>0</v>
      </c>
      <c r="Q177" s="66">
        <v>0</v>
      </c>
      <c r="R177" s="68">
        <v>0</v>
      </c>
      <c r="S177" s="59">
        <v>0</v>
      </c>
      <c r="T177" s="62">
        <v>0</v>
      </c>
      <c r="U177" s="66">
        <v>0</v>
      </c>
      <c r="V177" s="68">
        <v>0</v>
      </c>
      <c r="W177" s="69">
        <v>0</v>
      </c>
      <c r="X177" s="68">
        <v>0</v>
      </c>
      <c r="Z177" s="75">
        <v>0</v>
      </c>
      <c r="AA177">
        <v>0</v>
      </c>
      <c r="AB177">
        <v>0</v>
      </c>
      <c r="AC177" s="151">
        <v>0</v>
      </c>
      <c r="AD177" s="100">
        <v>0</v>
      </c>
      <c r="AE177" s="72">
        <v>0</v>
      </c>
      <c r="AF177">
        <v>0</v>
      </c>
      <c r="AG177" s="97">
        <v>0</v>
      </c>
      <c r="AH177" s="100">
        <v>0</v>
      </c>
      <c r="AI177" s="72">
        <v>0</v>
      </c>
      <c r="AJ177">
        <v>0</v>
      </c>
      <c r="AK177" s="97">
        <v>0</v>
      </c>
      <c r="AL177" s="100">
        <v>0</v>
      </c>
      <c r="AM177" s="72">
        <v>0</v>
      </c>
      <c r="AN177">
        <v>0</v>
      </c>
      <c r="AO177">
        <v>0</v>
      </c>
      <c r="AP177" s="97">
        <v>0</v>
      </c>
      <c r="AQ177" s="100">
        <v>0</v>
      </c>
      <c r="AR177" s="72">
        <v>0</v>
      </c>
      <c r="AS177">
        <v>0</v>
      </c>
      <c r="AT177">
        <v>0</v>
      </c>
      <c r="AU177" s="97">
        <v>0</v>
      </c>
      <c r="AV177" s="100">
        <v>0</v>
      </c>
      <c r="AW177" s="72">
        <v>0</v>
      </c>
      <c r="AX177">
        <v>0</v>
      </c>
      <c r="AY177">
        <v>0</v>
      </c>
      <c r="AZ177" s="97">
        <v>0</v>
      </c>
      <c r="BA177" s="100">
        <v>0</v>
      </c>
      <c r="BB177" s="72">
        <v>0</v>
      </c>
      <c r="BC177">
        <v>0</v>
      </c>
      <c r="BD177">
        <v>0</v>
      </c>
      <c r="BE177" s="97">
        <v>0</v>
      </c>
      <c r="BG177" s="75">
        <v>0</v>
      </c>
      <c r="BH177" s="69">
        <v>0</v>
      </c>
      <c r="BI177" s="87">
        <v>0</v>
      </c>
      <c r="BJ177" s="75">
        <v>0</v>
      </c>
      <c r="BK177" s="69">
        <v>0</v>
      </c>
      <c r="BL177" s="174">
        <v>0</v>
      </c>
      <c r="BM177" s="75">
        <v>0</v>
      </c>
      <c r="BN177" s="69">
        <v>0</v>
      </c>
      <c r="BO177" s="145">
        <v>0</v>
      </c>
      <c r="BP177" s="75">
        <v>0</v>
      </c>
      <c r="BQ177" s="69">
        <v>0</v>
      </c>
      <c r="BR177" s="145">
        <v>0</v>
      </c>
      <c r="BS177">
        <v>0</v>
      </c>
      <c r="BT177">
        <v>0</v>
      </c>
      <c r="BU177">
        <v>0</v>
      </c>
      <c r="BV177">
        <v>0</v>
      </c>
      <c r="BW177">
        <v>0</v>
      </c>
      <c r="BX177">
        <v>0</v>
      </c>
    </row>
    <row r="178" spans="1:76">
      <c r="A178" s="75">
        <v>0</v>
      </c>
      <c r="B178" s="69">
        <v>0</v>
      </c>
      <c r="C178" s="97">
        <v>0</v>
      </c>
      <c r="D178" s="62">
        <v>0</v>
      </c>
      <c r="E178" s="66">
        <v>0</v>
      </c>
      <c r="F178" s="69">
        <v>0</v>
      </c>
      <c r="G178" s="59">
        <v>0</v>
      </c>
      <c r="H178" s="62">
        <v>0</v>
      </c>
      <c r="I178" s="66">
        <v>0</v>
      </c>
      <c r="J178" s="68">
        <v>0</v>
      </c>
      <c r="K178" s="62">
        <v>0</v>
      </c>
      <c r="L178" s="62">
        <v>0</v>
      </c>
      <c r="M178" s="66">
        <v>0</v>
      </c>
      <c r="N178" s="69">
        <v>0</v>
      </c>
      <c r="O178" s="69">
        <v>0</v>
      </c>
      <c r="P178" s="68">
        <v>0</v>
      </c>
      <c r="Q178" s="66">
        <v>0</v>
      </c>
      <c r="R178" s="68">
        <v>0</v>
      </c>
      <c r="S178" s="59">
        <v>0</v>
      </c>
      <c r="T178" s="62">
        <v>0</v>
      </c>
      <c r="U178" s="66">
        <v>0</v>
      </c>
      <c r="V178" s="68">
        <v>0</v>
      </c>
      <c r="W178" s="69">
        <v>0</v>
      </c>
      <c r="X178" s="68">
        <v>0</v>
      </c>
      <c r="Z178" s="75">
        <v>0</v>
      </c>
      <c r="AA178">
        <v>0</v>
      </c>
      <c r="AB178">
        <v>0</v>
      </c>
      <c r="AC178" s="151">
        <v>0</v>
      </c>
      <c r="AD178" s="100">
        <v>0</v>
      </c>
      <c r="AE178" s="72">
        <v>0</v>
      </c>
      <c r="AF178">
        <v>0</v>
      </c>
      <c r="AG178" s="97">
        <v>0</v>
      </c>
      <c r="AH178" s="100">
        <v>0</v>
      </c>
      <c r="AI178" s="72">
        <v>0</v>
      </c>
      <c r="AJ178">
        <v>0</v>
      </c>
      <c r="AK178" s="97">
        <v>0</v>
      </c>
      <c r="AL178" s="100">
        <v>0</v>
      </c>
      <c r="AM178" s="72">
        <v>0</v>
      </c>
      <c r="AN178">
        <v>0</v>
      </c>
      <c r="AO178">
        <v>0</v>
      </c>
      <c r="AP178" s="97">
        <v>0</v>
      </c>
      <c r="AQ178" s="100">
        <v>0</v>
      </c>
      <c r="AR178" s="72">
        <v>0</v>
      </c>
      <c r="AS178">
        <v>0</v>
      </c>
      <c r="AT178">
        <v>0</v>
      </c>
      <c r="AU178" s="97">
        <v>0</v>
      </c>
      <c r="AV178" s="100">
        <v>0</v>
      </c>
      <c r="AW178" s="72">
        <v>0</v>
      </c>
      <c r="AX178">
        <v>0</v>
      </c>
      <c r="AY178">
        <v>0</v>
      </c>
      <c r="AZ178" s="97">
        <v>0</v>
      </c>
      <c r="BA178" s="100">
        <v>0</v>
      </c>
      <c r="BB178" s="72">
        <v>0</v>
      </c>
      <c r="BC178">
        <v>0</v>
      </c>
      <c r="BD178">
        <v>0</v>
      </c>
      <c r="BE178" s="97">
        <v>0</v>
      </c>
      <c r="BG178" s="75">
        <v>0</v>
      </c>
      <c r="BH178" s="69">
        <v>0</v>
      </c>
      <c r="BI178" s="87">
        <v>0</v>
      </c>
      <c r="BJ178" s="75">
        <v>0</v>
      </c>
      <c r="BK178" s="69">
        <v>0</v>
      </c>
      <c r="BL178" s="174">
        <v>0</v>
      </c>
      <c r="BM178" s="75">
        <v>0</v>
      </c>
      <c r="BN178" s="69">
        <v>0</v>
      </c>
      <c r="BO178" s="145">
        <v>0</v>
      </c>
      <c r="BP178" s="75">
        <v>0</v>
      </c>
      <c r="BQ178" s="69">
        <v>0</v>
      </c>
      <c r="BR178" s="145">
        <v>0</v>
      </c>
      <c r="BS178">
        <v>0</v>
      </c>
      <c r="BT178">
        <v>0</v>
      </c>
      <c r="BU178">
        <v>0</v>
      </c>
      <c r="BV178">
        <v>0</v>
      </c>
      <c r="BW178">
        <v>0</v>
      </c>
      <c r="BX178">
        <v>0</v>
      </c>
    </row>
    <row r="179" spans="1:76">
      <c r="A179" s="75">
        <v>0</v>
      </c>
      <c r="B179" s="69">
        <v>0</v>
      </c>
      <c r="C179" s="97">
        <v>0</v>
      </c>
      <c r="D179" s="62">
        <v>0</v>
      </c>
      <c r="E179" s="66">
        <v>0</v>
      </c>
      <c r="F179" s="69">
        <v>0</v>
      </c>
      <c r="G179" s="59">
        <v>0</v>
      </c>
      <c r="H179" s="62">
        <v>0</v>
      </c>
      <c r="I179" s="66">
        <v>0</v>
      </c>
      <c r="J179" s="68">
        <v>0</v>
      </c>
      <c r="K179" s="62">
        <v>0</v>
      </c>
      <c r="L179" s="62">
        <v>0</v>
      </c>
      <c r="M179" s="66">
        <v>0</v>
      </c>
      <c r="N179" s="69">
        <v>0</v>
      </c>
      <c r="O179" s="69">
        <v>0</v>
      </c>
      <c r="P179" s="68">
        <v>0</v>
      </c>
      <c r="Q179" s="66">
        <v>0</v>
      </c>
      <c r="R179" s="68">
        <v>0</v>
      </c>
      <c r="S179" s="59">
        <v>0</v>
      </c>
      <c r="T179" s="62">
        <v>0</v>
      </c>
      <c r="U179" s="66">
        <v>0</v>
      </c>
      <c r="V179" s="68">
        <v>0</v>
      </c>
      <c r="W179" s="69">
        <v>0</v>
      </c>
      <c r="X179" s="68">
        <v>0</v>
      </c>
      <c r="Z179" s="75">
        <v>0</v>
      </c>
      <c r="AA179">
        <v>0</v>
      </c>
      <c r="AB179">
        <v>0</v>
      </c>
      <c r="AC179" s="151">
        <v>0</v>
      </c>
      <c r="AD179" s="100">
        <v>0</v>
      </c>
      <c r="AE179" s="72">
        <v>0</v>
      </c>
      <c r="AF179">
        <v>0</v>
      </c>
      <c r="AG179" s="97">
        <v>0</v>
      </c>
      <c r="AH179" s="100">
        <v>0</v>
      </c>
      <c r="AI179" s="72">
        <v>0</v>
      </c>
      <c r="AJ179">
        <v>0</v>
      </c>
      <c r="AK179" s="97">
        <v>0</v>
      </c>
      <c r="AL179" s="100">
        <v>0</v>
      </c>
      <c r="AM179" s="72">
        <v>0</v>
      </c>
      <c r="AN179">
        <v>0</v>
      </c>
      <c r="AO179">
        <v>0</v>
      </c>
      <c r="AP179" s="97">
        <v>0</v>
      </c>
      <c r="AQ179" s="100">
        <v>0</v>
      </c>
      <c r="AR179" s="72">
        <v>0</v>
      </c>
      <c r="AS179">
        <v>0</v>
      </c>
      <c r="AT179">
        <v>0</v>
      </c>
      <c r="AU179" s="97">
        <v>0</v>
      </c>
      <c r="AV179" s="100">
        <v>0</v>
      </c>
      <c r="AW179" s="72">
        <v>0</v>
      </c>
      <c r="AX179">
        <v>0</v>
      </c>
      <c r="AY179">
        <v>0</v>
      </c>
      <c r="AZ179" s="97">
        <v>0</v>
      </c>
      <c r="BA179" s="100">
        <v>0</v>
      </c>
      <c r="BB179" s="72">
        <v>0</v>
      </c>
      <c r="BC179">
        <v>0</v>
      </c>
      <c r="BD179">
        <v>0</v>
      </c>
      <c r="BE179" s="97">
        <v>0</v>
      </c>
      <c r="BG179" s="75">
        <v>0</v>
      </c>
      <c r="BH179" s="69">
        <v>0</v>
      </c>
      <c r="BI179" s="87">
        <v>0</v>
      </c>
      <c r="BJ179" s="75">
        <v>0</v>
      </c>
      <c r="BK179" s="69">
        <v>0</v>
      </c>
      <c r="BL179" s="174">
        <v>0</v>
      </c>
      <c r="BM179" s="75">
        <v>0</v>
      </c>
      <c r="BN179" s="69">
        <v>0</v>
      </c>
      <c r="BO179" s="145">
        <v>0</v>
      </c>
      <c r="BP179" s="75">
        <v>0</v>
      </c>
      <c r="BQ179" s="69">
        <v>0</v>
      </c>
      <c r="BR179" s="145">
        <v>0</v>
      </c>
      <c r="BS179">
        <v>0</v>
      </c>
      <c r="BT179">
        <v>0</v>
      </c>
      <c r="BU179">
        <v>0</v>
      </c>
      <c r="BV179">
        <v>0</v>
      </c>
      <c r="BW179">
        <v>0</v>
      </c>
      <c r="BX179">
        <v>0</v>
      </c>
    </row>
    <row r="180" spans="1:76">
      <c r="A180" s="75">
        <v>0</v>
      </c>
      <c r="B180" s="69">
        <v>0</v>
      </c>
      <c r="C180" s="97">
        <v>0</v>
      </c>
      <c r="D180" s="62">
        <v>0</v>
      </c>
      <c r="E180" s="66">
        <v>0</v>
      </c>
      <c r="F180" s="69">
        <v>0</v>
      </c>
      <c r="G180" s="59">
        <v>0</v>
      </c>
      <c r="H180" s="62">
        <v>0</v>
      </c>
      <c r="I180" s="66">
        <v>0</v>
      </c>
      <c r="J180" s="68">
        <v>0</v>
      </c>
      <c r="K180" s="62">
        <v>0</v>
      </c>
      <c r="L180" s="62">
        <v>0</v>
      </c>
      <c r="M180" s="66">
        <v>0</v>
      </c>
      <c r="N180" s="69">
        <v>0</v>
      </c>
      <c r="O180" s="69">
        <v>0</v>
      </c>
      <c r="P180" s="68">
        <v>0</v>
      </c>
      <c r="Q180" s="66">
        <v>0</v>
      </c>
      <c r="R180" s="68">
        <v>0</v>
      </c>
      <c r="S180" s="59">
        <v>0</v>
      </c>
      <c r="T180" s="62">
        <v>0</v>
      </c>
      <c r="U180" s="66">
        <v>0</v>
      </c>
      <c r="V180" s="68">
        <v>0</v>
      </c>
      <c r="W180" s="69">
        <v>0</v>
      </c>
      <c r="X180" s="68">
        <v>0</v>
      </c>
      <c r="Z180" s="75">
        <v>0</v>
      </c>
      <c r="AA180">
        <v>0</v>
      </c>
      <c r="AB180">
        <v>0</v>
      </c>
      <c r="AC180" s="151">
        <v>0</v>
      </c>
      <c r="AD180" s="100">
        <v>0</v>
      </c>
      <c r="AE180" s="72">
        <v>0</v>
      </c>
      <c r="AF180">
        <v>0</v>
      </c>
      <c r="AG180" s="97">
        <v>0</v>
      </c>
      <c r="AH180" s="100">
        <v>0</v>
      </c>
      <c r="AI180" s="72">
        <v>0</v>
      </c>
      <c r="AJ180">
        <v>0</v>
      </c>
      <c r="AK180" s="97">
        <v>0</v>
      </c>
      <c r="AL180" s="100">
        <v>0</v>
      </c>
      <c r="AM180" s="72">
        <v>0</v>
      </c>
      <c r="AN180">
        <v>0</v>
      </c>
      <c r="AO180">
        <v>0</v>
      </c>
      <c r="AP180" s="97">
        <v>0</v>
      </c>
      <c r="AQ180" s="100">
        <v>0</v>
      </c>
      <c r="AR180" s="72">
        <v>0</v>
      </c>
      <c r="AS180">
        <v>0</v>
      </c>
      <c r="AT180">
        <v>0</v>
      </c>
      <c r="AU180" s="97">
        <v>0</v>
      </c>
      <c r="AV180" s="100">
        <v>0</v>
      </c>
      <c r="AW180" s="72">
        <v>0</v>
      </c>
      <c r="AX180">
        <v>0</v>
      </c>
      <c r="AY180">
        <v>0</v>
      </c>
      <c r="AZ180" s="97">
        <v>0</v>
      </c>
      <c r="BA180" s="100">
        <v>0</v>
      </c>
      <c r="BB180" s="72">
        <v>0</v>
      </c>
      <c r="BC180">
        <v>0</v>
      </c>
      <c r="BD180">
        <v>0</v>
      </c>
      <c r="BE180" s="97">
        <v>0</v>
      </c>
      <c r="BG180" s="75">
        <v>0</v>
      </c>
      <c r="BH180" s="69">
        <v>0</v>
      </c>
      <c r="BI180" s="87">
        <v>0</v>
      </c>
      <c r="BJ180" s="75">
        <v>0</v>
      </c>
      <c r="BK180" s="69">
        <v>0</v>
      </c>
      <c r="BL180" s="174">
        <v>0</v>
      </c>
      <c r="BM180" s="75">
        <v>0</v>
      </c>
      <c r="BN180" s="69">
        <v>0</v>
      </c>
      <c r="BO180" s="145">
        <v>0</v>
      </c>
      <c r="BP180" s="75">
        <v>0</v>
      </c>
      <c r="BQ180" s="69">
        <v>0</v>
      </c>
      <c r="BR180" s="145">
        <v>0</v>
      </c>
      <c r="BS180">
        <v>0</v>
      </c>
      <c r="BT180">
        <v>0</v>
      </c>
      <c r="BU180">
        <v>0</v>
      </c>
      <c r="BV180">
        <v>0</v>
      </c>
      <c r="BW180">
        <v>0</v>
      </c>
      <c r="BX180">
        <v>0</v>
      </c>
    </row>
    <row r="181" spans="1:76">
      <c r="A181" s="75">
        <v>0</v>
      </c>
      <c r="B181" s="69">
        <v>0</v>
      </c>
      <c r="C181" s="97">
        <v>0</v>
      </c>
      <c r="D181" s="62">
        <v>0</v>
      </c>
      <c r="E181" s="66">
        <v>0</v>
      </c>
      <c r="F181" s="69">
        <v>0</v>
      </c>
      <c r="G181" s="59">
        <v>0</v>
      </c>
      <c r="H181" s="62">
        <v>0</v>
      </c>
      <c r="I181" s="66">
        <v>0</v>
      </c>
      <c r="J181" s="68">
        <v>0</v>
      </c>
      <c r="K181" s="62">
        <v>0</v>
      </c>
      <c r="L181" s="62">
        <v>0</v>
      </c>
      <c r="M181" s="66">
        <v>0</v>
      </c>
      <c r="N181" s="69">
        <v>0</v>
      </c>
      <c r="O181" s="69">
        <v>0</v>
      </c>
      <c r="P181" s="68">
        <v>0</v>
      </c>
      <c r="Q181" s="66">
        <v>0</v>
      </c>
      <c r="R181" s="68">
        <v>0</v>
      </c>
      <c r="S181" s="59">
        <v>0</v>
      </c>
      <c r="T181" s="62">
        <v>0</v>
      </c>
      <c r="U181" s="66">
        <v>0</v>
      </c>
      <c r="V181" s="68">
        <v>0</v>
      </c>
      <c r="W181" s="69">
        <v>0</v>
      </c>
      <c r="X181" s="68">
        <v>0</v>
      </c>
      <c r="Z181" s="75">
        <v>0</v>
      </c>
      <c r="AA181">
        <v>0</v>
      </c>
      <c r="AB181">
        <v>0</v>
      </c>
      <c r="AC181" s="151">
        <v>0</v>
      </c>
      <c r="AD181" s="100">
        <v>0</v>
      </c>
      <c r="AE181" s="72">
        <v>0</v>
      </c>
      <c r="AF181">
        <v>0</v>
      </c>
      <c r="AG181" s="97">
        <v>0</v>
      </c>
      <c r="AH181" s="100">
        <v>0</v>
      </c>
      <c r="AI181" s="72">
        <v>0</v>
      </c>
      <c r="AJ181">
        <v>0</v>
      </c>
      <c r="AK181" s="97">
        <v>0</v>
      </c>
      <c r="AL181" s="100">
        <v>0</v>
      </c>
      <c r="AM181" s="72">
        <v>0</v>
      </c>
      <c r="AN181">
        <v>0</v>
      </c>
      <c r="AO181">
        <v>0</v>
      </c>
      <c r="AP181" s="97">
        <v>0</v>
      </c>
      <c r="AQ181" s="100">
        <v>0</v>
      </c>
      <c r="AR181" s="72">
        <v>0</v>
      </c>
      <c r="AS181">
        <v>0</v>
      </c>
      <c r="AT181">
        <v>0</v>
      </c>
      <c r="AU181" s="97">
        <v>0</v>
      </c>
      <c r="AV181" s="100">
        <v>0</v>
      </c>
      <c r="AW181" s="72">
        <v>0</v>
      </c>
      <c r="AX181">
        <v>0</v>
      </c>
      <c r="AY181">
        <v>0</v>
      </c>
      <c r="AZ181" s="97">
        <v>0</v>
      </c>
      <c r="BA181" s="100">
        <v>0</v>
      </c>
      <c r="BB181" s="72">
        <v>0</v>
      </c>
      <c r="BC181">
        <v>0</v>
      </c>
      <c r="BD181">
        <v>0</v>
      </c>
      <c r="BE181" s="97">
        <v>0</v>
      </c>
      <c r="BG181" s="75">
        <v>0</v>
      </c>
      <c r="BH181" s="69">
        <v>0</v>
      </c>
      <c r="BI181" s="87">
        <v>0</v>
      </c>
      <c r="BJ181" s="75">
        <v>0</v>
      </c>
      <c r="BK181" s="69">
        <v>0</v>
      </c>
      <c r="BL181" s="174">
        <v>0</v>
      </c>
      <c r="BM181" s="75">
        <v>0</v>
      </c>
      <c r="BN181" s="69">
        <v>0</v>
      </c>
      <c r="BO181" s="145">
        <v>0</v>
      </c>
      <c r="BP181" s="75">
        <v>0</v>
      </c>
      <c r="BQ181" s="69">
        <v>0</v>
      </c>
      <c r="BR181" s="145">
        <v>0</v>
      </c>
      <c r="BS181">
        <v>0</v>
      </c>
      <c r="BT181">
        <v>0</v>
      </c>
      <c r="BU181">
        <v>0</v>
      </c>
      <c r="BV181">
        <v>0</v>
      </c>
      <c r="BW181">
        <v>0</v>
      </c>
      <c r="BX181">
        <v>0</v>
      </c>
    </row>
    <row r="182" spans="1:76">
      <c r="A182" s="75">
        <v>0</v>
      </c>
      <c r="B182" s="69">
        <v>0</v>
      </c>
      <c r="C182" s="97">
        <v>0</v>
      </c>
      <c r="D182" s="62">
        <v>0</v>
      </c>
      <c r="E182" s="66">
        <v>0</v>
      </c>
      <c r="F182" s="69">
        <v>0</v>
      </c>
      <c r="G182" s="59">
        <v>0</v>
      </c>
      <c r="H182" s="62">
        <v>0</v>
      </c>
      <c r="I182" s="66">
        <v>0</v>
      </c>
      <c r="J182" s="68">
        <v>0</v>
      </c>
      <c r="K182" s="62">
        <v>0</v>
      </c>
      <c r="L182" s="62">
        <v>0</v>
      </c>
      <c r="M182" s="66">
        <v>0</v>
      </c>
      <c r="N182" s="69">
        <v>0</v>
      </c>
      <c r="O182" s="69">
        <v>0</v>
      </c>
      <c r="P182" s="68">
        <v>0</v>
      </c>
      <c r="Q182" s="66">
        <v>0</v>
      </c>
      <c r="R182" s="68">
        <v>0</v>
      </c>
      <c r="S182" s="59">
        <v>0</v>
      </c>
      <c r="T182" s="62">
        <v>0</v>
      </c>
      <c r="U182" s="66">
        <v>0</v>
      </c>
      <c r="V182" s="68">
        <v>0</v>
      </c>
      <c r="W182" s="69">
        <v>0</v>
      </c>
      <c r="X182" s="68">
        <v>0</v>
      </c>
      <c r="Z182" s="75">
        <v>0</v>
      </c>
      <c r="AA182">
        <v>0</v>
      </c>
      <c r="AB182">
        <v>0</v>
      </c>
      <c r="AC182" s="151">
        <v>0</v>
      </c>
      <c r="AD182" s="100">
        <v>0</v>
      </c>
      <c r="AE182" s="72">
        <v>0</v>
      </c>
      <c r="AF182">
        <v>0</v>
      </c>
      <c r="AG182" s="97">
        <v>0</v>
      </c>
      <c r="AH182" s="100">
        <v>0</v>
      </c>
      <c r="AI182" s="72">
        <v>0</v>
      </c>
      <c r="AJ182">
        <v>0</v>
      </c>
      <c r="AK182" s="97">
        <v>0</v>
      </c>
      <c r="AL182" s="100">
        <v>0</v>
      </c>
      <c r="AM182" s="72">
        <v>0</v>
      </c>
      <c r="AN182">
        <v>0</v>
      </c>
      <c r="AO182">
        <v>0</v>
      </c>
      <c r="AP182" s="97">
        <v>0</v>
      </c>
      <c r="AQ182" s="100">
        <v>0</v>
      </c>
      <c r="AR182" s="72">
        <v>0</v>
      </c>
      <c r="AS182">
        <v>0</v>
      </c>
      <c r="AT182">
        <v>0</v>
      </c>
      <c r="AU182" s="97">
        <v>0</v>
      </c>
      <c r="AV182" s="100">
        <v>0</v>
      </c>
      <c r="AW182" s="72">
        <v>0</v>
      </c>
      <c r="AX182">
        <v>0</v>
      </c>
      <c r="AY182">
        <v>0</v>
      </c>
      <c r="AZ182" s="97">
        <v>0</v>
      </c>
      <c r="BA182" s="100">
        <v>0</v>
      </c>
      <c r="BB182" s="72">
        <v>0</v>
      </c>
      <c r="BC182">
        <v>0</v>
      </c>
      <c r="BD182">
        <v>0</v>
      </c>
      <c r="BE182" s="97">
        <v>0</v>
      </c>
      <c r="BG182" s="75">
        <v>0</v>
      </c>
      <c r="BH182" s="69">
        <v>0</v>
      </c>
      <c r="BI182" s="87">
        <v>0</v>
      </c>
      <c r="BJ182" s="75">
        <v>0</v>
      </c>
      <c r="BK182" s="69">
        <v>0</v>
      </c>
      <c r="BL182" s="174">
        <v>0</v>
      </c>
      <c r="BM182" s="75">
        <v>0</v>
      </c>
      <c r="BN182" s="69">
        <v>0</v>
      </c>
      <c r="BO182" s="145">
        <v>0</v>
      </c>
      <c r="BP182" s="75">
        <v>0</v>
      </c>
      <c r="BQ182" s="69">
        <v>0</v>
      </c>
      <c r="BR182" s="145">
        <v>0</v>
      </c>
      <c r="BS182">
        <v>0</v>
      </c>
      <c r="BT182">
        <v>0</v>
      </c>
      <c r="BU182">
        <v>0</v>
      </c>
      <c r="BV182">
        <v>0</v>
      </c>
      <c r="BW182">
        <v>0</v>
      </c>
      <c r="BX182">
        <v>0</v>
      </c>
    </row>
    <row r="183" spans="1:76">
      <c r="A183" s="75">
        <v>0</v>
      </c>
      <c r="B183" s="69">
        <v>0</v>
      </c>
      <c r="C183" s="97">
        <v>0</v>
      </c>
      <c r="D183" s="62">
        <v>0</v>
      </c>
      <c r="E183" s="66">
        <v>0</v>
      </c>
      <c r="F183" s="69">
        <v>0</v>
      </c>
      <c r="G183" s="59">
        <v>0</v>
      </c>
      <c r="H183" s="62">
        <v>0</v>
      </c>
      <c r="I183" s="66">
        <v>0</v>
      </c>
      <c r="J183" s="68">
        <v>0</v>
      </c>
      <c r="K183" s="62">
        <v>0</v>
      </c>
      <c r="L183" s="62">
        <v>0</v>
      </c>
      <c r="M183" s="66">
        <v>0</v>
      </c>
      <c r="N183" s="69">
        <v>0</v>
      </c>
      <c r="O183" s="69">
        <v>0</v>
      </c>
      <c r="P183" s="68">
        <v>0</v>
      </c>
      <c r="Q183" s="66">
        <v>0</v>
      </c>
      <c r="R183" s="68">
        <v>0</v>
      </c>
      <c r="S183" s="59">
        <v>0</v>
      </c>
      <c r="T183" s="62">
        <v>0</v>
      </c>
      <c r="U183" s="66">
        <v>0</v>
      </c>
      <c r="V183" s="68">
        <v>0</v>
      </c>
      <c r="W183" s="69">
        <v>0</v>
      </c>
      <c r="X183" s="68">
        <v>0</v>
      </c>
      <c r="Z183" s="75">
        <v>0</v>
      </c>
      <c r="AA183">
        <v>0</v>
      </c>
      <c r="AB183">
        <v>0</v>
      </c>
      <c r="AC183" s="151">
        <v>0</v>
      </c>
      <c r="AD183" s="100">
        <v>0</v>
      </c>
      <c r="AE183" s="72">
        <v>0</v>
      </c>
      <c r="AF183">
        <v>0</v>
      </c>
      <c r="AG183" s="97">
        <v>0</v>
      </c>
      <c r="AH183" s="100">
        <v>0</v>
      </c>
      <c r="AI183" s="72">
        <v>0</v>
      </c>
      <c r="AJ183">
        <v>0</v>
      </c>
      <c r="AK183" s="97">
        <v>0</v>
      </c>
      <c r="AL183" s="100">
        <v>0</v>
      </c>
      <c r="AM183" s="72">
        <v>0</v>
      </c>
      <c r="AN183">
        <v>0</v>
      </c>
      <c r="AO183">
        <v>0</v>
      </c>
      <c r="AP183" s="97">
        <v>0</v>
      </c>
      <c r="AQ183" s="100">
        <v>0</v>
      </c>
      <c r="AR183" s="72">
        <v>0</v>
      </c>
      <c r="AS183">
        <v>0</v>
      </c>
      <c r="AT183">
        <v>0</v>
      </c>
      <c r="AU183" s="97">
        <v>0</v>
      </c>
      <c r="AV183" s="100">
        <v>0</v>
      </c>
      <c r="AW183" s="72">
        <v>0</v>
      </c>
      <c r="AX183">
        <v>0</v>
      </c>
      <c r="AY183">
        <v>0</v>
      </c>
      <c r="AZ183" s="97">
        <v>0</v>
      </c>
      <c r="BA183" s="100">
        <v>0</v>
      </c>
      <c r="BB183" s="72">
        <v>0</v>
      </c>
      <c r="BC183">
        <v>0</v>
      </c>
      <c r="BD183">
        <v>0</v>
      </c>
      <c r="BE183" s="97">
        <v>0</v>
      </c>
      <c r="BG183" s="75">
        <v>0</v>
      </c>
      <c r="BH183" s="69">
        <v>0</v>
      </c>
      <c r="BI183" s="87">
        <v>0</v>
      </c>
      <c r="BJ183" s="75">
        <v>0</v>
      </c>
      <c r="BK183" s="69">
        <v>0</v>
      </c>
      <c r="BL183" s="174">
        <v>0</v>
      </c>
      <c r="BM183" s="75">
        <v>0</v>
      </c>
      <c r="BN183" s="69">
        <v>0</v>
      </c>
      <c r="BO183" s="145">
        <v>0</v>
      </c>
      <c r="BP183" s="75">
        <v>0</v>
      </c>
      <c r="BQ183" s="69">
        <v>0</v>
      </c>
      <c r="BR183" s="145">
        <v>0</v>
      </c>
      <c r="BS183">
        <v>0</v>
      </c>
      <c r="BT183">
        <v>0</v>
      </c>
      <c r="BU183">
        <v>0</v>
      </c>
      <c r="BV183">
        <v>0</v>
      </c>
      <c r="BW183">
        <v>0</v>
      </c>
      <c r="BX183">
        <v>0</v>
      </c>
    </row>
    <row r="184" spans="1:76">
      <c r="A184" s="75">
        <v>0</v>
      </c>
      <c r="B184" s="69">
        <v>0</v>
      </c>
      <c r="C184" s="97">
        <v>0</v>
      </c>
      <c r="D184" s="62">
        <v>0</v>
      </c>
      <c r="E184" s="66">
        <v>0</v>
      </c>
      <c r="F184" s="69">
        <v>0</v>
      </c>
      <c r="G184" s="59">
        <v>0</v>
      </c>
      <c r="H184" s="62">
        <v>0</v>
      </c>
      <c r="I184" s="66">
        <v>0</v>
      </c>
      <c r="J184" s="68">
        <v>0</v>
      </c>
      <c r="K184" s="62">
        <v>0</v>
      </c>
      <c r="L184" s="62">
        <v>0</v>
      </c>
      <c r="M184" s="66">
        <v>0</v>
      </c>
      <c r="N184" s="69">
        <v>0</v>
      </c>
      <c r="O184" s="69">
        <v>0</v>
      </c>
      <c r="P184" s="68">
        <v>0</v>
      </c>
      <c r="Q184" s="66">
        <v>0</v>
      </c>
      <c r="R184" s="68">
        <v>0</v>
      </c>
      <c r="S184" s="59">
        <v>0</v>
      </c>
      <c r="T184" s="62">
        <v>0</v>
      </c>
      <c r="U184" s="66">
        <v>0</v>
      </c>
      <c r="V184" s="68">
        <v>0</v>
      </c>
      <c r="W184" s="69">
        <v>0</v>
      </c>
      <c r="X184" s="68">
        <v>0</v>
      </c>
      <c r="Z184" s="75">
        <v>0</v>
      </c>
      <c r="AA184">
        <v>0</v>
      </c>
      <c r="AB184">
        <v>0</v>
      </c>
      <c r="AC184" s="151">
        <v>0</v>
      </c>
      <c r="AD184" s="100">
        <v>0</v>
      </c>
      <c r="AE184" s="72">
        <v>0</v>
      </c>
      <c r="AF184">
        <v>0</v>
      </c>
      <c r="AG184" s="97">
        <v>0</v>
      </c>
      <c r="AH184" s="100">
        <v>0</v>
      </c>
      <c r="AI184" s="72">
        <v>0</v>
      </c>
      <c r="AJ184">
        <v>0</v>
      </c>
      <c r="AK184" s="97">
        <v>0</v>
      </c>
      <c r="AL184" s="100">
        <v>0</v>
      </c>
      <c r="AM184" s="72">
        <v>0</v>
      </c>
      <c r="AN184">
        <v>0</v>
      </c>
      <c r="AO184">
        <v>0</v>
      </c>
      <c r="AP184" s="97">
        <v>0</v>
      </c>
      <c r="AQ184" s="100">
        <v>0</v>
      </c>
      <c r="AR184" s="72">
        <v>0</v>
      </c>
      <c r="AS184">
        <v>0</v>
      </c>
      <c r="AT184">
        <v>0</v>
      </c>
      <c r="AU184" s="97">
        <v>0</v>
      </c>
      <c r="AV184" s="100">
        <v>0</v>
      </c>
      <c r="AW184" s="72">
        <v>0</v>
      </c>
      <c r="AX184">
        <v>0</v>
      </c>
      <c r="AY184">
        <v>0</v>
      </c>
      <c r="AZ184" s="97">
        <v>0</v>
      </c>
      <c r="BA184" s="100">
        <v>0</v>
      </c>
      <c r="BB184" s="72">
        <v>0</v>
      </c>
      <c r="BC184">
        <v>0</v>
      </c>
      <c r="BD184">
        <v>0</v>
      </c>
      <c r="BE184" s="97">
        <v>0</v>
      </c>
      <c r="BG184" s="75">
        <v>0</v>
      </c>
      <c r="BH184" s="69">
        <v>0</v>
      </c>
      <c r="BI184" s="87">
        <v>0</v>
      </c>
      <c r="BJ184" s="75">
        <v>0</v>
      </c>
      <c r="BK184" s="69">
        <v>0</v>
      </c>
      <c r="BL184" s="174">
        <v>0</v>
      </c>
      <c r="BM184" s="75">
        <v>0</v>
      </c>
      <c r="BN184" s="69">
        <v>0</v>
      </c>
      <c r="BO184" s="145">
        <v>0</v>
      </c>
      <c r="BP184" s="75">
        <v>0</v>
      </c>
      <c r="BQ184" s="69">
        <v>0</v>
      </c>
      <c r="BR184" s="145">
        <v>0</v>
      </c>
      <c r="BS184">
        <v>0</v>
      </c>
      <c r="BT184">
        <v>0</v>
      </c>
      <c r="BU184">
        <v>0</v>
      </c>
      <c r="BV184">
        <v>0</v>
      </c>
      <c r="BW184">
        <v>0</v>
      </c>
      <c r="BX184">
        <v>0</v>
      </c>
    </row>
    <row r="185" spans="1:76">
      <c r="A185" s="75">
        <v>0</v>
      </c>
      <c r="B185" s="69">
        <v>0</v>
      </c>
      <c r="C185" s="97">
        <v>0</v>
      </c>
      <c r="D185" s="62">
        <v>0</v>
      </c>
      <c r="E185" s="66">
        <v>0</v>
      </c>
      <c r="F185" s="69">
        <v>0</v>
      </c>
      <c r="G185" s="59">
        <v>0</v>
      </c>
      <c r="H185" s="62">
        <v>0</v>
      </c>
      <c r="I185" s="66">
        <v>0</v>
      </c>
      <c r="J185" s="68">
        <v>0</v>
      </c>
      <c r="K185" s="62">
        <v>0</v>
      </c>
      <c r="L185" s="62">
        <v>0</v>
      </c>
      <c r="M185" s="66">
        <v>0</v>
      </c>
      <c r="N185" s="69">
        <v>0</v>
      </c>
      <c r="O185" s="69">
        <v>0</v>
      </c>
      <c r="P185" s="68">
        <v>0</v>
      </c>
      <c r="Q185" s="66">
        <v>0</v>
      </c>
      <c r="R185" s="68">
        <v>0</v>
      </c>
      <c r="S185" s="59">
        <v>0</v>
      </c>
      <c r="T185" s="62">
        <v>0</v>
      </c>
      <c r="U185" s="66">
        <v>0</v>
      </c>
      <c r="V185" s="68">
        <v>0</v>
      </c>
      <c r="W185" s="69">
        <v>0</v>
      </c>
      <c r="X185" s="68">
        <v>0</v>
      </c>
      <c r="Z185" s="75">
        <v>0</v>
      </c>
      <c r="AA185">
        <v>0</v>
      </c>
      <c r="AB185">
        <v>0</v>
      </c>
      <c r="AC185" s="151">
        <v>0</v>
      </c>
      <c r="AD185" s="100">
        <v>0</v>
      </c>
      <c r="AE185" s="72">
        <v>0</v>
      </c>
      <c r="AF185">
        <v>0</v>
      </c>
      <c r="AG185" s="97">
        <v>0</v>
      </c>
      <c r="AH185" s="100">
        <v>0</v>
      </c>
      <c r="AI185" s="72">
        <v>0</v>
      </c>
      <c r="AJ185">
        <v>0</v>
      </c>
      <c r="AK185" s="97">
        <v>0</v>
      </c>
      <c r="AL185" s="100">
        <v>0</v>
      </c>
      <c r="AM185" s="72">
        <v>0</v>
      </c>
      <c r="AN185">
        <v>0</v>
      </c>
      <c r="AO185">
        <v>0</v>
      </c>
      <c r="AP185" s="97">
        <v>0</v>
      </c>
      <c r="AQ185" s="100">
        <v>0</v>
      </c>
      <c r="AR185" s="72">
        <v>0</v>
      </c>
      <c r="AS185">
        <v>0</v>
      </c>
      <c r="AT185">
        <v>0</v>
      </c>
      <c r="AU185" s="97">
        <v>0</v>
      </c>
      <c r="AV185" s="100">
        <v>0</v>
      </c>
      <c r="AW185" s="72">
        <v>0</v>
      </c>
      <c r="AX185">
        <v>0</v>
      </c>
      <c r="AY185">
        <v>0</v>
      </c>
      <c r="AZ185" s="97">
        <v>0</v>
      </c>
      <c r="BA185" s="100">
        <v>0</v>
      </c>
      <c r="BB185" s="72">
        <v>0</v>
      </c>
      <c r="BC185">
        <v>0</v>
      </c>
      <c r="BD185">
        <v>0</v>
      </c>
      <c r="BE185" s="97">
        <v>0</v>
      </c>
      <c r="BG185" s="75">
        <v>0</v>
      </c>
      <c r="BH185" s="69">
        <v>0</v>
      </c>
      <c r="BI185" s="87">
        <v>0</v>
      </c>
      <c r="BJ185" s="75">
        <v>0</v>
      </c>
      <c r="BK185" s="69">
        <v>0</v>
      </c>
      <c r="BL185" s="174">
        <v>0</v>
      </c>
      <c r="BM185" s="75">
        <v>0</v>
      </c>
      <c r="BN185" s="69">
        <v>0</v>
      </c>
      <c r="BO185" s="145">
        <v>0</v>
      </c>
      <c r="BP185" s="75">
        <v>0</v>
      </c>
      <c r="BQ185" s="69">
        <v>0</v>
      </c>
      <c r="BR185" s="145">
        <v>0</v>
      </c>
      <c r="BS185">
        <v>0</v>
      </c>
      <c r="BT185">
        <v>0</v>
      </c>
      <c r="BU185">
        <v>0</v>
      </c>
      <c r="BV185">
        <v>0</v>
      </c>
      <c r="BW185">
        <v>0</v>
      </c>
      <c r="BX185">
        <v>0</v>
      </c>
    </row>
    <row r="186" spans="1:76">
      <c r="A186" s="75">
        <v>0</v>
      </c>
      <c r="B186" s="69">
        <v>0</v>
      </c>
      <c r="C186" s="97">
        <v>0</v>
      </c>
      <c r="D186" s="62">
        <v>0</v>
      </c>
      <c r="E186" s="66">
        <v>0</v>
      </c>
      <c r="F186" s="69">
        <v>0</v>
      </c>
      <c r="G186" s="59">
        <v>0</v>
      </c>
      <c r="H186" s="62">
        <v>0</v>
      </c>
      <c r="I186" s="66">
        <v>0</v>
      </c>
      <c r="J186" s="68">
        <v>0</v>
      </c>
      <c r="K186" s="62">
        <v>0</v>
      </c>
      <c r="L186" s="62">
        <v>0</v>
      </c>
      <c r="M186" s="66">
        <v>0</v>
      </c>
      <c r="N186" s="69">
        <v>0</v>
      </c>
      <c r="O186" s="69">
        <v>0</v>
      </c>
      <c r="P186" s="68">
        <v>0</v>
      </c>
      <c r="Q186" s="66">
        <v>0</v>
      </c>
      <c r="R186" s="68">
        <v>0</v>
      </c>
      <c r="S186" s="59">
        <v>0</v>
      </c>
      <c r="T186" s="62">
        <v>0</v>
      </c>
      <c r="U186" s="66">
        <v>0</v>
      </c>
      <c r="V186" s="68">
        <v>0</v>
      </c>
      <c r="W186" s="69">
        <v>0</v>
      </c>
      <c r="X186" s="68">
        <v>0</v>
      </c>
      <c r="Z186" s="75">
        <v>0</v>
      </c>
      <c r="AA186">
        <v>0</v>
      </c>
      <c r="AB186">
        <v>0</v>
      </c>
      <c r="AC186" s="151">
        <v>0</v>
      </c>
      <c r="AD186" s="100">
        <v>0</v>
      </c>
      <c r="AE186" s="72">
        <v>0</v>
      </c>
      <c r="AF186">
        <v>0</v>
      </c>
      <c r="AG186" s="97">
        <v>0</v>
      </c>
      <c r="AH186" s="100">
        <v>0</v>
      </c>
      <c r="AI186" s="72">
        <v>0</v>
      </c>
      <c r="AJ186">
        <v>0</v>
      </c>
      <c r="AK186" s="97">
        <v>0</v>
      </c>
      <c r="AL186" s="100">
        <v>0</v>
      </c>
      <c r="AM186" s="72">
        <v>0</v>
      </c>
      <c r="AN186">
        <v>0</v>
      </c>
      <c r="AO186">
        <v>0</v>
      </c>
      <c r="AP186" s="97">
        <v>0</v>
      </c>
      <c r="AQ186" s="100">
        <v>0</v>
      </c>
      <c r="AR186" s="72">
        <v>0</v>
      </c>
      <c r="AS186">
        <v>0</v>
      </c>
      <c r="AT186">
        <v>0</v>
      </c>
      <c r="AU186" s="97">
        <v>0</v>
      </c>
      <c r="AV186" s="100">
        <v>0</v>
      </c>
      <c r="AW186" s="72">
        <v>0</v>
      </c>
      <c r="AX186">
        <v>0</v>
      </c>
      <c r="AY186">
        <v>0</v>
      </c>
      <c r="AZ186" s="97">
        <v>0</v>
      </c>
      <c r="BA186" s="100">
        <v>0</v>
      </c>
      <c r="BB186" s="72">
        <v>0</v>
      </c>
      <c r="BC186">
        <v>0</v>
      </c>
      <c r="BD186">
        <v>0</v>
      </c>
      <c r="BE186" s="97">
        <v>0</v>
      </c>
      <c r="BG186" s="75">
        <v>0</v>
      </c>
      <c r="BH186" s="69">
        <v>0</v>
      </c>
      <c r="BI186" s="87">
        <v>0</v>
      </c>
      <c r="BJ186" s="75">
        <v>0</v>
      </c>
      <c r="BK186" s="69">
        <v>0</v>
      </c>
      <c r="BL186" s="174">
        <v>0</v>
      </c>
      <c r="BM186" s="75">
        <v>0</v>
      </c>
      <c r="BN186" s="69">
        <v>0</v>
      </c>
      <c r="BO186" s="145">
        <v>0</v>
      </c>
      <c r="BP186" s="75">
        <v>0</v>
      </c>
      <c r="BQ186" s="69">
        <v>0</v>
      </c>
      <c r="BR186" s="145">
        <v>0</v>
      </c>
      <c r="BS186">
        <v>0</v>
      </c>
      <c r="BT186">
        <v>0</v>
      </c>
      <c r="BU186">
        <v>0</v>
      </c>
      <c r="BV186">
        <v>0</v>
      </c>
      <c r="BW186">
        <v>0</v>
      </c>
      <c r="BX186">
        <v>0</v>
      </c>
    </row>
    <row r="187" spans="1:76">
      <c r="A187" s="75">
        <v>0</v>
      </c>
      <c r="B187" s="69">
        <v>0</v>
      </c>
      <c r="C187" s="97">
        <v>0</v>
      </c>
      <c r="D187" s="62">
        <v>0</v>
      </c>
      <c r="E187" s="66">
        <v>0</v>
      </c>
      <c r="F187" s="69">
        <v>0</v>
      </c>
      <c r="G187" s="59">
        <v>0</v>
      </c>
      <c r="H187" s="62">
        <v>0</v>
      </c>
      <c r="I187" s="66">
        <v>0</v>
      </c>
      <c r="J187" s="68">
        <v>0</v>
      </c>
      <c r="K187" s="62">
        <v>0</v>
      </c>
      <c r="L187" s="62">
        <v>0</v>
      </c>
      <c r="M187" s="66">
        <v>0</v>
      </c>
      <c r="N187" s="69">
        <v>0</v>
      </c>
      <c r="O187" s="69">
        <v>0</v>
      </c>
      <c r="P187" s="68">
        <v>0</v>
      </c>
      <c r="Q187" s="66">
        <v>0</v>
      </c>
      <c r="R187" s="68">
        <v>0</v>
      </c>
      <c r="S187" s="59">
        <v>0</v>
      </c>
      <c r="T187" s="62">
        <v>0</v>
      </c>
      <c r="U187" s="66">
        <v>0</v>
      </c>
      <c r="V187" s="68">
        <v>0</v>
      </c>
      <c r="W187" s="69">
        <v>0</v>
      </c>
      <c r="X187" s="68">
        <v>0</v>
      </c>
      <c r="Z187" s="75">
        <v>0</v>
      </c>
      <c r="AA187">
        <v>0</v>
      </c>
      <c r="AB187">
        <v>0</v>
      </c>
      <c r="AC187" s="151">
        <v>0</v>
      </c>
      <c r="AD187" s="100">
        <v>0</v>
      </c>
      <c r="AE187" s="72">
        <v>0</v>
      </c>
      <c r="AF187">
        <v>0</v>
      </c>
      <c r="AG187" s="97">
        <v>0</v>
      </c>
      <c r="AH187" s="100">
        <v>0</v>
      </c>
      <c r="AI187" s="72">
        <v>0</v>
      </c>
      <c r="AJ187">
        <v>0</v>
      </c>
      <c r="AK187" s="97">
        <v>0</v>
      </c>
      <c r="AL187" s="100">
        <v>0</v>
      </c>
      <c r="AM187" s="72">
        <v>0</v>
      </c>
      <c r="AN187">
        <v>0</v>
      </c>
      <c r="AO187">
        <v>0</v>
      </c>
      <c r="AP187" s="97">
        <v>0</v>
      </c>
      <c r="AQ187" s="100">
        <v>0</v>
      </c>
      <c r="AR187" s="72">
        <v>0</v>
      </c>
      <c r="AS187">
        <v>0</v>
      </c>
      <c r="AT187">
        <v>0</v>
      </c>
      <c r="AU187" s="97">
        <v>0</v>
      </c>
      <c r="AV187" s="100">
        <v>0</v>
      </c>
      <c r="AW187" s="72">
        <v>0</v>
      </c>
      <c r="AX187">
        <v>0</v>
      </c>
      <c r="AY187">
        <v>0</v>
      </c>
      <c r="AZ187" s="97">
        <v>0</v>
      </c>
      <c r="BA187" s="100">
        <v>0</v>
      </c>
      <c r="BB187" s="72">
        <v>0</v>
      </c>
      <c r="BC187">
        <v>0</v>
      </c>
      <c r="BD187">
        <v>0</v>
      </c>
      <c r="BE187" s="97">
        <v>0</v>
      </c>
      <c r="BG187" s="75">
        <v>0</v>
      </c>
      <c r="BH187" s="69">
        <v>0</v>
      </c>
      <c r="BI187" s="87">
        <v>0</v>
      </c>
      <c r="BJ187" s="75">
        <v>0</v>
      </c>
      <c r="BK187" s="69">
        <v>0</v>
      </c>
      <c r="BL187" s="174">
        <v>0</v>
      </c>
      <c r="BM187" s="75">
        <v>0</v>
      </c>
      <c r="BN187" s="69">
        <v>0</v>
      </c>
      <c r="BO187" s="145">
        <v>0</v>
      </c>
      <c r="BP187" s="75">
        <v>0</v>
      </c>
      <c r="BQ187" s="69">
        <v>0</v>
      </c>
      <c r="BR187" s="145">
        <v>0</v>
      </c>
      <c r="BS187">
        <v>0</v>
      </c>
      <c r="BT187">
        <v>0</v>
      </c>
      <c r="BU187">
        <v>0</v>
      </c>
      <c r="BV187">
        <v>0</v>
      </c>
      <c r="BW187">
        <v>0</v>
      </c>
      <c r="BX187">
        <v>0</v>
      </c>
    </row>
    <row r="188" spans="1:76">
      <c r="A188" s="75">
        <v>0</v>
      </c>
      <c r="B188" s="69">
        <v>0</v>
      </c>
      <c r="C188" s="97">
        <v>0</v>
      </c>
      <c r="D188" s="62">
        <v>0</v>
      </c>
      <c r="E188" s="66">
        <v>0</v>
      </c>
      <c r="F188" s="69">
        <v>0</v>
      </c>
      <c r="G188" s="59">
        <v>0</v>
      </c>
      <c r="H188" s="62">
        <v>0</v>
      </c>
      <c r="I188" s="66">
        <v>0</v>
      </c>
      <c r="J188" s="68">
        <v>0</v>
      </c>
      <c r="K188" s="62">
        <v>0</v>
      </c>
      <c r="L188" s="62">
        <v>0</v>
      </c>
      <c r="M188" s="66">
        <v>0</v>
      </c>
      <c r="N188" s="69">
        <v>0</v>
      </c>
      <c r="O188" s="69">
        <v>0</v>
      </c>
      <c r="P188" s="68">
        <v>0</v>
      </c>
      <c r="Q188" s="66">
        <v>0</v>
      </c>
      <c r="R188" s="68">
        <v>0</v>
      </c>
      <c r="S188" s="59">
        <v>0</v>
      </c>
      <c r="T188" s="62">
        <v>0</v>
      </c>
      <c r="U188" s="66">
        <v>0</v>
      </c>
      <c r="V188" s="68">
        <v>0</v>
      </c>
      <c r="W188" s="69">
        <v>0</v>
      </c>
      <c r="X188" s="68">
        <v>0</v>
      </c>
      <c r="Z188" s="75">
        <v>0</v>
      </c>
      <c r="AA188">
        <v>0</v>
      </c>
      <c r="AB188">
        <v>0</v>
      </c>
      <c r="AC188" s="151">
        <v>0</v>
      </c>
      <c r="AD188" s="100">
        <v>0</v>
      </c>
      <c r="AE188" s="72">
        <v>0</v>
      </c>
      <c r="AF188">
        <v>0</v>
      </c>
      <c r="AG188" s="97">
        <v>0</v>
      </c>
      <c r="AH188" s="100">
        <v>0</v>
      </c>
      <c r="AI188" s="72">
        <v>0</v>
      </c>
      <c r="AJ188">
        <v>0</v>
      </c>
      <c r="AK188" s="97">
        <v>0</v>
      </c>
      <c r="AL188" s="100">
        <v>0</v>
      </c>
      <c r="AM188" s="72">
        <v>0</v>
      </c>
      <c r="AN188">
        <v>0</v>
      </c>
      <c r="AO188">
        <v>0</v>
      </c>
      <c r="AP188" s="97">
        <v>0</v>
      </c>
      <c r="AQ188" s="100">
        <v>0</v>
      </c>
      <c r="AR188" s="72">
        <v>0</v>
      </c>
      <c r="AS188">
        <v>0</v>
      </c>
      <c r="AT188">
        <v>0</v>
      </c>
      <c r="AU188" s="97">
        <v>0</v>
      </c>
      <c r="AV188" s="100">
        <v>0</v>
      </c>
      <c r="AW188" s="72">
        <v>0</v>
      </c>
      <c r="AX188">
        <v>0</v>
      </c>
      <c r="AY188">
        <v>0</v>
      </c>
      <c r="AZ188" s="97">
        <v>0</v>
      </c>
      <c r="BA188" s="100">
        <v>0</v>
      </c>
      <c r="BB188" s="72">
        <v>0</v>
      </c>
      <c r="BC188">
        <v>0</v>
      </c>
      <c r="BD188">
        <v>0</v>
      </c>
      <c r="BE188" s="97">
        <v>0</v>
      </c>
      <c r="BG188" s="75">
        <v>0</v>
      </c>
      <c r="BH188" s="69">
        <v>0</v>
      </c>
      <c r="BI188" s="87">
        <v>0</v>
      </c>
      <c r="BJ188" s="75">
        <v>0</v>
      </c>
      <c r="BK188" s="69">
        <v>0</v>
      </c>
      <c r="BL188" s="174">
        <v>0</v>
      </c>
      <c r="BM188" s="75">
        <v>0</v>
      </c>
      <c r="BN188" s="69">
        <v>0</v>
      </c>
      <c r="BO188" s="145">
        <v>0</v>
      </c>
      <c r="BP188" s="75">
        <v>0</v>
      </c>
      <c r="BQ188" s="69">
        <v>0</v>
      </c>
      <c r="BR188" s="145">
        <v>0</v>
      </c>
      <c r="BS188">
        <v>0</v>
      </c>
      <c r="BT188">
        <v>0</v>
      </c>
      <c r="BU188">
        <v>0</v>
      </c>
      <c r="BV188">
        <v>0</v>
      </c>
      <c r="BW188">
        <v>0</v>
      </c>
      <c r="BX188">
        <v>0</v>
      </c>
    </row>
    <row r="189" spans="1:76">
      <c r="A189" s="75">
        <v>0</v>
      </c>
      <c r="B189" s="69">
        <v>0</v>
      </c>
      <c r="C189" s="97">
        <v>0</v>
      </c>
      <c r="D189" s="62">
        <v>0</v>
      </c>
      <c r="E189" s="66">
        <v>0</v>
      </c>
      <c r="F189" s="69">
        <v>0</v>
      </c>
      <c r="G189" s="59">
        <v>0</v>
      </c>
      <c r="H189" s="62">
        <v>0</v>
      </c>
      <c r="I189" s="66">
        <v>0</v>
      </c>
      <c r="J189" s="68">
        <v>0</v>
      </c>
      <c r="K189" s="62">
        <v>0</v>
      </c>
      <c r="L189" s="62">
        <v>0</v>
      </c>
      <c r="M189" s="66">
        <v>0</v>
      </c>
      <c r="N189" s="69">
        <v>0</v>
      </c>
      <c r="O189" s="69">
        <v>0</v>
      </c>
      <c r="P189" s="68">
        <v>0</v>
      </c>
      <c r="Q189" s="66">
        <v>0</v>
      </c>
      <c r="R189" s="68">
        <v>0</v>
      </c>
      <c r="S189" s="59">
        <v>0</v>
      </c>
      <c r="T189" s="62">
        <v>0</v>
      </c>
      <c r="U189" s="66">
        <v>0</v>
      </c>
      <c r="V189" s="68">
        <v>0</v>
      </c>
      <c r="W189" s="69">
        <v>0</v>
      </c>
      <c r="X189" s="68">
        <v>0</v>
      </c>
      <c r="Z189" s="75">
        <v>0</v>
      </c>
      <c r="AA189">
        <v>0</v>
      </c>
      <c r="AB189">
        <v>0</v>
      </c>
      <c r="AC189" s="151">
        <v>0</v>
      </c>
      <c r="AD189" s="100">
        <v>0</v>
      </c>
      <c r="AE189" s="72">
        <v>0</v>
      </c>
      <c r="AF189">
        <v>0</v>
      </c>
      <c r="AG189" s="97">
        <v>0</v>
      </c>
      <c r="AH189" s="100">
        <v>0</v>
      </c>
      <c r="AI189" s="72">
        <v>0</v>
      </c>
      <c r="AJ189">
        <v>0</v>
      </c>
      <c r="AK189" s="97">
        <v>0</v>
      </c>
      <c r="AL189" s="100">
        <v>0</v>
      </c>
      <c r="AM189" s="72">
        <v>0</v>
      </c>
      <c r="AN189">
        <v>0</v>
      </c>
      <c r="AO189">
        <v>0</v>
      </c>
      <c r="AP189" s="97">
        <v>0</v>
      </c>
      <c r="AQ189" s="100">
        <v>0</v>
      </c>
      <c r="AR189" s="72">
        <v>0</v>
      </c>
      <c r="AS189">
        <v>0</v>
      </c>
      <c r="AT189">
        <v>0</v>
      </c>
      <c r="AU189" s="97">
        <v>0</v>
      </c>
      <c r="AV189" s="100">
        <v>0</v>
      </c>
      <c r="AW189" s="72">
        <v>0</v>
      </c>
      <c r="AX189">
        <v>0</v>
      </c>
      <c r="AY189">
        <v>0</v>
      </c>
      <c r="AZ189" s="97">
        <v>0</v>
      </c>
      <c r="BA189" s="100">
        <v>0</v>
      </c>
      <c r="BB189" s="72">
        <v>0</v>
      </c>
      <c r="BC189">
        <v>0</v>
      </c>
      <c r="BD189">
        <v>0</v>
      </c>
      <c r="BE189" s="97">
        <v>0</v>
      </c>
      <c r="BG189" s="75">
        <v>0</v>
      </c>
      <c r="BH189" s="69">
        <v>0</v>
      </c>
      <c r="BI189" s="87">
        <v>0</v>
      </c>
      <c r="BJ189" s="75">
        <v>0</v>
      </c>
      <c r="BK189" s="69">
        <v>0</v>
      </c>
      <c r="BL189" s="174">
        <v>0</v>
      </c>
      <c r="BM189" s="75">
        <v>0</v>
      </c>
      <c r="BN189" s="69">
        <v>0</v>
      </c>
      <c r="BO189" s="145">
        <v>0</v>
      </c>
      <c r="BP189" s="75">
        <v>0</v>
      </c>
      <c r="BQ189" s="69">
        <v>0</v>
      </c>
      <c r="BR189" s="145">
        <v>0</v>
      </c>
      <c r="BS189">
        <v>0</v>
      </c>
      <c r="BT189">
        <v>0</v>
      </c>
      <c r="BU189">
        <v>0</v>
      </c>
      <c r="BV189">
        <v>0</v>
      </c>
      <c r="BW189">
        <v>0</v>
      </c>
      <c r="BX189">
        <v>0</v>
      </c>
    </row>
    <row r="190" spans="1:76">
      <c r="A190" s="75">
        <v>0</v>
      </c>
      <c r="B190" s="69">
        <v>0</v>
      </c>
      <c r="C190" s="97">
        <v>0</v>
      </c>
      <c r="D190" s="62">
        <v>0</v>
      </c>
      <c r="E190" s="66">
        <v>0</v>
      </c>
      <c r="F190" s="69">
        <v>0</v>
      </c>
      <c r="G190" s="59">
        <v>0</v>
      </c>
      <c r="H190" s="62">
        <v>0</v>
      </c>
      <c r="I190" s="66">
        <v>0</v>
      </c>
      <c r="J190" s="68">
        <v>0</v>
      </c>
      <c r="K190" s="62">
        <v>0</v>
      </c>
      <c r="L190" s="62">
        <v>0</v>
      </c>
      <c r="M190" s="66">
        <v>0</v>
      </c>
      <c r="N190" s="69">
        <v>0</v>
      </c>
      <c r="O190" s="69">
        <v>0</v>
      </c>
      <c r="P190" s="68">
        <v>0</v>
      </c>
      <c r="Q190" s="66">
        <v>0</v>
      </c>
      <c r="R190" s="68">
        <v>0</v>
      </c>
      <c r="S190" s="59">
        <v>0</v>
      </c>
      <c r="T190" s="62">
        <v>0</v>
      </c>
      <c r="U190" s="66">
        <v>0</v>
      </c>
      <c r="V190" s="68">
        <v>0</v>
      </c>
      <c r="W190" s="69">
        <v>0</v>
      </c>
      <c r="X190" s="68">
        <v>0</v>
      </c>
      <c r="Z190" s="75">
        <v>0</v>
      </c>
      <c r="AA190">
        <v>0</v>
      </c>
      <c r="AB190">
        <v>0</v>
      </c>
      <c r="AC190" s="151">
        <v>0</v>
      </c>
      <c r="AD190" s="100">
        <v>0</v>
      </c>
      <c r="AE190" s="72">
        <v>0</v>
      </c>
      <c r="AF190">
        <v>0</v>
      </c>
      <c r="AG190" s="97">
        <v>0</v>
      </c>
      <c r="AH190" s="100">
        <v>0</v>
      </c>
      <c r="AI190" s="72">
        <v>0</v>
      </c>
      <c r="AJ190">
        <v>0</v>
      </c>
      <c r="AK190" s="97">
        <v>0</v>
      </c>
      <c r="AL190" s="100">
        <v>0</v>
      </c>
      <c r="AM190" s="72">
        <v>0</v>
      </c>
      <c r="AN190">
        <v>0</v>
      </c>
      <c r="AO190">
        <v>0</v>
      </c>
      <c r="AP190" s="97">
        <v>0</v>
      </c>
      <c r="AQ190" s="100">
        <v>0</v>
      </c>
      <c r="AR190" s="72">
        <v>0</v>
      </c>
      <c r="AS190">
        <v>0</v>
      </c>
      <c r="AT190">
        <v>0</v>
      </c>
      <c r="AU190" s="97">
        <v>0</v>
      </c>
      <c r="AV190" s="100">
        <v>0</v>
      </c>
      <c r="AW190" s="72">
        <v>0</v>
      </c>
      <c r="AX190">
        <v>0</v>
      </c>
      <c r="AY190">
        <v>0</v>
      </c>
      <c r="AZ190" s="97">
        <v>0</v>
      </c>
      <c r="BA190" s="100">
        <v>0</v>
      </c>
      <c r="BB190" s="72">
        <v>0</v>
      </c>
      <c r="BC190">
        <v>0</v>
      </c>
      <c r="BD190">
        <v>0</v>
      </c>
      <c r="BE190" s="97">
        <v>0</v>
      </c>
      <c r="BG190" s="75">
        <v>0</v>
      </c>
      <c r="BH190" s="69">
        <v>0</v>
      </c>
      <c r="BI190" s="87">
        <v>0</v>
      </c>
      <c r="BJ190" s="75">
        <v>0</v>
      </c>
      <c r="BK190" s="69">
        <v>0</v>
      </c>
      <c r="BL190" s="174">
        <v>0</v>
      </c>
      <c r="BM190" s="75">
        <v>0</v>
      </c>
      <c r="BN190" s="69">
        <v>0</v>
      </c>
      <c r="BO190" s="145">
        <v>0</v>
      </c>
      <c r="BP190" s="75">
        <v>0</v>
      </c>
      <c r="BQ190" s="69">
        <v>0</v>
      </c>
      <c r="BR190" s="145">
        <v>0</v>
      </c>
      <c r="BS190">
        <v>0</v>
      </c>
      <c r="BT190">
        <v>0</v>
      </c>
      <c r="BU190">
        <v>0</v>
      </c>
      <c r="BV190">
        <v>0</v>
      </c>
      <c r="BW190">
        <v>0</v>
      </c>
      <c r="BX190">
        <v>0</v>
      </c>
    </row>
    <row r="191" spans="1:76">
      <c r="A191" s="75">
        <v>0</v>
      </c>
      <c r="B191" s="69">
        <v>0</v>
      </c>
      <c r="C191" s="97">
        <v>0</v>
      </c>
      <c r="D191" s="62">
        <v>0</v>
      </c>
      <c r="E191" s="66">
        <v>0</v>
      </c>
      <c r="F191" s="69">
        <v>0</v>
      </c>
      <c r="G191" s="59">
        <v>0</v>
      </c>
      <c r="H191" s="62">
        <v>0</v>
      </c>
      <c r="I191" s="66">
        <v>0</v>
      </c>
      <c r="J191" s="68">
        <v>0</v>
      </c>
      <c r="K191" s="62">
        <v>0</v>
      </c>
      <c r="L191" s="62">
        <v>0</v>
      </c>
      <c r="M191" s="66">
        <v>0</v>
      </c>
      <c r="N191" s="69">
        <v>0</v>
      </c>
      <c r="O191" s="69">
        <v>0</v>
      </c>
      <c r="P191" s="68">
        <v>0</v>
      </c>
      <c r="Q191" s="66">
        <v>0</v>
      </c>
      <c r="R191" s="68">
        <v>0</v>
      </c>
      <c r="S191" s="59">
        <v>0</v>
      </c>
      <c r="T191" s="62">
        <v>0</v>
      </c>
      <c r="U191" s="66">
        <v>0</v>
      </c>
      <c r="V191" s="68">
        <v>0</v>
      </c>
      <c r="W191" s="69">
        <v>0</v>
      </c>
      <c r="X191" s="68">
        <v>0</v>
      </c>
      <c r="Z191" s="75">
        <v>0</v>
      </c>
      <c r="AA191">
        <v>0</v>
      </c>
      <c r="AB191">
        <v>0</v>
      </c>
      <c r="AC191" s="151">
        <v>0</v>
      </c>
      <c r="AD191" s="100">
        <v>0</v>
      </c>
      <c r="AE191" s="72">
        <v>0</v>
      </c>
      <c r="AF191">
        <v>0</v>
      </c>
      <c r="AG191" s="97">
        <v>0</v>
      </c>
      <c r="AH191" s="100">
        <v>0</v>
      </c>
      <c r="AI191" s="72">
        <v>0</v>
      </c>
      <c r="AJ191">
        <v>0</v>
      </c>
      <c r="AK191" s="97">
        <v>0</v>
      </c>
      <c r="AL191" s="100">
        <v>0</v>
      </c>
      <c r="AM191" s="72">
        <v>0</v>
      </c>
      <c r="AN191">
        <v>0</v>
      </c>
      <c r="AO191">
        <v>0</v>
      </c>
      <c r="AP191" s="97">
        <v>0</v>
      </c>
      <c r="AQ191" s="100">
        <v>0</v>
      </c>
      <c r="AR191" s="72">
        <v>0</v>
      </c>
      <c r="AS191">
        <v>0</v>
      </c>
      <c r="AT191">
        <v>0</v>
      </c>
      <c r="AU191" s="97">
        <v>0</v>
      </c>
      <c r="AV191" s="100">
        <v>0</v>
      </c>
      <c r="AW191" s="72">
        <v>0</v>
      </c>
      <c r="AX191">
        <v>0</v>
      </c>
      <c r="AY191">
        <v>0</v>
      </c>
      <c r="AZ191" s="97">
        <v>0</v>
      </c>
      <c r="BA191" s="100">
        <v>0</v>
      </c>
      <c r="BB191" s="72">
        <v>0</v>
      </c>
      <c r="BC191">
        <v>0</v>
      </c>
      <c r="BD191">
        <v>0</v>
      </c>
      <c r="BE191" s="97">
        <v>0</v>
      </c>
      <c r="BG191" s="75">
        <v>0</v>
      </c>
      <c r="BH191" s="69">
        <v>0</v>
      </c>
      <c r="BI191" s="87">
        <v>0</v>
      </c>
      <c r="BJ191" s="75">
        <v>0</v>
      </c>
      <c r="BK191" s="69">
        <v>0</v>
      </c>
      <c r="BL191" s="174">
        <v>0</v>
      </c>
      <c r="BM191" s="75">
        <v>0</v>
      </c>
      <c r="BN191" s="69">
        <v>0</v>
      </c>
      <c r="BO191" s="145">
        <v>0</v>
      </c>
      <c r="BP191" s="75">
        <v>0</v>
      </c>
      <c r="BQ191" s="69">
        <v>0</v>
      </c>
      <c r="BR191" s="145">
        <v>0</v>
      </c>
      <c r="BS191">
        <v>0</v>
      </c>
      <c r="BT191">
        <v>0</v>
      </c>
      <c r="BU191">
        <v>0</v>
      </c>
      <c r="BV191">
        <v>0</v>
      </c>
      <c r="BW191">
        <v>0</v>
      </c>
      <c r="BX191">
        <v>0</v>
      </c>
    </row>
    <row r="192" spans="1:76">
      <c r="A192" s="75">
        <v>0</v>
      </c>
      <c r="B192" s="69">
        <v>0</v>
      </c>
      <c r="C192" s="97">
        <v>0</v>
      </c>
      <c r="D192" s="62">
        <v>0</v>
      </c>
      <c r="E192" s="66">
        <v>0</v>
      </c>
      <c r="F192" s="69">
        <v>0</v>
      </c>
      <c r="G192" s="59">
        <v>0</v>
      </c>
      <c r="H192" s="62">
        <v>0</v>
      </c>
      <c r="I192" s="66">
        <v>0</v>
      </c>
      <c r="J192" s="68">
        <v>0</v>
      </c>
      <c r="K192" s="62">
        <v>0</v>
      </c>
      <c r="L192" s="62">
        <v>0</v>
      </c>
      <c r="M192" s="66">
        <v>0</v>
      </c>
      <c r="N192" s="69">
        <v>0</v>
      </c>
      <c r="O192" s="69">
        <v>0</v>
      </c>
      <c r="P192" s="68">
        <v>0</v>
      </c>
      <c r="Q192" s="66">
        <v>0</v>
      </c>
      <c r="R192" s="68">
        <v>0</v>
      </c>
      <c r="S192" s="59">
        <v>0</v>
      </c>
      <c r="T192" s="62">
        <v>0</v>
      </c>
      <c r="U192" s="66">
        <v>0</v>
      </c>
      <c r="V192" s="68">
        <v>0</v>
      </c>
      <c r="W192" s="69">
        <v>0</v>
      </c>
      <c r="X192" s="68">
        <v>0</v>
      </c>
      <c r="Z192" s="75">
        <v>0</v>
      </c>
      <c r="AA192">
        <v>0</v>
      </c>
      <c r="AB192">
        <v>0</v>
      </c>
      <c r="AC192" s="151">
        <v>0</v>
      </c>
      <c r="AD192" s="100">
        <v>0</v>
      </c>
      <c r="AE192" s="72">
        <v>0</v>
      </c>
      <c r="AF192">
        <v>0</v>
      </c>
      <c r="AG192" s="97">
        <v>0</v>
      </c>
      <c r="AH192" s="100">
        <v>0</v>
      </c>
      <c r="AI192" s="72">
        <v>0</v>
      </c>
      <c r="AJ192">
        <v>0</v>
      </c>
      <c r="AK192" s="97">
        <v>0</v>
      </c>
      <c r="AL192" s="100">
        <v>0</v>
      </c>
      <c r="AM192" s="72">
        <v>0</v>
      </c>
      <c r="AN192">
        <v>0</v>
      </c>
      <c r="AO192">
        <v>0</v>
      </c>
      <c r="AP192" s="97">
        <v>0</v>
      </c>
      <c r="AQ192" s="100">
        <v>0</v>
      </c>
      <c r="AR192" s="72">
        <v>0</v>
      </c>
      <c r="AS192">
        <v>0</v>
      </c>
      <c r="AT192">
        <v>0</v>
      </c>
      <c r="AU192" s="97">
        <v>0</v>
      </c>
      <c r="AV192" s="100">
        <v>0</v>
      </c>
      <c r="AW192" s="72">
        <v>0</v>
      </c>
      <c r="AX192">
        <v>0</v>
      </c>
      <c r="AY192">
        <v>0</v>
      </c>
      <c r="AZ192" s="97">
        <v>0</v>
      </c>
      <c r="BA192" s="100">
        <v>0</v>
      </c>
      <c r="BB192" s="72">
        <v>0</v>
      </c>
      <c r="BC192">
        <v>0</v>
      </c>
      <c r="BD192">
        <v>0</v>
      </c>
      <c r="BE192" s="97">
        <v>0</v>
      </c>
      <c r="BG192" s="75">
        <v>0</v>
      </c>
      <c r="BH192" s="69">
        <v>0</v>
      </c>
      <c r="BI192" s="87">
        <v>0</v>
      </c>
      <c r="BJ192" s="75">
        <v>0</v>
      </c>
      <c r="BK192" s="69">
        <v>0</v>
      </c>
      <c r="BL192" s="174">
        <v>0</v>
      </c>
      <c r="BM192" s="75">
        <v>0</v>
      </c>
      <c r="BN192" s="69">
        <v>0</v>
      </c>
      <c r="BO192" s="145">
        <v>0</v>
      </c>
      <c r="BP192" s="75">
        <v>0</v>
      </c>
      <c r="BQ192" s="69">
        <v>0</v>
      </c>
      <c r="BR192" s="145">
        <v>0</v>
      </c>
      <c r="BS192">
        <v>0</v>
      </c>
      <c r="BT192">
        <v>0</v>
      </c>
      <c r="BU192">
        <v>0</v>
      </c>
      <c r="BV192">
        <v>0</v>
      </c>
      <c r="BW192">
        <v>0</v>
      </c>
      <c r="BX192">
        <v>0</v>
      </c>
    </row>
    <row r="193" spans="1:76">
      <c r="A193" s="75">
        <v>0</v>
      </c>
      <c r="B193" s="69">
        <v>0</v>
      </c>
      <c r="C193" s="97">
        <v>0</v>
      </c>
      <c r="D193" s="62">
        <v>0</v>
      </c>
      <c r="E193" s="66">
        <v>0</v>
      </c>
      <c r="F193" s="69">
        <v>0</v>
      </c>
      <c r="G193" s="59">
        <v>0</v>
      </c>
      <c r="H193" s="62">
        <v>0</v>
      </c>
      <c r="I193" s="66">
        <v>0</v>
      </c>
      <c r="J193" s="68">
        <v>0</v>
      </c>
      <c r="K193" s="62">
        <v>0</v>
      </c>
      <c r="L193" s="62">
        <v>0</v>
      </c>
      <c r="M193" s="66">
        <v>0</v>
      </c>
      <c r="N193" s="69">
        <v>0</v>
      </c>
      <c r="O193" s="69">
        <v>0</v>
      </c>
      <c r="P193" s="68">
        <v>0</v>
      </c>
      <c r="Q193" s="66">
        <v>0</v>
      </c>
      <c r="R193" s="68">
        <v>0</v>
      </c>
      <c r="S193" s="59">
        <v>0</v>
      </c>
      <c r="T193" s="62">
        <v>0</v>
      </c>
      <c r="U193" s="66">
        <v>0</v>
      </c>
      <c r="V193" s="68">
        <v>0</v>
      </c>
      <c r="W193" s="69">
        <v>0</v>
      </c>
      <c r="X193" s="68">
        <v>0</v>
      </c>
      <c r="Z193" s="75">
        <v>0</v>
      </c>
      <c r="AA193">
        <v>0</v>
      </c>
      <c r="AB193">
        <v>0</v>
      </c>
      <c r="AC193" s="151">
        <v>0</v>
      </c>
      <c r="AD193" s="100">
        <v>0</v>
      </c>
      <c r="AE193" s="72">
        <v>0</v>
      </c>
      <c r="AF193">
        <v>0</v>
      </c>
      <c r="AG193" s="97">
        <v>0</v>
      </c>
      <c r="AH193" s="100">
        <v>0</v>
      </c>
      <c r="AI193" s="72">
        <v>0</v>
      </c>
      <c r="AJ193">
        <v>0</v>
      </c>
      <c r="AK193" s="97">
        <v>0</v>
      </c>
      <c r="AL193" s="100">
        <v>0</v>
      </c>
      <c r="AM193" s="72">
        <v>0</v>
      </c>
      <c r="AN193">
        <v>0</v>
      </c>
      <c r="AO193">
        <v>0</v>
      </c>
      <c r="AP193" s="97">
        <v>0</v>
      </c>
      <c r="AQ193" s="100">
        <v>0</v>
      </c>
      <c r="AR193" s="72">
        <v>0</v>
      </c>
      <c r="AS193">
        <v>0</v>
      </c>
      <c r="AT193">
        <v>0</v>
      </c>
      <c r="AU193" s="97">
        <v>0</v>
      </c>
      <c r="AV193" s="100">
        <v>0</v>
      </c>
      <c r="AW193" s="72">
        <v>0</v>
      </c>
      <c r="AX193">
        <v>0</v>
      </c>
      <c r="AY193">
        <v>0</v>
      </c>
      <c r="AZ193" s="97">
        <v>0</v>
      </c>
      <c r="BA193" s="100">
        <v>0</v>
      </c>
      <c r="BB193" s="72">
        <v>0</v>
      </c>
      <c r="BC193">
        <v>0</v>
      </c>
      <c r="BD193">
        <v>0</v>
      </c>
      <c r="BE193" s="97">
        <v>0</v>
      </c>
      <c r="BG193" s="75">
        <v>0</v>
      </c>
      <c r="BH193" s="69">
        <v>0</v>
      </c>
      <c r="BI193" s="87">
        <v>0</v>
      </c>
      <c r="BJ193" s="75">
        <v>0</v>
      </c>
      <c r="BK193" s="69">
        <v>0</v>
      </c>
      <c r="BL193" s="174">
        <v>0</v>
      </c>
      <c r="BM193" s="75">
        <v>0</v>
      </c>
      <c r="BN193" s="69">
        <v>0</v>
      </c>
      <c r="BO193" s="145">
        <v>0</v>
      </c>
      <c r="BP193" s="75">
        <v>0</v>
      </c>
      <c r="BQ193" s="69">
        <v>0</v>
      </c>
      <c r="BR193" s="145">
        <v>0</v>
      </c>
      <c r="BS193">
        <v>0</v>
      </c>
      <c r="BT193">
        <v>0</v>
      </c>
      <c r="BU193">
        <v>0</v>
      </c>
      <c r="BV193">
        <v>0</v>
      </c>
      <c r="BW193">
        <v>0</v>
      </c>
      <c r="BX193">
        <v>0</v>
      </c>
    </row>
    <row r="194" spans="1:76">
      <c r="A194" s="75">
        <v>0</v>
      </c>
      <c r="B194" s="69">
        <v>0</v>
      </c>
      <c r="C194" s="97">
        <v>0</v>
      </c>
      <c r="D194" s="62">
        <v>0</v>
      </c>
      <c r="E194" s="66">
        <v>0</v>
      </c>
      <c r="F194" s="69">
        <v>0</v>
      </c>
      <c r="G194" s="59">
        <v>0</v>
      </c>
      <c r="H194" s="62">
        <v>0</v>
      </c>
      <c r="I194" s="66">
        <v>0</v>
      </c>
      <c r="J194" s="68">
        <v>0</v>
      </c>
      <c r="K194" s="62">
        <v>0</v>
      </c>
      <c r="L194" s="62">
        <v>0</v>
      </c>
      <c r="M194" s="66">
        <v>0</v>
      </c>
      <c r="N194" s="69">
        <v>0</v>
      </c>
      <c r="O194" s="69">
        <v>0</v>
      </c>
      <c r="P194" s="68">
        <v>0</v>
      </c>
      <c r="Q194" s="66">
        <v>0</v>
      </c>
      <c r="R194" s="68">
        <v>0</v>
      </c>
      <c r="S194" s="59">
        <v>0</v>
      </c>
      <c r="T194" s="62">
        <v>0</v>
      </c>
      <c r="U194" s="66">
        <v>0</v>
      </c>
      <c r="V194" s="68">
        <v>0</v>
      </c>
      <c r="W194" s="69">
        <v>0</v>
      </c>
      <c r="X194" s="68">
        <v>0</v>
      </c>
      <c r="Z194" s="75">
        <v>0</v>
      </c>
      <c r="AA194">
        <v>0</v>
      </c>
      <c r="AB194">
        <v>0</v>
      </c>
      <c r="AC194" s="151">
        <v>0</v>
      </c>
      <c r="AD194" s="100">
        <v>0</v>
      </c>
      <c r="AE194" s="72">
        <v>0</v>
      </c>
      <c r="AF194">
        <v>0</v>
      </c>
      <c r="AG194" s="97">
        <v>0</v>
      </c>
      <c r="AH194" s="100">
        <v>0</v>
      </c>
      <c r="AI194" s="72">
        <v>0</v>
      </c>
      <c r="AJ194">
        <v>0</v>
      </c>
      <c r="AK194" s="97">
        <v>0</v>
      </c>
      <c r="AL194" s="100">
        <v>0</v>
      </c>
      <c r="AM194" s="72">
        <v>0</v>
      </c>
      <c r="AN194">
        <v>0</v>
      </c>
      <c r="AO194">
        <v>0</v>
      </c>
      <c r="AP194" s="97">
        <v>0</v>
      </c>
      <c r="AQ194" s="100">
        <v>0</v>
      </c>
      <c r="AR194" s="72">
        <v>0</v>
      </c>
      <c r="AS194">
        <v>0</v>
      </c>
      <c r="AT194">
        <v>0</v>
      </c>
      <c r="AU194" s="97">
        <v>0</v>
      </c>
      <c r="AV194" s="100">
        <v>0</v>
      </c>
      <c r="AW194" s="72">
        <v>0</v>
      </c>
      <c r="AX194">
        <v>0</v>
      </c>
      <c r="AY194">
        <v>0</v>
      </c>
      <c r="AZ194" s="97">
        <v>0</v>
      </c>
      <c r="BA194" s="100">
        <v>0</v>
      </c>
      <c r="BB194" s="72">
        <v>0</v>
      </c>
      <c r="BC194">
        <v>0</v>
      </c>
      <c r="BD194">
        <v>0</v>
      </c>
      <c r="BE194" s="97">
        <v>0</v>
      </c>
      <c r="BG194" s="75">
        <v>0</v>
      </c>
      <c r="BH194" s="69">
        <v>0</v>
      </c>
      <c r="BI194" s="87">
        <v>0</v>
      </c>
      <c r="BJ194" s="75">
        <v>0</v>
      </c>
      <c r="BK194" s="69">
        <v>0</v>
      </c>
      <c r="BL194" s="174">
        <v>0</v>
      </c>
      <c r="BM194" s="75">
        <v>0</v>
      </c>
      <c r="BN194" s="69">
        <v>0</v>
      </c>
      <c r="BO194" s="145">
        <v>0</v>
      </c>
      <c r="BP194" s="75">
        <v>0</v>
      </c>
      <c r="BQ194" s="69">
        <v>0</v>
      </c>
      <c r="BR194" s="145">
        <v>0</v>
      </c>
      <c r="BS194">
        <v>0</v>
      </c>
      <c r="BT194">
        <v>0</v>
      </c>
      <c r="BU194">
        <v>0</v>
      </c>
      <c r="BV194">
        <v>0</v>
      </c>
      <c r="BW194">
        <v>0</v>
      </c>
      <c r="BX194">
        <v>0</v>
      </c>
    </row>
    <row r="195" spans="1:76">
      <c r="A195" s="75">
        <v>0</v>
      </c>
      <c r="B195" s="69">
        <v>0</v>
      </c>
      <c r="C195" s="97">
        <v>0</v>
      </c>
      <c r="D195" s="62">
        <v>0</v>
      </c>
      <c r="E195" s="66">
        <v>0</v>
      </c>
      <c r="F195" s="69">
        <v>0</v>
      </c>
      <c r="G195" s="59">
        <v>0</v>
      </c>
      <c r="H195" s="62">
        <v>0</v>
      </c>
      <c r="I195" s="66">
        <v>0</v>
      </c>
      <c r="J195" s="68">
        <v>0</v>
      </c>
      <c r="K195" s="62">
        <v>0</v>
      </c>
      <c r="L195" s="62">
        <v>0</v>
      </c>
      <c r="M195" s="66">
        <v>0</v>
      </c>
      <c r="N195" s="69">
        <v>0</v>
      </c>
      <c r="O195" s="69">
        <v>0</v>
      </c>
      <c r="P195" s="68">
        <v>0</v>
      </c>
      <c r="Q195" s="66">
        <v>0</v>
      </c>
      <c r="R195" s="68">
        <v>0</v>
      </c>
      <c r="S195" s="59">
        <v>0</v>
      </c>
      <c r="T195" s="62">
        <v>0</v>
      </c>
      <c r="U195" s="66">
        <v>0</v>
      </c>
      <c r="V195" s="68">
        <v>0</v>
      </c>
      <c r="W195" s="69">
        <v>0</v>
      </c>
      <c r="X195" s="68">
        <v>0</v>
      </c>
      <c r="Z195" s="75">
        <v>0</v>
      </c>
      <c r="AA195">
        <v>0</v>
      </c>
      <c r="AB195">
        <v>0</v>
      </c>
      <c r="AC195" s="151">
        <v>0</v>
      </c>
      <c r="AD195" s="100">
        <v>0</v>
      </c>
      <c r="AE195" s="72">
        <v>0</v>
      </c>
      <c r="AF195">
        <v>0</v>
      </c>
      <c r="AG195" s="97">
        <v>0</v>
      </c>
      <c r="AH195" s="100">
        <v>0</v>
      </c>
      <c r="AI195" s="72">
        <v>0</v>
      </c>
      <c r="AJ195">
        <v>0</v>
      </c>
      <c r="AK195" s="97">
        <v>0</v>
      </c>
      <c r="AL195" s="100">
        <v>0</v>
      </c>
      <c r="AM195" s="72">
        <v>0</v>
      </c>
      <c r="AN195">
        <v>0</v>
      </c>
      <c r="AO195">
        <v>0</v>
      </c>
      <c r="AP195" s="97">
        <v>0</v>
      </c>
      <c r="AQ195" s="100">
        <v>0</v>
      </c>
      <c r="AR195" s="72">
        <v>0</v>
      </c>
      <c r="AS195">
        <v>0</v>
      </c>
      <c r="AT195">
        <v>0</v>
      </c>
      <c r="AU195" s="97">
        <v>0</v>
      </c>
      <c r="AV195" s="100">
        <v>0</v>
      </c>
      <c r="AW195" s="72">
        <v>0</v>
      </c>
      <c r="AX195">
        <v>0</v>
      </c>
      <c r="AY195">
        <v>0</v>
      </c>
      <c r="AZ195" s="97">
        <v>0</v>
      </c>
      <c r="BA195" s="100">
        <v>0</v>
      </c>
      <c r="BB195" s="72">
        <v>0</v>
      </c>
      <c r="BC195">
        <v>0</v>
      </c>
      <c r="BD195">
        <v>0</v>
      </c>
      <c r="BE195" s="97">
        <v>0</v>
      </c>
      <c r="BG195" s="75">
        <v>0</v>
      </c>
      <c r="BH195" s="69">
        <v>0</v>
      </c>
      <c r="BI195" s="87">
        <v>0</v>
      </c>
      <c r="BJ195" s="75">
        <v>0</v>
      </c>
      <c r="BK195" s="69">
        <v>0</v>
      </c>
      <c r="BL195" s="174">
        <v>0</v>
      </c>
      <c r="BM195" s="75">
        <v>0</v>
      </c>
      <c r="BN195" s="69">
        <v>0</v>
      </c>
      <c r="BO195" s="145">
        <v>0</v>
      </c>
      <c r="BP195" s="75">
        <v>0</v>
      </c>
      <c r="BQ195" s="69">
        <v>0</v>
      </c>
      <c r="BR195" s="145">
        <v>0</v>
      </c>
      <c r="BS195">
        <v>0</v>
      </c>
      <c r="BT195">
        <v>0</v>
      </c>
      <c r="BU195">
        <v>0</v>
      </c>
      <c r="BV195">
        <v>0</v>
      </c>
      <c r="BW195">
        <v>0</v>
      </c>
      <c r="BX195">
        <v>0</v>
      </c>
    </row>
    <row r="196" spans="1:76">
      <c r="A196" s="75">
        <v>0</v>
      </c>
      <c r="B196" s="69">
        <v>0</v>
      </c>
      <c r="C196" s="97">
        <v>0</v>
      </c>
      <c r="D196" s="62">
        <v>0</v>
      </c>
      <c r="E196" s="66">
        <v>0</v>
      </c>
      <c r="F196" s="69">
        <v>0</v>
      </c>
      <c r="G196" s="59">
        <v>0</v>
      </c>
      <c r="H196" s="62">
        <v>0</v>
      </c>
      <c r="I196" s="66">
        <v>0</v>
      </c>
      <c r="J196" s="68">
        <v>0</v>
      </c>
      <c r="K196" s="62">
        <v>0</v>
      </c>
      <c r="L196" s="62">
        <v>0</v>
      </c>
      <c r="M196" s="66">
        <v>0</v>
      </c>
      <c r="N196" s="69">
        <v>0</v>
      </c>
      <c r="O196" s="69">
        <v>0</v>
      </c>
      <c r="P196" s="68">
        <v>0</v>
      </c>
      <c r="Q196" s="66">
        <v>0</v>
      </c>
      <c r="R196" s="68">
        <v>0</v>
      </c>
      <c r="S196" s="59">
        <v>0</v>
      </c>
      <c r="T196" s="62">
        <v>0</v>
      </c>
      <c r="U196" s="66">
        <v>0</v>
      </c>
      <c r="V196" s="68">
        <v>0</v>
      </c>
      <c r="W196" s="69">
        <v>0</v>
      </c>
      <c r="X196" s="68">
        <v>0</v>
      </c>
      <c r="Z196" s="75">
        <v>0</v>
      </c>
      <c r="AA196">
        <v>0</v>
      </c>
      <c r="AB196">
        <v>0</v>
      </c>
      <c r="AC196" s="151">
        <v>0</v>
      </c>
      <c r="AD196" s="100">
        <v>0</v>
      </c>
      <c r="AE196" s="72">
        <v>0</v>
      </c>
      <c r="AF196">
        <v>0</v>
      </c>
      <c r="AG196" s="97">
        <v>0</v>
      </c>
      <c r="AH196" s="100">
        <v>0</v>
      </c>
      <c r="AI196" s="72">
        <v>0</v>
      </c>
      <c r="AJ196">
        <v>0</v>
      </c>
      <c r="AK196" s="97">
        <v>0</v>
      </c>
      <c r="AL196" s="100">
        <v>0</v>
      </c>
      <c r="AM196" s="72">
        <v>0</v>
      </c>
      <c r="AN196">
        <v>0</v>
      </c>
      <c r="AO196">
        <v>0</v>
      </c>
      <c r="AP196" s="97">
        <v>0</v>
      </c>
      <c r="AQ196" s="100">
        <v>0</v>
      </c>
      <c r="AR196" s="72">
        <v>0</v>
      </c>
      <c r="AS196">
        <v>0</v>
      </c>
      <c r="AT196">
        <v>0</v>
      </c>
      <c r="AU196" s="97">
        <v>0</v>
      </c>
      <c r="AV196" s="100">
        <v>0</v>
      </c>
      <c r="AW196" s="72">
        <v>0</v>
      </c>
      <c r="AX196">
        <v>0</v>
      </c>
      <c r="AY196">
        <v>0</v>
      </c>
      <c r="AZ196" s="97">
        <v>0</v>
      </c>
      <c r="BA196" s="100">
        <v>0</v>
      </c>
      <c r="BB196" s="72">
        <v>0</v>
      </c>
      <c r="BC196">
        <v>0</v>
      </c>
      <c r="BD196">
        <v>0</v>
      </c>
      <c r="BE196" s="97">
        <v>0</v>
      </c>
      <c r="BG196" s="75">
        <v>0</v>
      </c>
      <c r="BH196" s="69">
        <v>0</v>
      </c>
      <c r="BI196" s="87">
        <v>0</v>
      </c>
      <c r="BJ196" s="75">
        <v>0</v>
      </c>
      <c r="BK196" s="69">
        <v>0</v>
      </c>
      <c r="BL196" s="174">
        <v>0</v>
      </c>
      <c r="BM196" s="75">
        <v>0</v>
      </c>
      <c r="BN196" s="69">
        <v>0</v>
      </c>
      <c r="BO196" s="145">
        <v>0</v>
      </c>
      <c r="BP196" s="75">
        <v>0</v>
      </c>
      <c r="BQ196" s="69">
        <v>0</v>
      </c>
      <c r="BR196" s="145">
        <v>0</v>
      </c>
      <c r="BS196">
        <v>0</v>
      </c>
      <c r="BT196">
        <v>0</v>
      </c>
      <c r="BU196">
        <v>0</v>
      </c>
      <c r="BV196">
        <v>0</v>
      </c>
      <c r="BW196">
        <v>0</v>
      </c>
      <c r="BX196">
        <v>0</v>
      </c>
    </row>
    <row r="197" spans="1:76">
      <c r="A197" s="75">
        <v>0</v>
      </c>
      <c r="B197" s="69">
        <v>0</v>
      </c>
      <c r="C197" s="97">
        <v>0</v>
      </c>
      <c r="D197" s="62">
        <v>0</v>
      </c>
      <c r="E197" s="66">
        <v>0</v>
      </c>
      <c r="F197" s="69">
        <v>0</v>
      </c>
      <c r="G197" s="59">
        <v>0</v>
      </c>
      <c r="H197" s="62">
        <v>0</v>
      </c>
      <c r="I197" s="66">
        <v>0</v>
      </c>
      <c r="J197" s="68">
        <v>0</v>
      </c>
      <c r="K197" s="62">
        <v>0</v>
      </c>
      <c r="L197" s="62">
        <v>0</v>
      </c>
      <c r="M197" s="66">
        <v>0</v>
      </c>
      <c r="N197" s="69">
        <v>0</v>
      </c>
      <c r="O197" s="69">
        <v>0</v>
      </c>
      <c r="P197" s="68">
        <v>0</v>
      </c>
      <c r="Q197" s="66">
        <v>0</v>
      </c>
      <c r="R197" s="68">
        <v>0</v>
      </c>
      <c r="S197" s="59">
        <v>0</v>
      </c>
      <c r="T197" s="62">
        <v>0</v>
      </c>
      <c r="U197" s="66">
        <v>0</v>
      </c>
      <c r="V197" s="68">
        <v>0</v>
      </c>
      <c r="W197" s="69">
        <v>0</v>
      </c>
      <c r="X197" s="68">
        <v>0</v>
      </c>
      <c r="Z197" s="75">
        <v>0</v>
      </c>
      <c r="AA197">
        <v>0</v>
      </c>
      <c r="AB197">
        <v>0</v>
      </c>
      <c r="AC197" s="151">
        <v>0</v>
      </c>
      <c r="AD197" s="100">
        <v>0</v>
      </c>
      <c r="AE197" s="72">
        <v>0</v>
      </c>
      <c r="AF197">
        <v>0</v>
      </c>
      <c r="AG197" s="97">
        <v>0</v>
      </c>
      <c r="AH197" s="100">
        <v>0</v>
      </c>
      <c r="AI197" s="72">
        <v>0</v>
      </c>
      <c r="AJ197">
        <v>0</v>
      </c>
      <c r="AK197" s="97">
        <v>0</v>
      </c>
      <c r="AL197" s="100">
        <v>0</v>
      </c>
      <c r="AM197" s="72">
        <v>0</v>
      </c>
      <c r="AN197">
        <v>0</v>
      </c>
      <c r="AO197">
        <v>0</v>
      </c>
      <c r="AP197" s="97">
        <v>0</v>
      </c>
      <c r="AQ197" s="100">
        <v>0</v>
      </c>
      <c r="AR197" s="72">
        <v>0</v>
      </c>
      <c r="AS197">
        <v>0</v>
      </c>
      <c r="AT197">
        <v>0</v>
      </c>
      <c r="AU197" s="97">
        <v>0</v>
      </c>
      <c r="AV197" s="100">
        <v>0</v>
      </c>
      <c r="AW197" s="72">
        <v>0</v>
      </c>
      <c r="AX197">
        <v>0</v>
      </c>
      <c r="AY197">
        <v>0</v>
      </c>
      <c r="AZ197" s="97">
        <v>0</v>
      </c>
      <c r="BA197" s="100">
        <v>0</v>
      </c>
      <c r="BB197" s="72">
        <v>0</v>
      </c>
      <c r="BC197">
        <v>0</v>
      </c>
      <c r="BD197">
        <v>0</v>
      </c>
      <c r="BE197" s="97">
        <v>0</v>
      </c>
      <c r="BG197" s="75">
        <v>0</v>
      </c>
      <c r="BH197" s="69">
        <v>0</v>
      </c>
      <c r="BI197" s="87">
        <v>0</v>
      </c>
      <c r="BJ197" s="75">
        <v>0</v>
      </c>
      <c r="BK197" s="69">
        <v>0</v>
      </c>
      <c r="BL197" s="174">
        <v>0</v>
      </c>
      <c r="BM197" s="75">
        <v>0</v>
      </c>
      <c r="BN197" s="69">
        <v>0</v>
      </c>
      <c r="BO197" s="145">
        <v>0</v>
      </c>
      <c r="BP197" s="75">
        <v>0</v>
      </c>
      <c r="BQ197" s="69">
        <v>0</v>
      </c>
      <c r="BR197" s="145">
        <v>0</v>
      </c>
      <c r="BS197">
        <v>0</v>
      </c>
      <c r="BT197">
        <v>0</v>
      </c>
      <c r="BU197">
        <v>0</v>
      </c>
      <c r="BV197">
        <v>0</v>
      </c>
      <c r="BW197">
        <v>0</v>
      </c>
      <c r="BX197">
        <v>0</v>
      </c>
    </row>
    <row r="198" spans="1:76">
      <c r="A198" s="75">
        <v>0</v>
      </c>
      <c r="B198" s="69">
        <v>0</v>
      </c>
      <c r="C198" s="97">
        <v>0</v>
      </c>
      <c r="D198" s="62">
        <v>0</v>
      </c>
      <c r="E198" s="66">
        <v>0</v>
      </c>
      <c r="F198" s="69">
        <v>0</v>
      </c>
      <c r="G198" s="59">
        <v>0</v>
      </c>
      <c r="H198" s="62">
        <v>0</v>
      </c>
      <c r="I198" s="66">
        <v>0</v>
      </c>
      <c r="J198" s="68">
        <v>0</v>
      </c>
      <c r="K198" s="62">
        <v>0</v>
      </c>
      <c r="L198" s="62">
        <v>0</v>
      </c>
      <c r="M198" s="66">
        <v>0</v>
      </c>
      <c r="N198" s="69">
        <v>0</v>
      </c>
      <c r="O198" s="69">
        <v>0</v>
      </c>
      <c r="P198" s="68">
        <v>0</v>
      </c>
      <c r="Q198" s="66">
        <v>0</v>
      </c>
      <c r="R198" s="68">
        <v>0</v>
      </c>
      <c r="S198" s="59">
        <v>0</v>
      </c>
      <c r="T198" s="62">
        <v>0</v>
      </c>
      <c r="U198" s="66">
        <v>0</v>
      </c>
      <c r="V198" s="68">
        <v>0</v>
      </c>
      <c r="W198" s="69">
        <v>0</v>
      </c>
      <c r="X198" s="68">
        <v>0</v>
      </c>
      <c r="Z198" s="75">
        <v>0</v>
      </c>
      <c r="AA198">
        <v>0</v>
      </c>
      <c r="AB198">
        <v>0</v>
      </c>
      <c r="AC198" s="151">
        <v>0</v>
      </c>
      <c r="AD198" s="100">
        <v>0</v>
      </c>
      <c r="AE198" s="72">
        <v>0</v>
      </c>
      <c r="AF198">
        <v>0</v>
      </c>
      <c r="AG198" s="97">
        <v>0</v>
      </c>
      <c r="AH198" s="100">
        <v>0</v>
      </c>
      <c r="AI198" s="72">
        <v>0</v>
      </c>
      <c r="AJ198">
        <v>0</v>
      </c>
      <c r="AK198" s="97">
        <v>0</v>
      </c>
      <c r="AL198" s="100">
        <v>0</v>
      </c>
      <c r="AM198" s="72">
        <v>0</v>
      </c>
      <c r="AN198">
        <v>0</v>
      </c>
      <c r="AO198">
        <v>0</v>
      </c>
      <c r="AP198" s="97">
        <v>0</v>
      </c>
      <c r="AQ198" s="100">
        <v>0</v>
      </c>
      <c r="AR198" s="72">
        <v>0</v>
      </c>
      <c r="AS198">
        <v>0</v>
      </c>
      <c r="AT198">
        <v>0</v>
      </c>
      <c r="AU198" s="97">
        <v>0</v>
      </c>
      <c r="AV198" s="100">
        <v>0</v>
      </c>
      <c r="AW198" s="72">
        <v>0</v>
      </c>
      <c r="AX198">
        <v>0</v>
      </c>
      <c r="AY198">
        <v>0</v>
      </c>
      <c r="AZ198" s="97">
        <v>0</v>
      </c>
      <c r="BA198" s="100">
        <v>0</v>
      </c>
      <c r="BB198" s="72">
        <v>0</v>
      </c>
      <c r="BC198">
        <v>0</v>
      </c>
      <c r="BD198">
        <v>0</v>
      </c>
      <c r="BE198" s="97">
        <v>0</v>
      </c>
      <c r="BG198" s="75">
        <v>0</v>
      </c>
      <c r="BH198" s="69">
        <v>0</v>
      </c>
      <c r="BI198" s="87">
        <v>0</v>
      </c>
      <c r="BJ198" s="75">
        <v>0</v>
      </c>
      <c r="BK198" s="69">
        <v>0</v>
      </c>
      <c r="BL198" s="174">
        <v>0</v>
      </c>
      <c r="BM198" s="75">
        <v>0</v>
      </c>
      <c r="BN198" s="69">
        <v>0</v>
      </c>
      <c r="BO198" s="145">
        <v>0</v>
      </c>
      <c r="BP198" s="75">
        <v>0</v>
      </c>
      <c r="BQ198" s="69">
        <v>0</v>
      </c>
      <c r="BR198" s="145">
        <v>0</v>
      </c>
      <c r="BS198">
        <v>0</v>
      </c>
      <c r="BT198">
        <v>0</v>
      </c>
      <c r="BU198">
        <v>0</v>
      </c>
      <c r="BV198">
        <v>0</v>
      </c>
      <c r="BW198">
        <v>0</v>
      </c>
      <c r="BX198">
        <v>0</v>
      </c>
    </row>
    <row r="199" spans="1:76">
      <c r="A199" s="75">
        <v>0</v>
      </c>
      <c r="B199" s="69">
        <v>0</v>
      </c>
      <c r="C199" s="97">
        <v>0</v>
      </c>
      <c r="D199" s="62">
        <v>0</v>
      </c>
      <c r="E199" s="66">
        <v>0</v>
      </c>
      <c r="F199" s="69">
        <v>0</v>
      </c>
      <c r="G199" s="59">
        <v>0</v>
      </c>
      <c r="H199" s="62">
        <v>0</v>
      </c>
      <c r="I199" s="66">
        <v>0</v>
      </c>
      <c r="J199" s="68">
        <v>0</v>
      </c>
      <c r="K199" s="62">
        <v>0</v>
      </c>
      <c r="L199" s="62">
        <v>0</v>
      </c>
      <c r="M199" s="66">
        <v>0</v>
      </c>
      <c r="N199" s="69">
        <v>0</v>
      </c>
      <c r="O199" s="69">
        <v>0</v>
      </c>
      <c r="P199" s="68">
        <v>0</v>
      </c>
      <c r="Q199" s="66">
        <v>0</v>
      </c>
      <c r="R199" s="68">
        <v>0</v>
      </c>
      <c r="S199" s="59">
        <v>0</v>
      </c>
      <c r="T199" s="62">
        <v>0</v>
      </c>
      <c r="U199" s="66">
        <v>0</v>
      </c>
      <c r="V199" s="68">
        <v>0</v>
      </c>
      <c r="W199" s="69">
        <v>0</v>
      </c>
      <c r="X199" s="68">
        <v>0</v>
      </c>
      <c r="Z199" s="75">
        <v>0</v>
      </c>
      <c r="AA199">
        <v>0</v>
      </c>
      <c r="AB199">
        <v>0</v>
      </c>
      <c r="AC199" s="151">
        <v>0</v>
      </c>
      <c r="AD199" s="100">
        <v>0</v>
      </c>
      <c r="AE199" s="72">
        <v>0</v>
      </c>
      <c r="AF199">
        <v>0</v>
      </c>
      <c r="AG199" s="97">
        <v>0</v>
      </c>
      <c r="AH199" s="100">
        <v>0</v>
      </c>
      <c r="AI199" s="72">
        <v>0</v>
      </c>
      <c r="AJ199">
        <v>0</v>
      </c>
      <c r="AK199" s="97">
        <v>0</v>
      </c>
      <c r="AL199" s="100">
        <v>0</v>
      </c>
      <c r="AM199" s="72">
        <v>0</v>
      </c>
      <c r="AN199">
        <v>0</v>
      </c>
      <c r="AO199">
        <v>0</v>
      </c>
      <c r="AP199" s="97">
        <v>0</v>
      </c>
      <c r="AQ199" s="100">
        <v>0</v>
      </c>
      <c r="AR199" s="72">
        <v>0</v>
      </c>
      <c r="AS199">
        <v>0</v>
      </c>
      <c r="AT199">
        <v>0</v>
      </c>
      <c r="AU199" s="97">
        <v>0</v>
      </c>
      <c r="AV199" s="100">
        <v>0</v>
      </c>
      <c r="AW199" s="72">
        <v>0</v>
      </c>
      <c r="AX199">
        <v>0</v>
      </c>
      <c r="AY199">
        <v>0</v>
      </c>
      <c r="AZ199" s="97">
        <v>0</v>
      </c>
      <c r="BA199" s="100">
        <v>0</v>
      </c>
      <c r="BB199" s="72">
        <v>0</v>
      </c>
      <c r="BC199">
        <v>0</v>
      </c>
      <c r="BD199">
        <v>0</v>
      </c>
      <c r="BE199" s="97">
        <v>0</v>
      </c>
      <c r="BG199" s="75">
        <v>0</v>
      </c>
      <c r="BH199" s="69">
        <v>0</v>
      </c>
      <c r="BI199" s="87">
        <v>0</v>
      </c>
      <c r="BJ199" s="75">
        <v>0</v>
      </c>
      <c r="BK199" s="69">
        <v>0</v>
      </c>
      <c r="BL199" s="174">
        <v>0</v>
      </c>
      <c r="BM199" s="75">
        <v>0</v>
      </c>
      <c r="BN199" s="69">
        <v>0</v>
      </c>
      <c r="BO199" s="145">
        <v>0</v>
      </c>
      <c r="BP199" s="75">
        <v>0</v>
      </c>
      <c r="BQ199" s="69">
        <v>0</v>
      </c>
      <c r="BR199" s="145">
        <v>0</v>
      </c>
      <c r="BS199">
        <v>0</v>
      </c>
      <c r="BT199">
        <v>0</v>
      </c>
      <c r="BU199">
        <v>0</v>
      </c>
      <c r="BV199">
        <v>0</v>
      </c>
      <c r="BW199">
        <v>0</v>
      </c>
      <c r="BX199">
        <v>0</v>
      </c>
    </row>
    <row r="200" spans="1:76">
      <c r="A200" s="75">
        <v>0</v>
      </c>
      <c r="B200" s="69">
        <v>0</v>
      </c>
      <c r="C200" s="97">
        <v>0</v>
      </c>
      <c r="D200" s="62">
        <v>0</v>
      </c>
      <c r="E200" s="66">
        <v>0</v>
      </c>
      <c r="F200" s="69">
        <v>0</v>
      </c>
      <c r="G200" s="59">
        <v>0</v>
      </c>
      <c r="H200" s="62">
        <v>0</v>
      </c>
      <c r="I200" s="66">
        <v>0</v>
      </c>
      <c r="J200" s="68">
        <v>0</v>
      </c>
      <c r="K200" s="62">
        <v>0</v>
      </c>
      <c r="L200" s="62">
        <v>0</v>
      </c>
      <c r="M200" s="66">
        <v>0</v>
      </c>
      <c r="N200" s="69">
        <v>0</v>
      </c>
      <c r="O200" s="69">
        <v>0</v>
      </c>
      <c r="P200" s="68">
        <v>0</v>
      </c>
      <c r="Q200" s="66">
        <v>0</v>
      </c>
      <c r="R200" s="68">
        <v>0</v>
      </c>
      <c r="S200" s="59">
        <v>0</v>
      </c>
      <c r="T200" s="62">
        <v>0</v>
      </c>
      <c r="U200" s="66">
        <v>0</v>
      </c>
      <c r="V200" s="68">
        <v>0</v>
      </c>
      <c r="W200" s="69">
        <v>0</v>
      </c>
      <c r="X200" s="68">
        <v>0</v>
      </c>
      <c r="Z200" s="75">
        <v>0</v>
      </c>
      <c r="AA200">
        <v>0</v>
      </c>
      <c r="AB200">
        <v>0</v>
      </c>
      <c r="AC200" s="151">
        <v>0</v>
      </c>
      <c r="AD200" s="100">
        <v>0</v>
      </c>
      <c r="AE200" s="72">
        <v>0</v>
      </c>
      <c r="AF200">
        <v>0</v>
      </c>
      <c r="AG200" s="97">
        <v>0</v>
      </c>
      <c r="AH200" s="100">
        <v>0</v>
      </c>
      <c r="AI200" s="72">
        <v>0</v>
      </c>
      <c r="AJ200">
        <v>0</v>
      </c>
      <c r="AK200" s="97">
        <v>0</v>
      </c>
      <c r="AL200" s="100">
        <v>0</v>
      </c>
      <c r="AM200" s="72">
        <v>0</v>
      </c>
      <c r="AN200">
        <v>0</v>
      </c>
      <c r="AO200">
        <v>0</v>
      </c>
      <c r="AP200" s="97">
        <v>0</v>
      </c>
      <c r="AQ200" s="100">
        <v>0</v>
      </c>
      <c r="AR200" s="72">
        <v>0</v>
      </c>
      <c r="AS200">
        <v>0</v>
      </c>
      <c r="AT200">
        <v>0</v>
      </c>
      <c r="AU200" s="97">
        <v>0</v>
      </c>
      <c r="AV200" s="100">
        <v>0</v>
      </c>
      <c r="AW200" s="72">
        <v>0</v>
      </c>
      <c r="AX200">
        <v>0</v>
      </c>
      <c r="AY200">
        <v>0</v>
      </c>
      <c r="AZ200" s="97">
        <v>0</v>
      </c>
      <c r="BA200" s="100">
        <v>0</v>
      </c>
      <c r="BB200" s="72">
        <v>0</v>
      </c>
      <c r="BC200">
        <v>0</v>
      </c>
      <c r="BD200">
        <v>0</v>
      </c>
      <c r="BE200" s="97">
        <v>0</v>
      </c>
      <c r="BG200" s="75">
        <v>0</v>
      </c>
      <c r="BH200" s="69">
        <v>0</v>
      </c>
      <c r="BI200" s="87">
        <v>0</v>
      </c>
      <c r="BJ200" s="75">
        <v>0</v>
      </c>
      <c r="BK200" s="69">
        <v>0</v>
      </c>
      <c r="BL200" s="174">
        <v>0</v>
      </c>
      <c r="BM200" s="75">
        <v>0</v>
      </c>
      <c r="BN200" s="69">
        <v>0</v>
      </c>
      <c r="BO200" s="145">
        <v>0</v>
      </c>
      <c r="BP200" s="75">
        <v>0</v>
      </c>
      <c r="BQ200" s="69">
        <v>0</v>
      </c>
      <c r="BR200" s="145">
        <v>0</v>
      </c>
      <c r="BS200">
        <v>0</v>
      </c>
      <c r="BT200">
        <v>0</v>
      </c>
      <c r="BU200">
        <v>0</v>
      </c>
      <c r="BV200">
        <v>0</v>
      </c>
      <c r="BW200">
        <v>0</v>
      </c>
      <c r="BX200">
        <v>0</v>
      </c>
    </row>
    <row r="201" spans="1:76">
      <c r="A201" s="75">
        <v>0</v>
      </c>
      <c r="B201" s="69">
        <v>0</v>
      </c>
      <c r="C201" s="97">
        <v>0</v>
      </c>
      <c r="D201" s="62">
        <v>0</v>
      </c>
      <c r="E201" s="66">
        <v>0</v>
      </c>
      <c r="F201" s="69">
        <v>0</v>
      </c>
      <c r="G201" s="59">
        <v>0</v>
      </c>
      <c r="H201" s="62">
        <v>0</v>
      </c>
      <c r="I201" s="66">
        <v>0</v>
      </c>
      <c r="J201" s="68">
        <v>0</v>
      </c>
      <c r="K201" s="62">
        <v>0</v>
      </c>
      <c r="L201" s="62">
        <v>0</v>
      </c>
      <c r="M201" s="66">
        <v>0</v>
      </c>
      <c r="N201" s="69">
        <v>0</v>
      </c>
      <c r="O201" s="69">
        <v>0</v>
      </c>
      <c r="P201" s="68">
        <v>0</v>
      </c>
      <c r="Q201" s="66">
        <v>0</v>
      </c>
      <c r="R201" s="68">
        <v>0</v>
      </c>
      <c r="S201" s="59">
        <v>0</v>
      </c>
      <c r="T201" s="62">
        <v>0</v>
      </c>
      <c r="U201" s="66">
        <v>0</v>
      </c>
      <c r="V201" s="68">
        <v>0</v>
      </c>
      <c r="W201" s="69">
        <v>0</v>
      </c>
      <c r="X201" s="68">
        <v>0</v>
      </c>
      <c r="Z201" s="75">
        <v>0</v>
      </c>
      <c r="AA201">
        <v>0</v>
      </c>
      <c r="AB201">
        <v>0</v>
      </c>
      <c r="AC201" s="151">
        <v>0</v>
      </c>
      <c r="AD201" s="100">
        <v>0</v>
      </c>
      <c r="AE201" s="72">
        <v>0</v>
      </c>
      <c r="AF201">
        <v>0</v>
      </c>
      <c r="AG201" s="97">
        <v>0</v>
      </c>
      <c r="AH201" s="100">
        <v>0</v>
      </c>
      <c r="AI201" s="72">
        <v>0</v>
      </c>
      <c r="AJ201">
        <v>0</v>
      </c>
      <c r="AK201" s="97">
        <v>0</v>
      </c>
      <c r="AL201" s="100">
        <v>0</v>
      </c>
      <c r="AM201" s="72">
        <v>0</v>
      </c>
      <c r="AN201">
        <v>0</v>
      </c>
      <c r="AO201">
        <v>0</v>
      </c>
      <c r="AP201" s="97">
        <v>0</v>
      </c>
      <c r="AQ201" s="100">
        <v>0</v>
      </c>
      <c r="AR201" s="72">
        <v>0</v>
      </c>
      <c r="AS201">
        <v>0</v>
      </c>
      <c r="AT201">
        <v>0</v>
      </c>
      <c r="AU201" s="97">
        <v>0</v>
      </c>
      <c r="AV201" s="100">
        <v>0</v>
      </c>
      <c r="AW201" s="72">
        <v>0</v>
      </c>
      <c r="AX201">
        <v>0</v>
      </c>
      <c r="AY201">
        <v>0</v>
      </c>
      <c r="AZ201" s="97">
        <v>0</v>
      </c>
      <c r="BA201" s="100">
        <v>0</v>
      </c>
      <c r="BB201" s="72">
        <v>0</v>
      </c>
      <c r="BC201">
        <v>0</v>
      </c>
      <c r="BD201">
        <v>0</v>
      </c>
      <c r="BE201" s="97">
        <v>0</v>
      </c>
      <c r="BG201" s="75">
        <v>0</v>
      </c>
      <c r="BH201" s="69">
        <v>0</v>
      </c>
      <c r="BI201" s="87">
        <v>0</v>
      </c>
      <c r="BJ201" s="75">
        <v>0</v>
      </c>
      <c r="BK201" s="69">
        <v>0</v>
      </c>
      <c r="BL201" s="174">
        <v>0</v>
      </c>
      <c r="BM201" s="75">
        <v>0</v>
      </c>
      <c r="BN201" s="69">
        <v>0</v>
      </c>
      <c r="BO201" s="145">
        <v>0</v>
      </c>
      <c r="BP201" s="75">
        <v>0</v>
      </c>
      <c r="BQ201" s="69">
        <v>0</v>
      </c>
      <c r="BR201" s="145">
        <v>0</v>
      </c>
      <c r="BS201">
        <v>0</v>
      </c>
      <c r="BT201">
        <v>0</v>
      </c>
      <c r="BU201">
        <v>0</v>
      </c>
      <c r="BV201">
        <v>0</v>
      </c>
      <c r="BW201">
        <v>0</v>
      </c>
      <c r="BX201">
        <v>0</v>
      </c>
    </row>
    <row r="202" spans="1:76">
      <c r="A202" s="75">
        <v>0</v>
      </c>
      <c r="B202" s="69">
        <v>0</v>
      </c>
      <c r="C202" s="97">
        <v>0</v>
      </c>
      <c r="D202" s="62">
        <v>0</v>
      </c>
      <c r="E202" s="66">
        <v>0</v>
      </c>
      <c r="F202" s="69">
        <v>0</v>
      </c>
      <c r="G202" s="59">
        <v>0</v>
      </c>
      <c r="H202" s="62">
        <v>0</v>
      </c>
      <c r="I202" s="66">
        <v>0</v>
      </c>
      <c r="J202" s="68">
        <v>0</v>
      </c>
      <c r="K202" s="62">
        <v>0</v>
      </c>
      <c r="L202" s="62">
        <v>0</v>
      </c>
      <c r="M202" s="66">
        <v>0</v>
      </c>
      <c r="N202" s="69">
        <v>0</v>
      </c>
      <c r="O202" s="69">
        <v>0</v>
      </c>
      <c r="P202" s="68">
        <v>0</v>
      </c>
      <c r="Q202" s="66">
        <v>0</v>
      </c>
      <c r="R202" s="68">
        <v>0</v>
      </c>
      <c r="S202" s="59">
        <v>0</v>
      </c>
      <c r="T202" s="62">
        <v>0</v>
      </c>
      <c r="U202" s="66">
        <v>0</v>
      </c>
      <c r="V202" s="68">
        <v>0</v>
      </c>
      <c r="W202" s="69">
        <v>0</v>
      </c>
      <c r="X202" s="68">
        <v>0</v>
      </c>
      <c r="Z202" s="75">
        <v>0</v>
      </c>
      <c r="AA202">
        <v>0</v>
      </c>
      <c r="AB202">
        <v>0</v>
      </c>
      <c r="AC202" s="151">
        <v>0</v>
      </c>
      <c r="AD202" s="100">
        <v>0</v>
      </c>
      <c r="AE202" s="72">
        <v>0</v>
      </c>
      <c r="AF202">
        <v>0</v>
      </c>
      <c r="AG202" s="97">
        <v>0</v>
      </c>
      <c r="AH202" s="100">
        <v>0</v>
      </c>
      <c r="AI202" s="72">
        <v>0</v>
      </c>
      <c r="AJ202">
        <v>0</v>
      </c>
      <c r="AK202" s="97">
        <v>0</v>
      </c>
      <c r="AL202" s="100">
        <v>0</v>
      </c>
      <c r="AM202" s="72">
        <v>0</v>
      </c>
      <c r="AN202">
        <v>0</v>
      </c>
      <c r="AO202">
        <v>0</v>
      </c>
      <c r="AP202" s="97">
        <v>0</v>
      </c>
      <c r="AQ202" s="100">
        <v>0</v>
      </c>
      <c r="AR202" s="72">
        <v>0</v>
      </c>
      <c r="AS202">
        <v>0</v>
      </c>
      <c r="AT202">
        <v>0</v>
      </c>
      <c r="AU202" s="97">
        <v>0</v>
      </c>
      <c r="AV202" s="100">
        <v>0</v>
      </c>
      <c r="AW202" s="72">
        <v>0</v>
      </c>
      <c r="AX202">
        <v>0</v>
      </c>
      <c r="AY202">
        <v>0</v>
      </c>
      <c r="AZ202" s="97">
        <v>0</v>
      </c>
      <c r="BA202" s="100">
        <v>0</v>
      </c>
      <c r="BB202" s="72">
        <v>0</v>
      </c>
      <c r="BC202">
        <v>0</v>
      </c>
      <c r="BD202">
        <v>0</v>
      </c>
      <c r="BE202" s="97">
        <v>0</v>
      </c>
      <c r="BG202" s="75">
        <v>0</v>
      </c>
      <c r="BH202" s="69">
        <v>0</v>
      </c>
      <c r="BI202" s="87">
        <v>0</v>
      </c>
      <c r="BJ202" s="75">
        <v>0</v>
      </c>
      <c r="BK202" s="69">
        <v>0</v>
      </c>
      <c r="BL202" s="174">
        <v>0</v>
      </c>
      <c r="BM202" s="75">
        <v>0</v>
      </c>
      <c r="BN202" s="69">
        <v>0</v>
      </c>
      <c r="BO202" s="145">
        <v>0</v>
      </c>
      <c r="BP202" s="75">
        <v>0</v>
      </c>
      <c r="BQ202" s="69">
        <v>0</v>
      </c>
      <c r="BR202" s="145">
        <v>0</v>
      </c>
      <c r="BS202">
        <v>0</v>
      </c>
      <c r="BT202">
        <v>0</v>
      </c>
      <c r="BU202">
        <v>0</v>
      </c>
      <c r="BV202">
        <v>0</v>
      </c>
      <c r="BW202">
        <v>0</v>
      </c>
      <c r="BX202">
        <v>0</v>
      </c>
    </row>
    <row r="203" spans="1:76">
      <c r="A203" s="75">
        <v>0</v>
      </c>
      <c r="B203" s="69">
        <v>0</v>
      </c>
      <c r="C203" s="97">
        <v>0</v>
      </c>
      <c r="D203" s="62">
        <v>0</v>
      </c>
      <c r="E203" s="66">
        <v>0</v>
      </c>
      <c r="F203" s="69">
        <v>0</v>
      </c>
      <c r="G203" s="59">
        <v>0</v>
      </c>
      <c r="H203" s="62">
        <v>0</v>
      </c>
      <c r="I203" s="66">
        <v>0</v>
      </c>
      <c r="J203" s="68">
        <v>0</v>
      </c>
      <c r="K203" s="62">
        <v>0</v>
      </c>
      <c r="L203" s="62">
        <v>0</v>
      </c>
      <c r="M203" s="66">
        <v>0</v>
      </c>
      <c r="N203" s="69">
        <v>0</v>
      </c>
      <c r="O203" s="69">
        <v>0</v>
      </c>
      <c r="P203" s="68">
        <v>0</v>
      </c>
      <c r="Q203" s="66">
        <v>0</v>
      </c>
      <c r="R203" s="68">
        <v>0</v>
      </c>
      <c r="S203" s="59">
        <v>0</v>
      </c>
      <c r="T203" s="62">
        <v>0</v>
      </c>
      <c r="U203" s="66">
        <v>0</v>
      </c>
      <c r="V203" s="68">
        <v>0</v>
      </c>
      <c r="W203" s="69">
        <v>0</v>
      </c>
      <c r="X203" s="68">
        <v>0</v>
      </c>
      <c r="Z203" s="75">
        <v>0</v>
      </c>
      <c r="AA203">
        <v>0</v>
      </c>
      <c r="AB203">
        <v>0</v>
      </c>
      <c r="AC203" s="151">
        <v>0</v>
      </c>
      <c r="AD203" s="100">
        <v>0</v>
      </c>
      <c r="AE203" s="72">
        <v>0</v>
      </c>
      <c r="AF203">
        <v>0</v>
      </c>
      <c r="AG203" s="97">
        <v>0</v>
      </c>
      <c r="AH203" s="100">
        <v>0</v>
      </c>
      <c r="AI203" s="72">
        <v>0</v>
      </c>
      <c r="AJ203">
        <v>0</v>
      </c>
      <c r="AK203" s="97">
        <v>0</v>
      </c>
      <c r="AL203" s="100">
        <v>0</v>
      </c>
      <c r="AM203" s="72">
        <v>0</v>
      </c>
      <c r="AN203">
        <v>0</v>
      </c>
      <c r="AO203">
        <v>0</v>
      </c>
      <c r="AP203" s="97">
        <v>0</v>
      </c>
      <c r="AQ203" s="100">
        <v>0</v>
      </c>
      <c r="AR203" s="72">
        <v>0</v>
      </c>
      <c r="AS203">
        <v>0</v>
      </c>
      <c r="AT203">
        <v>0</v>
      </c>
      <c r="AU203" s="97">
        <v>0</v>
      </c>
      <c r="AV203" s="100">
        <v>0</v>
      </c>
      <c r="AW203" s="72">
        <v>0</v>
      </c>
      <c r="AX203">
        <v>0</v>
      </c>
      <c r="AY203">
        <v>0</v>
      </c>
      <c r="AZ203" s="97">
        <v>0</v>
      </c>
      <c r="BA203" s="100">
        <v>0</v>
      </c>
      <c r="BB203" s="72">
        <v>0</v>
      </c>
      <c r="BC203">
        <v>0</v>
      </c>
      <c r="BD203">
        <v>0</v>
      </c>
      <c r="BE203" s="97">
        <v>0</v>
      </c>
      <c r="BG203" s="75">
        <v>0</v>
      </c>
      <c r="BH203" s="69">
        <v>0</v>
      </c>
      <c r="BI203" s="87">
        <v>0</v>
      </c>
      <c r="BJ203" s="75">
        <v>0</v>
      </c>
      <c r="BK203" s="69">
        <v>0</v>
      </c>
      <c r="BL203" s="174">
        <v>0</v>
      </c>
      <c r="BM203" s="75">
        <v>0</v>
      </c>
      <c r="BN203" s="69">
        <v>0</v>
      </c>
      <c r="BO203" s="145">
        <v>0</v>
      </c>
      <c r="BP203" s="75">
        <v>0</v>
      </c>
      <c r="BQ203" s="69">
        <v>0</v>
      </c>
      <c r="BR203" s="145">
        <v>0</v>
      </c>
      <c r="BS203">
        <v>0</v>
      </c>
      <c r="BT203">
        <v>0</v>
      </c>
      <c r="BU203">
        <v>0</v>
      </c>
      <c r="BV203">
        <v>0</v>
      </c>
      <c r="BW203">
        <v>0</v>
      </c>
      <c r="BX203">
        <v>0</v>
      </c>
    </row>
    <row r="204" spans="1:76">
      <c r="A204" s="75">
        <v>0</v>
      </c>
      <c r="B204" s="69">
        <v>0</v>
      </c>
      <c r="C204" s="97">
        <v>0</v>
      </c>
      <c r="D204" s="62">
        <v>0</v>
      </c>
      <c r="E204" s="66">
        <v>0</v>
      </c>
      <c r="F204" s="69">
        <v>0</v>
      </c>
      <c r="G204" s="59">
        <v>0</v>
      </c>
      <c r="H204" s="62">
        <v>0</v>
      </c>
      <c r="I204" s="66">
        <v>0</v>
      </c>
      <c r="J204" s="68">
        <v>0</v>
      </c>
      <c r="K204" s="62">
        <v>0</v>
      </c>
      <c r="L204" s="62">
        <v>0</v>
      </c>
      <c r="M204" s="66">
        <v>0</v>
      </c>
      <c r="N204" s="69">
        <v>0</v>
      </c>
      <c r="O204" s="69">
        <v>0</v>
      </c>
      <c r="P204" s="68">
        <v>0</v>
      </c>
      <c r="Q204" s="66">
        <v>0</v>
      </c>
      <c r="R204" s="68">
        <v>0</v>
      </c>
      <c r="S204" s="59">
        <v>0</v>
      </c>
      <c r="T204" s="62">
        <v>0</v>
      </c>
      <c r="U204" s="66">
        <v>0</v>
      </c>
      <c r="V204" s="68">
        <v>0</v>
      </c>
      <c r="W204" s="69">
        <v>0</v>
      </c>
      <c r="X204" s="68">
        <v>0</v>
      </c>
      <c r="Z204" s="75">
        <v>0</v>
      </c>
      <c r="AA204">
        <v>0</v>
      </c>
      <c r="AB204">
        <v>0</v>
      </c>
      <c r="AC204" s="151">
        <v>0</v>
      </c>
      <c r="AD204" s="100">
        <v>0</v>
      </c>
      <c r="AE204" s="72">
        <v>0</v>
      </c>
      <c r="AF204">
        <v>0</v>
      </c>
      <c r="AG204" s="97">
        <v>0</v>
      </c>
      <c r="AH204" s="100">
        <v>0</v>
      </c>
      <c r="AI204" s="72">
        <v>0</v>
      </c>
      <c r="AJ204">
        <v>0</v>
      </c>
      <c r="AK204" s="97">
        <v>0</v>
      </c>
      <c r="AL204" s="100">
        <v>0</v>
      </c>
      <c r="AM204" s="72">
        <v>0</v>
      </c>
      <c r="AN204">
        <v>0</v>
      </c>
      <c r="AO204">
        <v>0</v>
      </c>
      <c r="AP204" s="97">
        <v>0</v>
      </c>
      <c r="AQ204" s="100">
        <v>0</v>
      </c>
      <c r="AR204" s="72">
        <v>0</v>
      </c>
      <c r="AS204">
        <v>0</v>
      </c>
      <c r="AT204">
        <v>0</v>
      </c>
      <c r="AU204" s="97">
        <v>0</v>
      </c>
      <c r="AV204" s="100">
        <v>0</v>
      </c>
      <c r="AW204" s="72">
        <v>0</v>
      </c>
      <c r="AX204">
        <v>0</v>
      </c>
      <c r="AY204">
        <v>0</v>
      </c>
      <c r="AZ204" s="97">
        <v>0</v>
      </c>
      <c r="BA204" s="100">
        <v>0</v>
      </c>
      <c r="BB204" s="72">
        <v>0</v>
      </c>
      <c r="BC204">
        <v>0</v>
      </c>
      <c r="BD204">
        <v>0</v>
      </c>
      <c r="BE204" s="97">
        <v>0</v>
      </c>
      <c r="BG204" s="75">
        <v>0</v>
      </c>
      <c r="BH204" s="69">
        <v>0</v>
      </c>
      <c r="BI204" s="87">
        <v>0</v>
      </c>
      <c r="BJ204" s="75">
        <v>0</v>
      </c>
      <c r="BK204" s="69">
        <v>0</v>
      </c>
      <c r="BL204" s="174">
        <v>0</v>
      </c>
      <c r="BM204" s="75">
        <v>0</v>
      </c>
      <c r="BN204" s="69">
        <v>0</v>
      </c>
      <c r="BO204" s="145">
        <v>0</v>
      </c>
      <c r="BP204" s="75">
        <v>0</v>
      </c>
      <c r="BQ204" s="69">
        <v>0</v>
      </c>
      <c r="BR204" s="145">
        <v>0</v>
      </c>
      <c r="BS204">
        <v>0</v>
      </c>
      <c r="BT204">
        <v>0</v>
      </c>
      <c r="BU204">
        <v>0</v>
      </c>
      <c r="BV204">
        <v>0</v>
      </c>
      <c r="BW204">
        <v>0</v>
      </c>
      <c r="BX204">
        <v>0</v>
      </c>
    </row>
    <row r="205" spans="1:76">
      <c r="A205" s="75">
        <v>0</v>
      </c>
      <c r="B205" s="69">
        <v>0</v>
      </c>
      <c r="C205" s="97">
        <v>0</v>
      </c>
      <c r="D205" s="62">
        <v>0</v>
      </c>
      <c r="E205" s="66">
        <v>0</v>
      </c>
      <c r="F205" s="69">
        <v>0</v>
      </c>
      <c r="G205" s="59">
        <v>0</v>
      </c>
      <c r="H205" s="62">
        <v>0</v>
      </c>
      <c r="I205" s="66">
        <v>0</v>
      </c>
      <c r="J205" s="68">
        <v>0</v>
      </c>
      <c r="K205" s="62">
        <v>0</v>
      </c>
      <c r="L205" s="62">
        <v>0</v>
      </c>
      <c r="M205" s="66">
        <v>0</v>
      </c>
      <c r="N205" s="69">
        <v>0</v>
      </c>
      <c r="O205" s="69">
        <v>0</v>
      </c>
      <c r="P205" s="68">
        <v>0</v>
      </c>
      <c r="Q205" s="66">
        <v>0</v>
      </c>
      <c r="R205" s="68">
        <v>0</v>
      </c>
      <c r="S205" s="59">
        <v>0</v>
      </c>
      <c r="T205" s="62">
        <v>0</v>
      </c>
      <c r="U205" s="66">
        <v>0</v>
      </c>
      <c r="V205" s="68">
        <v>0</v>
      </c>
      <c r="W205" s="69">
        <v>0</v>
      </c>
      <c r="X205" s="68">
        <v>0</v>
      </c>
      <c r="Z205" s="75">
        <v>0</v>
      </c>
      <c r="AA205">
        <v>0</v>
      </c>
      <c r="AB205">
        <v>0</v>
      </c>
      <c r="AC205" s="151">
        <v>0</v>
      </c>
      <c r="AD205" s="100">
        <v>0</v>
      </c>
      <c r="AE205" s="72">
        <v>0</v>
      </c>
      <c r="AF205">
        <v>0</v>
      </c>
      <c r="AG205" s="97">
        <v>0</v>
      </c>
      <c r="AH205" s="100">
        <v>0</v>
      </c>
      <c r="AI205" s="72">
        <v>0</v>
      </c>
      <c r="AJ205">
        <v>0</v>
      </c>
      <c r="AK205" s="97">
        <v>0</v>
      </c>
      <c r="AL205" s="100">
        <v>0</v>
      </c>
      <c r="AM205" s="72">
        <v>0</v>
      </c>
      <c r="AN205">
        <v>0</v>
      </c>
      <c r="AO205">
        <v>0</v>
      </c>
      <c r="AP205" s="97">
        <v>0</v>
      </c>
      <c r="AQ205" s="100">
        <v>0</v>
      </c>
      <c r="AR205" s="72">
        <v>0</v>
      </c>
      <c r="AS205">
        <v>0</v>
      </c>
      <c r="AT205">
        <v>0</v>
      </c>
      <c r="AU205" s="97">
        <v>0</v>
      </c>
      <c r="AV205" s="100">
        <v>0</v>
      </c>
      <c r="AW205" s="72">
        <v>0</v>
      </c>
      <c r="AX205">
        <v>0</v>
      </c>
      <c r="AY205">
        <v>0</v>
      </c>
      <c r="AZ205" s="97">
        <v>0</v>
      </c>
      <c r="BA205" s="100">
        <v>0</v>
      </c>
      <c r="BB205" s="72">
        <v>0</v>
      </c>
      <c r="BC205">
        <v>0</v>
      </c>
      <c r="BD205">
        <v>0</v>
      </c>
      <c r="BE205" s="97">
        <v>0</v>
      </c>
      <c r="BG205" s="75">
        <v>0</v>
      </c>
      <c r="BH205" s="69">
        <v>0</v>
      </c>
      <c r="BI205" s="87">
        <v>0</v>
      </c>
      <c r="BJ205" s="75">
        <v>0</v>
      </c>
      <c r="BK205" s="69">
        <v>0</v>
      </c>
      <c r="BL205" s="174">
        <v>0</v>
      </c>
      <c r="BM205" s="75">
        <v>0</v>
      </c>
      <c r="BN205" s="69">
        <v>0</v>
      </c>
      <c r="BO205" s="145">
        <v>0</v>
      </c>
      <c r="BP205" s="75">
        <v>0</v>
      </c>
      <c r="BQ205" s="69">
        <v>0</v>
      </c>
      <c r="BR205" s="145">
        <v>0</v>
      </c>
      <c r="BS205">
        <v>0</v>
      </c>
      <c r="BT205">
        <v>0</v>
      </c>
      <c r="BU205">
        <v>0</v>
      </c>
      <c r="BV205">
        <v>0</v>
      </c>
      <c r="BW205">
        <v>0</v>
      </c>
      <c r="BX205">
        <v>0</v>
      </c>
    </row>
    <row r="206" spans="1:76">
      <c r="A206" s="75">
        <v>0</v>
      </c>
      <c r="B206" s="69">
        <v>0</v>
      </c>
      <c r="C206" s="97">
        <v>0</v>
      </c>
      <c r="D206" s="62">
        <v>0</v>
      </c>
      <c r="E206" s="66">
        <v>0</v>
      </c>
      <c r="F206" s="69">
        <v>0</v>
      </c>
      <c r="G206" s="59">
        <v>0</v>
      </c>
      <c r="H206" s="62">
        <v>0</v>
      </c>
      <c r="I206" s="66">
        <v>0</v>
      </c>
      <c r="J206" s="68">
        <v>0</v>
      </c>
      <c r="K206" s="62">
        <v>0</v>
      </c>
      <c r="L206" s="62">
        <v>0</v>
      </c>
      <c r="M206" s="66">
        <v>0</v>
      </c>
      <c r="N206" s="69">
        <v>0</v>
      </c>
      <c r="O206" s="69">
        <v>0</v>
      </c>
      <c r="P206" s="68">
        <v>0</v>
      </c>
      <c r="Q206" s="66">
        <v>0</v>
      </c>
      <c r="R206" s="68">
        <v>0</v>
      </c>
      <c r="S206" s="59">
        <v>0</v>
      </c>
      <c r="T206" s="62">
        <v>0</v>
      </c>
      <c r="U206" s="66">
        <v>0</v>
      </c>
      <c r="V206" s="68">
        <v>0</v>
      </c>
      <c r="W206" s="69">
        <v>0</v>
      </c>
      <c r="X206" s="68">
        <v>0</v>
      </c>
      <c r="Z206" s="75">
        <v>0</v>
      </c>
      <c r="AA206">
        <v>0</v>
      </c>
      <c r="AB206">
        <v>0</v>
      </c>
      <c r="AC206" s="151">
        <v>0</v>
      </c>
      <c r="AD206" s="100">
        <v>0</v>
      </c>
      <c r="AE206" s="72">
        <v>0</v>
      </c>
      <c r="AF206">
        <v>0</v>
      </c>
      <c r="AG206" s="97">
        <v>0</v>
      </c>
      <c r="AH206" s="100">
        <v>0</v>
      </c>
      <c r="AI206" s="72">
        <v>0</v>
      </c>
      <c r="AJ206">
        <v>0</v>
      </c>
      <c r="AK206" s="97">
        <v>0</v>
      </c>
      <c r="AL206" s="100">
        <v>0</v>
      </c>
      <c r="AM206" s="72">
        <v>0</v>
      </c>
      <c r="AN206">
        <v>0</v>
      </c>
      <c r="AO206">
        <v>0</v>
      </c>
      <c r="AP206" s="97">
        <v>0</v>
      </c>
      <c r="AQ206" s="100">
        <v>0</v>
      </c>
      <c r="AR206" s="72">
        <v>0</v>
      </c>
      <c r="AS206">
        <v>0</v>
      </c>
      <c r="AT206">
        <v>0</v>
      </c>
      <c r="AU206" s="97">
        <v>0</v>
      </c>
      <c r="AV206" s="100">
        <v>0</v>
      </c>
      <c r="AW206" s="72">
        <v>0</v>
      </c>
      <c r="AX206">
        <v>0</v>
      </c>
      <c r="AY206">
        <v>0</v>
      </c>
      <c r="AZ206" s="97">
        <v>0</v>
      </c>
      <c r="BA206" s="100">
        <v>0</v>
      </c>
      <c r="BB206" s="72">
        <v>0</v>
      </c>
      <c r="BC206">
        <v>0</v>
      </c>
      <c r="BD206">
        <v>0</v>
      </c>
      <c r="BE206" s="97">
        <v>0</v>
      </c>
      <c r="BG206" s="75">
        <v>0</v>
      </c>
      <c r="BH206" s="69">
        <v>0</v>
      </c>
      <c r="BI206" s="87">
        <v>0</v>
      </c>
      <c r="BJ206" s="75">
        <v>0</v>
      </c>
      <c r="BK206" s="69">
        <v>0</v>
      </c>
      <c r="BL206" s="174">
        <v>0</v>
      </c>
      <c r="BM206" s="75">
        <v>0</v>
      </c>
      <c r="BN206" s="69">
        <v>0</v>
      </c>
      <c r="BO206" s="145">
        <v>0</v>
      </c>
      <c r="BP206" s="75">
        <v>0</v>
      </c>
      <c r="BQ206" s="69">
        <v>0</v>
      </c>
      <c r="BR206" s="145">
        <v>0</v>
      </c>
      <c r="BS206">
        <v>0</v>
      </c>
      <c r="BT206">
        <v>0</v>
      </c>
      <c r="BU206">
        <v>0</v>
      </c>
      <c r="BV206">
        <v>0</v>
      </c>
      <c r="BW206">
        <v>0</v>
      </c>
      <c r="BX206">
        <v>0</v>
      </c>
    </row>
    <row r="207" spans="1:76">
      <c r="A207" s="75">
        <v>0</v>
      </c>
      <c r="B207" s="69">
        <v>0</v>
      </c>
      <c r="C207" s="97">
        <v>0</v>
      </c>
      <c r="D207" s="62">
        <v>0</v>
      </c>
      <c r="E207" s="66">
        <v>0</v>
      </c>
      <c r="F207" s="69">
        <v>0</v>
      </c>
      <c r="G207" s="59">
        <v>0</v>
      </c>
      <c r="H207" s="62">
        <v>0</v>
      </c>
      <c r="I207" s="66">
        <v>0</v>
      </c>
      <c r="J207" s="68">
        <v>0</v>
      </c>
      <c r="K207" s="62">
        <v>0</v>
      </c>
      <c r="L207" s="62">
        <v>0</v>
      </c>
      <c r="M207" s="66">
        <v>0</v>
      </c>
      <c r="N207" s="69">
        <v>0</v>
      </c>
      <c r="O207" s="69">
        <v>0</v>
      </c>
      <c r="P207" s="68">
        <v>0</v>
      </c>
      <c r="Q207" s="66">
        <v>0</v>
      </c>
      <c r="R207" s="68">
        <v>0</v>
      </c>
      <c r="S207" s="59">
        <v>0</v>
      </c>
      <c r="T207" s="62">
        <v>0</v>
      </c>
      <c r="U207" s="66">
        <v>0</v>
      </c>
      <c r="V207" s="68">
        <v>0</v>
      </c>
      <c r="W207" s="69">
        <v>0</v>
      </c>
      <c r="X207" s="68">
        <v>0</v>
      </c>
      <c r="Z207" s="75">
        <v>0</v>
      </c>
      <c r="AA207">
        <v>0</v>
      </c>
      <c r="AB207">
        <v>0</v>
      </c>
      <c r="AC207" s="151">
        <v>0</v>
      </c>
      <c r="AD207" s="100">
        <v>0</v>
      </c>
      <c r="AE207" s="72">
        <v>0</v>
      </c>
      <c r="AF207">
        <v>0</v>
      </c>
      <c r="AG207" s="97">
        <v>0</v>
      </c>
      <c r="AH207" s="100">
        <v>0</v>
      </c>
      <c r="AI207" s="72">
        <v>0</v>
      </c>
      <c r="AJ207">
        <v>0</v>
      </c>
      <c r="AK207" s="97">
        <v>0</v>
      </c>
      <c r="AL207" s="100">
        <v>0</v>
      </c>
      <c r="AM207" s="72">
        <v>0</v>
      </c>
      <c r="AN207">
        <v>0</v>
      </c>
      <c r="AO207">
        <v>0</v>
      </c>
      <c r="AP207" s="97">
        <v>0</v>
      </c>
      <c r="AQ207" s="100">
        <v>0</v>
      </c>
      <c r="AR207" s="72">
        <v>0</v>
      </c>
      <c r="AS207">
        <v>0</v>
      </c>
      <c r="AT207">
        <v>0</v>
      </c>
      <c r="AU207" s="97">
        <v>0</v>
      </c>
      <c r="AV207" s="100">
        <v>0</v>
      </c>
      <c r="AW207" s="72">
        <v>0</v>
      </c>
      <c r="AX207">
        <v>0</v>
      </c>
      <c r="AY207">
        <v>0</v>
      </c>
      <c r="AZ207" s="97">
        <v>0</v>
      </c>
      <c r="BA207" s="100">
        <v>0</v>
      </c>
      <c r="BB207" s="72">
        <v>0</v>
      </c>
      <c r="BC207">
        <v>0</v>
      </c>
      <c r="BD207">
        <v>0</v>
      </c>
      <c r="BE207" s="97">
        <v>0</v>
      </c>
      <c r="BG207" s="75">
        <v>0</v>
      </c>
      <c r="BH207" s="69">
        <v>0</v>
      </c>
      <c r="BI207" s="87">
        <v>0</v>
      </c>
      <c r="BJ207" s="75">
        <v>0</v>
      </c>
      <c r="BK207" s="69">
        <v>0</v>
      </c>
      <c r="BL207" s="174">
        <v>0</v>
      </c>
      <c r="BM207" s="75">
        <v>0</v>
      </c>
      <c r="BN207" s="69">
        <v>0</v>
      </c>
      <c r="BO207" s="145">
        <v>0</v>
      </c>
      <c r="BP207" s="75">
        <v>0</v>
      </c>
      <c r="BQ207" s="69">
        <v>0</v>
      </c>
      <c r="BR207" s="145">
        <v>0</v>
      </c>
      <c r="BS207">
        <v>0</v>
      </c>
      <c r="BT207">
        <v>0</v>
      </c>
      <c r="BU207">
        <v>0</v>
      </c>
      <c r="BV207">
        <v>0</v>
      </c>
      <c r="BW207">
        <v>0</v>
      </c>
      <c r="BX207">
        <v>0</v>
      </c>
    </row>
    <row r="208" spans="1:76">
      <c r="A208" s="75">
        <v>0</v>
      </c>
      <c r="B208" s="69">
        <v>0</v>
      </c>
      <c r="C208" s="97">
        <v>0</v>
      </c>
      <c r="D208" s="62">
        <v>0</v>
      </c>
      <c r="E208" s="66">
        <v>0</v>
      </c>
      <c r="F208" s="69">
        <v>0</v>
      </c>
      <c r="G208" s="59">
        <v>0</v>
      </c>
      <c r="H208" s="62">
        <v>0</v>
      </c>
      <c r="I208" s="66">
        <v>0</v>
      </c>
      <c r="J208" s="68">
        <v>0</v>
      </c>
      <c r="K208" s="62">
        <v>0</v>
      </c>
      <c r="L208" s="62">
        <v>0</v>
      </c>
      <c r="M208" s="66">
        <v>0</v>
      </c>
      <c r="N208" s="69">
        <v>0</v>
      </c>
      <c r="O208" s="69">
        <v>0</v>
      </c>
      <c r="P208" s="68">
        <v>0</v>
      </c>
      <c r="Q208" s="66">
        <v>0</v>
      </c>
      <c r="R208" s="68">
        <v>0</v>
      </c>
      <c r="S208" s="59">
        <v>0</v>
      </c>
      <c r="T208" s="62">
        <v>0</v>
      </c>
      <c r="U208" s="66">
        <v>0</v>
      </c>
      <c r="V208" s="68">
        <v>0</v>
      </c>
      <c r="W208" s="69">
        <v>0</v>
      </c>
      <c r="X208" s="68">
        <v>0</v>
      </c>
      <c r="Z208" s="75">
        <v>0</v>
      </c>
      <c r="AA208">
        <v>0</v>
      </c>
      <c r="AB208">
        <v>0</v>
      </c>
      <c r="AC208" s="151">
        <v>0</v>
      </c>
      <c r="AD208" s="100">
        <v>0</v>
      </c>
      <c r="AE208" s="72">
        <v>0</v>
      </c>
      <c r="AF208">
        <v>0</v>
      </c>
      <c r="AG208" s="97">
        <v>0</v>
      </c>
      <c r="AH208" s="100">
        <v>0</v>
      </c>
      <c r="AI208" s="72">
        <v>0</v>
      </c>
      <c r="AJ208">
        <v>0</v>
      </c>
      <c r="AK208" s="97">
        <v>0</v>
      </c>
      <c r="AL208" s="100">
        <v>0</v>
      </c>
      <c r="AM208" s="72">
        <v>0</v>
      </c>
      <c r="AN208">
        <v>0</v>
      </c>
      <c r="AO208">
        <v>0</v>
      </c>
      <c r="AP208" s="97">
        <v>0</v>
      </c>
      <c r="AQ208" s="100">
        <v>0</v>
      </c>
      <c r="AR208" s="72">
        <v>0</v>
      </c>
      <c r="AS208">
        <v>0</v>
      </c>
      <c r="AT208">
        <v>0</v>
      </c>
      <c r="AU208" s="97">
        <v>0</v>
      </c>
      <c r="AV208" s="100">
        <v>0</v>
      </c>
      <c r="AW208" s="72">
        <v>0</v>
      </c>
      <c r="AX208">
        <v>0</v>
      </c>
      <c r="AY208">
        <v>0</v>
      </c>
      <c r="AZ208" s="97">
        <v>0</v>
      </c>
      <c r="BA208" s="100">
        <v>0</v>
      </c>
      <c r="BB208" s="72">
        <v>0</v>
      </c>
      <c r="BC208">
        <v>0</v>
      </c>
      <c r="BD208">
        <v>0</v>
      </c>
      <c r="BE208" s="97">
        <v>0</v>
      </c>
      <c r="BG208" s="75">
        <v>0</v>
      </c>
      <c r="BH208" s="69">
        <v>0</v>
      </c>
      <c r="BI208" s="87">
        <v>0</v>
      </c>
      <c r="BJ208" s="75">
        <v>0</v>
      </c>
      <c r="BK208" s="69">
        <v>0</v>
      </c>
      <c r="BL208" s="174">
        <v>0</v>
      </c>
      <c r="BM208" s="75">
        <v>0</v>
      </c>
      <c r="BN208" s="69">
        <v>0</v>
      </c>
      <c r="BO208" s="145">
        <v>0</v>
      </c>
      <c r="BP208" s="75">
        <v>0</v>
      </c>
      <c r="BQ208" s="69">
        <v>0</v>
      </c>
      <c r="BR208" s="145">
        <v>0</v>
      </c>
      <c r="BS208">
        <v>0</v>
      </c>
      <c r="BT208">
        <v>0</v>
      </c>
      <c r="BU208">
        <v>0</v>
      </c>
      <c r="BV208">
        <v>0</v>
      </c>
      <c r="BW208">
        <v>0</v>
      </c>
      <c r="BX208">
        <v>0</v>
      </c>
    </row>
    <row r="209" spans="1:76">
      <c r="A209" s="75">
        <v>0</v>
      </c>
      <c r="B209" s="69">
        <v>0</v>
      </c>
      <c r="C209" s="97">
        <v>0</v>
      </c>
      <c r="D209" s="62">
        <v>0</v>
      </c>
      <c r="E209" s="66">
        <v>0</v>
      </c>
      <c r="F209" s="69">
        <v>0</v>
      </c>
      <c r="G209" s="59">
        <v>0</v>
      </c>
      <c r="H209" s="62">
        <v>0</v>
      </c>
      <c r="I209" s="66">
        <v>0</v>
      </c>
      <c r="J209" s="68">
        <v>0</v>
      </c>
      <c r="K209" s="62">
        <v>0</v>
      </c>
      <c r="L209" s="62">
        <v>0</v>
      </c>
      <c r="M209" s="66">
        <v>0</v>
      </c>
      <c r="N209" s="69">
        <v>0</v>
      </c>
      <c r="O209" s="69">
        <v>0</v>
      </c>
      <c r="P209" s="68">
        <v>0</v>
      </c>
      <c r="Q209" s="66">
        <v>0</v>
      </c>
      <c r="R209" s="68">
        <v>0</v>
      </c>
      <c r="S209" s="59">
        <v>0</v>
      </c>
      <c r="T209" s="62">
        <v>0</v>
      </c>
      <c r="U209" s="66">
        <v>0</v>
      </c>
      <c r="V209" s="68">
        <v>0</v>
      </c>
      <c r="W209" s="69">
        <v>0</v>
      </c>
      <c r="X209" s="68">
        <v>0</v>
      </c>
      <c r="Z209" s="75">
        <v>0</v>
      </c>
      <c r="AA209">
        <v>0</v>
      </c>
      <c r="AB209">
        <v>0</v>
      </c>
      <c r="AC209" s="151">
        <v>0</v>
      </c>
      <c r="AD209" s="100">
        <v>0</v>
      </c>
      <c r="AE209" s="72">
        <v>0</v>
      </c>
      <c r="AF209">
        <v>0</v>
      </c>
      <c r="AG209" s="97">
        <v>0</v>
      </c>
      <c r="AH209" s="100">
        <v>0</v>
      </c>
      <c r="AI209" s="72">
        <v>0</v>
      </c>
      <c r="AJ209">
        <v>0</v>
      </c>
      <c r="AK209" s="97">
        <v>0</v>
      </c>
      <c r="AL209" s="100">
        <v>0</v>
      </c>
      <c r="AM209" s="72">
        <v>0</v>
      </c>
      <c r="AN209">
        <v>0</v>
      </c>
      <c r="AO209">
        <v>0</v>
      </c>
      <c r="AP209" s="97">
        <v>0</v>
      </c>
      <c r="AQ209" s="100">
        <v>0</v>
      </c>
      <c r="AR209" s="72">
        <v>0</v>
      </c>
      <c r="AS209">
        <v>0</v>
      </c>
      <c r="AT209">
        <v>0</v>
      </c>
      <c r="AU209" s="97">
        <v>0</v>
      </c>
      <c r="AV209" s="100">
        <v>0</v>
      </c>
      <c r="AW209" s="72">
        <v>0</v>
      </c>
      <c r="AX209">
        <v>0</v>
      </c>
      <c r="AY209">
        <v>0</v>
      </c>
      <c r="AZ209" s="97">
        <v>0</v>
      </c>
      <c r="BA209" s="100">
        <v>0</v>
      </c>
      <c r="BB209" s="72">
        <v>0</v>
      </c>
      <c r="BC209">
        <v>0</v>
      </c>
      <c r="BD209">
        <v>0</v>
      </c>
      <c r="BE209" s="97">
        <v>0</v>
      </c>
      <c r="BG209" s="75">
        <v>0</v>
      </c>
      <c r="BH209" s="69">
        <v>0</v>
      </c>
      <c r="BI209" s="87">
        <v>0</v>
      </c>
      <c r="BJ209" s="75">
        <v>0</v>
      </c>
      <c r="BK209" s="69">
        <v>0</v>
      </c>
      <c r="BL209" s="174">
        <v>0</v>
      </c>
      <c r="BM209" s="75">
        <v>0</v>
      </c>
      <c r="BN209" s="69">
        <v>0</v>
      </c>
      <c r="BO209" s="145">
        <v>0</v>
      </c>
      <c r="BP209" s="75">
        <v>0</v>
      </c>
      <c r="BQ209" s="69">
        <v>0</v>
      </c>
      <c r="BR209" s="145">
        <v>0</v>
      </c>
      <c r="BS209">
        <v>0</v>
      </c>
      <c r="BT209">
        <v>0</v>
      </c>
      <c r="BU209">
        <v>0</v>
      </c>
      <c r="BV209">
        <v>0</v>
      </c>
      <c r="BW209">
        <v>0</v>
      </c>
      <c r="BX209">
        <v>0</v>
      </c>
    </row>
    <row r="210" spans="1:76">
      <c r="A210" s="75">
        <v>0</v>
      </c>
      <c r="B210" s="69">
        <v>0</v>
      </c>
      <c r="C210" s="97">
        <v>0</v>
      </c>
      <c r="D210" s="62">
        <v>0</v>
      </c>
      <c r="E210" s="66">
        <v>0</v>
      </c>
      <c r="F210" s="69">
        <v>0</v>
      </c>
      <c r="G210" s="59">
        <v>0</v>
      </c>
      <c r="H210" s="62">
        <v>0</v>
      </c>
      <c r="I210" s="66">
        <v>0</v>
      </c>
      <c r="J210" s="68">
        <v>0</v>
      </c>
      <c r="K210" s="62">
        <v>0</v>
      </c>
      <c r="L210" s="62">
        <v>0</v>
      </c>
      <c r="M210" s="66">
        <v>0</v>
      </c>
      <c r="N210" s="69">
        <v>0</v>
      </c>
      <c r="O210" s="69">
        <v>0</v>
      </c>
      <c r="P210" s="68">
        <v>0</v>
      </c>
      <c r="Q210" s="66">
        <v>0</v>
      </c>
      <c r="R210" s="68">
        <v>0</v>
      </c>
      <c r="S210" s="59">
        <v>0</v>
      </c>
      <c r="T210" s="62">
        <v>0</v>
      </c>
      <c r="U210" s="66">
        <v>0</v>
      </c>
      <c r="V210" s="68">
        <v>0</v>
      </c>
      <c r="W210" s="69">
        <v>0</v>
      </c>
      <c r="X210" s="68">
        <v>0</v>
      </c>
      <c r="Z210" s="75">
        <v>0</v>
      </c>
      <c r="AA210">
        <v>0</v>
      </c>
      <c r="AB210">
        <v>0</v>
      </c>
      <c r="AC210" s="151">
        <v>0</v>
      </c>
      <c r="AD210" s="100">
        <v>0</v>
      </c>
      <c r="AE210" s="72">
        <v>0</v>
      </c>
      <c r="AF210">
        <v>0</v>
      </c>
      <c r="AG210" s="97">
        <v>0</v>
      </c>
      <c r="AH210" s="100">
        <v>0</v>
      </c>
      <c r="AI210" s="72">
        <v>0</v>
      </c>
      <c r="AJ210">
        <v>0</v>
      </c>
      <c r="AK210" s="97">
        <v>0</v>
      </c>
      <c r="AL210" s="100">
        <v>0</v>
      </c>
      <c r="AM210" s="72">
        <v>0</v>
      </c>
      <c r="AN210">
        <v>0</v>
      </c>
      <c r="AO210">
        <v>0</v>
      </c>
      <c r="AP210" s="97">
        <v>0</v>
      </c>
      <c r="AQ210" s="100">
        <v>0</v>
      </c>
      <c r="AR210" s="72">
        <v>0</v>
      </c>
      <c r="AS210">
        <v>0</v>
      </c>
      <c r="AT210">
        <v>0</v>
      </c>
      <c r="AU210" s="97">
        <v>0</v>
      </c>
      <c r="AV210" s="100">
        <v>0</v>
      </c>
      <c r="AW210" s="72">
        <v>0</v>
      </c>
      <c r="AX210">
        <v>0</v>
      </c>
      <c r="AY210">
        <v>0</v>
      </c>
      <c r="AZ210" s="97">
        <v>0</v>
      </c>
      <c r="BA210" s="100">
        <v>0</v>
      </c>
      <c r="BB210" s="72">
        <v>0</v>
      </c>
      <c r="BC210">
        <v>0</v>
      </c>
      <c r="BD210">
        <v>0</v>
      </c>
      <c r="BE210" s="97">
        <v>0</v>
      </c>
      <c r="BG210" s="75">
        <v>0</v>
      </c>
      <c r="BH210" s="69">
        <v>0</v>
      </c>
      <c r="BI210" s="87">
        <v>0</v>
      </c>
      <c r="BJ210" s="75">
        <v>0</v>
      </c>
      <c r="BK210" s="69">
        <v>0</v>
      </c>
      <c r="BL210" s="174">
        <v>0</v>
      </c>
      <c r="BM210" s="75">
        <v>0</v>
      </c>
      <c r="BN210" s="69">
        <v>0</v>
      </c>
      <c r="BO210" s="145">
        <v>0</v>
      </c>
      <c r="BP210" s="75">
        <v>0</v>
      </c>
      <c r="BQ210" s="69">
        <v>0</v>
      </c>
      <c r="BR210" s="145">
        <v>0</v>
      </c>
      <c r="BS210">
        <v>0</v>
      </c>
      <c r="BT210">
        <v>0</v>
      </c>
      <c r="BU210">
        <v>0</v>
      </c>
      <c r="BV210">
        <v>0</v>
      </c>
      <c r="BW210">
        <v>0</v>
      </c>
      <c r="BX210">
        <v>0</v>
      </c>
    </row>
    <row r="211" spans="1:76">
      <c r="A211" s="75">
        <v>0</v>
      </c>
      <c r="B211" s="69">
        <v>0</v>
      </c>
      <c r="C211" s="97">
        <v>0</v>
      </c>
      <c r="D211" s="62">
        <v>0</v>
      </c>
      <c r="E211" s="66">
        <v>0</v>
      </c>
      <c r="F211" s="69">
        <v>0</v>
      </c>
      <c r="G211" s="59">
        <v>0</v>
      </c>
      <c r="H211" s="62">
        <v>0</v>
      </c>
      <c r="I211" s="66">
        <v>0</v>
      </c>
      <c r="J211" s="68">
        <v>0</v>
      </c>
      <c r="K211" s="62">
        <v>0</v>
      </c>
      <c r="L211" s="62">
        <v>0</v>
      </c>
      <c r="M211" s="66">
        <v>0</v>
      </c>
      <c r="N211" s="69">
        <v>0</v>
      </c>
      <c r="O211" s="69">
        <v>0</v>
      </c>
      <c r="P211" s="68">
        <v>0</v>
      </c>
      <c r="Q211" s="66">
        <v>0</v>
      </c>
      <c r="R211" s="68">
        <v>0</v>
      </c>
      <c r="S211" s="59">
        <v>0</v>
      </c>
      <c r="T211" s="62">
        <v>0</v>
      </c>
      <c r="U211" s="66">
        <v>0</v>
      </c>
      <c r="V211" s="68">
        <v>0</v>
      </c>
      <c r="W211" s="69">
        <v>0</v>
      </c>
      <c r="X211" s="68">
        <v>0</v>
      </c>
      <c r="Z211" s="75">
        <v>0</v>
      </c>
      <c r="AA211">
        <v>0</v>
      </c>
      <c r="AB211">
        <v>0</v>
      </c>
      <c r="AC211" s="151">
        <v>0</v>
      </c>
      <c r="AD211" s="100">
        <v>0</v>
      </c>
      <c r="AE211" s="72">
        <v>0</v>
      </c>
      <c r="AF211">
        <v>0</v>
      </c>
      <c r="AG211" s="97">
        <v>0</v>
      </c>
      <c r="AH211" s="100">
        <v>0</v>
      </c>
      <c r="AI211" s="72">
        <v>0</v>
      </c>
      <c r="AJ211">
        <v>0</v>
      </c>
      <c r="AK211" s="97">
        <v>0</v>
      </c>
      <c r="AL211" s="100">
        <v>0</v>
      </c>
      <c r="AM211" s="72">
        <v>0</v>
      </c>
      <c r="AN211">
        <v>0</v>
      </c>
      <c r="AO211">
        <v>0</v>
      </c>
      <c r="AP211" s="97">
        <v>0</v>
      </c>
      <c r="AQ211" s="100">
        <v>0</v>
      </c>
      <c r="AR211" s="72">
        <v>0</v>
      </c>
      <c r="AS211">
        <v>0</v>
      </c>
      <c r="AT211">
        <v>0</v>
      </c>
      <c r="AU211" s="97">
        <v>0</v>
      </c>
      <c r="AV211" s="100">
        <v>0</v>
      </c>
      <c r="AW211" s="72">
        <v>0</v>
      </c>
      <c r="AX211">
        <v>0</v>
      </c>
      <c r="AY211">
        <v>0</v>
      </c>
      <c r="AZ211" s="97">
        <v>0</v>
      </c>
      <c r="BA211" s="100">
        <v>0</v>
      </c>
      <c r="BB211" s="72">
        <v>0</v>
      </c>
      <c r="BC211">
        <v>0</v>
      </c>
      <c r="BD211">
        <v>0</v>
      </c>
      <c r="BE211" s="97">
        <v>0</v>
      </c>
      <c r="BG211" s="75">
        <v>0</v>
      </c>
      <c r="BH211" s="69">
        <v>0</v>
      </c>
      <c r="BI211" s="87">
        <v>0</v>
      </c>
      <c r="BJ211" s="75">
        <v>0</v>
      </c>
      <c r="BK211" s="69">
        <v>0</v>
      </c>
      <c r="BL211" s="174">
        <v>0</v>
      </c>
      <c r="BM211" s="75">
        <v>0</v>
      </c>
      <c r="BN211" s="69">
        <v>0</v>
      </c>
      <c r="BO211" s="145">
        <v>0</v>
      </c>
      <c r="BP211" s="75">
        <v>0</v>
      </c>
      <c r="BQ211" s="69">
        <v>0</v>
      </c>
      <c r="BR211" s="145">
        <v>0</v>
      </c>
      <c r="BS211">
        <v>0</v>
      </c>
      <c r="BT211">
        <v>0</v>
      </c>
      <c r="BU211">
        <v>0</v>
      </c>
      <c r="BV211">
        <v>0</v>
      </c>
      <c r="BW211">
        <v>0</v>
      </c>
      <c r="BX211">
        <v>0</v>
      </c>
    </row>
    <row r="212" spans="1:76">
      <c r="A212" s="75">
        <v>0</v>
      </c>
      <c r="B212" s="69">
        <v>0</v>
      </c>
      <c r="C212" s="97">
        <v>0</v>
      </c>
      <c r="D212" s="62">
        <v>0</v>
      </c>
      <c r="E212" s="66">
        <v>0</v>
      </c>
      <c r="F212" s="69">
        <v>0</v>
      </c>
      <c r="G212" s="59">
        <v>0</v>
      </c>
      <c r="H212" s="62">
        <v>0</v>
      </c>
      <c r="I212" s="66">
        <v>0</v>
      </c>
      <c r="J212" s="68">
        <v>0</v>
      </c>
      <c r="K212" s="62">
        <v>0</v>
      </c>
      <c r="L212" s="62">
        <v>0</v>
      </c>
      <c r="M212" s="66">
        <v>0</v>
      </c>
      <c r="N212" s="69">
        <v>0</v>
      </c>
      <c r="O212" s="69">
        <v>0</v>
      </c>
      <c r="P212" s="68">
        <v>0</v>
      </c>
      <c r="Q212" s="66">
        <v>0</v>
      </c>
      <c r="R212" s="68">
        <v>0</v>
      </c>
      <c r="S212" s="59">
        <v>0</v>
      </c>
      <c r="T212" s="62">
        <v>0</v>
      </c>
      <c r="U212" s="66">
        <v>0</v>
      </c>
      <c r="V212" s="68">
        <v>0</v>
      </c>
      <c r="W212" s="69">
        <v>0</v>
      </c>
      <c r="X212" s="68">
        <v>0</v>
      </c>
      <c r="Z212" s="75">
        <v>0</v>
      </c>
      <c r="AA212">
        <v>0</v>
      </c>
      <c r="AB212">
        <v>0</v>
      </c>
      <c r="AC212" s="151">
        <v>0</v>
      </c>
      <c r="AD212" s="100">
        <v>0</v>
      </c>
      <c r="AE212" s="72">
        <v>0</v>
      </c>
      <c r="AF212">
        <v>0</v>
      </c>
      <c r="AG212" s="97">
        <v>0</v>
      </c>
      <c r="AH212" s="100">
        <v>0</v>
      </c>
      <c r="AI212" s="72">
        <v>0</v>
      </c>
      <c r="AJ212">
        <v>0</v>
      </c>
      <c r="AK212" s="97">
        <v>0</v>
      </c>
      <c r="AL212" s="100">
        <v>0</v>
      </c>
      <c r="AM212" s="72">
        <v>0</v>
      </c>
      <c r="AN212">
        <v>0</v>
      </c>
      <c r="AO212">
        <v>0</v>
      </c>
      <c r="AP212" s="97">
        <v>0</v>
      </c>
      <c r="AQ212" s="100">
        <v>0</v>
      </c>
      <c r="AR212" s="72">
        <v>0</v>
      </c>
      <c r="AS212">
        <v>0</v>
      </c>
      <c r="AT212">
        <v>0</v>
      </c>
      <c r="AU212" s="97">
        <v>0</v>
      </c>
      <c r="AV212" s="100">
        <v>0</v>
      </c>
      <c r="AW212" s="72">
        <v>0</v>
      </c>
      <c r="AX212">
        <v>0</v>
      </c>
      <c r="AY212">
        <v>0</v>
      </c>
      <c r="AZ212" s="97">
        <v>0</v>
      </c>
      <c r="BA212" s="100">
        <v>0</v>
      </c>
      <c r="BB212" s="72">
        <v>0</v>
      </c>
      <c r="BC212">
        <v>0</v>
      </c>
      <c r="BD212">
        <v>0</v>
      </c>
      <c r="BE212" s="97">
        <v>0</v>
      </c>
      <c r="BG212" s="75">
        <v>0</v>
      </c>
      <c r="BH212" s="69">
        <v>0</v>
      </c>
      <c r="BI212" s="87">
        <v>0</v>
      </c>
      <c r="BJ212" s="75">
        <v>0</v>
      </c>
      <c r="BK212" s="69">
        <v>0</v>
      </c>
      <c r="BL212" s="174">
        <v>0</v>
      </c>
      <c r="BM212" s="75">
        <v>0</v>
      </c>
      <c r="BN212" s="69">
        <v>0</v>
      </c>
      <c r="BO212" s="145">
        <v>0</v>
      </c>
      <c r="BP212" s="75">
        <v>0</v>
      </c>
      <c r="BQ212" s="69">
        <v>0</v>
      </c>
      <c r="BR212" s="145">
        <v>0</v>
      </c>
      <c r="BS212">
        <v>0</v>
      </c>
      <c r="BT212">
        <v>0</v>
      </c>
      <c r="BU212">
        <v>0</v>
      </c>
      <c r="BV212">
        <v>0</v>
      </c>
      <c r="BW212">
        <v>0</v>
      </c>
      <c r="BX212">
        <v>0</v>
      </c>
    </row>
    <row r="213" spans="1:76">
      <c r="A213" s="75">
        <v>0</v>
      </c>
      <c r="B213" s="69">
        <v>0</v>
      </c>
      <c r="C213" s="97">
        <v>0</v>
      </c>
      <c r="D213" s="62">
        <v>0</v>
      </c>
      <c r="E213" s="66">
        <v>0</v>
      </c>
      <c r="F213" s="69">
        <v>0</v>
      </c>
      <c r="G213" s="59">
        <v>0</v>
      </c>
      <c r="H213" s="62">
        <v>0</v>
      </c>
      <c r="I213" s="66">
        <v>0</v>
      </c>
      <c r="J213" s="68">
        <v>0</v>
      </c>
      <c r="K213" s="62">
        <v>0</v>
      </c>
      <c r="L213" s="62">
        <v>0</v>
      </c>
      <c r="M213" s="66">
        <v>0</v>
      </c>
      <c r="N213" s="69">
        <v>0</v>
      </c>
      <c r="O213" s="69">
        <v>0</v>
      </c>
      <c r="P213" s="68">
        <v>0</v>
      </c>
      <c r="Q213" s="66">
        <v>0</v>
      </c>
      <c r="R213" s="68">
        <v>0</v>
      </c>
      <c r="S213" s="59">
        <v>0</v>
      </c>
      <c r="T213" s="62">
        <v>0</v>
      </c>
      <c r="U213" s="66">
        <v>0</v>
      </c>
      <c r="V213" s="68">
        <v>0</v>
      </c>
      <c r="W213" s="69">
        <v>0</v>
      </c>
      <c r="X213" s="68">
        <v>0</v>
      </c>
      <c r="Z213" s="75">
        <v>0</v>
      </c>
      <c r="AA213">
        <v>0</v>
      </c>
      <c r="AB213">
        <v>0</v>
      </c>
      <c r="AC213" s="151">
        <v>0</v>
      </c>
      <c r="AD213" s="100">
        <v>0</v>
      </c>
      <c r="AE213" s="72">
        <v>0</v>
      </c>
      <c r="AF213">
        <v>0</v>
      </c>
      <c r="AG213" s="97">
        <v>0</v>
      </c>
      <c r="AH213" s="100">
        <v>0</v>
      </c>
      <c r="AI213" s="72">
        <v>0</v>
      </c>
      <c r="AJ213">
        <v>0</v>
      </c>
      <c r="AK213" s="97">
        <v>0</v>
      </c>
      <c r="AL213" s="100">
        <v>0</v>
      </c>
      <c r="AM213" s="72">
        <v>0</v>
      </c>
      <c r="AN213">
        <v>0</v>
      </c>
      <c r="AO213">
        <v>0</v>
      </c>
      <c r="AP213" s="97">
        <v>0</v>
      </c>
      <c r="AQ213" s="100">
        <v>0</v>
      </c>
      <c r="AR213" s="72">
        <v>0</v>
      </c>
      <c r="AS213">
        <v>0</v>
      </c>
      <c r="AT213">
        <v>0</v>
      </c>
      <c r="AU213" s="97">
        <v>0</v>
      </c>
      <c r="AV213" s="100">
        <v>0</v>
      </c>
      <c r="AW213" s="72">
        <v>0</v>
      </c>
      <c r="AX213">
        <v>0</v>
      </c>
      <c r="AY213">
        <v>0</v>
      </c>
      <c r="AZ213" s="97">
        <v>0</v>
      </c>
      <c r="BA213" s="100">
        <v>0</v>
      </c>
      <c r="BB213" s="72">
        <v>0</v>
      </c>
      <c r="BC213">
        <v>0</v>
      </c>
      <c r="BD213">
        <v>0</v>
      </c>
      <c r="BE213" s="97">
        <v>0</v>
      </c>
      <c r="BG213" s="75">
        <v>0</v>
      </c>
      <c r="BH213" s="69">
        <v>0</v>
      </c>
      <c r="BI213" s="87">
        <v>0</v>
      </c>
      <c r="BJ213" s="75">
        <v>0</v>
      </c>
      <c r="BK213" s="69">
        <v>0</v>
      </c>
      <c r="BL213" s="174">
        <v>0</v>
      </c>
      <c r="BM213" s="75">
        <v>0</v>
      </c>
      <c r="BN213" s="69">
        <v>0</v>
      </c>
      <c r="BO213" s="145">
        <v>0</v>
      </c>
      <c r="BP213" s="75">
        <v>0</v>
      </c>
      <c r="BQ213" s="69">
        <v>0</v>
      </c>
      <c r="BR213" s="145">
        <v>0</v>
      </c>
      <c r="BS213">
        <v>0</v>
      </c>
      <c r="BT213">
        <v>0</v>
      </c>
      <c r="BU213">
        <v>0</v>
      </c>
      <c r="BV213">
        <v>0</v>
      </c>
      <c r="BW213">
        <v>0</v>
      </c>
      <c r="BX213">
        <v>0</v>
      </c>
    </row>
    <row r="214" spans="1:76">
      <c r="A214" s="75">
        <v>0</v>
      </c>
      <c r="B214" s="69">
        <v>0</v>
      </c>
      <c r="C214" s="97">
        <v>0</v>
      </c>
      <c r="D214" s="62">
        <v>0</v>
      </c>
      <c r="E214" s="66">
        <v>0</v>
      </c>
      <c r="F214" s="69">
        <v>0</v>
      </c>
      <c r="G214" s="59">
        <v>0</v>
      </c>
      <c r="H214" s="62">
        <v>0</v>
      </c>
      <c r="I214" s="66">
        <v>0</v>
      </c>
      <c r="J214" s="68">
        <v>0</v>
      </c>
      <c r="K214" s="62">
        <v>0</v>
      </c>
      <c r="L214" s="62">
        <v>0</v>
      </c>
      <c r="M214" s="66">
        <v>0</v>
      </c>
      <c r="N214" s="69">
        <v>0</v>
      </c>
      <c r="O214" s="69">
        <v>0</v>
      </c>
      <c r="P214" s="68">
        <v>0</v>
      </c>
      <c r="Q214" s="66">
        <v>0</v>
      </c>
      <c r="R214" s="68">
        <v>0</v>
      </c>
      <c r="S214" s="59">
        <v>0</v>
      </c>
      <c r="T214" s="62">
        <v>0</v>
      </c>
      <c r="U214" s="66">
        <v>0</v>
      </c>
      <c r="V214" s="68">
        <v>0</v>
      </c>
      <c r="W214" s="69">
        <v>0</v>
      </c>
      <c r="X214" s="68">
        <v>0</v>
      </c>
      <c r="Z214" s="75">
        <v>0</v>
      </c>
      <c r="AA214">
        <v>0</v>
      </c>
      <c r="AB214">
        <v>0</v>
      </c>
      <c r="AC214" s="151">
        <v>0</v>
      </c>
      <c r="AD214" s="100">
        <v>0</v>
      </c>
      <c r="AE214" s="72">
        <v>0</v>
      </c>
      <c r="AF214">
        <v>0</v>
      </c>
      <c r="AG214" s="97">
        <v>0</v>
      </c>
      <c r="AH214" s="100">
        <v>0</v>
      </c>
      <c r="AI214" s="72">
        <v>0</v>
      </c>
      <c r="AJ214">
        <v>0</v>
      </c>
      <c r="AK214" s="97">
        <v>0</v>
      </c>
      <c r="AL214" s="100">
        <v>0</v>
      </c>
      <c r="AM214" s="72">
        <v>0</v>
      </c>
      <c r="AN214">
        <v>0</v>
      </c>
      <c r="AO214">
        <v>0</v>
      </c>
      <c r="AP214" s="97">
        <v>0</v>
      </c>
      <c r="AQ214" s="100">
        <v>0</v>
      </c>
      <c r="AR214" s="72">
        <v>0</v>
      </c>
      <c r="AS214">
        <v>0</v>
      </c>
      <c r="AT214">
        <v>0</v>
      </c>
      <c r="AU214" s="97">
        <v>0</v>
      </c>
      <c r="AV214" s="100">
        <v>0</v>
      </c>
      <c r="AW214" s="72">
        <v>0</v>
      </c>
      <c r="AX214">
        <v>0</v>
      </c>
      <c r="AY214">
        <v>0</v>
      </c>
      <c r="AZ214" s="97">
        <v>0</v>
      </c>
      <c r="BA214" s="100">
        <v>0</v>
      </c>
      <c r="BB214" s="72">
        <v>0</v>
      </c>
      <c r="BC214">
        <v>0</v>
      </c>
      <c r="BD214">
        <v>0</v>
      </c>
      <c r="BE214" s="97">
        <v>0</v>
      </c>
      <c r="BG214" s="75">
        <v>0</v>
      </c>
      <c r="BH214" s="69">
        <v>0</v>
      </c>
      <c r="BI214" s="87">
        <v>0</v>
      </c>
      <c r="BJ214" s="75">
        <v>0</v>
      </c>
      <c r="BK214" s="69">
        <v>0</v>
      </c>
      <c r="BL214" s="174">
        <v>0</v>
      </c>
      <c r="BM214" s="75">
        <v>0</v>
      </c>
      <c r="BN214" s="69">
        <v>0</v>
      </c>
      <c r="BO214" s="145">
        <v>0</v>
      </c>
      <c r="BP214" s="75">
        <v>0</v>
      </c>
      <c r="BQ214" s="69">
        <v>0</v>
      </c>
      <c r="BR214" s="145">
        <v>0</v>
      </c>
      <c r="BS214">
        <v>0</v>
      </c>
      <c r="BT214">
        <v>0</v>
      </c>
      <c r="BU214">
        <v>0</v>
      </c>
      <c r="BV214">
        <v>0</v>
      </c>
      <c r="BW214">
        <v>0</v>
      </c>
      <c r="BX214">
        <v>0</v>
      </c>
    </row>
    <row r="215" spans="1:76">
      <c r="A215" s="75">
        <v>0</v>
      </c>
      <c r="B215" s="69">
        <v>0</v>
      </c>
      <c r="C215" s="97">
        <v>0</v>
      </c>
      <c r="D215" s="62">
        <v>0</v>
      </c>
      <c r="E215" s="66">
        <v>0</v>
      </c>
      <c r="F215" s="69">
        <v>0</v>
      </c>
      <c r="G215" s="59">
        <v>0</v>
      </c>
      <c r="H215" s="62">
        <v>0</v>
      </c>
      <c r="I215" s="66">
        <v>0</v>
      </c>
      <c r="J215" s="68">
        <v>0</v>
      </c>
      <c r="K215" s="62">
        <v>0</v>
      </c>
      <c r="L215" s="62">
        <v>0</v>
      </c>
      <c r="M215" s="66">
        <v>0</v>
      </c>
      <c r="N215" s="69">
        <v>0</v>
      </c>
      <c r="O215" s="69">
        <v>0</v>
      </c>
      <c r="P215" s="68">
        <v>0</v>
      </c>
      <c r="Q215" s="66">
        <v>0</v>
      </c>
      <c r="R215" s="68">
        <v>0</v>
      </c>
      <c r="S215" s="59">
        <v>0</v>
      </c>
      <c r="T215" s="62">
        <v>0</v>
      </c>
      <c r="U215" s="66">
        <v>0</v>
      </c>
      <c r="V215" s="68">
        <v>0</v>
      </c>
      <c r="W215" s="69">
        <v>0</v>
      </c>
      <c r="X215" s="68">
        <v>0</v>
      </c>
      <c r="Z215" s="75">
        <v>0</v>
      </c>
      <c r="AA215">
        <v>0</v>
      </c>
      <c r="AB215">
        <v>0</v>
      </c>
      <c r="AC215" s="151">
        <v>0</v>
      </c>
      <c r="AD215" s="100">
        <v>0</v>
      </c>
      <c r="AE215" s="72">
        <v>0</v>
      </c>
      <c r="AF215">
        <v>0</v>
      </c>
      <c r="AG215" s="97">
        <v>0</v>
      </c>
      <c r="AH215" s="100">
        <v>0</v>
      </c>
      <c r="AI215" s="72">
        <v>0</v>
      </c>
      <c r="AJ215">
        <v>0</v>
      </c>
      <c r="AK215" s="97">
        <v>0</v>
      </c>
      <c r="AL215" s="100">
        <v>0</v>
      </c>
      <c r="AM215" s="72">
        <v>0</v>
      </c>
      <c r="AN215">
        <v>0</v>
      </c>
      <c r="AO215">
        <v>0</v>
      </c>
      <c r="AP215" s="97">
        <v>0</v>
      </c>
      <c r="AQ215" s="100">
        <v>0</v>
      </c>
      <c r="AR215" s="72">
        <v>0</v>
      </c>
      <c r="AS215">
        <v>0</v>
      </c>
      <c r="AT215">
        <v>0</v>
      </c>
      <c r="AU215" s="97">
        <v>0</v>
      </c>
      <c r="AV215" s="100">
        <v>0</v>
      </c>
      <c r="AW215" s="72">
        <v>0</v>
      </c>
      <c r="AX215">
        <v>0</v>
      </c>
      <c r="AY215">
        <v>0</v>
      </c>
      <c r="AZ215" s="97">
        <v>0</v>
      </c>
      <c r="BA215" s="100">
        <v>0</v>
      </c>
      <c r="BB215" s="72">
        <v>0</v>
      </c>
      <c r="BC215">
        <v>0</v>
      </c>
      <c r="BD215">
        <v>0</v>
      </c>
      <c r="BE215" s="97">
        <v>0</v>
      </c>
      <c r="BG215" s="75">
        <v>0</v>
      </c>
      <c r="BH215" s="69">
        <v>0</v>
      </c>
      <c r="BI215" s="87">
        <v>0</v>
      </c>
      <c r="BJ215" s="75">
        <v>0</v>
      </c>
      <c r="BK215" s="69">
        <v>0</v>
      </c>
      <c r="BL215" s="174">
        <v>0</v>
      </c>
      <c r="BM215" s="75">
        <v>0</v>
      </c>
      <c r="BN215" s="69">
        <v>0</v>
      </c>
      <c r="BO215" s="145">
        <v>0</v>
      </c>
      <c r="BP215" s="75">
        <v>0</v>
      </c>
      <c r="BQ215" s="69">
        <v>0</v>
      </c>
      <c r="BR215" s="145">
        <v>0</v>
      </c>
      <c r="BS215">
        <v>0</v>
      </c>
      <c r="BT215">
        <v>0</v>
      </c>
      <c r="BU215">
        <v>0</v>
      </c>
      <c r="BV215">
        <v>0</v>
      </c>
      <c r="BW215">
        <v>0</v>
      </c>
      <c r="BX215">
        <v>0</v>
      </c>
    </row>
    <row r="216" spans="1:76">
      <c r="A216" s="75">
        <v>0</v>
      </c>
      <c r="B216" s="69">
        <v>0</v>
      </c>
      <c r="C216" s="97">
        <v>0</v>
      </c>
      <c r="D216" s="62">
        <v>0</v>
      </c>
      <c r="E216" s="66">
        <v>0</v>
      </c>
      <c r="F216" s="69">
        <v>0</v>
      </c>
      <c r="G216" s="59">
        <v>0</v>
      </c>
      <c r="H216" s="62">
        <v>0</v>
      </c>
      <c r="I216" s="66">
        <v>0</v>
      </c>
      <c r="J216" s="68">
        <v>0</v>
      </c>
      <c r="K216" s="62">
        <v>0</v>
      </c>
      <c r="L216" s="62">
        <v>0</v>
      </c>
      <c r="M216" s="66">
        <v>0</v>
      </c>
      <c r="N216" s="69">
        <v>0</v>
      </c>
      <c r="O216" s="69">
        <v>0</v>
      </c>
      <c r="P216" s="68">
        <v>0</v>
      </c>
      <c r="Q216" s="66">
        <v>0</v>
      </c>
      <c r="R216" s="68">
        <v>0</v>
      </c>
      <c r="S216" s="59">
        <v>0</v>
      </c>
      <c r="T216" s="62">
        <v>0</v>
      </c>
      <c r="U216" s="66">
        <v>0</v>
      </c>
      <c r="V216" s="68">
        <v>0</v>
      </c>
      <c r="W216" s="69">
        <v>0</v>
      </c>
      <c r="X216" s="68">
        <v>0</v>
      </c>
      <c r="Z216" s="75">
        <v>0</v>
      </c>
      <c r="AA216">
        <v>0</v>
      </c>
      <c r="AB216">
        <v>0</v>
      </c>
      <c r="AC216" s="151">
        <v>0</v>
      </c>
      <c r="AD216" s="100">
        <v>0</v>
      </c>
      <c r="AE216" s="72">
        <v>0</v>
      </c>
      <c r="AF216">
        <v>0</v>
      </c>
      <c r="AG216" s="97">
        <v>0</v>
      </c>
      <c r="AH216" s="100">
        <v>0</v>
      </c>
      <c r="AI216" s="72">
        <v>0</v>
      </c>
      <c r="AJ216">
        <v>0</v>
      </c>
      <c r="AK216" s="97">
        <v>0</v>
      </c>
      <c r="AL216" s="100">
        <v>0</v>
      </c>
      <c r="AM216" s="72">
        <v>0</v>
      </c>
      <c r="AN216">
        <v>0</v>
      </c>
      <c r="AO216">
        <v>0</v>
      </c>
      <c r="AP216" s="97">
        <v>0</v>
      </c>
      <c r="AQ216" s="100">
        <v>0</v>
      </c>
      <c r="AR216" s="72">
        <v>0</v>
      </c>
      <c r="AS216">
        <v>0</v>
      </c>
      <c r="AT216">
        <v>0</v>
      </c>
      <c r="AU216" s="97">
        <v>0</v>
      </c>
      <c r="AV216" s="100">
        <v>0</v>
      </c>
      <c r="AW216" s="72">
        <v>0</v>
      </c>
      <c r="AX216">
        <v>0</v>
      </c>
      <c r="AY216">
        <v>0</v>
      </c>
      <c r="AZ216" s="97">
        <v>0</v>
      </c>
      <c r="BA216" s="100">
        <v>0</v>
      </c>
      <c r="BB216" s="72">
        <v>0</v>
      </c>
      <c r="BC216">
        <v>0</v>
      </c>
      <c r="BD216">
        <v>0</v>
      </c>
      <c r="BE216" s="97">
        <v>0</v>
      </c>
      <c r="BG216" s="75">
        <v>0</v>
      </c>
      <c r="BH216" s="69">
        <v>0</v>
      </c>
      <c r="BI216" s="87">
        <v>0</v>
      </c>
      <c r="BJ216" s="75">
        <v>0</v>
      </c>
      <c r="BK216" s="69">
        <v>0</v>
      </c>
      <c r="BL216" s="174">
        <v>0</v>
      </c>
      <c r="BM216" s="75">
        <v>0</v>
      </c>
      <c r="BN216" s="69">
        <v>0</v>
      </c>
      <c r="BO216" s="145">
        <v>0</v>
      </c>
      <c r="BP216" s="75">
        <v>0</v>
      </c>
      <c r="BQ216" s="69">
        <v>0</v>
      </c>
      <c r="BR216" s="145">
        <v>0</v>
      </c>
      <c r="BS216">
        <v>0</v>
      </c>
      <c r="BT216">
        <v>0</v>
      </c>
      <c r="BU216">
        <v>0</v>
      </c>
      <c r="BV216">
        <v>0</v>
      </c>
      <c r="BW216">
        <v>0</v>
      </c>
      <c r="BX216">
        <v>0</v>
      </c>
    </row>
    <row r="217" spans="1:76">
      <c r="A217" s="75">
        <v>0</v>
      </c>
      <c r="B217" s="69">
        <v>0</v>
      </c>
      <c r="C217" s="97">
        <v>0</v>
      </c>
      <c r="D217" s="62">
        <v>0</v>
      </c>
      <c r="E217" s="66">
        <v>0</v>
      </c>
      <c r="F217" s="69">
        <v>0</v>
      </c>
      <c r="G217" s="59">
        <v>0</v>
      </c>
      <c r="H217" s="62">
        <v>0</v>
      </c>
      <c r="I217" s="66">
        <v>0</v>
      </c>
      <c r="J217" s="68">
        <v>0</v>
      </c>
      <c r="K217" s="62">
        <v>0</v>
      </c>
      <c r="L217" s="62">
        <v>0</v>
      </c>
      <c r="M217" s="66">
        <v>0</v>
      </c>
      <c r="N217" s="69">
        <v>0</v>
      </c>
      <c r="O217" s="69">
        <v>0</v>
      </c>
      <c r="P217" s="68">
        <v>0</v>
      </c>
      <c r="Q217" s="66">
        <v>0</v>
      </c>
      <c r="R217" s="68">
        <v>0</v>
      </c>
      <c r="S217" s="59">
        <v>0</v>
      </c>
      <c r="T217" s="62">
        <v>0</v>
      </c>
      <c r="U217" s="66">
        <v>0</v>
      </c>
      <c r="V217" s="68">
        <v>0</v>
      </c>
      <c r="W217" s="69">
        <v>0</v>
      </c>
      <c r="X217" s="68">
        <v>0</v>
      </c>
      <c r="Z217" s="75">
        <v>0</v>
      </c>
      <c r="AA217">
        <v>0</v>
      </c>
      <c r="AB217">
        <v>0</v>
      </c>
      <c r="AC217" s="151">
        <v>0</v>
      </c>
      <c r="AD217" s="100">
        <v>0</v>
      </c>
      <c r="AE217" s="72">
        <v>0</v>
      </c>
      <c r="AF217">
        <v>0</v>
      </c>
      <c r="AG217" s="97">
        <v>0</v>
      </c>
      <c r="AH217" s="100">
        <v>0</v>
      </c>
      <c r="AI217" s="72">
        <v>0</v>
      </c>
      <c r="AJ217">
        <v>0</v>
      </c>
      <c r="AK217" s="97">
        <v>0</v>
      </c>
      <c r="AL217" s="100">
        <v>0</v>
      </c>
      <c r="AM217" s="72">
        <v>0</v>
      </c>
      <c r="AN217">
        <v>0</v>
      </c>
      <c r="AO217">
        <v>0</v>
      </c>
      <c r="AP217" s="97">
        <v>0</v>
      </c>
      <c r="AQ217" s="100">
        <v>0</v>
      </c>
      <c r="AR217" s="72">
        <v>0</v>
      </c>
      <c r="AS217">
        <v>0</v>
      </c>
      <c r="AT217">
        <v>0</v>
      </c>
      <c r="AU217" s="97">
        <v>0</v>
      </c>
      <c r="AV217" s="100">
        <v>0</v>
      </c>
      <c r="AW217" s="72">
        <v>0</v>
      </c>
      <c r="AX217">
        <v>0</v>
      </c>
      <c r="AY217">
        <v>0</v>
      </c>
      <c r="AZ217" s="97">
        <v>0</v>
      </c>
      <c r="BA217" s="100">
        <v>0</v>
      </c>
      <c r="BB217" s="72">
        <v>0</v>
      </c>
      <c r="BC217">
        <v>0</v>
      </c>
      <c r="BD217">
        <v>0</v>
      </c>
      <c r="BE217" s="97">
        <v>0</v>
      </c>
      <c r="BG217" s="75">
        <v>0</v>
      </c>
      <c r="BH217" s="69">
        <v>0</v>
      </c>
      <c r="BI217" s="87">
        <v>0</v>
      </c>
      <c r="BJ217" s="75">
        <v>0</v>
      </c>
      <c r="BK217" s="69">
        <v>0</v>
      </c>
      <c r="BL217" s="174">
        <v>0</v>
      </c>
      <c r="BM217" s="75">
        <v>0</v>
      </c>
      <c r="BN217" s="69">
        <v>0</v>
      </c>
      <c r="BO217" s="145">
        <v>0</v>
      </c>
      <c r="BP217" s="75">
        <v>0</v>
      </c>
      <c r="BQ217" s="69">
        <v>0</v>
      </c>
      <c r="BR217" s="145">
        <v>0</v>
      </c>
      <c r="BS217">
        <v>0</v>
      </c>
      <c r="BT217">
        <v>0</v>
      </c>
      <c r="BU217">
        <v>0</v>
      </c>
      <c r="BV217">
        <v>0</v>
      </c>
      <c r="BW217">
        <v>0</v>
      </c>
      <c r="BX217">
        <v>0</v>
      </c>
    </row>
    <row r="218" spans="1:76">
      <c r="A218" s="75">
        <v>0</v>
      </c>
      <c r="B218" s="69">
        <v>0</v>
      </c>
      <c r="C218" s="97">
        <v>0</v>
      </c>
      <c r="D218" s="62">
        <v>0</v>
      </c>
      <c r="E218" s="66">
        <v>0</v>
      </c>
      <c r="F218" s="69">
        <v>0</v>
      </c>
      <c r="G218" s="59">
        <v>0</v>
      </c>
      <c r="H218" s="62">
        <v>0</v>
      </c>
      <c r="I218" s="66">
        <v>0</v>
      </c>
      <c r="J218" s="68">
        <v>0</v>
      </c>
      <c r="K218" s="62">
        <v>0</v>
      </c>
      <c r="L218" s="62">
        <v>0</v>
      </c>
      <c r="M218" s="66">
        <v>0</v>
      </c>
      <c r="N218" s="69">
        <v>0</v>
      </c>
      <c r="O218" s="69">
        <v>0</v>
      </c>
      <c r="P218" s="68">
        <v>0</v>
      </c>
      <c r="Q218" s="66">
        <v>0</v>
      </c>
      <c r="R218" s="68">
        <v>0</v>
      </c>
      <c r="S218" s="59">
        <v>0</v>
      </c>
      <c r="T218" s="62">
        <v>0</v>
      </c>
      <c r="U218" s="66">
        <v>0</v>
      </c>
      <c r="V218" s="68">
        <v>0</v>
      </c>
      <c r="W218" s="69">
        <v>0</v>
      </c>
      <c r="X218" s="68">
        <v>0</v>
      </c>
      <c r="Z218" s="75">
        <v>0</v>
      </c>
      <c r="AA218">
        <v>0</v>
      </c>
      <c r="AB218">
        <v>0</v>
      </c>
      <c r="AC218" s="151">
        <v>0</v>
      </c>
      <c r="AD218" s="100">
        <v>0</v>
      </c>
      <c r="AE218" s="72">
        <v>0</v>
      </c>
      <c r="AF218">
        <v>0</v>
      </c>
      <c r="AG218" s="97">
        <v>0</v>
      </c>
      <c r="AH218" s="100">
        <v>0</v>
      </c>
      <c r="AI218" s="72">
        <v>0</v>
      </c>
      <c r="AJ218">
        <v>0</v>
      </c>
      <c r="AK218" s="97">
        <v>0</v>
      </c>
      <c r="AL218" s="100">
        <v>0</v>
      </c>
      <c r="AM218" s="72">
        <v>0</v>
      </c>
      <c r="AN218">
        <v>0</v>
      </c>
      <c r="AO218">
        <v>0</v>
      </c>
      <c r="AP218" s="97">
        <v>0</v>
      </c>
      <c r="AQ218" s="100">
        <v>0</v>
      </c>
      <c r="AR218" s="72">
        <v>0</v>
      </c>
      <c r="AS218">
        <v>0</v>
      </c>
      <c r="AT218">
        <v>0</v>
      </c>
      <c r="AU218" s="97">
        <v>0</v>
      </c>
      <c r="AV218" s="100">
        <v>0</v>
      </c>
      <c r="AW218" s="72">
        <v>0</v>
      </c>
      <c r="AX218">
        <v>0</v>
      </c>
      <c r="AY218">
        <v>0</v>
      </c>
      <c r="AZ218" s="97">
        <v>0</v>
      </c>
      <c r="BA218" s="100">
        <v>0</v>
      </c>
      <c r="BB218" s="72">
        <v>0</v>
      </c>
      <c r="BC218">
        <v>0</v>
      </c>
      <c r="BD218">
        <v>0</v>
      </c>
      <c r="BE218" s="97">
        <v>0</v>
      </c>
      <c r="BG218" s="75">
        <v>0</v>
      </c>
      <c r="BH218" s="69">
        <v>0</v>
      </c>
      <c r="BI218" s="87">
        <v>0</v>
      </c>
      <c r="BJ218" s="75">
        <v>0</v>
      </c>
      <c r="BK218" s="69">
        <v>0</v>
      </c>
      <c r="BL218" s="174">
        <v>0</v>
      </c>
      <c r="BM218" s="75">
        <v>0</v>
      </c>
      <c r="BN218" s="69">
        <v>0</v>
      </c>
      <c r="BO218" s="145">
        <v>0</v>
      </c>
      <c r="BP218" s="75">
        <v>0</v>
      </c>
      <c r="BQ218" s="69">
        <v>0</v>
      </c>
      <c r="BR218" s="145">
        <v>0</v>
      </c>
      <c r="BS218">
        <v>0</v>
      </c>
      <c r="BT218">
        <v>0</v>
      </c>
      <c r="BU218">
        <v>0</v>
      </c>
      <c r="BV218">
        <v>0</v>
      </c>
      <c r="BW218">
        <v>0</v>
      </c>
      <c r="BX218">
        <v>0</v>
      </c>
    </row>
    <row r="219" spans="1:76">
      <c r="A219" s="75">
        <v>0</v>
      </c>
      <c r="B219" s="69">
        <v>0</v>
      </c>
      <c r="C219" s="97">
        <v>0</v>
      </c>
      <c r="D219" s="62">
        <v>0</v>
      </c>
      <c r="E219" s="66">
        <v>0</v>
      </c>
      <c r="F219" s="69">
        <v>0</v>
      </c>
      <c r="G219" s="59">
        <v>0</v>
      </c>
      <c r="H219" s="62">
        <v>0</v>
      </c>
      <c r="I219" s="66">
        <v>0</v>
      </c>
      <c r="J219" s="68">
        <v>0</v>
      </c>
      <c r="K219" s="62">
        <v>0</v>
      </c>
      <c r="L219" s="62">
        <v>0</v>
      </c>
      <c r="M219" s="66">
        <v>0</v>
      </c>
      <c r="N219" s="69">
        <v>0</v>
      </c>
      <c r="O219" s="69">
        <v>0</v>
      </c>
      <c r="P219" s="68">
        <v>0</v>
      </c>
      <c r="Q219" s="66">
        <v>0</v>
      </c>
      <c r="R219" s="68">
        <v>0</v>
      </c>
      <c r="S219" s="59">
        <v>0</v>
      </c>
      <c r="T219" s="62">
        <v>0</v>
      </c>
      <c r="U219" s="66">
        <v>0</v>
      </c>
      <c r="V219" s="68">
        <v>0</v>
      </c>
      <c r="W219" s="69">
        <v>0</v>
      </c>
      <c r="X219" s="68">
        <v>0</v>
      </c>
      <c r="Z219" s="75">
        <v>0</v>
      </c>
      <c r="AA219">
        <v>0</v>
      </c>
      <c r="AB219">
        <v>0</v>
      </c>
      <c r="AC219" s="151">
        <v>0</v>
      </c>
      <c r="AD219" s="100">
        <v>0</v>
      </c>
      <c r="AE219" s="72">
        <v>0</v>
      </c>
      <c r="AF219">
        <v>0</v>
      </c>
      <c r="AG219" s="97">
        <v>0</v>
      </c>
      <c r="AH219" s="100">
        <v>0</v>
      </c>
      <c r="AI219" s="72">
        <v>0</v>
      </c>
      <c r="AJ219">
        <v>0</v>
      </c>
      <c r="AK219" s="97">
        <v>0</v>
      </c>
      <c r="AL219" s="100">
        <v>0</v>
      </c>
      <c r="AM219" s="72">
        <v>0</v>
      </c>
      <c r="AN219">
        <v>0</v>
      </c>
      <c r="AO219">
        <v>0</v>
      </c>
      <c r="AP219" s="97">
        <v>0</v>
      </c>
      <c r="AQ219" s="100">
        <v>0</v>
      </c>
      <c r="AR219" s="72">
        <v>0</v>
      </c>
      <c r="AS219">
        <v>0</v>
      </c>
      <c r="AT219">
        <v>0</v>
      </c>
      <c r="AU219" s="97">
        <v>0</v>
      </c>
      <c r="AV219" s="100">
        <v>0</v>
      </c>
      <c r="AW219" s="72">
        <v>0</v>
      </c>
      <c r="AX219">
        <v>0</v>
      </c>
      <c r="AY219">
        <v>0</v>
      </c>
      <c r="AZ219" s="97">
        <v>0</v>
      </c>
      <c r="BA219" s="100">
        <v>0</v>
      </c>
      <c r="BB219" s="72">
        <v>0</v>
      </c>
      <c r="BC219">
        <v>0</v>
      </c>
      <c r="BD219">
        <v>0</v>
      </c>
      <c r="BE219" s="97">
        <v>0</v>
      </c>
      <c r="BG219" s="75">
        <v>0</v>
      </c>
      <c r="BH219" s="69">
        <v>0</v>
      </c>
      <c r="BI219" s="87">
        <v>0</v>
      </c>
      <c r="BJ219" s="75">
        <v>0</v>
      </c>
      <c r="BK219" s="69">
        <v>0</v>
      </c>
      <c r="BL219" s="174">
        <v>0</v>
      </c>
      <c r="BM219" s="75">
        <v>0</v>
      </c>
      <c r="BN219" s="69">
        <v>0</v>
      </c>
      <c r="BO219" s="145">
        <v>0</v>
      </c>
      <c r="BP219" s="75">
        <v>0</v>
      </c>
      <c r="BQ219" s="69">
        <v>0</v>
      </c>
      <c r="BR219" s="145">
        <v>0</v>
      </c>
      <c r="BS219">
        <v>0</v>
      </c>
      <c r="BT219">
        <v>0</v>
      </c>
      <c r="BU219">
        <v>0</v>
      </c>
      <c r="BV219">
        <v>0</v>
      </c>
      <c r="BW219">
        <v>0</v>
      </c>
      <c r="BX219">
        <v>0</v>
      </c>
    </row>
    <row r="220" spans="1:76">
      <c r="A220" s="75">
        <v>0</v>
      </c>
      <c r="B220" s="69">
        <v>0</v>
      </c>
      <c r="C220" s="97">
        <v>0</v>
      </c>
      <c r="D220" s="62">
        <v>0</v>
      </c>
      <c r="E220" s="66">
        <v>0</v>
      </c>
      <c r="F220" s="69">
        <v>0</v>
      </c>
      <c r="G220" s="59">
        <v>0</v>
      </c>
      <c r="H220" s="62">
        <v>0</v>
      </c>
      <c r="I220" s="66">
        <v>0</v>
      </c>
      <c r="J220" s="68">
        <v>0</v>
      </c>
      <c r="K220" s="62">
        <v>0</v>
      </c>
      <c r="L220" s="62">
        <v>0</v>
      </c>
      <c r="M220" s="66">
        <v>0</v>
      </c>
      <c r="N220" s="69">
        <v>0</v>
      </c>
      <c r="O220" s="69">
        <v>0</v>
      </c>
      <c r="P220" s="68">
        <v>0</v>
      </c>
      <c r="Q220" s="66">
        <v>0</v>
      </c>
      <c r="R220" s="68">
        <v>0</v>
      </c>
      <c r="S220" s="59">
        <v>0</v>
      </c>
      <c r="T220" s="62">
        <v>0</v>
      </c>
      <c r="U220" s="66">
        <v>0</v>
      </c>
      <c r="V220" s="68">
        <v>0</v>
      </c>
      <c r="W220" s="69">
        <v>0</v>
      </c>
      <c r="X220" s="68">
        <v>0</v>
      </c>
      <c r="Z220" s="75">
        <v>0</v>
      </c>
      <c r="AA220">
        <v>0</v>
      </c>
      <c r="AB220">
        <v>0</v>
      </c>
      <c r="AC220" s="151">
        <v>0</v>
      </c>
      <c r="AD220" s="100">
        <v>0</v>
      </c>
      <c r="AE220" s="72">
        <v>0</v>
      </c>
      <c r="AF220">
        <v>0</v>
      </c>
      <c r="AG220" s="97">
        <v>0</v>
      </c>
      <c r="AH220" s="100">
        <v>0</v>
      </c>
      <c r="AI220" s="72">
        <v>0</v>
      </c>
      <c r="AJ220">
        <v>0</v>
      </c>
      <c r="AK220" s="97">
        <v>0</v>
      </c>
      <c r="AL220" s="100">
        <v>0</v>
      </c>
      <c r="AM220" s="72">
        <v>0</v>
      </c>
      <c r="AN220">
        <v>0</v>
      </c>
      <c r="AO220">
        <v>0</v>
      </c>
      <c r="AP220" s="97">
        <v>0</v>
      </c>
      <c r="AQ220" s="100">
        <v>0</v>
      </c>
      <c r="AR220" s="72">
        <v>0</v>
      </c>
      <c r="AS220">
        <v>0</v>
      </c>
      <c r="AT220">
        <v>0</v>
      </c>
      <c r="AU220" s="97">
        <v>0</v>
      </c>
      <c r="AV220" s="100">
        <v>0</v>
      </c>
      <c r="AW220" s="72">
        <v>0</v>
      </c>
      <c r="AX220">
        <v>0</v>
      </c>
      <c r="AY220">
        <v>0</v>
      </c>
      <c r="AZ220" s="97">
        <v>0</v>
      </c>
      <c r="BA220" s="100">
        <v>0</v>
      </c>
      <c r="BB220" s="72">
        <v>0</v>
      </c>
      <c r="BC220">
        <v>0</v>
      </c>
      <c r="BD220">
        <v>0</v>
      </c>
      <c r="BE220" s="97">
        <v>0</v>
      </c>
      <c r="BG220" s="75">
        <v>0</v>
      </c>
      <c r="BH220" s="69">
        <v>0</v>
      </c>
      <c r="BI220" s="87">
        <v>0</v>
      </c>
      <c r="BJ220" s="75">
        <v>0</v>
      </c>
      <c r="BK220" s="69">
        <v>0</v>
      </c>
      <c r="BL220" s="174">
        <v>0</v>
      </c>
      <c r="BM220" s="75">
        <v>0</v>
      </c>
      <c r="BN220" s="69">
        <v>0</v>
      </c>
      <c r="BO220" s="145">
        <v>0</v>
      </c>
      <c r="BP220" s="75">
        <v>0</v>
      </c>
      <c r="BQ220" s="69">
        <v>0</v>
      </c>
      <c r="BR220" s="145">
        <v>0</v>
      </c>
      <c r="BS220">
        <v>0</v>
      </c>
      <c r="BT220">
        <v>0</v>
      </c>
      <c r="BU220">
        <v>0</v>
      </c>
      <c r="BV220">
        <v>0</v>
      </c>
      <c r="BW220">
        <v>0</v>
      </c>
      <c r="BX220">
        <v>0</v>
      </c>
    </row>
    <row r="221" spans="1:76">
      <c r="A221" s="75">
        <v>0</v>
      </c>
      <c r="B221" s="69">
        <v>0</v>
      </c>
      <c r="C221" s="97">
        <v>0</v>
      </c>
      <c r="D221" s="62">
        <v>0</v>
      </c>
      <c r="E221" s="66">
        <v>0</v>
      </c>
      <c r="F221" s="69">
        <v>0</v>
      </c>
      <c r="G221" s="59">
        <v>0</v>
      </c>
      <c r="H221" s="62">
        <v>0</v>
      </c>
      <c r="I221" s="66">
        <v>0</v>
      </c>
      <c r="J221" s="68">
        <v>0</v>
      </c>
      <c r="K221" s="62">
        <v>0</v>
      </c>
      <c r="L221" s="62">
        <v>0</v>
      </c>
      <c r="M221" s="66">
        <v>0</v>
      </c>
      <c r="N221" s="69">
        <v>0</v>
      </c>
      <c r="O221" s="69">
        <v>0</v>
      </c>
      <c r="P221" s="68">
        <v>0</v>
      </c>
      <c r="Q221" s="66">
        <v>0</v>
      </c>
      <c r="R221" s="68">
        <v>0</v>
      </c>
      <c r="S221" s="59">
        <v>0</v>
      </c>
      <c r="T221" s="62">
        <v>0</v>
      </c>
      <c r="U221" s="66">
        <v>0</v>
      </c>
      <c r="V221" s="68">
        <v>0</v>
      </c>
      <c r="W221" s="69">
        <v>0</v>
      </c>
      <c r="X221" s="68">
        <v>0</v>
      </c>
      <c r="Z221" s="75">
        <v>0</v>
      </c>
      <c r="AA221">
        <v>0</v>
      </c>
      <c r="AB221">
        <v>0</v>
      </c>
      <c r="AC221" s="151">
        <v>0</v>
      </c>
      <c r="AD221" s="100">
        <v>0</v>
      </c>
      <c r="AE221" s="72">
        <v>0</v>
      </c>
      <c r="AF221">
        <v>0</v>
      </c>
      <c r="AG221" s="97">
        <v>0</v>
      </c>
      <c r="AH221" s="100">
        <v>0</v>
      </c>
      <c r="AI221" s="72">
        <v>0</v>
      </c>
      <c r="AJ221">
        <v>0</v>
      </c>
      <c r="AK221" s="97">
        <v>0</v>
      </c>
      <c r="AL221" s="100">
        <v>0</v>
      </c>
      <c r="AM221" s="72">
        <v>0</v>
      </c>
      <c r="AN221">
        <v>0</v>
      </c>
      <c r="AO221">
        <v>0</v>
      </c>
      <c r="AP221" s="97">
        <v>0</v>
      </c>
      <c r="AQ221" s="100">
        <v>0</v>
      </c>
      <c r="AR221" s="72">
        <v>0</v>
      </c>
      <c r="AS221">
        <v>0</v>
      </c>
      <c r="AT221">
        <v>0</v>
      </c>
      <c r="AU221" s="97">
        <v>0</v>
      </c>
      <c r="AV221" s="100">
        <v>0</v>
      </c>
      <c r="AW221" s="72">
        <v>0</v>
      </c>
      <c r="AX221">
        <v>0</v>
      </c>
      <c r="AY221">
        <v>0</v>
      </c>
      <c r="AZ221" s="97">
        <v>0</v>
      </c>
      <c r="BA221" s="100">
        <v>0</v>
      </c>
      <c r="BB221" s="72">
        <v>0</v>
      </c>
      <c r="BC221">
        <v>0</v>
      </c>
      <c r="BD221">
        <v>0</v>
      </c>
      <c r="BE221" s="97">
        <v>0</v>
      </c>
      <c r="BG221" s="75">
        <v>0</v>
      </c>
      <c r="BH221" s="69">
        <v>0</v>
      </c>
      <c r="BI221" s="87">
        <v>0</v>
      </c>
      <c r="BJ221" s="75">
        <v>0</v>
      </c>
      <c r="BK221" s="69">
        <v>0</v>
      </c>
      <c r="BL221" s="174">
        <v>0</v>
      </c>
      <c r="BM221" s="75">
        <v>0</v>
      </c>
      <c r="BN221" s="69">
        <v>0</v>
      </c>
      <c r="BO221" s="145">
        <v>0</v>
      </c>
      <c r="BP221" s="75">
        <v>0</v>
      </c>
      <c r="BQ221" s="69">
        <v>0</v>
      </c>
      <c r="BR221" s="145">
        <v>0</v>
      </c>
      <c r="BS221">
        <v>0</v>
      </c>
      <c r="BT221">
        <v>0</v>
      </c>
      <c r="BU221">
        <v>0</v>
      </c>
      <c r="BV221">
        <v>0</v>
      </c>
      <c r="BW221">
        <v>0</v>
      </c>
      <c r="BX221">
        <v>0</v>
      </c>
    </row>
    <row r="222" spans="1:76">
      <c r="A222" s="75">
        <v>0</v>
      </c>
      <c r="B222" s="69">
        <v>0</v>
      </c>
      <c r="C222" s="97">
        <v>0</v>
      </c>
      <c r="D222" s="62">
        <v>0</v>
      </c>
      <c r="E222" s="66">
        <v>0</v>
      </c>
      <c r="F222" s="69">
        <v>0</v>
      </c>
      <c r="G222" s="59">
        <v>0</v>
      </c>
      <c r="H222" s="62">
        <v>0</v>
      </c>
      <c r="I222" s="66">
        <v>0</v>
      </c>
      <c r="J222" s="68">
        <v>0</v>
      </c>
      <c r="K222" s="62">
        <v>0</v>
      </c>
      <c r="L222" s="62">
        <v>0</v>
      </c>
      <c r="M222" s="66">
        <v>0</v>
      </c>
      <c r="N222" s="69">
        <v>0</v>
      </c>
      <c r="O222" s="69">
        <v>0</v>
      </c>
      <c r="P222" s="68">
        <v>0</v>
      </c>
      <c r="Q222" s="66">
        <v>0</v>
      </c>
      <c r="R222" s="68">
        <v>0</v>
      </c>
      <c r="S222" s="59">
        <v>0</v>
      </c>
      <c r="T222" s="62">
        <v>0</v>
      </c>
      <c r="U222" s="66">
        <v>0</v>
      </c>
      <c r="V222" s="68">
        <v>0</v>
      </c>
      <c r="W222" s="69">
        <v>0</v>
      </c>
      <c r="X222" s="68">
        <v>0</v>
      </c>
      <c r="Z222" s="75">
        <v>0</v>
      </c>
      <c r="AA222">
        <v>0</v>
      </c>
      <c r="AB222">
        <v>0</v>
      </c>
      <c r="AC222" s="151">
        <v>0</v>
      </c>
      <c r="AD222" s="100">
        <v>0</v>
      </c>
      <c r="AE222" s="72">
        <v>0</v>
      </c>
      <c r="AF222">
        <v>0</v>
      </c>
      <c r="AG222" s="97">
        <v>0</v>
      </c>
      <c r="AH222" s="100">
        <v>0</v>
      </c>
      <c r="AI222" s="72">
        <v>0</v>
      </c>
      <c r="AJ222">
        <v>0</v>
      </c>
      <c r="AK222" s="97">
        <v>0</v>
      </c>
      <c r="AL222" s="100">
        <v>0</v>
      </c>
      <c r="AM222" s="72">
        <v>0</v>
      </c>
      <c r="AN222">
        <v>0</v>
      </c>
      <c r="AO222">
        <v>0</v>
      </c>
      <c r="AP222" s="97">
        <v>0</v>
      </c>
      <c r="AQ222" s="100">
        <v>0</v>
      </c>
      <c r="AR222" s="72">
        <v>0</v>
      </c>
      <c r="AS222">
        <v>0</v>
      </c>
      <c r="AT222">
        <v>0</v>
      </c>
      <c r="AU222" s="97">
        <v>0</v>
      </c>
      <c r="AV222" s="100">
        <v>0</v>
      </c>
      <c r="AW222" s="72">
        <v>0</v>
      </c>
      <c r="AX222">
        <v>0</v>
      </c>
      <c r="AY222">
        <v>0</v>
      </c>
      <c r="AZ222" s="97">
        <v>0</v>
      </c>
      <c r="BA222" s="100">
        <v>0</v>
      </c>
      <c r="BB222" s="72">
        <v>0</v>
      </c>
      <c r="BC222">
        <v>0</v>
      </c>
      <c r="BD222">
        <v>0</v>
      </c>
      <c r="BE222" s="97">
        <v>0</v>
      </c>
      <c r="BG222" s="75">
        <v>0</v>
      </c>
      <c r="BH222" s="69">
        <v>0</v>
      </c>
      <c r="BI222" s="87">
        <v>0</v>
      </c>
      <c r="BJ222" s="75">
        <v>0</v>
      </c>
      <c r="BK222" s="69">
        <v>0</v>
      </c>
      <c r="BL222" s="174">
        <v>0</v>
      </c>
      <c r="BM222" s="75">
        <v>0</v>
      </c>
      <c r="BN222" s="69">
        <v>0</v>
      </c>
      <c r="BO222" s="145">
        <v>0</v>
      </c>
      <c r="BP222" s="75">
        <v>0</v>
      </c>
      <c r="BQ222" s="69">
        <v>0</v>
      </c>
      <c r="BR222" s="145">
        <v>0</v>
      </c>
      <c r="BS222">
        <v>0</v>
      </c>
      <c r="BT222">
        <v>0</v>
      </c>
      <c r="BU222">
        <v>0</v>
      </c>
      <c r="BV222">
        <v>0</v>
      </c>
      <c r="BW222">
        <v>0</v>
      </c>
      <c r="BX222">
        <v>0</v>
      </c>
    </row>
    <row r="223" spans="1:76">
      <c r="A223" s="75">
        <v>0</v>
      </c>
      <c r="B223" s="69">
        <v>0</v>
      </c>
      <c r="C223" s="97">
        <v>0</v>
      </c>
      <c r="D223" s="62">
        <v>0</v>
      </c>
      <c r="E223" s="66">
        <v>0</v>
      </c>
      <c r="F223" s="69">
        <v>0</v>
      </c>
      <c r="G223" s="59">
        <v>0</v>
      </c>
      <c r="H223" s="62">
        <v>0</v>
      </c>
      <c r="I223" s="66">
        <v>0</v>
      </c>
      <c r="J223" s="68">
        <v>0</v>
      </c>
      <c r="K223" s="62">
        <v>0</v>
      </c>
      <c r="L223" s="62">
        <v>0</v>
      </c>
      <c r="M223" s="66">
        <v>0</v>
      </c>
      <c r="N223" s="69">
        <v>0</v>
      </c>
      <c r="O223" s="69">
        <v>0</v>
      </c>
      <c r="P223" s="68">
        <v>0</v>
      </c>
      <c r="Q223" s="66">
        <v>0</v>
      </c>
      <c r="R223" s="68">
        <v>0</v>
      </c>
      <c r="S223" s="59">
        <v>0</v>
      </c>
      <c r="T223" s="62">
        <v>0</v>
      </c>
      <c r="U223" s="66">
        <v>0</v>
      </c>
      <c r="V223" s="68">
        <v>0</v>
      </c>
      <c r="W223" s="69">
        <v>0</v>
      </c>
      <c r="X223" s="68">
        <v>0</v>
      </c>
      <c r="Z223" s="75">
        <v>0</v>
      </c>
      <c r="AA223">
        <v>0</v>
      </c>
      <c r="AB223">
        <v>0</v>
      </c>
      <c r="AC223" s="151">
        <v>0</v>
      </c>
      <c r="AD223" s="100">
        <v>0</v>
      </c>
      <c r="AE223" s="72">
        <v>0</v>
      </c>
      <c r="AF223">
        <v>0</v>
      </c>
      <c r="AG223" s="97">
        <v>0</v>
      </c>
      <c r="AH223" s="100">
        <v>0</v>
      </c>
      <c r="AI223" s="72">
        <v>0</v>
      </c>
      <c r="AJ223">
        <v>0</v>
      </c>
      <c r="AK223" s="97">
        <v>0</v>
      </c>
      <c r="AL223" s="100">
        <v>0</v>
      </c>
      <c r="AM223" s="72">
        <v>0</v>
      </c>
      <c r="AN223">
        <v>0</v>
      </c>
      <c r="AO223">
        <v>0</v>
      </c>
      <c r="AP223" s="97">
        <v>0</v>
      </c>
      <c r="AQ223" s="100">
        <v>0</v>
      </c>
      <c r="AR223" s="72">
        <v>0</v>
      </c>
      <c r="AS223">
        <v>0</v>
      </c>
      <c r="AT223">
        <v>0</v>
      </c>
      <c r="AU223" s="97">
        <v>0</v>
      </c>
      <c r="AV223" s="100">
        <v>0</v>
      </c>
      <c r="AW223" s="72">
        <v>0</v>
      </c>
      <c r="AX223">
        <v>0</v>
      </c>
      <c r="AY223">
        <v>0</v>
      </c>
      <c r="AZ223" s="97">
        <v>0</v>
      </c>
      <c r="BA223" s="100">
        <v>0</v>
      </c>
      <c r="BB223" s="72">
        <v>0</v>
      </c>
      <c r="BC223">
        <v>0</v>
      </c>
      <c r="BD223">
        <v>0</v>
      </c>
      <c r="BE223" s="97">
        <v>0</v>
      </c>
      <c r="BG223" s="75">
        <v>0</v>
      </c>
      <c r="BH223" s="69">
        <v>0</v>
      </c>
      <c r="BI223" s="87">
        <v>0</v>
      </c>
      <c r="BJ223" s="75">
        <v>0</v>
      </c>
      <c r="BK223" s="69">
        <v>0</v>
      </c>
      <c r="BL223" s="174">
        <v>0</v>
      </c>
      <c r="BM223" s="75">
        <v>0</v>
      </c>
      <c r="BN223" s="69">
        <v>0</v>
      </c>
      <c r="BO223" s="145">
        <v>0</v>
      </c>
      <c r="BP223" s="75">
        <v>0</v>
      </c>
      <c r="BQ223" s="69">
        <v>0</v>
      </c>
      <c r="BR223" s="145">
        <v>0</v>
      </c>
      <c r="BS223">
        <v>0</v>
      </c>
      <c r="BT223">
        <v>0</v>
      </c>
      <c r="BU223">
        <v>0</v>
      </c>
      <c r="BV223">
        <v>0</v>
      </c>
      <c r="BW223">
        <v>0</v>
      </c>
      <c r="BX223">
        <v>0</v>
      </c>
    </row>
    <row r="224" spans="1:76">
      <c r="A224" s="75">
        <v>0</v>
      </c>
      <c r="B224" s="69">
        <v>0</v>
      </c>
      <c r="C224" s="97">
        <v>0</v>
      </c>
      <c r="D224" s="62">
        <v>0</v>
      </c>
      <c r="E224" s="66">
        <v>0</v>
      </c>
      <c r="F224" s="69">
        <v>0</v>
      </c>
      <c r="G224" s="59">
        <v>0</v>
      </c>
      <c r="H224" s="62">
        <v>0</v>
      </c>
      <c r="I224" s="66">
        <v>0</v>
      </c>
      <c r="J224" s="68">
        <v>0</v>
      </c>
      <c r="K224" s="62">
        <v>0</v>
      </c>
      <c r="L224" s="62">
        <v>0</v>
      </c>
      <c r="M224" s="66">
        <v>0</v>
      </c>
      <c r="N224" s="69">
        <v>0</v>
      </c>
      <c r="O224" s="69">
        <v>0</v>
      </c>
      <c r="P224" s="68">
        <v>0</v>
      </c>
      <c r="Q224" s="66">
        <v>0</v>
      </c>
      <c r="R224" s="68">
        <v>0</v>
      </c>
      <c r="S224" s="59">
        <v>0</v>
      </c>
      <c r="T224" s="62">
        <v>0</v>
      </c>
      <c r="U224" s="66">
        <v>0</v>
      </c>
      <c r="V224" s="68">
        <v>0</v>
      </c>
      <c r="W224" s="69">
        <v>0</v>
      </c>
      <c r="X224" s="68">
        <v>0</v>
      </c>
      <c r="Z224" s="75">
        <v>0</v>
      </c>
      <c r="AA224">
        <v>0</v>
      </c>
      <c r="AB224">
        <v>0</v>
      </c>
      <c r="AC224" s="151">
        <v>0</v>
      </c>
      <c r="AD224" s="100">
        <v>0</v>
      </c>
      <c r="AE224" s="72">
        <v>0</v>
      </c>
      <c r="AF224">
        <v>0</v>
      </c>
      <c r="AG224" s="97">
        <v>0</v>
      </c>
      <c r="AH224" s="100">
        <v>0</v>
      </c>
      <c r="AI224" s="72">
        <v>0</v>
      </c>
      <c r="AJ224">
        <v>0</v>
      </c>
      <c r="AK224" s="97">
        <v>0</v>
      </c>
      <c r="AL224" s="100">
        <v>0</v>
      </c>
      <c r="AM224" s="72">
        <v>0</v>
      </c>
      <c r="AN224">
        <v>0</v>
      </c>
      <c r="AO224">
        <v>0</v>
      </c>
      <c r="AP224" s="97">
        <v>0</v>
      </c>
      <c r="AQ224" s="100">
        <v>0</v>
      </c>
      <c r="AR224" s="72">
        <v>0</v>
      </c>
      <c r="AS224">
        <v>0</v>
      </c>
      <c r="AT224">
        <v>0</v>
      </c>
      <c r="AU224" s="97">
        <v>0</v>
      </c>
      <c r="AV224" s="100">
        <v>0</v>
      </c>
      <c r="AW224" s="72">
        <v>0</v>
      </c>
      <c r="AX224">
        <v>0</v>
      </c>
      <c r="AY224">
        <v>0</v>
      </c>
      <c r="AZ224" s="97">
        <v>0</v>
      </c>
      <c r="BA224" s="100">
        <v>0</v>
      </c>
      <c r="BB224" s="72">
        <v>0</v>
      </c>
      <c r="BC224">
        <v>0</v>
      </c>
      <c r="BD224">
        <v>0</v>
      </c>
      <c r="BE224" s="97">
        <v>0</v>
      </c>
      <c r="BG224" s="75">
        <v>0</v>
      </c>
      <c r="BH224" s="69">
        <v>0</v>
      </c>
      <c r="BI224" s="87">
        <v>0</v>
      </c>
      <c r="BJ224" s="75">
        <v>0</v>
      </c>
      <c r="BK224" s="69">
        <v>0</v>
      </c>
      <c r="BL224" s="174">
        <v>0</v>
      </c>
      <c r="BM224" s="75">
        <v>0</v>
      </c>
      <c r="BN224" s="69">
        <v>0</v>
      </c>
      <c r="BO224" s="145">
        <v>0</v>
      </c>
      <c r="BP224" s="75">
        <v>0</v>
      </c>
      <c r="BQ224" s="69">
        <v>0</v>
      </c>
      <c r="BR224" s="145">
        <v>0</v>
      </c>
      <c r="BS224">
        <v>0</v>
      </c>
      <c r="BT224">
        <v>0</v>
      </c>
      <c r="BU224">
        <v>0</v>
      </c>
      <c r="BV224">
        <v>0</v>
      </c>
      <c r="BW224">
        <v>0</v>
      </c>
      <c r="BX224">
        <v>0</v>
      </c>
    </row>
    <row r="225" spans="1:76">
      <c r="A225" s="75">
        <v>0</v>
      </c>
      <c r="B225" s="69">
        <v>0</v>
      </c>
      <c r="C225" s="97">
        <v>0</v>
      </c>
      <c r="D225" s="62">
        <v>0</v>
      </c>
      <c r="E225" s="66">
        <v>0</v>
      </c>
      <c r="F225" s="69">
        <v>0</v>
      </c>
      <c r="G225" s="59">
        <v>0</v>
      </c>
      <c r="H225" s="62">
        <v>0</v>
      </c>
      <c r="I225" s="66">
        <v>0</v>
      </c>
      <c r="J225" s="68">
        <v>0</v>
      </c>
      <c r="K225" s="62">
        <v>0</v>
      </c>
      <c r="L225" s="62">
        <v>0</v>
      </c>
      <c r="M225" s="66">
        <v>0</v>
      </c>
      <c r="N225" s="69">
        <v>0</v>
      </c>
      <c r="O225" s="69">
        <v>0</v>
      </c>
      <c r="P225" s="68">
        <v>0</v>
      </c>
      <c r="Q225" s="66">
        <v>0</v>
      </c>
      <c r="R225" s="68">
        <v>0</v>
      </c>
      <c r="S225" s="59">
        <v>0</v>
      </c>
      <c r="T225" s="62">
        <v>0</v>
      </c>
      <c r="U225" s="66">
        <v>0</v>
      </c>
      <c r="V225" s="68">
        <v>0</v>
      </c>
      <c r="W225" s="69">
        <v>0</v>
      </c>
      <c r="X225" s="68">
        <v>0</v>
      </c>
      <c r="Z225" s="75">
        <v>0</v>
      </c>
      <c r="AA225">
        <v>0</v>
      </c>
      <c r="AB225">
        <v>0</v>
      </c>
      <c r="AC225" s="151">
        <v>0</v>
      </c>
      <c r="AD225" s="100">
        <v>0</v>
      </c>
      <c r="AE225" s="72">
        <v>0</v>
      </c>
      <c r="AF225">
        <v>0</v>
      </c>
      <c r="AG225" s="97">
        <v>0</v>
      </c>
      <c r="AH225" s="100">
        <v>0</v>
      </c>
      <c r="AI225" s="72">
        <v>0</v>
      </c>
      <c r="AJ225">
        <v>0</v>
      </c>
      <c r="AK225" s="97">
        <v>0</v>
      </c>
      <c r="AL225" s="100">
        <v>0</v>
      </c>
      <c r="AM225" s="72">
        <v>0</v>
      </c>
      <c r="AN225">
        <v>0</v>
      </c>
      <c r="AO225">
        <v>0</v>
      </c>
      <c r="AP225" s="97">
        <v>0</v>
      </c>
      <c r="AQ225" s="100">
        <v>0</v>
      </c>
      <c r="AR225" s="72">
        <v>0</v>
      </c>
      <c r="AS225">
        <v>0</v>
      </c>
      <c r="AT225">
        <v>0</v>
      </c>
      <c r="AU225" s="97">
        <v>0</v>
      </c>
      <c r="AV225" s="100">
        <v>0</v>
      </c>
      <c r="AW225" s="72">
        <v>0</v>
      </c>
      <c r="AX225">
        <v>0</v>
      </c>
      <c r="AY225">
        <v>0</v>
      </c>
      <c r="AZ225" s="97">
        <v>0</v>
      </c>
      <c r="BA225" s="100">
        <v>0</v>
      </c>
      <c r="BB225" s="72">
        <v>0</v>
      </c>
      <c r="BC225">
        <v>0</v>
      </c>
      <c r="BD225">
        <v>0</v>
      </c>
      <c r="BE225" s="97">
        <v>0</v>
      </c>
      <c r="BG225" s="75">
        <v>0</v>
      </c>
      <c r="BH225" s="69">
        <v>0</v>
      </c>
      <c r="BI225" s="87">
        <v>0</v>
      </c>
      <c r="BJ225" s="75">
        <v>0</v>
      </c>
      <c r="BK225" s="69">
        <v>0</v>
      </c>
      <c r="BL225" s="174">
        <v>0</v>
      </c>
      <c r="BM225" s="75">
        <v>0</v>
      </c>
      <c r="BN225" s="69">
        <v>0</v>
      </c>
      <c r="BO225" s="145">
        <v>0</v>
      </c>
      <c r="BP225" s="75">
        <v>0</v>
      </c>
      <c r="BQ225" s="69">
        <v>0</v>
      </c>
      <c r="BR225" s="145">
        <v>0</v>
      </c>
      <c r="BS225">
        <v>0</v>
      </c>
      <c r="BT225">
        <v>0</v>
      </c>
      <c r="BU225">
        <v>0</v>
      </c>
      <c r="BV225">
        <v>0</v>
      </c>
      <c r="BW225">
        <v>0</v>
      </c>
      <c r="BX225">
        <v>0</v>
      </c>
    </row>
    <row r="226" spans="1:76">
      <c r="A226" s="75">
        <v>0</v>
      </c>
      <c r="B226" s="69">
        <v>0</v>
      </c>
      <c r="C226" s="97">
        <v>0</v>
      </c>
      <c r="D226" s="62">
        <v>0</v>
      </c>
      <c r="E226" s="66">
        <v>0</v>
      </c>
      <c r="F226" s="69">
        <v>0</v>
      </c>
      <c r="G226" s="59">
        <v>0</v>
      </c>
      <c r="H226" s="62">
        <v>0</v>
      </c>
      <c r="I226" s="66">
        <v>0</v>
      </c>
      <c r="J226" s="68">
        <v>0</v>
      </c>
      <c r="K226" s="62">
        <v>0</v>
      </c>
      <c r="L226" s="62">
        <v>0</v>
      </c>
      <c r="M226" s="66">
        <v>0</v>
      </c>
      <c r="N226" s="69">
        <v>0</v>
      </c>
      <c r="O226" s="69">
        <v>0</v>
      </c>
      <c r="P226" s="68">
        <v>0</v>
      </c>
      <c r="Q226" s="66">
        <v>0</v>
      </c>
      <c r="R226" s="68">
        <v>0</v>
      </c>
      <c r="S226" s="59">
        <v>0</v>
      </c>
      <c r="T226" s="62">
        <v>0</v>
      </c>
      <c r="U226" s="66">
        <v>0</v>
      </c>
      <c r="V226" s="68">
        <v>0</v>
      </c>
      <c r="W226" s="69">
        <v>0</v>
      </c>
      <c r="X226" s="68">
        <v>0</v>
      </c>
      <c r="Z226" s="75">
        <v>0</v>
      </c>
      <c r="AA226">
        <v>0</v>
      </c>
      <c r="AB226">
        <v>0</v>
      </c>
      <c r="AC226" s="151">
        <v>0</v>
      </c>
      <c r="AD226" s="100">
        <v>0</v>
      </c>
      <c r="AE226" s="72">
        <v>0</v>
      </c>
      <c r="AF226">
        <v>0</v>
      </c>
      <c r="AG226" s="97">
        <v>0</v>
      </c>
      <c r="AH226" s="100">
        <v>0</v>
      </c>
      <c r="AI226" s="72">
        <v>0</v>
      </c>
      <c r="AJ226">
        <v>0</v>
      </c>
      <c r="AK226" s="97">
        <v>0</v>
      </c>
      <c r="AL226" s="100">
        <v>0</v>
      </c>
      <c r="AM226" s="72">
        <v>0</v>
      </c>
      <c r="AN226">
        <v>0</v>
      </c>
      <c r="AO226">
        <v>0</v>
      </c>
      <c r="AP226" s="97">
        <v>0</v>
      </c>
      <c r="AQ226" s="100">
        <v>0</v>
      </c>
      <c r="AR226" s="72">
        <v>0</v>
      </c>
      <c r="AS226">
        <v>0</v>
      </c>
      <c r="AT226">
        <v>0</v>
      </c>
      <c r="AU226" s="97">
        <v>0</v>
      </c>
      <c r="AV226" s="100">
        <v>0</v>
      </c>
      <c r="AW226" s="72">
        <v>0</v>
      </c>
      <c r="AX226">
        <v>0</v>
      </c>
      <c r="AY226">
        <v>0</v>
      </c>
      <c r="AZ226" s="97">
        <v>0</v>
      </c>
      <c r="BA226" s="100">
        <v>0</v>
      </c>
      <c r="BB226" s="72">
        <v>0</v>
      </c>
      <c r="BC226">
        <v>0</v>
      </c>
      <c r="BD226">
        <v>0</v>
      </c>
      <c r="BE226" s="97">
        <v>0</v>
      </c>
      <c r="BG226" s="75">
        <v>0</v>
      </c>
      <c r="BH226" s="69">
        <v>0</v>
      </c>
      <c r="BI226" s="87">
        <v>0</v>
      </c>
      <c r="BJ226" s="75">
        <v>0</v>
      </c>
      <c r="BK226" s="69">
        <v>0</v>
      </c>
      <c r="BL226" s="174">
        <v>0</v>
      </c>
      <c r="BM226" s="75">
        <v>0</v>
      </c>
      <c r="BN226" s="69">
        <v>0</v>
      </c>
      <c r="BO226" s="145">
        <v>0</v>
      </c>
      <c r="BP226" s="75">
        <v>0</v>
      </c>
      <c r="BQ226" s="69">
        <v>0</v>
      </c>
      <c r="BR226" s="145">
        <v>0</v>
      </c>
      <c r="BS226">
        <v>0</v>
      </c>
      <c r="BT226">
        <v>0</v>
      </c>
      <c r="BU226">
        <v>0</v>
      </c>
      <c r="BV226">
        <v>0</v>
      </c>
      <c r="BW226">
        <v>0</v>
      </c>
      <c r="BX226">
        <v>0</v>
      </c>
    </row>
    <row r="227" spans="1:76">
      <c r="A227" s="75">
        <v>0</v>
      </c>
      <c r="B227" s="69">
        <v>0</v>
      </c>
      <c r="C227" s="97">
        <v>0</v>
      </c>
      <c r="D227" s="62">
        <v>0</v>
      </c>
      <c r="E227" s="66">
        <v>0</v>
      </c>
      <c r="F227" s="69">
        <v>0</v>
      </c>
      <c r="G227" s="59">
        <v>0</v>
      </c>
      <c r="H227" s="62">
        <v>0</v>
      </c>
      <c r="I227" s="66">
        <v>0</v>
      </c>
      <c r="J227" s="68">
        <v>0</v>
      </c>
      <c r="K227" s="62">
        <v>0</v>
      </c>
      <c r="L227" s="62">
        <v>0</v>
      </c>
      <c r="M227" s="66">
        <v>0</v>
      </c>
      <c r="N227" s="69">
        <v>0</v>
      </c>
      <c r="O227" s="69">
        <v>0</v>
      </c>
      <c r="P227" s="68">
        <v>0</v>
      </c>
      <c r="Q227" s="66">
        <v>0</v>
      </c>
      <c r="R227" s="68">
        <v>0</v>
      </c>
      <c r="S227" s="59">
        <v>0</v>
      </c>
      <c r="T227" s="62">
        <v>0</v>
      </c>
      <c r="U227" s="66">
        <v>0</v>
      </c>
      <c r="V227" s="68">
        <v>0</v>
      </c>
      <c r="W227" s="69">
        <v>0</v>
      </c>
      <c r="X227" s="68">
        <v>0</v>
      </c>
      <c r="Z227" s="75">
        <v>0</v>
      </c>
      <c r="AA227">
        <v>0</v>
      </c>
      <c r="AB227">
        <v>0</v>
      </c>
      <c r="AC227" s="151">
        <v>0</v>
      </c>
      <c r="AD227" s="100">
        <v>0</v>
      </c>
      <c r="AE227" s="72">
        <v>0</v>
      </c>
      <c r="AF227">
        <v>0</v>
      </c>
      <c r="AG227" s="97">
        <v>0</v>
      </c>
      <c r="AH227" s="100">
        <v>0</v>
      </c>
      <c r="AI227" s="72">
        <v>0</v>
      </c>
      <c r="AJ227">
        <v>0</v>
      </c>
      <c r="AK227" s="97">
        <v>0</v>
      </c>
      <c r="AL227" s="100">
        <v>0</v>
      </c>
      <c r="AM227" s="72">
        <v>0</v>
      </c>
      <c r="AN227">
        <v>0</v>
      </c>
      <c r="AO227">
        <v>0</v>
      </c>
      <c r="AP227" s="97">
        <v>0</v>
      </c>
      <c r="AQ227" s="100">
        <v>0</v>
      </c>
      <c r="AR227" s="72">
        <v>0</v>
      </c>
      <c r="AS227">
        <v>0</v>
      </c>
      <c r="AT227">
        <v>0</v>
      </c>
      <c r="AU227" s="97">
        <v>0</v>
      </c>
      <c r="AV227" s="100">
        <v>0</v>
      </c>
      <c r="AW227" s="72">
        <v>0</v>
      </c>
      <c r="AX227">
        <v>0</v>
      </c>
      <c r="AY227">
        <v>0</v>
      </c>
      <c r="AZ227" s="97">
        <v>0</v>
      </c>
      <c r="BA227" s="100">
        <v>0</v>
      </c>
      <c r="BB227" s="72">
        <v>0</v>
      </c>
      <c r="BC227">
        <v>0</v>
      </c>
      <c r="BD227">
        <v>0</v>
      </c>
      <c r="BE227" s="97">
        <v>0</v>
      </c>
      <c r="BG227" s="75">
        <v>0</v>
      </c>
      <c r="BH227" s="69">
        <v>0</v>
      </c>
      <c r="BI227" s="87">
        <v>0</v>
      </c>
      <c r="BJ227" s="75">
        <v>0</v>
      </c>
      <c r="BK227" s="69">
        <v>0</v>
      </c>
      <c r="BL227" s="174">
        <v>0</v>
      </c>
      <c r="BM227" s="75">
        <v>0</v>
      </c>
      <c r="BN227" s="69">
        <v>0</v>
      </c>
      <c r="BO227" s="145">
        <v>0</v>
      </c>
      <c r="BP227" s="75">
        <v>0</v>
      </c>
      <c r="BQ227" s="69">
        <v>0</v>
      </c>
      <c r="BR227" s="145">
        <v>0</v>
      </c>
      <c r="BS227">
        <v>0</v>
      </c>
      <c r="BT227">
        <v>0</v>
      </c>
      <c r="BU227">
        <v>0</v>
      </c>
      <c r="BV227">
        <v>0</v>
      </c>
      <c r="BW227">
        <v>0</v>
      </c>
      <c r="BX227">
        <v>0</v>
      </c>
    </row>
    <row r="228" spans="1:76">
      <c r="A228" s="75">
        <v>0</v>
      </c>
      <c r="B228" s="69">
        <v>0</v>
      </c>
      <c r="C228" s="97">
        <v>0</v>
      </c>
      <c r="D228" s="62">
        <v>0</v>
      </c>
      <c r="E228" s="66">
        <v>0</v>
      </c>
      <c r="F228" s="69">
        <v>0</v>
      </c>
      <c r="G228" s="59">
        <v>0</v>
      </c>
      <c r="H228" s="62">
        <v>0</v>
      </c>
      <c r="I228" s="66">
        <v>0</v>
      </c>
      <c r="J228" s="68">
        <v>0</v>
      </c>
      <c r="K228" s="62">
        <v>0</v>
      </c>
      <c r="L228" s="62">
        <v>0</v>
      </c>
      <c r="M228" s="66">
        <v>0</v>
      </c>
      <c r="N228" s="69">
        <v>0</v>
      </c>
      <c r="O228" s="69">
        <v>0</v>
      </c>
      <c r="P228" s="68">
        <v>0</v>
      </c>
      <c r="Q228" s="66">
        <v>0</v>
      </c>
      <c r="R228" s="68">
        <v>0</v>
      </c>
      <c r="S228" s="59">
        <v>0</v>
      </c>
      <c r="T228" s="62">
        <v>0</v>
      </c>
      <c r="U228" s="66">
        <v>0</v>
      </c>
      <c r="V228" s="68">
        <v>0</v>
      </c>
      <c r="W228" s="69">
        <v>0</v>
      </c>
      <c r="X228" s="68">
        <v>0</v>
      </c>
      <c r="Z228" s="75">
        <v>0</v>
      </c>
      <c r="AA228">
        <v>0</v>
      </c>
      <c r="AB228">
        <v>0</v>
      </c>
      <c r="AC228" s="151">
        <v>0</v>
      </c>
      <c r="AD228" s="100">
        <v>0</v>
      </c>
      <c r="AE228" s="72">
        <v>0</v>
      </c>
      <c r="AF228">
        <v>0</v>
      </c>
      <c r="AG228" s="97">
        <v>0</v>
      </c>
      <c r="AH228" s="100">
        <v>0</v>
      </c>
      <c r="AI228" s="72">
        <v>0</v>
      </c>
      <c r="AJ228">
        <v>0</v>
      </c>
      <c r="AK228" s="97">
        <v>0</v>
      </c>
      <c r="AL228" s="100">
        <v>0</v>
      </c>
      <c r="AM228" s="72">
        <v>0</v>
      </c>
      <c r="AN228">
        <v>0</v>
      </c>
      <c r="AO228">
        <v>0</v>
      </c>
      <c r="AP228" s="97">
        <v>0</v>
      </c>
      <c r="AQ228" s="100">
        <v>0</v>
      </c>
      <c r="AR228" s="72">
        <v>0</v>
      </c>
      <c r="AS228">
        <v>0</v>
      </c>
      <c r="AT228">
        <v>0</v>
      </c>
      <c r="AU228" s="97">
        <v>0</v>
      </c>
      <c r="AV228" s="100">
        <v>0</v>
      </c>
      <c r="AW228" s="72">
        <v>0</v>
      </c>
      <c r="AX228">
        <v>0</v>
      </c>
      <c r="AY228">
        <v>0</v>
      </c>
      <c r="AZ228" s="97">
        <v>0</v>
      </c>
      <c r="BA228" s="100">
        <v>0</v>
      </c>
      <c r="BB228" s="72">
        <v>0</v>
      </c>
      <c r="BC228">
        <v>0</v>
      </c>
      <c r="BD228">
        <v>0</v>
      </c>
      <c r="BE228" s="97">
        <v>0</v>
      </c>
      <c r="BG228" s="75">
        <v>0</v>
      </c>
      <c r="BH228" s="69">
        <v>0</v>
      </c>
      <c r="BI228" s="87">
        <v>0</v>
      </c>
      <c r="BJ228" s="75">
        <v>0</v>
      </c>
      <c r="BK228" s="69">
        <v>0</v>
      </c>
      <c r="BL228" s="174">
        <v>0</v>
      </c>
      <c r="BM228" s="75">
        <v>0</v>
      </c>
      <c r="BN228" s="69">
        <v>0</v>
      </c>
      <c r="BO228" s="145">
        <v>0</v>
      </c>
      <c r="BP228" s="75">
        <v>0</v>
      </c>
      <c r="BQ228" s="69">
        <v>0</v>
      </c>
      <c r="BR228" s="145">
        <v>0</v>
      </c>
      <c r="BS228">
        <v>0</v>
      </c>
      <c r="BT228">
        <v>0</v>
      </c>
      <c r="BU228">
        <v>0</v>
      </c>
      <c r="BV228">
        <v>0</v>
      </c>
      <c r="BW228">
        <v>0</v>
      </c>
      <c r="BX228">
        <v>0</v>
      </c>
    </row>
    <row r="229" spans="1:76">
      <c r="A229" s="75">
        <v>0</v>
      </c>
      <c r="B229" s="69">
        <v>0</v>
      </c>
      <c r="C229" s="97">
        <v>0</v>
      </c>
      <c r="D229" s="62">
        <v>0</v>
      </c>
      <c r="E229" s="66">
        <v>0</v>
      </c>
      <c r="F229" s="69">
        <v>0</v>
      </c>
      <c r="G229" s="59">
        <v>0</v>
      </c>
      <c r="H229" s="62">
        <v>0</v>
      </c>
      <c r="I229" s="66">
        <v>0</v>
      </c>
      <c r="J229" s="68">
        <v>0</v>
      </c>
      <c r="K229" s="62">
        <v>0</v>
      </c>
      <c r="L229" s="62">
        <v>0</v>
      </c>
      <c r="M229" s="66">
        <v>0</v>
      </c>
      <c r="N229" s="69">
        <v>0</v>
      </c>
      <c r="O229" s="69">
        <v>0</v>
      </c>
      <c r="P229" s="68">
        <v>0</v>
      </c>
      <c r="Q229" s="66">
        <v>0</v>
      </c>
      <c r="R229" s="68">
        <v>0</v>
      </c>
      <c r="S229" s="59">
        <v>0</v>
      </c>
      <c r="T229" s="62">
        <v>0</v>
      </c>
      <c r="U229" s="66">
        <v>0</v>
      </c>
      <c r="V229" s="68">
        <v>0</v>
      </c>
      <c r="W229" s="69">
        <v>0</v>
      </c>
      <c r="X229" s="68">
        <v>0</v>
      </c>
      <c r="Z229" s="75">
        <v>0</v>
      </c>
      <c r="AA229">
        <v>0</v>
      </c>
      <c r="AB229">
        <v>0</v>
      </c>
      <c r="AC229" s="151">
        <v>0</v>
      </c>
      <c r="AD229" s="100">
        <v>0</v>
      </c>
      <c r="AE229" s="72">
        <v>0</v>
      </c>
      <c r="AF229">
        <v>0</v>
      </c>
      <c r="AG229" s="97">
        <v>0</v>
      </c>
      <c r="AH229" s="100">
        <v>0</v>
      </c>
      <c r="AI229" s="72">
        <v>0</v>
      </c>
      <c r="AJ229">
        <v>0</v>
      </c>
      <c r="AK229" s="97">
        <v>0</v>
      </c>
      <c r="AL229" s="100">
        <v>0</v>
      </c>
      <c r="AM229" s="72">
        <v>0</v>
      </c>
      <c r="AN229">
        <v>0</v>
      </c>
      <c r="AO229">
        <v>0</v>
      </c>
      <c r="AP229" s="97">
        <v>0</v>
      </c>
      <c r="AQ229" s="100">
        <v>0</v>
      </c>
      <c r="AR229" s="72">
        <v>0</v>
      </c>
      <c r="AS229">
        <v>0</v>
      </c>
      <c r="AT229">
        <v>0</v>
      </c>
      <c r="AU229" s="97">
        <v>0</v>
      </c>
      <c r="AV229" s="100">
        <v>0</v>
      </c>
      <c r="AW229" s="72">
        <v>0</v>
      </c>
      <c r="AX229">
        <v>0</v>
      </c>
      <c r="AY229">
        <v>0</v>
      </c>
      <c r="AZ229" s="97">
        <v>0</v>
      </c>
      <c r="BA229" s="100">
        <v>0</v>
      </c>
      <c r="BB229" s="72">
        <v>0</v>
      </c>
      <c r="BC229">
        <v>0</v>
      </c>
      <c r="BD229">
        <v>0</v>
      </c>
      <c r="BE229" s="97">
        <v>0</v>
      </c>
      <c r="BG229" s="75">
        <v>0</v>
      </c>
      <c r="BH229" s="69">
        <v>0</v>
      </c>
      <c r="BI229" s="87">
        <v>0</v>
      </c>
      <c r="BJ229" s="75">
        <v>0</v>
      </c>
      <c r="BK229" s="69">
        <v>0</v>
      </c>
      <c r="BL229" s="174">
        <v>0</v>
      </c>
      <c r="BM229" s="75">
        <v>0</v>
      </c>
      <c r="BN229" s="69">
        <v>0</v>
      </c>
      <c r="BO229" s="145">
        <v>0</v>
      </c>
      <c r="BP229" s="75">
        <v>0</v>
      </c>
      <c r="BQ229" s="69">
        <v>0</v>
      </c>
      <c r="BR229" s="145">
        <v>0</v>
      </c>
      <c r="BS229">
        <v>0</v>
      </c>
      <c r="BT229">
        <v>0</v>
      </c>
      <c r="BU229">
        <v>0</v>
      </c>
      <c r="BV229">
        <v>0</v>
      </c>
      <c r="BW229">
        <v>0</v>
      </c>
      <c r="BX229">
        <v>0</v>
      </c>
    </row>
    <row r="230" spans="1:76">
      <c r="A230" s="75">
        <v>0</v>
      </c>
      <c r="B230" s="69">
        <v>0</v>
      </c>
      <c r="C230" s="97">
        <v>0</v>
      </c>
      <c r="D230" s="62">
        <v>0</v>
      </c>
      <c r="E230" s="66">
        <v>0</v>
      </c>
      <c r="F230" s="69">
        <v>0</v>
      </c>
      <c r="G230" s="59">
        <v>0</v>
      </c>
      <c r="H230" s="62">
        <v>0</v>
      </c>
      <c r="I230" s="66">
        <v>0</v>
      </c>
      <c r="J230" s="68">
        <v>0</v>
      </c>
      <c r="K230" s="62">
        <v>0</v>
      </c>
      <c r="L230" s="62">
        <v>0</v>
      </c>
      <c r="M230" s="66">
        <v>0</v>
      </c>
      <c r="N230" s="69">
        <v>0</v>
      </c>
      <c r="O230" s="69">
        <v>0</v>
      </c>
      <c r="P230" s="68">
        <v>0</v>
      </c>
      <c r="Q230" s="66">
        <v>0</v>
      </c>
      <c r="R230" s="68">
        <v>0</v>
      </c>
      <c r="S230" s="59">
        <v>0</v>
      </c>
      <c r="T230" s="62">
        <v>0</v>
      </c>
      <c r="U230" s="66">
        <v>0</v>
      </c>
      <c r="V230" s="68">
        <v>0</v>
      </c>
      <c r="W230" s="69">
        <v>0</v>
      </c>
      <c r="X230" s="68">
        <v>0</v>
      </c>
      <c r="Z230" s="75">
        <v>0</v>
      </c>
      <c r="AA230">
        <v>0</v>
      </c>
      <c r="AB230">
        <v>0</v>
      </c>
      <c r="AC230" s="151">
        <v>0</v>
      </c>
      <c r="AD230" s="100">
        <v>0</v>
      </c>
      <c r="AE230" s="72">
        <v>0</v>
      </c>
      <c r="AF230">
        <v>0</v>
      </c>
      <c r="AG230" s="97">
        <v>0</v>
      </c>
      <c r="AH230" s="100">
        <v>0</v>
      </c>
      <c r="AI230" s="72">
        <v>0</v>
      </c>
      <c r="AJ230">
        <v>0</v>
      </c>
      <c r="AK230" s="97">
        <v>0</v>
      </c>
      <c r="AL230" s="100">
        <v>0</v>
      </c>
      <c r="AM230" s="72">
        <v>0</v>
      </c>
      <c r="AN230">
        <v>0</v>
      </c>
      <c r="AO230">
        <v>0</v>
      </c>
      <c r="AP230" s="97">
        <v>0</v>
      </c>
      <c r="AQ230" s="100">
        <v>0</v>
      </c>
      <c r="AR230" s="72">
        <v>0</v>
      </c>
      <c r="AS230">
        <v>0</v>
      </c>
      <c r="AT230">
        <v>0</v>
      </c>
      <c r="AU230" s="97">
        <v>0</v>
      </c>
      <c r="AV230" s="100">
        <v>0</v>
      </c>
      <c r="AW230" s="72">
        <v>0</v>
      </c>
      <c r="AX230">
        <v>0</v>
      </c>
      <c r="AY230">
        <v>0</v>
      </c>
      <c r="AZ230" s="97">
        <v>0</v>
      </c>
      <c r="BA230" s="100">
        <v>0</v>
      </c>
      <c r="BB230" s="72">
        <v>0</v>
      </c>
      <c r="BC230">
        <v>0</v>
      </c>
      <c r="BD230">
        <v>0</v>
      </c>
      <c r="BE230" s="97">
        <v>0</v>
      </c>
      <c r="BG230" s="75">
        <v>0</v>
      </c>
      <c r="BH230" s="69">
        <v>0</v>
      </c>
      <c r="BI230" s="87">
        <v>0</v>
      </c>
      <c r="BJ230" s="75">
        <v>0</v>
      </c>
      <c r="BK230" s="69">
        <v>0</v>
      </c>
      <c r="BL230" s="174">
        <v>0</v>
      </c>
      <c r="BM230" s="75">
        <v>0</v>
      </c>
      <c r="BN230" s="69">
        <v>0</v>
      </c>
      <c r="BO230" s="145">
        <v>0</v>
      </c>
      <c r="BP230" s="75">
        <v>0</v>
      </c>
      <c r="BQ230" s="69">
        <v>0</v>
      </c>
      <c r="BR230" s="145">
        <v>0</v>
      </c>
      <c r="BS230">
        <v>0</v>
      </c>
      <c r="BT230">
        <v>0</v>
      </c>
      <c r="BU230">
        <v>0</v>
      </c>
      <c r="BV230">
        <v>0</v>
      </c>
      <c r="BW230">
        <v>0</v>
      </c>
      <c r="BX230">
        <v>0</v>
      </c>
    </row>
    <row r="231" spans="1:76">
      <c r="A231" s="75">
        <v>0</v>
      </c>
      <c r="B231" s="69">
        <v>0</v>
      </c>
      <c r="C231" s="97">
        <v>0</v>
      </c>
      <c r="D231" s="62">
        <v>0</v>
      </c>
      <c r="E231" s="66">
        <v>0</v>
      </c>
      <c r="F231" s="69">
        <v>0</v>
      </c>
      <c r="G231" s="59">
        <v>0</v>
      </c>
      <c r="H231" s="62">
        <v>0</v>
      </c>
      <c r="I231" s="66">
        <v>0</v>
      </c>
      <c r="J231" s="68">
        <v>0</v>
      </c>
      <c r="K231" s="62">
        <v>0</v>
      </c>
      <c r="L231" s="62">
        <v>0</v>
      </c>
      <c r="M231" s="66">
        <v>0</v>
      </c>
      <c r="N231" s="69">
        <v>0</v>
      </c>
      <c r="O231" s="69">
        <v>0</v>
      </c>
      <c r="P231" s="68">
        <v>0</v>
      </c>
      <c r="Q231" s="66">
        <v>0</v>
      </c>
      <c r="R231" s="68">
        <v>0</v>
      </c>
      <c r="S231" s="59">
        <v>0</v>
      </c>
      <c r="T231" s="62">
        <v>0</v>
      </c>
      <c r="U231" s="66">
        <v>0</v>
      </c>
      <c r="V231" s="68">
        <v>0</v>
      </c>
      <c r="W231" s="69">
        <v>0</v>
      </c>
      <c r="X231" s="68">
        <v>0</v>
      </c>
      <c r="Z231" s="75">
        <v>0</v>
      </c>
      <c r="AA231">
        <v>0</v>
      </c>
      <c r="AB231">
        <v>0</v>
      </c>
      <c r="AC231" s="151">
        <v>0</v>
      </c>
      <c r="AD231" s="100">
        <v>0</v>
      </c>
      <c r="AE231" s="72">
        <v>0</v>
      </c>
      <c r="AF231">
        <v>0</v>
      </c>
      <c r="AG231" s="97">
        <v>0</v>
      </c>
      <c r="AH231" s="100">
        <v>0</v>
      </c>
      <c r="AI231" s="72">
        <v>0</v>
      </c>
      <c r="AJ231">
        <v>0</v>
      </c>
      <c r="AK231" s="97">
        <v>0</v>
      </c>
      <c r="AL231" s="100">
        <v>0</v>
      </c>
      <c r="AM231" s="72">
        <v>0</v>
      </c>
      <c r="AN231">
        <v>0</v>
      </c>
      <c r="AO231">
        <v>0</v>
      </c>
      <c r="AP231" s="97">
        <v>0</v>
      </c>
      <c r="AQ231" s="100">
        <v>0</v>
      </c>
      <c r="AR231" s="72">
        <v>0</v>
      </c>
      <c r="AS231">
        <v>0</v>
      </c>
      <c r="AT231">
        <v>0</v>
      </c>
      <c r="AU231" s="97">
        <v>0</v>
      </c>
      <c r="AV231" s="100">
        <v>0</v>
      </c>
      <c r="AW231" s="72">
        <v>0</v>
      </c>
      <c r="AX231">
        <v>0</v>
      </c>
      <c r="AY231">
        <v>0</v>
      </c>
      <c r="AZ231" s="97">
        <v>0</v>
      </c>
      <c r="BA231" s="100">
        <v>0</v>
      </c>
      <c r="BB231" s="72">
        <v>0</v>
      </c>
      <c r="BC231">
        <v>0</v>
      </c>
      <c r="BD231">
        <v>0</v>
      </c>
      <c r="BE231" s="97">
        <v>0</v>
      </c>
      <c r="BG231" s="75">
        <v>0</v>
      </c>
      <c r="BH231" s="69">
        <v>0</v>
      </c>
      <c r="BI231" s="87">
        <v>0</v>
      </c>
      <c r="BJ231" s="75">
        <v>0</v>
      </c>
      <c r="BK231" s="69">
        <v>0</v>
      </c>
      <c r="BL231" s="174">
        <v>0</v>
      </c>
      <c r="BM231" s="75">
        <v>0</v>
      </c>
      <c r="BN231" s="69">
        <v>0</v>
      </c>
      <c r="BO231" s="145">
        <v>0</v>
      </c>
      <c r="BP231" s="75">
        <v>0</v>
      </c>
      <c r="BQ231" s="69">
        <v>0</v>
      </c>
      <c r="BR231" s="145">
        <v>0</v>
      </c>
      <c r="BS231">
        <v>0</v>
      </c>
      <c r="BT231">
        <v>0</v>
      </c>
      <c r="BU231">
        <v>0</v>
      </c>
      <c r="BV231">
        <v>0</v>
      </c>
      <c r="BW231">
        <v>0</v>
      </c>
      <c r="BX231">
        <v>0</v>
      </c>
    </row>
    <row r="232" spans="1:76">
      <c r="A232" s="75">
        <v>0</v>
      </c>
      <c r="B232" s="69">
        <v>0</v>
      </c>
      <c r="C232" s="97">
        <v>0</v>
      </c>
      <c r="D232" s="62">
        <v>0</v>
      </c>
      <c r="E232" s="66">
        <v>0</v>
      </c>
      <c r="F232" s="69">
        <v>0</v>
      </c>
      <c r="G232" s="59">
        <v>0</v>
      </c>
      <c r="H232" s="62">
        <v>0</v>
      </c>
      <c r="I232" s="66">
        <v>0</v>
      </c>
      <c r="J232" s="68">
        <v>0</v>
      </c>
      <c r="K232" s="62">
        <v>0</v>
      </c>
      <c r="L232" s="62">
        <v>0</v>
      </c>
      <c r="M232" s="66">
        <v>0</v>
      </c>
      <c r="N232" s="69">
        <v>0</v>
      </c>
      <c r="O232" s="69">
        <v>0</v>
      </c>
      <c r="P232" s="68">
        <v>0</v>
      </c>
      <c r="Q232" s="66">
        <v>0</v>
      </c>
      <c r="R232" s="68">
        <v>0</v>
      </c>
      <c r="S232" s="59">
        <v>0</v>
      </c>
      <c r="T232" s="62">
        <v>0</v>
      </c>
      <c r="U232" s="66">
        <v>0</v>
      </c>
      <c r="V232" s="68">
        <v>0</v>
      </c>
      <c r="W232" s="69">
        <v>0</v>
      </c>
      <c r="X232" s="68">
        <v>0</v>
      </c>
      <c r="Z232" s="75">
        <v>0</v>
      </c>
      <c r="AA232">
        <v>0</v>
      </c>
      <c r="AB232">
        <v>0</v>
      </c>
      <c r="AC232" s="151">
        <v>0</v>
      </c>
      <c r="AD232" s="100">
        <v>0</v>
      </c>
      <c r="AE232" s="72">
        <v>0</v>
      </c>
      <c r="AF232">
        <v>0</v>
      </c>
      <c r="AG232" s="97">
        <v>0</v>
      </c>
      <c r="AH232" s="100">
        <v>0</v>
      </c>
      <c r="AI232" s="72">
        <v>0</v>
      </c>
      <c r="AJ232">
        <v>0</v>
      </c>
      <c r="AK232" s="97">
        <v>0</v>
      </c>
      <c r="AL232" s="100">
        <v>0</v>
      </c>
      <c r="AM232" s="72">
        <v>0</v>
      </c>
      <c r="AN232">
        <v>0</v>
      </c>
      <c r="AO232">
        <v>0</v>
      </c>
      <c r="AP232" s="97">
        <v>0</v>
      </c>
      <c r="AQ232" s="100">
        <v>0</v>
      </c>
      <c r="AR232" s="72">
        <v>0</v>
      </c>
      <c r="AS232">
        <v>0</v>
      </c>
      <c r="AT232">
        <v>0</v>
      </c>
      <c r="AU232" s="97">
        <v>0</v>
      </c>
      <c r="AV232" s="100">
        <v>0</v>
      </c>
      <c r="AW232" s="72">
        <v>0</v>
      </c>
      <c r="AX232">
        <v>0</v>
      </c>
      <c r="AY232">
        <v>0</v>
      </c>
      <c r="AZ232" s="97">
        <v>0</v>
      </c>
      <c r="BA232" s="100">
        <v>0</v>
      </c>
      <c r="BB232" s="72">
        <v>0</v>
      </c>
      <c r="BC232">
        <v>0</v>
      </c>
      <c r="BD232">
        <v>0</v>
      </c>
      <c r="BE232" s="97">
        <v>0</v>
      </c>
      <c r="BG232" s="75">
        <v>0</v>
      </c>
      <c r="BH232" s="69">
        <v>0</v>
      </c>
      <c r="BI232" s="87">
        <v>0</v>
      </c>
      <c r="BJ232" s="75">
        <v>0</v>
      </c>
      <c r="BK232" s="69">
        <v>0</v>
      </c>
      <c r="BL232" s="174">
        <v>0</v>
      </c>
      <c r="BM232" s="75">
        <v>0</v>
      </c>
      <c r="BN232" s="69">
        <v>0</v>
      </c>
      <c r="BO232" s="145">
        <v>0</v>
      </c>
      <c r="BP232" s="75">
        <v>0</v>
      </c>
      <c r="BQ232" s="69">
        <v>0</v>
      </c>
      <c r="BR232" s="145">
        <v>0</v>
      </c>
      <c r="BS232">
        <v>0</v>
      </c>
      <c r="BT232">
        <v>0</v>
      </c>
      <c r="BU232">
        <v>0</v>
      </c>
      <c r="BV232">
        <v>0</v>
      </c>
      <c r="BW232">
        <v>0</v>
      </c>
      <c r="BX232">
        <v>0</v>
      </c>
    </row>
    <row r="233" spans="1:76">
      <c r="A233" s="75">
        <v>0</v>
      </c>
      <c r="B233" s="69">
        <v>0</v>
      </c>
      <c r="C233" s="97">
        <v>0</v>
      </c>
      <c r="D233" s="62">
        <v>0</v>
      </c>
      <c r="E233" s="66">
        <v>0</v>
      </c>
      <c r="F233" s="69">
        <v>0</v>
      </c>
      <c r="G233" s="59">
        <v>0</v>
      </c>
      <c r="H233" s="62">
        <v>0</v>
      </c>
      <c r="I233" s="66">
        <v>0</v>
      </c>
      <c r="J233" s="68">
        <v>0</v>
      </c>
      <c r="K233" s="62">
        <v>0</v>
      </c>
      <c r="L233" s="62">
        <v>0</v>
      </c>
      <c r="M233" s="66">
        <v>0</v>
      </c>
      <c r="N233" s="69">
        <v>0</v>
      </c>
      <c r="O233" s="69">
        <v>0</v>
      </c>
      <c r="P233" s="68">
        <v>0</v>
      </c>
      <c r="Q233" s="66">
        <v>0</v>
      </c>
      <c r="R233" s="68">
        <v>0</v>
      </c>
      <c r="S233" s="59">
        <v>0</v>
      </c>
      <c r="T233" s="62">
        <v>0</v>
      </c>
      <c r="U233" s="66">
        <v>0</v>
      </c>
      <c r="V233" s="68">
        <v>0</v>
      </c>
      <c r="W233" s="69">
        <v>0</v>
      </c>
      <c r="X233" s="68">
        <v>0</v>
      </c>
      <c r="Z233" s="75">
        <v>0</v>
      </c>
      <c r="AA233">
        <v>0</v>
      </c>
      <c r="AB233">
        <v>0</v>
      </c>
      <c r="AC233" s="151">
        <v>0</v>
      </c>
      <c r="AD233" s="100">
        <v>0</v>
      </c>
      <c r="AE233" s="72">
        <v>0</v>
      </c>
      <c r="AF233">
        <v>0</v>
      </c>
      <c r="AG233" s="97">
        <v>0</v>
      </c>
      <c r="AH233" s="100">
        <v>0</v>
      </c>
      <c r="AI233" s="72">
        <v>0</v>
      </c>
      <c r="AJ233">
        <v>0</v>
      </c>
      <c r="AK233" s="97">
        <v>0</v>
      </c>
      <c r="AL233" s="100">
        <v>0</v>
      </c>
      <c r="AM233" s="72">
        <v>0</v>
      </c>
      <c r="AN233">
        <v>0</v>
      </c>
      <c r="AO233">
        <v>0</v>
      </c>
      <c r="AP233" s="97">
        <v>0</v>
      </c>
      <c r="AQ233" s="100">
        <v>0</v>
      </c>
      <c r="AR233" s="72">
        <v>0</v>
      </c>
      <c r="AS233">
        <v>0</v>
      </c>
      <c r="AT233">
        <v>0</v>
      </c>
      <c r="AU233" s="97">
        <v>0</v>
      </c>
      <c r="AV233" s="100">
        <v>0</v>
      </c>
      <c r="AW233" s="72">
        <v>0</v>
      </c>
      <c r="AX233">
        <v>0</v>
      </c>
      <c r="AY233">
        <v>0</v>
      </c>
      <c r="AZ233" s="97">
        <v>0</v>
      </c>
      <c r="BA233" s="100">
        <v>0</v>
      </c>
      <c r="BB233" s="72">
        <v>0</v>
      </c>
      <c r="BC233">
        <v>0</v>
      </c>
      <c r="BD233">
        <v>0</v>
      </c>
      <c r="BE233" s="97">
        <v>0</v>
      </c>
      <c r="BG233" s="75">
        <v>0</v>
      </c>
      <c r="BH233" s="69">
        <v>0</v>
      </c>
      <c r="BI233" s="87">
        <v>0</v>
      </c>
      <c r="BJ233" s="75">
        <v>0</v>
      </c>
      <c r="BK233" s="69">
        <v>0</v>
      </c>
      <c r="BL233" s="174">
        <v>0</v>
      </c>
      <c r="BM233" s="75">
        <v>0</v>
      </c>
      <c r="BN233" s="69">
        <v>0</v>
      </c>
      <c r="BO233" s="145">
        <v>0</v>
      </c>
      <c r="BP233" s="75">
        <v>0</v>
      </c>
      <c r="BQ233" s="69">
        <v>0</v>
      </c>
      <c r="BR233" s="145">
        <v>0</v>
      </c>
      <c r="BS233">
        <v>0</v>
      </c>
      <c r="BT233">
        <v>0</v>
      </c>
      <c r="BU233">
        <v>0</v>
      </c>
      <c r="BV233">
        <v>0</v>
      </c>
      <c r="BW233">
        <v>0</v>
      </c>
      <c r="BX233">
        <v>0</v>
      </c>
    </row>
    <row r="234" spans="1:76">
      <c r="A234" s="75">
        <v>0</v>
      </c>
      <c r="B234" s="69">
        <v>0</v>
      </c>
      <c r="C234" s="97">
        <v>0</v>
      </c>
      <c r="D234" s="62">
        <v>0</v>
      </c>
      <c r="E234" s="66">
        <v>0</v>
      </c>
      <c r="F234" s="69">
        <v>0</v>
      </c>
      <c r="G234" s="59">
        <v>0</v>
      </c>
      <c r="H234" s="62">
        <v>0</v>
      </c>
      <c r="I234" s="66">
        <v>0</v>
      </c>
      <c r="J234" s="68">
        <v>0</v>
      </c>
      <c r="K234" s="62">
        <v>0</v>
      </c>
      <c r="L234" s="62">
        <v>0</v>
      </c>
      <c r="M234" s="66">
        <v>0</v>
      </c>
      <c r="N234" s="69">
        <v>0</v>
      </c>
      <c r="O234" s="69">
        <v>0</v>
      </c>
      <c r="P234" s="68">
        <v>0</v>
      </c>
      <c r="Q234" s="66">
        <v>0</v>
      </c>
      <c r="R234" s="68">
        <v>0</v>
      </c>
      <c r="S234" s="59">
        <v>0</v>
      </c>
      <c r="T234" s="62">
        <v>0</v>
      </c>
      <c r="U234" s="66">
        <v>0</v>
      </c>
      <c r="V234" s="68">
        <v>0</v>
      </c>
      <c r="W234" s="69">
        <v>0</v>
      </c>
      <c r="X234" s="68">
        <v>0</v>
      </c>
      <c r="Z234" s="75">
        <v>0</v>
      </c>
      <c r="AA234">
        <v>0</v>
      </c>
      <c r="AB234">
        <v>0</v>
      </c>
      <c r="AC234" s="151">
        <v>0</v>
      </c>
      <c r="AD234" s="100">
        <v>0</v>
      </c>
      <c r="AE234" s="72">
        <v>0</v>
      </c>
      <c r="AF234">
        <v>0</v>
      </c>
      <c r="AG234" s="97">
        <v>0</v>
      </c>
      <c r="AH234" s="100">
        <v>0</v>
      </c>
      <c r="AI234" s="72">
        <v>0</v>
      </c>
      <c r="AJ234">
        <v>0</v>
      </c>
      <c r="AK234" s="97">
        <v>0</v>
      </c>
      <c r="AL234" s="100">
        <v>0</v>
      </c>
      <c r="AM234" s="72">
        <v>0</v>
      </c>
      <c r="AN234">
        <v>0</v>
      </c>
      <c r="AO234">
        <v>0</v>
      </c>
      <c r="AP234" s="97">
        <v>0</v>
      </c>
      <c r="AQ234" s="100">
        <v>0</v>
      </c>
      <c r="AR234" s="72">
        <v>0</v>
      </c>
      <c r="AS234">
        <v>0</v>
      </c>
      <c r="AT234">
        <v>0</v>
      </c>
      <c r="AU234" s="97">
        <v>0</v>
      </c>
      <c r="AV234" s="100">
        <v>0</v>
      </c>
      <c r="AW234" s="72">
        <v>0</v>
      </c>
      <c r="AX234">
        <v>0</v>
      </c>
      <c r="AY234">
        <v>0</v>
      </c>
      <c r="AZ234" s="97">
        <v>0</v>
      </c>
      <c r="BA234" s="100">
        <v>0</v>
      </c>
      <c r="BB234" s="72">
        <v>0</v>
      </c>
      <c r="BC234">
        <v>0</v>
      </c>
      <c r="BD234">
        <v>0</v>
      </c>
      <c r="BE234" s="97">
        <v>0</v>
      </c>
      <c r="BG234" s="75">
        <v>0</v>
      </c>
      <c r="BH234" s="69">
        <v>0</v>
      </c>
      <c r="BI234" s="87">
        <v>0</v>
      </c>
      <c r="BJ234" s="75">
        <v>0</v>
      </c>
      <c r="BK234" s="69">
        <v>0</v>
      </c>
      <c r="BL234" s="174">
        <v>0</v>
      </c>
      <c r="BM234" s="75">
        <v>0</v>
      </c>
      <c r="BN234" s="69">
        <v>0</v>
      </c>
      <c r="BO234" s="145">
        <v>0</v>
      </c>
      <c r="BP234" s="75">
        <v>0</v>
      </c>
      <c r="BQ234" s="69">
        <v>0</v>
      </c>
      <c r="BR234" s="145">
        <v>0</v>
      </c>
      <c r="BS234">
        <v>0</v>
      </c>
      <c r="BT234">
        <v>0</v>
      </c>
      <c r="BU234">
        <v>0</v>
      </c>
      <c r="BV234">
        <v>0</v>
      </c>
      <c r="BW234">
        <v>0</v>
      </c>
      <c r="BX234">
        <v>0</v>
      </c>
    </row>
    <row r="235" spans="1:76">
      <c r="A235" s="75">
        <v>0</v>
      </c>
      <c r="B235" s="69">
        <v>0</v>
      </c>
      <c r="C235" s="97">
        <v>0</v>
      </c>
      <c r="D235" s="62">
        <v>0</v>
      </c>
      <c r="E235" s="66">
        <v>0</v>
      </c>
      <c r="F235" s="69">
        <v>0</v>
      </c>
      <c r="G235" s="59">
        <v>0</v>
      </c>
      <c r="H235" s="62">
        <v>0</v>
      </c>
      <c r="I235" s="66">
        <v>0</v>
      </c>
      <c r="J235" s="68">
        <v>0</v>
      </c>
      <c r="K235" s="62">
        <v>0</v>
      </c>
      <c r="L235" s="62">
        <v>0</v>
      </c>
      <c r="M235" s="66">
        <v>0</v>
      </c>
      <c r="N235" s="69">
        <v>0</v>
      </c>
      <c r="O235" s="69">
        <v>0</v>
      </c>
      <c r="P235" s="68">
        <v>0</v>
      </c>
      <c r="Q235" s="66">
        <v>0</v>
      </c>
      <c r="R235" s="68">
        <v>0</v>
      </c>
      <c r="S235" s="59">
        <v>0</v>
      </c>
      <c r="T235" s="62">
        <v>0</v>
      </c>
      <c r="U235" s="66">
        <v>0</v>
      </c>
      <c r="V235" s="68">
        <v>0</v>
      </c>
      <c r="W235" s="69">
        <v>0</v>
      </c>
      <c r="X235" s="68">
        <v>0</v>
      </c>
      <c r="Z235" s="75">
        <v>0</v>
      </c>
      <c r="AA235">
        <v>0</v>
      </c>
      <c r="AB235">
        <v>0</v>
      </c>
      <c r="AC235" s="151">
        <v>0</v>
      </c>
      <c r="AD235" s="100">
        <v>0</v>
      </c>
      <c r="AE235" s="72">
        <v>0</v>
      </c>
      <c r="AF235">
        <v>0</v>
      </c>
      <c r="AG235" s="97">
        <v>0</v>
      </c>
      <c r="AH235" s="100">
        <v>0</v>
      </c>
      <c r="AI235" s="72">
        <v>0</v>
      </c>
      <c r="AJ235">
        <v>0</v>
      </c>
      <c r="AK235" s="97">
        <v>0</v>
      </c>
      <c r="AL235" s="100">
        <v>0</v>
      </c>
      <c r="AM235" s="72">
        <v>0</v>
      </c>
      <c r="AN235">
        <v>0</v>
      </c>
      <c r="AO235">
        <v>0</v>
      </c>
      <c r="AP235" s="97">
        <v>0</v>
      </c>
      <c r="AQ235" s="100">
        <v>0</v>
      </c>
      <c r="AR235" s="72">
        <v>0</v>
      </c>
      <c r="AS235">
        <v>0</v>
      </c>
      <c r="AT235">
        <v>0</v>
      </c>
      <c r="AU235" s="97">
        <v>0</v>
      </c>
      <c r="AV235" s="100">
        <v>0</v>
      </c>
      <c r="AW235" s="72">
        <v>0</v>
      </c>
      <c r="AX235">
        <v>0</v>
      </c>
      <c r="AY235">
        <v>0</v>
      </c>
      <c r="AZ235" s="97">
        <v>0</v>
      </c>
      <c r="BA235" s="100">
        <v>0</v>
      </c>
      <c r="BB235" s="72">
        <v>0</v>
      </c>
      <c r="BC235">
        <v>0</v>
      </c>
      <c r="BD235">
        <v>0</v>
      </c>
      <c r="BE235" s="97">
        <v>0</v>
      </c>
      <c r="BG235" s="75">
        <v>0</v>
      </c>
      <c r="BH235" s="69">
        <v>0</v>
      </c>
      <c r="BI235" s="87">
        <v>0</v>
      </c>
      <c r="BJ235" s="75">
        <v>0</v>
      </c>
      <c r="BK235" s="69">
        <v>0</v>
      </c>
      <c r="BL235" s="174">
        <v>0</v>
      </c>
      <c r="BM235" s="75">
        <v>0</v>
      </c>
      <c r="BN235" s="69">
        <v>0</v>
      </c>
      <c r="BO235" s="145">
        <v>0</v>
      </c>
      <c r="BP235" s="75">
        <v>0</v>
      </c>
      <c r="BQ235" s="69">
        <v>0</v>
      </c>
      <c r="BR235" s="145">
        <v>0</v>
      </c>
      <c r="BS235">
        <v>0</v>
      </c>
      <c r="BT235">
        <v>0</v>
      </c>
      <c r="BU235">
        <v>0</v>
      </c>
      <c r="BV235">
        <v>0</v>
      </c>
      <c r="BW235">
        <v>0</v>
      </c>
      <c r="BX235">
        <v>0</v>
      </c>
    </row>
    <row r="236" spans="1:76">
      <c r="A236" s="75">
        <v>0</v>
      </c>
      <c r="B236" s="69">
        <v>0</v>
      </c>
      <c r="C236" s="97">
        <v>0</v>
      </c>
      <c r="D236" s="62">
        <v>0</v>
      </c>
      <c r="E236" s="66">
        <v>0</v>
      </c>
      <c r="F236" s="69">
        <v>0</v>
      </c>
      <c r="G236" s="59">
        <v>0</v>
      </c>
      <c r="H236" s="62">
        <v>0</v>
      </c>
      <c r="I236" s="66">
        <v>0</v>
      </c>
      <c r="J236" s="68">
        <v>0</v>
      </c>
      <c r="K236" s="62">
        <v>0</v>
      </c>
      <c r="L236" s="62">
        <v>0</v>
      </c>
      <c r="M236" s="66">
        <v>0</v>
      </c>
      <c r="N236" s="69">
        <v>0</v>
      </c>
      <c r="O236" s="69">
        <v>0</v>
      </c>
      <c r="P236" s="68">
        <v>0</v>
      </c>
      <c r="Q236" s="66">
        <v>0</v>
      </c>
      <c r="R236" s="68">
        <v>0</v>
      </c>
      <c r="S236" s="59">
        <v>0</v>
      </c>
      <c r="T236" s="62">
        <v>0</v>
      </c>
      <c r="U236" s="66">
        <v>0</v>
      </c>
      <c r="V236" s="68">
        <v>0</v>
      </c>
      <c r="W236" s="69">
        <v>0</v>
      </c>
      <c r="X236" s="68">
        <v>0</v>
      </c>
      <c r="Z236" s="75">
        <v>0</v>
      </c>
      <c r="AA236">
        <v>0</v>
      </c>
      <c r="AB236">
        <v>0</v>
      </c>
      <c r="AC236" s="151">
        <v>0</v>
      </c>
      <c r="AD236" s="100">
        <v>0</v>
      </c>
      <c r="AE236" s="72">
        <v>0</v>
      </c>
      <c r="AF236">
        <v>0</v>
      </c>
      <c r="AG236" s="97">
        <v>0</v>
      </c>
      <c r="AH236" s="100">
        <v>0</v>
      </c>
      <c r="AI236" s="72">
        <v>0</v>
      </c>
      <c r="AJ236">
        <v>0</v>
      </c>
      <c r="AK236" s="97">
        <v>0</v>
      </c>
      <c r="AL236" s="100">
        <v>0</v>
      </c>
      <c r="AM236" s="72">
        <v>0</v>
      </c>
      <c r="AN236">
        <v>0</v>
      </c>
      <c r="AO236">
        <v>0</v>
      </c>
      <c r="AP236" s="97">
        <v>0</v>
      </c>
      <c r="AQ236" s="100">
        <v>0</v>
      </c>
      <c r="AR236" s="72">
        <v>0</v>
      </c>
      <c r="AS236">
        <v>0</v>
      </c>
      <c r="AT236">
        <v>0</v>
      </c>
      <c r="AU236" s="97">
        <v>0</v>
      </c>
      <c r="AV236" s="100">
        <v>0</v>
      </c>
      <c r="AW236" s="72">
        <v>0</v>
      </c>
      <c r="AX236">
        <v>0</v>
      </c>
      <c r="AY236">
        <v>0</v>
      </c>
      <c r="AZ236" s="97">
        <v>0</v>
      </c>
      <c r="BA236" s="100">
        <v>0</v>
      </c>
      <c r="BB236" s="72">
        <v>0</v>
      </c>
      <c r="BC236">
        <v>0</v>
      </c>
      <c r="BD236">
        <v>0</v>
      </c>
      <c r="BE236" s="97">
        <v>0</v>
      </c>
      <c r="BG236" s="75">
        <v>0</v>
      </c>
      <c r="BH236" s="69">
        <v>0</v>
      </c>
      <c r="BI236" s="87">
        <v>0</v>
      </c>
      <c r="BJ236" s="75">
        <v>0</v>
      </c>
      <c r="BK236" s="69">
        <v>0</v>
      </c>
      <c r="BL236" s="174">
        <v>0</v>
      </c>
      <c r="BM236" s="75">
        <v>0</v>
      </c>
      <c r="BN236" s="69">
        <v>0</v>
      </c>
      <c r="BO236" s="145">
        <v>0</v>
      </c>
      <c r="BP236" s="75">
        <v>0</v>
      </c>
      <c r="BQ236" s="69">
        <v>0</v>
      </c>
      <c r="BR236" s="145">
        <v>0</v>
      </c>
      <c r="BS236">
        <v>0</v>
      </c>
      <c r="BT236">
        <v>0</v>
      </c>
      <c r="BU236">
        <v>0</v>
      </c>
      <c r="BV236">
        <v>0</v>
      </c>
      <c r="BW236">
        <v>0</v>
      </c>
      <c r="BX236">
        <v>0</v>
      </c>
    </row>
    <row r="237" spans="1:76">
      <c r="A237" s="75">
        <v>0</v>
      </c>
      <c r="B237" s="69">
        <v>0</v>
      </c>
      <c r="C237" s="97">
        <v>0</v>
      </c>
      <c r="D237" s="62">
        <v>0</v>
      </c>
      <c r="E237" s="66">
        <v>0</v>
      </c>
      <c r="F237" s="69">
        <v>0</v>
      </c>
      <c r="G237" s="59">
        <v>0</v>
      </c>
      <c r="H237" s="62">
        <v>0</v>
      </c>
      <c r="I237" s="66">
        <v>0</v>
      </c>
      <c r="J237" s="68">
        <v>0</v>
      </c>
      <c r="K237" s="62">
        <v>0</v>
      </c>
      <c r="L237" s="62">
        <v>0</v>
      </c>
      <c r="M237" s="66">
        <v>0</v>
      </c>
      <c r="N237" s="69">
        <v>0</v>
      </c>
      <c r="O237" s="69">
        <v>0</v>
      </c>
      <c r="P237" s="68">
        <v>0</v>
      </c>
      <c r="Q237" s="66">
        <v>0</v>
      </c>
      <c r="R237" s="68">
        <v>0</v>
      </c>
      <c r="S237" s="59">
        <v>0</v>
      </c>
      <c r="T237" s="62">
        <v>0</v>
      </c>
      <c r="U237" s="66">
        <v>0</v>
      </c>
      <c r="V237" s="68">
        <v>0</v>
      </c>
      <c r="W237" s="69">
        <v>0</v>
      </c>
      <c r="X237" s="68">
        <v>0</v>
      </c>
      <c r="Z237" s="75">
        <v>0</v>
      </c>
      <c r="AA237">
        <v>0</v>
      </c>
      <c r="AB237">
        <v>0</v>
      </c>
      <c r="AC237" s="151">
        <v>0</v>
      </c>
      <c r="AD237" s="100">
        <v>0</v>
      </c>
      <c r="AE237" s="72">
        <v>0</v>
      </c>
      <c r="AF237">
        <v>0</v>
      </c>
      <c r="AG237" s="97">
        <v>0</v>
      </c>
      <c r="AH237" s="100">
        <v>0</v>
      </c>
      <c r="AI237" s="72">
        <v>0</v>
      </c>
      <c r="AJ237">
        <v>0</v>
      </c>
      <c r="AK237" s="97">
        <v>0</v>
      </c>
      <c r="AL237" s="100">
        <v>0</v>
      </c>
      <c r="AM237" s="72">
        <v>0</v>
      </c>
      <c r="AN237">
        <v>0</v>
      </c>
      <c r="AO237">
        <v>0</v>
      </c>
      <c r="AP237" s="97">
        <v>0</v>
      </c>
      <c r="AQ237" s="100">
        <v>0</v>
      </c>
      <c r="AR237" s="72">
        <v>0</v>
      </c>
      <c r="AS237">
        <v>0</v>
      </c>
      <c r="AT237">
        <v>0</v>
      </c>
      <c r="AU237" s="97">
        <v>0</v>
      </c>
      <c r="AV237" s="100">
        <v>0</v>
      </c>
      <c r="AW237" s="72">
        <v>0</v>
      </c>
      <c r="AX237">
        <v>0</v>
      </c>
      <c r="AY237">
        <v>0</v>
      </c>
      <c r="AZ237" s="97">
        <v>0</v>
      </c>
      <c r="BA237" s="100">
        <v>0</v>
      </c>
      <c r="BB237" s="72">
        <v>0</v>
      </c>
      <c r="BC237">
        <v>0</v>
      </c>
      <c r="BD237">
        <v>0</v>
      </c>
      <c r="BE237" s="97">
        <v>0</v>
      </c>
      <c r="BG237" s="75">
        <v>0</v>
      </c>
      <c r="BH237" s="69">
        <v>0</v>
      </c>
      <c r="BI237" s="87">
        <v>0</v>
      </c>
      <c r="BJ237" s="75">
        <v>0</v>
      </c>
      <c r="BK237" s="69">
        <v>0</v>
      </c>
      <c r="BL237" s="174">
        <v>0</v>
      </c>
      <c r="BM237" s="75">
        <v>0</v>
      </c>
      <c r="BN237" s="69">
        <v>0</v>
      </c>
      <c r="BO237" s="145">
        <v>0</v>
      </c>
      <c r="BP237" s="75">
        <v>0</v>
      </c>
      <c r="BQ237" s="69">
        <v>0</v>
      </c>
      <c r="BR237" s="145">
        <v>0</v>
      </c>
      <c r="BS237">
        <v>0</v>
      </c>
      <c r="BT237">
        <v>0</v>
      </c>
      <c r="BU237">
        <v>0</v>
      </c>
      <c r="BV237">
        <v>0</v>
      </c>
      <c r="BW237">
        <v>0</v>
      </c>
      <c r="BX237">
        <v>0</v>
      </c>
    </row>
    <row r="238" spans="1:76">
      <c r="A238" s="75">
        <v>0</v>
      </c>
      <c r="B238" s="69">
        <v>0</v>
      </c>
      <c r="C238" s="97">
        <v>0</v>
      </c>
      <c r="D238" s="62">
        <v>0</v>
      </c>
      <c r="E238" s="66">
        <v>0</v>
      </c>
      <c r="F238" s="69">
        <v>0</v>
      </c>
      <c r="G238" s="59">
        <v>0</v>
      </c>
      <c r="H238" s="62">
        <v>0</v>
      </c>
      <c r="I238" s="66">
        <v>0</v>
      </c>
      <c r="J238" s="68">
        <v>0</v>
      </c>
      <c r="K238" s="62">
        <v>0</v>
      </c>
      <c r="L238" s="62">
        <v>0</v>
      </c>
      <c r="M238" s="66">
        <v>0</v>
      </c>
      <c r="N238" s="69">
        <v>0</v>
      </c>
      <c r="O238" s="69">
        <v>0</v>
      </c>
      <c r="P238" s="68">
        <v>0</v>
      </c>
      <c r="Q238" s="66">
        <v>0</v>
      </c>
      <c r="R238" s="68">
        <v>0</v>
      </c>
      <c r="S238" s="59">
        <v>0</v>
      </c>
      <c r="T238" s="62">
        <v>0</v>
      </c>
      <c r="U238" s="66">
        <v>0</v>
      </c>
      <c r="V238" s="68">
        <v>0</v>
      </c>
      <c r="W238" s="69">
        <v>0</v>
      </c>
      <c r="X238" s="68">
        <v>0</v>
      </c>
      <c r="Z238" s="75">
        <v>0</v>
      </c>
      <c r="AA238">
        <v>0</v>
      </c>
      <c r="AB238">
        <v>0</v>
      </c>
      <c r="AC238" s="151">
        <v>0</v>
      </c>
      <c r="AD238" s="100">
        <v>0</v>
      </c>
      <c r="AE238" s="72">
        <v>0</v>
      </c>
      <c r="AF238">
        <v>0</v>
      </c>
      <c r="AG238" s="97">
        <v>0</v>
      </c>
      <c r="AH238" s="100">
        <v>0</v>
      </c>
      <c r="AI238" s="72">
        <v>0</v>
      </c>
      <c r="AJ238">
        <v>0</v>
      </c>
      <c r="AK238" s="97">
        <v>0</v>
      </c>
      <c r="AL238" s="100">
        <v>0</v>
      </c>
      <c r="AM238" s="72">
        <v>0</v>
      </c>
      <c r="AN238">
        <v>0</v>
      </c>
      <c r="AO238">
        <v>0</v>
      </c>
      <c r="AP238" s="97">
        <v>0</v>
      </c>
      <c r="AQ238" s="100">
        <v>0</v>
      </c>
      <c r="AR238" s="72">
        <v>0</v>
      </c>
      <c r="AS238">
        <v>0</v>
      </c>
      <c r="AT238">
        <v>0</v>
      </c>
      <c r="AU238" s="97">
        <v>0</v>
      </c>
      <c r="AV238" s="100">
        <v>0</v>
      </c>
      <c r="AW238" s="72">
        <v>0</v>
      </c>
      <c r="AX238">
        <v>0</v>
      </c>
      <c r="AY238">
        <v>0</v>
      </c>
      <c r="AZ238" s="97">
        <v>0</v>
      </c>
      <c r="BA238" s="100">
        <v>0</v>
      </c>
      <c r="BB238" s="72">
        <v>0</v>
      </c>
      <c r="BC238">
        <v>0</v>
      </c>
      <c r="BD238">
        <v>0</v>
      </c>
      <c r="BE238" s="97">
        <v>0</v>
      </c>
      <c r="BG238" s="75">
        <v>0</v>
      </c>
      <c r="BH238" s="69">
        <v>0</v>
      </c>
      <c r="BI238" s="87">
        <v>0</v>
      </c>
      <c r="BJ238" s="75">
        <v>0</v>
      </c>
      <c r="BK238" s="69">
        <v>0</v>
      </c>
      <c r="BL238" s="174">
        <v>0</v>
      </c>
      <c r="BM238" s="75">
        <v>0</v>
      </c>
      <c r="BN238" s="69">
        <v>0</v>
      </c>
      <c r="BO238" s="145">
        <v>0</v>
      </c>
      <c r="BP238" s="75">
        <v>0</v>
      </c>
      <c r="BQ238" s="69">
        <v>0</v>
      </c>
      <c r="BR238" s="145">
        <v>0</v>
      </c>
      <c r="BS238">
        <v>0</v>
      </c>
      <c r="BT238">
        <v>0</v>
      </c>
      <c r="BU238">
        <v>0</v>
      </c>
      <c r="BV238">
        <v>0</v>
      </c>
      <c r="BW238">
        <v>0</v>
      </c>
      <c r="BX238">
        <v>0</v>
      </c>
    </row>
    <row r="239" spans="1:76">
      <c r="A239" s="75">
        <v>0</v>
      </c>
      <c r="B239" s="69">
        <v>0</v>
      </c>
      <c r="C239" s="97">
        <v>0</v>
      </c>
      <c r="D239" s="62">
        <v>0</v>
      </c>
      <c r="E239" s="66">
        <v>0</v>
      </c>
      <c r="F239" s="69">
        <v>0</v>
      </c>
      <c r="G239" s="59">
        <v>0</v>
      </c>
      <c r="H239" s="62">
        <v>0</v>
      </c>
      <c r="I239" s="66">
        <v>0</v>
      </c>
      <c r="J239" s="68">
        <v>0</v>
      </c>
      <c r="K239" s="62">
        <v>0</v>
      </c>
      <c r="L239" s="62">
        <v>0</v>
      </c>
      <c r="M239" s="66">
        <v>0</v>
      </c>
      <c r="N239" s="69">
        <v>0</v>
      </c>
      <c r="O239" s="69">
        <v>0</v>
      </c>
      <c r="P239" s="68">
        <v>0</v>
      </c>
      <c r="Q239" s="66">
        <v>0</v>
      </c>
      <c r="R239" s="68">
        <v>0</v>
      </c>
      <c r="S239" s="59">
        <v>0</v>
      </c>
      <c r="T239" s="62">
        <v>0</v>
      </c>
      <c r="U239" s="66">
        <v>0</v>
      </c>
      <c r="V239" s="68">
        <v>0</v>
      </c>
      <c r="W239" s="69">
        <v>0</v>
      </c>
      <c r="X239" s="68">
        <v>0</v>
      </c>
      <c r="Z239" s="75">
        <v>0</v>
      </c>
      <c r="AA239">
        <v>0</v>
      </c>
      <c r="AB239">
        <v>0</v>
      </c>
      <c r="AC239" s="151">
        <v>0</v>
      </c>
      <c r="AD239" s="100">
        <v>0</v>
      </c>
      <c r="AE239" s="72">
        <v>0</v>
      </c>
      <c r="AF239">
        <v>0</v>
      </c>
      <c r="AG239" s="97">
        <v>0</v>
      </c>
      <c r="AH239" s="100">
        <v>0</v>
      </c>
      <c r="AI239" s="72">
        <v>0</v>
      </c>
      <c r="AJ239">
        <v>0</v>
      </c>
      <c r="AK239" s="97">
        <v>0</v>
      </c>
      <c r="AL239" s="100">
        <v>0</v>
      </c>
      <c r="AM239" s="72">
        <v>0</v>
      </c>
      <c r="AN239">
        <v>0</v>
      </c>
      <c r="AO239">
        <v>0</v>
      </c>
      <c r="AP239" s="97">
        <v>0</v>
      </c>
      <c r="AQ239" s="100">
        <v>0</v>
      </c>
      <c r="AR239" s="72">
        <v>0</v>
      </c>
      <c r="AS239">
        <v>0</v>
      </c>
      <c r="AT239">
        <v>0</v>
      </c>
      <c r="AU239" s="97">
        <v>0</v>
      </c>
      <c r="AV239" s="100">
        <v>0</v>
      </c>
      <c r="AW239" s="72">
        <v>0</v>
      </c>
      <c r="AX239">
        <v>0</v>
      </c>
      <c r="AY239">
        <v>0</v>
      </c>
      <c r="AZ239" s="97">
        <v>0</v>
      </c>
      <c r="BA239" s="100">
        <v>0</v>
      </c>
      <c r="BB239" s="72">
        <v>0</v>
      </c>
      <c r="BC239">
        <v>0</v>
      </c>
      <c r="BD239">
        <v>0</v>
      </c>
      <c r="BE239" s="97">
        <v>0</v>
      </c>
      <c r="BG239" s="75">
        <v>0</v>
      </c>
      <c r="BH239" s="69">
        <v>0</v>
      </c>
      <c r="BI239" s="87">
        <v>0</v>
      </c>
      <c r="BJ239" s="75">
        <v>0</v>
      </c>
      <c r="BK239" s="69">
        <v>0</v>
      </c>
      <c r="BL239" s="174">
        <v>0</v>
      </c>
      <c r="BM239" s="75">
        <v>0</v>
      </c>
      <c r="BN239" s="69">
        <v>0</v>
      </c>
      <c r="BO239" s="145">
        <v>0</v>
      </c>
      <c r="BP239" s="75">
        <v>0</v>
      </c>
      <c r="BQ239" s="69">
        <v>0</v>
      </c>
      <c r="BR239" s="145">
        <v>0</v>
      </c>
      <c r="BS239">
        <v>0</v>
      </c>
      <c r="BT239">
        <v>0</v>
      </c>
      <c r="BU239">
        <v>0</v>
      </c>
      <c r="BV239">
        <v>0</v>
      </c>
      <c r="BW239">
        <v>0</v>
      </c>
      <c r="BX239">
        <v>0</v>
      </c>
    </row>
    <row r="240" spans="1:76">
      <c r="A240" s="75">
        <v>0</v>
      </c>
      <c r="B240" s="69">
        <v>0</v>
      </c>
      <c r="C240" s="97">
        <v>0</v>
      </c>
      <c r="D240" s="62">
        <v>0</v>
      </c>
      <c r="E240" s="66">
        <v>0</v>
      </c>
      <c r="F240" s="69">
        <v>0</v>
      </c>
      <c r="G240" s="59">
        <v>0</v>
      </c>
      <c r="H240" s="62">
        <v>0</v>
      </c>
      <c r="I240" s="66">
        <v>0</v>
      </c>
      <c r="J240" s="68">
        <v>0</v>
      </c>
      <c r="K240" s="62">
        <v>0</v>
      </c>
      <c r="L240" s="62">
        <v>0</v>
      </c>
      <c r="M240" s="66">
        <v>0</v>
      </c>
      <c r="N240" s="69">
        <v>0</v>
      </c>
      <c r="O240" s="69">
        <v>0</v>
      </c>
      <c r="P240" s="68">
        <v>0</v>
      </c>
      <c r="Q240" s="66">
        <v>0</v>
      </c>
      <c r="R240" s="68">
        <v>0</v>
      </c>
      <c r="S240" s="59">
        <v>0</v>
      </c>
      <c r="T240" s="62">
        <v>0</v>
      </c>
      <c r="U240" s="66">
        <v>0</v>
      </c>
      <c r="V240" s="68">
        <v>0</v>
      </c>
      <c r="W240" s="69">
        <v>0</v>
      </c>
      <c r="X240" s="68">
        <v>0</v>
      </c>
      <c r="Z240" s="75">
        <v>0</v>
      </c>
      <c r="AA240">
        <v>0</v>
      </c>
      <c r="AB240">
        <v>0</v>
      </c>
      <c r="AC240" s="151">
        <v>0</v>
      </c>
      <c r="AD240" s="100">
        <v>0</v>
      </c>
      <c r="AE240" s="72">
        <v>0</v>
      </c>
      <c r="AF240">
        <v>0</v>
      </c>
      <c r="AG240" s="97">
        <v>0</v>
      </c>
      <c r="AH240" s="100">
        <v>0</v>
      </c>
      <c r="AI240" s="72">
        <v>0</v>
      </c>
      <c r="AJ240">
        <v>0</v>
      </c>
      <c r="AK240" s="97">
        <v>0</v>
      </c>
      <c r="AL240" s="100">
        <v>0</v>
      </c>
      <c r="AM240" s="72">
        <v>0</v>
      </c>
      <c r="AN240">
        <v>0</v>
      </c>
      <c r="AO240">
        <v>0</v>
      </c>
      <c r="AP240" s="97">
        <v>0</v>
      </c>
      <c r="AQ240" s="100">
        <v>0</v>
      </c>
      <c r="AR240" s="72">
        <v>0</v>
      </c>
      <c r="AS240">
        <v>0</v>
      </c>
      <c r="AT240">
        <v>0</v>
      </c>
      <c r="AU240" s="97">
        <v>0</v>
      </c>
      <c r="AV240" s="100">
        <v>0</v>
      </c>
      <c r="AW240" s="72">
        <v>0</v>
      </c>
      <c r="AX240">
        <v>0</v>
      </c>
      <c r="AY240">
        <v>0</v>
      </c>
      <c r="AZ240" s="97">
        <v>0</v>
      </c>
      <c r="BA240" s="100">
        <v>0</v>
      </c>
      <c r="BB240" s="72">
        <v>0</v>
      </c>
      <c r="BC240">
        <v>0</v>
      </c>
      <c r="BD240">
        <v>0</v>
      </c>
      <c r="BE240" s="97">
        <v>0</v>
      </c>
      <c r="BG240" s="75">
        <v>0</v>
      </c>
      <c r="BH240" s="69">
        <v>0</v>
      </c>
      <c r="BI240" s="87">
        <v>0</v>
      </c>
      <c r="BJ240" s="75">
        <v>0</v>
      </c>
      <c r="BK240" s="69">
        <v>0</v>
      </c>
      <c r="BL240" s="174">
        <v>0</v>
      </c>
      <c r="BM240" s="75">
        <v>0</v>
      </c>
      <c r="BN240" s="69">
        <v>0</v>
      </c>
      <c r="BO240" s="145">
        <v>0</v>
      </c>
      <c r="BP240" s="75">
        <v>0</v>
      </c>
      <c r="BQ240" s="69">
        <v>0</v>
      </c>
      <c r="BR240" s="145">
        <v>0</v>
      </c>
      <c r="BS240">
        <v>0</v>
      </c>
      <c r="BT240">
        <v>0</v>
      </c>
      <c r="BU240">
        <v>0</v>
      </c>
      <c r="BV240">
        <v>0</v>
      </c>
      <c r="BW240">
        <v>0</v>
      </c>
      <c r="BX240">
        <v>0</v>
      </c>
    </row>
  </sheetData>
  <mergeCells count="62">
    <mergeCell ref="BT5:BU5"/>
    <mergeCell ref="BW5:BX5"/>
    <mergeCell ref="BV3:BX3"/>
    <mergeCell ref="BG4:BI4"/>
    <mergeCell ref="BJ4:BL4"/>
    <mergeCell ref="BM4:BO4"/>
    <mergeCell ref="BP4:BR4"/>
    <mergeCell ref="BS4:BU4"/>
    <mergeCell ref="BV4:BX4"/>
    <mergeCell ref="BS3:BU3"/>
    <mergeCell ref="BG3:BI3"/>
    <mergeCell ref="BJ3:BL3"/>
    <mergeCell ref="BM3:BO3"/>
    <mergeCell ref="BP3:BR3"/>
    <mergeCell ref="BH5:BI5"/>
    <mergeCell ref="BK5:BL5"/>
    <mergeCell ref="BN5:BO5"/>
    <mergeCell ref="BQ5:BR5"/>
    <mergeCell ref="AA5:AC5"/>
    <mergeCell ref="AE5:AG5"/>
    <mergeCell ref="AI5:AK5"/>
    <mergeCell ref="AM5:AP5"/>
    <mergeCell ref="AR5:AU5"/>
    <mergeCell ref="AW5:AZ5"/>
    <mergeCell ref="BB5:BE5"/>
    <mergeCell ref="BA3:BE3"/>
    <mergeCell ref="AD4:AG4"/>
    <mergeCell ref="AH4:AK4"/>
    <mergeCell ref="AL4:AP4"/>
    <mergeCell ref="AQ4:AU4"/>
    <mergeCell ref="AV4:AZ4"/>
    <mergeCell ref="BA4:BE4"/>
    <mergeCell ref="AV3:AZ3"/>
    <mergeCell ref="Z3:AC3"/>
    <mergeCell ref="AD3:AG3"/>
    <mergeCell ref="AH3:AK3"/>
    <mergeCell ref="AL3:AP3"/>
    <mergeCell ref="AQ3:AU3"/>
    <mergeCell ref="U6:V6"/>
    <mergeCell ref="B5:D5"/>
    <mergeCell ref="F5:H5"/>
    <mergeCell ref="J5:L5"/>
    <mergeCell ref="N5:P5"/>
    <mergeCell ref="R5:T5"/>
    <mergeCell ref="V5:X5"/>
    <mergeCell ref="A6:B6"/>
    <mergeCell ref="E6:F6"/>
    <mergeCell ref="I6:J6"/>
    <mergeCell ref="M6:N6"/>
    <mergeCell ref="Q6:R6"/>
    <mergeCell ref="U4:X4"/>
    <mergeCell ref="A3:D3"/>
    <mergeCell ref="E3:H3"/>
    <mergeCell ref="I3:L3"/>
    <mergeCell ref="M3:P3"/>
    <mergeCell ref="Q3:T3"/>
    <mergeCell ref="U3:X3"/>
    <mergeCell ref="A4:D4"/>
    <mergeCell ref="E4:H4"/>
    <mergeCell ref="I4:L4"/>
    <mergeCell ref="M4:P4"/>
    <mergeCell ref="Q4:T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0"/>
  <sheetViews>
    <sheetView zoomScale="60" zoomScaleNormal="60" workbookViewId="0">
      <selection activeCell="C6" sqref="C6"/>
    </sheetView>
  </sheetViews>
  <sheetFormatPr defaultRowHeight="14.4"/>
  <cols>
    <col min="1" max="1" width="4.77734375" customWidth="1"/>
    <col min="2" max="2" width="43" customWidth="1"/>
    <col min="3" max="3" width="38.77734375" bestFit="1" customWidth="1"/>
    <col min="6" max="6" width="9.21875" style="1"/>
    <col min="7" max="7" width="10.5546875" customWidth="1"/>
    <col min="8" max="8" width="46.21875" customWidth="1"/>
    <col min="9" max="9" width="38.77734375" bestFit="1" customWidth="1"/>
    <col min="10" max="10" width="7.5546875" customWidth="1"/>
    <col min="14" max="14" width="11.5546875" bestFit="1" customWidth="1"/>
    <col min="15" max="15" width="56.21875" customWidth="1"/>
    <col min="16" max="16" width="30" style="1" customWidth="1"/>
    <col min="17" max="17" width="22.77734375" customWidth="1"/>
    <col min="18" max="18" width="24.77734375" customWidth="1"/>
    <col min="19" max="19" width="64.21875" customWidth="1"/>
  </cols>
  <sheetData>
    <row r="1" spans="1:32" ht="15.6">
      <c r="A1" s="308"/>
      <c r="B1" s="308"/>
      <c r="C1" s="308"/>
      <c r="D1" s="308"/>
      <c r="E1" s="308"/>
      <c r="F1" s="308"/>
      <c r="G1" s="308"/>
      <c r="H1" s="308"/>
      <c r="I1" s="308"/>
      <c r="J1" s="308"/>
      <c r="K1" s="308"/>
      <c r="L1" s="308"/>
      <c r="M1" s="308"/>
      <c r="P1"/>
      <c r="AE1" s="409" t="s">
        <v>133</v>
      </c>
      <c r="AF1" s="410" t="s">
        <v>117</v>
      </c>
    </row>
    <row r="2" spans="1:32" ht="21.6" thickBot="1">
      <c r="A2" s="308"/>
      <c r="B2" s="316" t="s">
        <v>126</v>
      </c>
      <c r="C2" s="308"/>
      <c r="D2" s="308"/>
      <c r="E2" s="308"/>
      <c r="F2" s="308"/>
      <c r="G2" s="308"/>
      <c r="H2" s="308"/>
      <c r="I2" s="308"/>
      <c r="J2" s="308"/>
      <c r="K2" s="308"/>
      <c r="L2" s="308"/>
      <c r="M2" s="308"/>
      <c r="O2" s="420" t="str">
        <f>B2</f>
        <v>HMP Bullingdon</v>
      </c>
      <c r="P2"/>
      <c r="U2" s="411" t="s">
        <v>134</v>
      </c>
      <c r="V2" s="411"/>
      <c r="W2" s="411"/>
      <c r="X2" s="411"/>
      <c r="Y2" s="411"/>
      <c r="Z2" s="411"/>
      <c r="AA2" s="411"/>
      <c r="AB2" s="411"/>
      <c r="AC2" s="411"/>
      <c r="AE2" s="411" t="s">
        <v>32</v>
      </c>
      <c r="AF2" s="412">
        <f t="shared" ref="AF2:AF13" si="0">$W$10/12</f>
        <v>10455.133333333333</v>
      </c>
    </row>
    <row r="3" spans="1:32" ht="16.2" thickTop="1">
      <c r="A3" s="308"/>
      <c r="B3" s="308"/>
      <c r="C3" s="308"/>
      <c r="D3" s="308"/>
      <c r="E3" s="308"/>
      <c r="F3" s="308"/>
      <c r="G3" s="308"/>
      <c r="H3" s="308"/>
      <c r="I3" s="308"/>
      <c r="J3" s="308"/>
      <c r="K3" s="308"/>
      <c r="L3" s="308"/>
      <c r="M3" s="308"/>
      <c r="P3"/>
      <c r="U3" s="409" t="str">
        <f>O2</f>
        <v>HMP Bullingdon</v>
      </c>
      <c r="V3" s="410" t="s">
        <v>135</v>
      </c>
      <c r="W3" s="413" t="s">
        <v>136</v>
      </c>
      <c r="X3" s="410" t="s">
        <v>137</v>
      </c>
      <c r="Y3" s="410" t="s">
        <v>138</v>
      </c>
      <c r="Z3" s="410" t="s">
        <v>139</v>
      </c>
      <c r="AA3" s="414"/>
      <c r="AB3" s="411"/>
      <c r="AC3" s="411"/>
      <c r="AE3" s="411" t="s">
        <v>33</v>
      </c>
      <c r="AF3" s="412">
        <f t="shared" si="0"/>
        <v>10455.133333333333</v>
      </c>
    </row>
    <row r="4" spans="1:32" ht="15.6">
      <c r="A4" s="308"/>
      <c r="B4" s="317" t="s">
        <v>101</v>
      </c>
      <c r="C4" s="318" t="s">
        <v>8</v>
      </c>
      <c r="D4" s="308"/>
      <c r="E4" s="308"/>
      <c r="F4" s="308"/>
      <c r="G4" s="308"/>
      <c r="H4" s="308"/>
      <c r="I4" s="308"/>
      <c r="J4" s="308"/>
      <c r="K4" s="308"/>
      <c r="L4" s="308"/>
      <c r="M4" s="308"/>
      <c r="O4" s="421" t="str">
        <f>B4</f>
        <v>Site Category</v>
      </c>
      <c r="P4" s="422" t="str">
        <f>C4</f>
        <v>Cat C</v>
      </c>
      <c r="U4" s="411" t="s">
        <v>140</v>
      </c>
      <c r="V4" s="415">
        <f t="shared" ref="V4:V9" si="1">W4/$P$5</f>
        <v>113.17193308550186</v>
      </c>
      <c r="W4" s="416">
        <f>X4*(12/Y4)</f>
        <v>121773</v>
      </c>
      <c r="X4" s="416">
        <f>SUM(C129:C140)</f>
        <v>121773</v>
      </c>
      <c r="Y4" s="411">
        <f>COUNTIF(C129:C140,"&gt;0")</f>
        <v>12</v>
      </c>
      <c r="Z4" s="417" t="str">
        <f>IF(V4&lt;=$V$11,"Good",IF(V4&gt;$V$10,"Poor","Typical"))</f>
        <v>Typical</v>
      </c>
      <c r="AA4" s="414"/>
      <c r="AB4" s="411"/>
      <c r="AC4" s="411"/>
      <c r="AE4" s="411" t="s">
        <v>141</v>
      </c>
      <c r="AF4" s="412">
        <f t="shared" si="0"/>
        <v>10455.133333333333</v>
      </c>
    </row>
    <row r="5" spans="1:32" ht="15.6">
      <c r="A5" s="308"/>
      <c r="B5" s="317" t="s">
        <v>102</v>
      </c>
      <c r="C5" s="319">
        <v>1049</v>
      </c>
      <c r="D5" s="308"/>
      <c r="E5" s="308"/>
      <c r="F5" s="308"/>
      <c r="G5" s="308"/>
      <c r="H5" s="308"/>
      <c r="I5" s="308"/>
      <c r="J5" s="308"/>
      <c r="K5" s="308"/>
      <c r="L5" s="308"/>
      <c r="M5" s="308"/>
      <c r="O5" s="421" t="str">
        <f>B5</f>
        <v>Prison Population 2017/2018</v>
      </c>
      <c r="P5" s="423">
        <v>1076</v>
      </c>
      <c r="U5" s="411" t="s">
        <v>142</v>
      </c>
      <c r="V5" s="415">
        <f t="shared" si="1"/>
        <v>110.4335501858736</v>
      </c>
      <c r="W5" s="416">
        <f>X5*(12/Y5)</f>
        <v>118826.5</v>
      </c>
      <c r="X5" s="416">
        <f>SUM(C141:C152)</f>
        <v>118826.5</v>
      </c>
      <c r="Y5" s="411">
        <f>COUNTIF(C141:C152,"&gt;0")</f>
        <v>12</v>
      </c>
      <c r="Z5" s="417" t="str">
        <f t="shared" ref="Z5:Z12" si="2">IF(V5&lt;=$V$11,"Good",IF(V5&gt;$V$10,"Poor","Typical"))</f>
        <v>Typical</v>
      </c>
      <c r="AA5" s="414"/>
      <c r="AB5" s="411"/>
      <c r="AC5" s="411"/>
      <c r="AE5" s="411" t="s">
        <v>143</v>
      </c>
      <c r="AF5" s="412">
        <f t="shared" si="0"/>
        <v>10455.133333333333</v>
      </c>
    </row>
    <row r="6" spans="1:32" ht="15.6">
      <c r="A6" s="308"/>
      <c r="B6" s="308"/>
      <c r="C6" s="308"/>
      <c r="D6" s="308"/>
      <c r="E6" s="308"/>
      <c r="F6" s="308"/>
      <c r="G6" s="308"/>
      <c r="H6" s="308"/>
      <c r="I6" s="308"/>
      <c r="J6" s="308"/>
      <c r="K6" s="308"/>
      <c r="L6" s="308"/>
      <c r="M6" s="308"/>
      <c r="O6" s="421" t="s">
        <v>78</v>
      </c>
      <c r="P6" s="424" t="s">
        <v>165</v>
      </c>
      <c r="U6" s="411" t="s">
        <v>144</v>
      </c>
      <c r="V6" s="415">
        <f t="shared" si="1"/>
        <v>123.8403810408922</v>
      </c>
      <c r="W6" s="416">
        <f>X6*(12/Y6)</f>
        <v>133252.25</v>
      </c>
      <c r="X6" s="416">
        <f>SUM(C153:C164)</f>
        <v>133252.25</v>
      </c>
      <c r="Y6" s="411">
        <f>COUNTIF(C153:C164,"&gt;0")</f>
        <v>12</v>
      </c>
      <c r="Z6" s="417" t="str">
        <f t="shared" si="2"/>
        <v>Poor</v>
      </c>
      <c r="AA6" s="414"/>
      <c r="AB6" s="411"/>
      <c r="AC6" s="411"/>
      <c r="AE6" s="411" t="s">
        <v>24</v>
      </c>
      <c r="AF6" s="412">
        <f t="shared" si="0"/>
        <v>10455.133333333333</v>
      </c>
    </row>
    <row r="7" spans="1:32" ht="16.2" thickBot="1">
      <c r="A7" s="308"/>
      <c r="B7" s="320" t="s">
        <v>103</v>
      </c>
      <c r="C7" s="308"/>
      <c r="D7" s="308"/>
      <c r="E7" s="308"/>
      <c r="F7" s="308"/>
      <c r="G7" s="308"/>
      <c r="H7" s="308"/>
      <c r="I7" s="308"/>
      <c r="J7" s="308"/>
      <c r="K7" s="308"/>
      <c r="L7" s="308"/>
      <c r="M7" s="308"/>
      <c r="P7"/>
      <c r="U7" s="411" t="s">
        <v>145</v>
      </c>
      <c r="V7" s="415">
        <f t="shared" si="1"/>
        <v>114.32527881040892</v>
      </c>
      <c r="W7" s="416">
        <f>X7*(12/Y7)</f>
        <v>123014</v>
      </c>
      <c r="X7" s="416">
        <f>SUM(C165:C176)</f>
        <v>123014</v>
      </c>
      <c r="Y7" s="411">
        <f>COUNTIF(C165:C176,"&gt;0")</f>
        <v>12</v>
      </c>
      <c r="Z7" s="417" t="str">
        <f t="shared" si="2"/>
        <v>Typical</v>
      </c>
      <c r="AA7" s="414"/>
      <c r="AB7" s="411"/>
      <c r="AC7" s="411"/>
      <c r="AE7" s="411" t="s">
        <v>146</v>
      </c>
      <c r="AF7" s="412">
        <f t="shared" si="0"/>
        <v>10455.133333333333</v>
      </c>
    </row>
    <row r="8" spans="1:32" ht="16.8" thickTop="1" thickBot="1">
      <c r="A8" s="308"/>
      <c r="B8" s="308"/>
      <c r="C8" s="308"/>
      <c r="D8" s="308"/>
      <c r="E8" s="308"/>
      <c r="F8" s="308"/>
      <c r="G8" s="308"/>
      <c r="H8" s="308"/>
      <c r="I8" s="308"/>
      <c r="J8" s="308"/>
      <c r="K8" s="308"/>
      <c r="L8" s="308"/>
      <c r="M8" s="308"/>
      <c r="P8"/>
      <c r="U8" s="411" t="s">
        <v>147</v>
      </c>
      <c r="V8" s="415">
        <f t="shared" si="1"/>
        <v>110.28299256505576</v>
      </c>
      <c r="W8" s="416">
        <f>X8*(12/Y8)</f>
        <v>118664.5</v>
      </c>
      <c r="X8" s="416">
        <f>SUM(C177:C188)</f>
        <v>118664.5</v>
      </c>
      <c r="Y8" s="411">
        <f>COUNTIF(C177:C188,"&gt;0")</f>
        <v>12</v>
      </c>
      <c r="Z8" s="417" t="str">
        <f t="shared" si="2"/>
        <v>Typical</v>
      </c>
      <c r="AA8" s="414"/>
      <c r="AB8" s="411"/>
      <c r="AC8" s="411"/>
      <c r="AE8" s="411" t="s">
        <v>148</v>
      </c>
      <c r="AF8" s="412">
        <f t="shared" si="0"/>
        <v>10455.133333333333</v>
      </c>
    </row>
    <row r="9" spans="1:32" ht="51.75" customHeight="1" thickBot="1">
      <c r="A9" s="308"/>
      <c r="B9" s="498" t="s">
        <v>104</v>
      </c>
      <c r="C9" s="499"/>
      <c r="D9" s="499"/>
      <c r="E9" s="499"/>
      <c r="F9" s="499"/>
      <c r="G9" s="499"/>
      <c r="H9" s="499"/>
      <c r="I9" s="327"/>
      <c r="J9" s="328"/>
      <c r="K9" s="308"/>
      <c r="L9" s="308"/>
      <c r="M9" s="308"/>
      <c r="O9" s="425"/>
      <c r="P9" s="426"/>
      <c r="Q9" s="426"/>
      <c r="R9" s="426"/>
      <c r="S9" s="426"/>
      <c r="U9" s="411" t="s">
        <v>149</v>
      </c>
      <c r="V9" s="415">
        <f t="shared" si="1"/>
        <v>110.4335501858736</v>
      </c>
      <c r="W9" s="418">
        <f>IF(Z12="Poor",W10,IF(W12=X7,0.95*X7,W12))</f>
        <v>118826.5</v>
      </c>
      <c r="X9" s="414"/>
      <c r="Y9" s="411"/>
      <c r="Z9" s="417" t="str">
        <f t="shared" si="2"/>
        <v>Typical</v>
      </c>
      <c r="AA9" s="414"/>
      <c r="AB9" s="419" t="str">
        <f>IF(Z12="Poor","move towards typical practice",IF(W12=W9,AB12,IF(AND(Z12="Typical",Z7="Typical"),"move towards good practice",IF(W12=W7,"5% reduction to achieve further improvement",0))))</f>
        <v>5-year low (2015/6)</v>
      </c>
      <c r="AC9" s="411"/>
      <c r="AE9" s="411" t="s">
        <v>27</v>
      </c>
      <c r="AF9" s="412">
        <f t="shared" si="0"/>
        <v>10455.133333333333</v>
      </c>
    </row>
    <row r="10" spans="1:32" ht="15.6">
      <c r="A10" s="308"/>
      <c r="B10" s="308"/>
      <c r="C10" s="308"/>
      <c r="D10" s="308"/>
      <c r="E10" s="308"/>
      <c r="F10" s="308"/>
      <c r="G10" s="308"/>
      <c r="H10" s="308"/>
      <c r="I10" s="308"/>
      <c r="J10" s="308"/>
      <c r="K10" s="308"/>
      <c r="L10" s="308"/>
      <c r="M10" s="308"/>
      <c r="P10"/>
      <c r="U10" s="411" t="s">
        <v>150</v>
      </c>
      <c r="V10" s="415">
        <f>IF($P$6="Yes",143,IF($P$6="No",116.6,"Missing"))</f>
        <v>116.6</v>
      </c>
      <c r="W10" s="416">
        <f>V10*$P$5</f>
        <v>125461.59999999999</v>
      </c>
      <c r="X10" s="416"/>
      <c r="Y10" s="414"/>
      <c r="Z10" s="417" t="str">
        <f t="shared" si="2"/>
        <v>Typical</v>
      </c>
      <c r="AA10" s="414"/>
      <c r="AB10" s="414"/>
      <c r="AC10" s="414"/>
      <c r="AD10" s="308"/>
      <c r="AE10" s="411" t="s">
        <v>151</v>
      </c>
      <c r="AF10" s="412">
        <f t="shared" si="0"/>
        <v>10455.133333333333</v>
      </c>
    </row>
    <row r="11" spans="1:32" s="308" customFormat="1" ht="16.2" thickBot="1">
      <c r="B11" s="307" t="s">
        <v>131</v>
      </c>
      <c r="C11"/>
      <c r="D11"/>
      <c r="E11"/>
      <c r="F11"/>
      <c r="G11"/>
      <c r="H11"/>
      <c r="O11" s="427" t="s">
        <v>155</v>
      </c>
      <c r="U11" s="411" t="s">
        <v>152</v>
      </c>
      <c r="V11" s="415">
        <f>IF($P$6="Yes",115.3,IF($P$6="No",92.4,"Missing"))</f>
        <v>92.4</v>
      </c>
      <c r="W11" s="416">
        <f>V11*$P$5</f>
        <v>99422.400000000009</v>
      </c>
      <c r="X11" s="416"/>
      <c r="Y11" s="414"/>
      <c r="Z11" s="417" t="str">
        <f t="shared" si="2"/>
        <v>Good</v>
      </c>
      <c r="AA11" s="414"/>
      <c r="AB11" s="414"/>
      <c r="AC11" s="414"/>
      <c r="AE11" s="411" t="s">
        <v>29</v>
      </c>
      <c r="AF11" s="412">
        <f t="shared" si="0"/>
        <v>10455.133333333333</v>
      </c>
    </row>
    <row r="12" spans="1:32" s="308" customFormat="1" ht="25.05" customHeight="1" thickTop="1" thickBot="1">
      <c r="B12" s="500" t="str">
        <f>Overview!K11</f>
        <v>Performing well below predicted consumption.</v>
      </c>
      <c r="C12" s="501"/>
      <c r="D12" s="501"/>
      <c r="E12" s="501"/>
      <c r="F12" s="501"/>
      <c r="G12" s="501"/>
      <c r="H12" s="327"/>
      <c r="U12" s="411" t="s">
        <v>153</v>
      </c>
      <c r="V12" s="415">
        <f>W12/P5</f>
        <v>110.4335501858736</v>
      </c>
      <c r="W12" s="416">
        <f>MIN(W4:W7)</f>
        <v>118826.5</v>
      </c>
      <c r="X12" s="414"/>
      <c r="Y12" s="411"/>
      <c r="Z12" s="417" t="str">
        <f t="shared" si="2"/>
        <v>Typical</v>
      </c>
      <c r="AA12" s="411" t="str">
        <f>INDEX(U4:U7,MATCH(W12,W4:W7,0))</f>
        <v>2015/6</v>
      </c>
      <c r="AB12" s="411" t="str">
        <f>U12&amp;" ("&amp;AA12&amp;")"</f>
        <v>5-year low (2015/6)</v>
      </c>
      <c r="AC12" s="411"/>
      <c r="AD12"/>
      <c r="AE12" s="411" t="s">
        <v>30</v>
      </c>
      <c r="AF12" s="412">
        <f t="shared" si="0"/>
        <v>10455.133333333333</v>
      </c>
    </row>
    <row r="13" spans="1:32" ht="15.6">
      <c r="A13" s="308"/>
      <c r="B13" s="308"/>
      <c r="C13" s="308"/>
      <c r="D13" s="308"/>
      <c r="E13" s="308"/>
      <c r="F13" s="308"/>
      <c r="G13" s="308"/>
      <c r="H13" s="308"/>
      <c r="I13" s="308"/>
      <c r="J13" s="308"/>
      <c r="K13" s="308"/>
      <c r="L13" s="308"/>
      <c r="M13" s="308"/>
      <c r="P13"/>
      <c r="U13" s="308"/>
      <c r="AE13" s="411" t="s">
        <v>31</v>
      </c>
      <c r="AF13" s="412">
        <f t="shared" si="0"/>
        <v>10455.133333333333</v>
      </c>
    </row>
    <row r="14" spans="1:32" ht="16.2" thickBot="1">
      <c r="A14" s="308"/>
      <c r="B14" s="320" t="s">
        <v>105</v>
      </c>
      <c r="C14" s="308"/>
      <c r="D14" s="308"/>
      <c r="E14" s="308"/>
      <c r="F14" s="308"/>
      <c r="G14" s="308"/>
      <c r="H14" s="308"/>
      <c r="I14" s="308"/>
      <c r="J14" s="308"/>
      <c r="K14" s="308"/>
      <c r="L14" s="308"/>
      <c r="M14" s="308"/>
      <c r="P14"/>
    </row>
    <row r="15" spans="1:32" ht="16.2" thickTop="1">
      <c r="A15" s="308"/>
      <c r="B15" s="308"/>
      <c r="C15" s="308"/>
      <c r="D15" s="308"/>
      <c r="E15" s="308"/>
      <c r="F15" s="308"/>
      <c r="G15" s="308"/>
      <c r="H15" s="308"/>
      <c r="I15" s="308"/>
      <c r="J15" s="308"/>
      <c r="K15" s="308"/>
      <c r="L15" s="308"/>
      <c r="M15" s="308"/>
      <c r="P15"/>
    </row>
    <row r="16" spans="1:32" ht="15.6">
      <c r="A16" s="308"/>
      <c r="B16" s="308"/>
      <c r="C16" s="308"/>
      <c r="D16" s="308"/>
      <c r="E16" s="308"/>
      <c r="F16" s="308"/>
      <c r="G16" s="308"/>
      <c r="H16" s="308"/>
      <c r="I16" s="308"/>
      <c r="J16" s="308"/>
      <c r="K16" s="308"/>
      <c r="L16" s="308"/>
      <c r="M16" s="308"/>
      <c r="P16"/>
    </row>
    <row r="17" spans="1:16" ht="15.6">
      <c r="A17" s="308"/>
      <c r="B17" s="308"/>
      <c r="C17" s="308"/>
      <c r="D17" s="308"/>
      <c r="E17" s="308"/>
      <c r="F17" s="308"/>
      <c r="G17" s="308"/>
      <c r="H17" s="308"/>
      <c r="I17" s="308"/>
      <c r="J17" s="308"/>
      <c r="K17" s="308"/>
      <c r="L17" s="308"/>
      <c r="M17" s="308"/>
      <c r="P17"/>
    </row>
    <row r="18" spans="1:16" ht="15.6">
      <c r="A18" s="308"/>
      <c r="B18" s="308"/>
      <c r="C18" s="308"/>
      <c r="D18" s="308"/>
      <c r="E18" s="308"/>
      <c r="F18" s="308"/>
      <c r="G18" s="308"/>
      <c r="H18" s="308"/>
      <c r="I18" s="308"/>
      <c r="J18" s="308"/>
      <c r="K18" s="308"/>
      <c r="L18" s="308"/>
      <c r="M18" s="315"/>
      <c r="P18"/>
    </row>
    <row r="19" spans="1:16" ht="15.6">
      <c r="A19" s="308"/>
      <c r="B19" s="308"/>
      <c r="C19" s="308"/>
      <c r="D19" s="308"/>
      <c r="E19" s="308"/>
      <c r="F19" s="308"/>
      <c r="G19" s="308"/>
      <c r="H19" s="308"/>
      <c r="I19" s="308"/>
      <c r="J19" s="308"/>
      <c r="K19" s="308"/>
      <c r="L19" s="308"/>
      <c r="M19" s="308"/>
      <c r="P19"/>
    </row>
    <row r="20" spans="1:16" ht="15.6">
      <c r="A20" s="308"/>
      <c r="B20" s="308"/>
      <c r="C20" s="308"/>
      <c r="D20" s="308"/>
      <c r="E20" s="308"/>
      <c r="F20" s="308"/>
      <c r="G20" s="308"/>
      <c r="H20" s="308"/>
      <c r="I20" s="308"/>
      <c r="J20" s="308"/>
      <c r="K20" s="308"/>
      <c r="L20" s="308"/>
      <c r="M20" s="308"/>
      <c r="P20"/>
    </row>
    <row r="21" spans="1:16" ht="15.6">
      <c r="A21" s="308"/>
      <c r="B21" s="308"/>
      <c r="C21" s="308"/>
      <c r="D21" s="308"/>
      <c r="E21" s="308"/>
      <c r="F21" s="308"/>
      <c r="G21" s="308"/>
      <c r="H21" s="308"/>
      <c r="I21" s="308"/>
      <c r="J21" s="308"/>
      <c r="K21" s="308"/>
      <c r="L21" s="308"/>
      <c r="M21" s="308"/>
      <c r="P21"/>
    </row>
    <row r="22" spans="1:16" ht="15.6">
      <c r="A22" s="308"/>
      <c r="B22" s="308"/>
      <c r="C22" s="308"/>
      <c r="D22" s="308"/>
      <c r="E22" s="308"/>
      <c r="F22" s="308"/>
      <c r="G22" s="308"/>
      <c r="H22" s="308"/>
      <c r="I22" s="308"/>
      <c r="J22" s="308"/>
      <c r="K22" s="308"/>
      <c r="L22" s="308"/>
      <c r="M22" s="308"/>
      <c r="P22"/>
    </row>
    <row r="23" spans="1:16" ht="15.6">
      <c r="A23" s="308"/>
      <c r="B23" s="308"/>
      <c r="C23" s="308"/>
      <c r="D23" s="308"/>
      <c r="E23" s="308"/>
      <c r="F23" s="308"/>
      <c r="G23" s="308"/>
      <c r="H23" s="308"/>
      <c r="I23" s="308"/>
      <c r="J23" s="308"/>
      <c r="K23" s="308"/>
      <c r="L23" s="308"/>
      <c r="M23" s="308"/>
      <c r="P23"/>
    </row>
    <row r="24" spans="1:16" ht="15.6">
      <c r="A24" s="308"/>
      <c r="B24" s="308"/>
      <c r="C24" s="308"/>
      <c r="D24" s="308"/>
      <c r="E24" s="308"/>
      <c r="F24" s="308"/>
      <c r="G24" s="308"/>
      <c r="H24" s="308"/>
      <c r="I24" s="308"/>
      <c r="J24" s="308"/>
      <c r="K24" s="308"/>
      <c r="L24" s="308"/>
      <c r="M24" s="308"/>
      <c r="P24"/>
    </row>
    <row r="25" spans="1:16" ht="15.6">
      <c r="A25" s="308"/>
      <c r="B25" s="308"/>
      <c r="C25" s="308"/>
      <c r="D25" s="308"/>
      <c r="E25" s="308"/>
      <c r="F25" s="308"/>
      <c r="G25" s="308"/>
      <c r="H25" s="308"/>
      <c r="I25" s="308"/>
      <c r="J25" s="308"/>
      <c r="K25" s="308"/>
      <c r="L25" s="308"/>
      <c r="M25" s="308"/>
      <c r="P25"/>
    </row>
    <row r="26" spans="1:16" ht="15.6">
      <c r="A26" s="308"/>
      <c r="B26" s="308"/>
      <c r="C26" s="308"/>
      <c r="D26" s="308"/>
      <c r="E26" s="308"/>
      <c r="F26" s="308"/>
      <c r="G26" s="308"/>
      <c r="H26" s="308"/>
      <c r="I26" s="308"/>
      <c r="J26" s="308"/>
      <c r="K26" s="308"/>
      <c r="L26" s="308"/>
      <c r="M26" s="308"/>
      <c r="P26"/>
    </row>
    <row r="27" spans="1:16" ht="15.6">
      <c r="A27" s="308"/>
      <c r="B27" s="308"/>
      <c r="C27" s="308"/>
      <c r="D27" s="308"/>
      <c r="E27" s="308"/>
      <c r="F27" s="308"/>
      <c r="G27" s="308"/>
      <c r="H27" s="308"/>
      <c r="I27" s="308"/>
      <c r="J27" s="308"/>
      <c r="K27" s="308"/>
      <c r="L27" s="308"/>
      <c r="M27" s="308"/>
      <c r="P27"/>
    </row>
    <row r="28" spans="1:16" ht="15.6">
      <c r="A28" s="308"/>
      <c r="B28" s="308"/>
      <c r="C28" s="308"/>
      <c r="D28" s="308"/>
      <c r="E28" s="308"/>
      <c r="F28" s="308"/>
      <c r="G28" s="308"/>
      <c r="H28" s="308"/>
      <c r="I28" s="308"/>
      <c r="J28" s="308"/>
      <c r="K28" s="308"/>
      <c r="L28" s="308"/>
      <c r="M28" s="308"/>
      <c r="P28"/>
    </row>
    <row r="29" spans="1:16" ht="15.6">
      <c r="A29" s="308"/>
      <c r="B29" s="308"/>
      <c r="C29" s="308"/>
      <c r="D29" s="308"/>
      <c r="E29" s="308"/>
      <c r="F29" s="308"/>
      <c r="G29" s="308"/>
      <c r="H29" s="308"/>
      <c r="I29" s="308"/>
      <c r="J29" s="308"/>
      <c r="K29" s="308"/>
      <c r="L29" s="308"/>
      <c r="M29" s="308"/>
      <c r="P29"/>
    </row>
    <row r="30" spans="1:16" ht="15.6">
      <c r="A30" s="308"/>
      <c r="B30" s="308"/>
      <c r="C30" s="308"/>
      <c r="D30" s="308"/>
      <c r="E30" s="308"/>
      <c r="F30" s="308"/>
      <c r="G30" s="308"/>
      <c r="H30" s="308"/>
      <c r="I30" s="308"/>
      <c r="J30" s="308"/>
      <c r="K30" s="308"/>
      <c r="L30" s="308"/>
      <c r="M30" s="308"/>
      <c r="P30"/>
    </row>
    <row r="31" spans="1:16" ht="15.6">
      <c r="A31" s="308"/>
      <c r="B31" s="308"/>
      <c r="C31" s="308"/>
      <c r="D31" s="308"/>
      <c r="E31" s="308"/>
      <c r="F31" s="308"/>
      <c r="G31" s="308"/>
      <c r="H31" s="308"/>
      <c r="I31" s="308"/>
      <c r="J31" s="308"/>
      <c r="K31" s="308"/>
      <c r="L31" s="308"/>
      <c r="M31" s="308"/>
      <c r="P31"/>
    </row>
    <row r="32" spans="1:16" ht="15.6">
      <c r="A32" s="308"/>
      <c r="B32" s="308"/>
      <c r="C32" s="308"/>
      <c r="D32" s="308"/>
      <c r="E32" s="308"/>
      <c r="F32" s="308"/>
      <c r="G32" s="308"/>
      <c r="H32" s="308"/>
      <c r="I32" s="308"/>
      <c r="J32" s="308"/>
      <c r="K32" s="308"/>
      <c r="L32" s="308"/>
      <c r="M32" s="308"/>
      <c r="P32"/>
    </row>
    <row r="33" spans="1:16" ht="15.6">
      <c r="A33" s="308"/>
      <c r="B33" s="308"/>
      <c r="C33" s="308"/>
      <c r="D33" s="308"/>
      <c r="E33" s="308"/>
      <c r="F33" s="308"/>
      <c r="G33" s="308"/>
      <c r="H33" s="308"/>
      <c r="I33" s="308"/>
      <c r="J33" s="308"/>
      <c r="K33" s="308"/>
      <c r="L33" s="308"/>
      <c r="M33" s="308"/>
      <c r="P33"/>
    </row>
    <row r="34" spans="1:16" ht="16.8" thickBot="1">
      <c r="A34" s="308"/>
      <c r="B34" s="308"/>
      <c r="C34" s="308"/>
      <c r="D34" s="308"/>
      <c r="E34" s="308"/>
      <c r="F34" s="308"/>
      <c r="G34" s="308"/>
      <c r="H34" s="308"/>
      <c r="I34" s="308"/>
      <c r="J34" s="308"/>
      <c r="K34" s="308"/>
      <c r="L34" s="308"/>
      <c r="M34" s="308"/>
      <c r="O34" s="428" t="s">
        <v>156</v>
      </c>
      <c r="P34"/>
    </row>
    <row r="35" spans="1:16" ht="16.8" thickTop="1" thickBot="1">
      <c r="A35" s="308"/>
      <c r="B35" s="320" t="s">
        <v>106</v>
      </c>
      <c r="C35" s="308"/>
      <c r="D35" s="308"/>
      <c r="E35" s="308"/>
      <c r="F35" s="308"/>
      <c r="G35" s="308"/>
      <c r="H35" s="308"/>
      <c r="I35" s="308"/>
      <c r="J35" s="308"/>
      <c r="K35" s="308"/>
      <c r="L35" s="308"/>
      <c r="M35" s="308"/>
      <c r="P35"/>
    </row>
    <row r="36" spans="1:16" ht="16.2" thickTop="1">
      <c r="A36" s="308"/>
      <c r="B36" s="308"/>
      <c r="C36" s="308"/>
      <c r="D36" s="308"/>
      <c r="E36" s="308"/>
      <c r="F36" s="308"/>
      <c r="G36" s="308"/>
      <c r="H36" s="308"/>
      <c r="I36" s="308"/>
      <c r="J36" s="308"/>
      <c r="K36" s="308"/>
      <c r="L36" s="308"/>
      <c r="M36" s="308"/>
      <c r="P36"/>
    </row>
    <row r="37" spans="1:16" ht="15.6">
      <c r="A37" s="308"/>
      <c r="B37" s="308"/>
      <c r="C37" s="308"/>
      <c r="D37" s="308"/>
      <c r="E37" s="308"/>
      <c r="F37" s="308"/>
      <c r="G37" s="308"/>
      <c r="H37" s="308"/>
      <c r="I37" s="308"/>
      <c r="J37" s="308"/>
      <c r="K37" s="308"/>
      <c r="L37" s="308"/>
      <c r="M37" s="308"/>
      <c r="P37"/>
    </row>
    <row r="38" spans="1:16" ht="15.6">
      <c r="A38" s="308"/>
      <c r="B38" s="308"/>
      <c r="C38" s="308"/>
      <c r="D38" s="308"/>
      <c r="E38" s="308"/>
      <c r="F38" s="308"/>
      <c r="G38" s="308"/>
      <c r="H38" s="308"/>
      <c r="I38" s="308"/>
      <c r="J38" s="308"/>
      <c r="K38" s="308"/>
      <c r="L38" s="308"/>
      <c r="M38" s="308"/>
      <c r="P38"/>
    </row>
    <row r="39" spans="1:16" ht="15.6">
      <c r="A39" s="308"/>
      <c r="B39" s="308"/>
      <c r="C39" s="308"/>
      <c r="D39" s="308"/>
      <c r="E39" s="308"/>
      <c r="F39" s="308"/>
      <c r="G39" s="308"/>
      <c r="H39" s="308"/>
      <c r="I39" s="308"/>
      <c r="J39" s="308"/>
      <c r="K39" s="308"/>
      <c r="L39" s="308"/>
      <c r="M39" s="308"/>
      <c r="P39"/>
    </row>
    <row r="40" spans="1:16" ht="15.6">
      <c r="A40" s="308"/>
      <c r="B40" s="308"/>
      <c r="C40" s="308"/>
      <c r="D40" s="308"/>
      <c r="E40" s="308"/>
      <c r="F40" s="308"/>
      <c r="G40" s="308"/>
      <c r="H40" s="308"/>
      <c r="I40" s="308"/>
      <c r="J40" s="308"/>
      <c r="K40" s="308"/>
      <c r="L40" s="308"/>
      <c r="M40" s="308"/>
      <c r="P40"/>
    </row>
    <row r="41" spans="1:16" ht="15.6">
      <c r="A41" s="308"/>
      <c r="B41" s="308"/>
      <c r="C41" s="308"/>
      <c r="D41" s="308"/>
      <c r="E41" s="308"/>
      <c r="F41" s="308"/>
      <c r="G41" s="308"/>
      <c r="H41" s="308"/>
      <c r="I41" s="308"/>
      <c r="J41" s="308"/>
      <c r="K41" s="308"/>
      <c r="L41" s="308"/>
      <c r="M41" s="308"/>
      <c r="P41"/>
    </row>
    <row r="42" spans="1:16" ht="15.6">
      <c r="A42" s="308"/>
      <c r="B42" s="308"/>
      <c r="C42" s="308"/>
      <c r="D42" s="308"/>
      <c r="E42" s="308"/>
      <c r="F42" s="308"/>
      <c r="G42" s="308"/>
      <c r="H42" s="308"/>
      <c r="I42" s="308"/>
      <c r="J42" s="308"/>
      <c r="K42" s="308"/>
      <c r="L42" s="308"/>
      <c r="M42" s="308"/>
      <c r="P42"/>
    </row>
    <row r="43" spans="1:16" ht="15.6">
      <c r="A43" s="308"/>
      <c r="B43" s="308"/>
      <c r="C43" s="308"/>
      <c r="D43" s="308"/>
      <c r="E43" s="308"/>
      <c r="F43" s="308"/>
      <c r="G43" s="308"/>
      <c r="H43" s="308"/>
      <c r="I43" s="308"/>
      <c r="J43" s="308"/>
      <c r="K43" s="308"/>
      <c r="L43" s="308"/>
      <c r="M43" s="308"/>
      <c r="P43"/>
    </row>
    <row r="44" spans="1:16" ht="15.6">
      <c r="A44" s="308"/>
      <c r="B44" s="308"/>
      <c r="C44" s="308"/>
      <c r="D44" s="308"/>
      <c r="E44" s="308"/>
      <c r="F44" s="308"/>
      <c r="G44" s="308"/>
      <c r="H44" s="308"/>
      <c r="I44" s="308"/>
      <c r="J44" s="308"/>
      <c r="K44" s="308"/>
      <c r="L44" s="308"/>
      <c r="M44" s="308"/>
      <c r="P44"/>
    </row>
    <row r="45" spans="1:16" ht="15.6">
      <c r="A45" s="308"/>
      <c r="B45" s="308"/>
      <c r="C45" s="308"/>
      <c r="D45" s="308"/>
      <c r="E45" s="308"/>
      <c r="F45" s="308"/>
      <c r="G45" s="308"/>
      <c r="H45" s="308"/>
      <c r="I45" s="308"/>
      <c r="J45" s="308"/>
      <c r="K45" s="308"/>
      <c r="L45" s="308"/>
      <c r="M45" s="308"/>
      <c r="P45"/>
    </row>
    <row r="46" spans="1:16" ht="15.6">
      <c r="A46" s="308"/>
      <c r="B46" s="308"/>
      <c r="C46" s="308"/>
      <c r="D46" s="308"/>
      <c r="E46" s="308"/>
      <c r="F46" s="308"/>
      <c r="G46" s="308"/>
      <c r="H46" s="308"/>
      <c r="I46" s="308"/>
      <c r="J46" s="308"/>
      <c r="K46" s="308"/>
      <c r="L46" s="308"/>
      <c r="M46" s="308"/>
      <c r="P46"/>
    </row>
    <row r="47" spans="1:16" ht="15.6">
      <c r="A47" s="308"/>
      <c r="B47" s="308"/>
      <c r="C47" s="308"/>
      <c r="D47" s="308"/>
      <c r="E47" s="308"/>
      <c r="F47" s="308"/>
      <c r="G47" s="308"/>
      <c r="H47" s="308"/>
      <c r="I47" s="308"/>
      <c r="J47" s="308"/>
      <c r="K47" s="308"/>
      <c r="L47" s="308"/>
      <c r="M47" s="308"/>
      <c r="P47"/>
    </row>
    <row r="48" spans="1:16" ht="15.6">
      <c r="A48" s="308"/>
      <c r="B48" s="308"/>
      <c r="C48" s="308"/>
      <c r="D48" s="308"/>
      <c r="E48" s="308"/>
      <c r="F48" s="308"/>
      <c r="G48" s="308"/>
      <c r="H48" s="308"/>
      <c r="I48" s="308"/>
      <c r="J48" s="308"/>
      <c r="K48" s="308"/>
      <c r="L48" s="308"/>
      <c r="M48" s="308"/>
      <c r="P48"/>
    </row>
    <row r="49" spans="1:21" ht="15.6">
      <c r="A49" s="308"/>
      <c r="B49" s="308"/>
      <c r="C49" s="308"/>
      <c r="D49" s="308"/>
      <c r="E49" s="308"/>
      <c r="F49" s="308"/>
      <c r="G49" s="308"/>
      <c r="H49" s="308"/>
      <c r="I49" s="308"/>
      <c r="J49" s="308"/>
      <c r="K49" s="308"/>
      <c r="L49" s="308"/>
      <c r="M49" s="308"/>
      <c r="P49"/>
    </row>
    <row r="50" spans="1:21" ht="15.6">
      <c r="A50" s="308"/>
      <c r="B50" s="315"/>
      <c r="C50" s="315"/>
      <c r="D50" s="308"/>
      <c r="E50" s="308"/>
      <c r="F50" s="308"/>
      <c r="G50" s="308"/>
      <c r="H50" s="308"/>
      <c r="I50" s="308"/>
      <c r="J50" s="308"/>
      <c r="K50" s="308"/>
      <c r="L50" s="308"/>
      <c r="M50" s="308"/>
      <c r="P50"/>
    </row>
    <row r="51" spans="1:21" ht="15.6">
      <c r="A51" s="308"/>
      <c r="B51" s="315"/>
      <c r="C51" s="315"/>
      <c r="D51" s="308"/>
      <c r="E51" s="308"/>
      <c r="F51" s="308"/>
      <c r="G51" s="308"/>
      <c r="H51" s="308"/>
      <c r="I51" s="308"/>
      <c r="J51" s="308"/>
      <c r="K51" s="308"/>
      <c r="L51" s="308"/>
      <c r="M51" s="308"/>
      <c r="P51"/>
    </row>
    <row r="52" spans="1:21" ht="15.6">
      <c r="A52" s="308"/>
      <c r="B52" s="315"/>
      <c r="C52" s="315"/>
      <c r="D52" s="308"/>
      <c r="E52" s="308"/>
      <c r="F52" s="308"/>
      <c r="G52" s="308"/>
      <c r="H52" s="308"/>
      <c r="I52" s="308"/>
      <c r="J52" s="308"/>
      <c r="K52" s="308"/>
      <c r="L52" s="308"/>
      <c r="M52" s="308"/>
      <c r="P52"/>
    </row>
    <row r="53" spans="1:21" ht="15.6">
      <c r="A53" s="308"/>
      <c r="B53" s="315"/>
      <c r="C53" s="315"/>
      <c r="D53" s="308"/>
      <c r="E53" s="308"/>
      <c r="F53" s="308"/>
      <c r="G53" s="308"/>
      <c r="H53" s="308"/>
      <c r="I53" s="308"/>
      <c r="J53" s="308"/>
      <c r="K53" s="308"/>
      <c r="L53" s="308"/>
      <c r="M53" s="308"/>
      <c r="P53"/>
    </row>
    <row r="54" spans="1:21" ht="15.6">
      <c r="A54" s="308"/>
      <c r="B54" s="315"/>
      <c r="C54" s="315"/>
      <c r="D54" s="308"/>
      <c r="E54" s="308"/>
      <c r="F54" s="308"/>
      <c r="G54" s="308"/>
      <c r="H54" s="308"/>
      <c r="I54" s="308"/>
      <c r="J54" s="308"/>
      <c r="K54" s="308"/>
      <c r="L54" s="308"/>
      <c r="M54" s="308"/>
      <c r="P54"/>
    </row>
    <row r="55" spans="1:21" ht="15.6">
      <c r="A55" s="308"/>
      <c r="B55" s="315"/>
      <c r="C55" s="315"/>
      <c r="D55" s="308"/>
      <c r="E55" s="308"/>
      <c r="F55" s="308"/>
      <c r="G55" s="308"/>
      <c r="H55" s="308"/>
      <c r="I55" s="308"/>
      <c r="J55" s="308"/>
      <c r="K55" s="308"/>
      <c r="L55" s="308"/>
      <c r="M55" s="308"/>
      <c r="O55" s="429" t="str">
        <f>"Note: Current water use (2018/9) is an estimated annual water use, based on "&amp;Y9&amp;" months of data"</f>
        <v>Note: Current water use (2018/9) is an estimated annual water use, based on  months of data</v>
      </c>
      <c r="P55"/>
    </row>
    <row r="56" spans="1:21" ht="15.6">
      <c r="A56" s="308"/>
      <c r="P56"/>
    </row>
    <row r="57" spans="1:21" ht="15.6">
      <c r="A57" s="308"/>
      <c r="O57" s="308"/>
      <c r="P57"/>
    </row>
    <row r="58" spans="1:21" ht="18" thickBot="1">
      <c r="A58" s="308"/>
      <c r="O58" s="430" t="s">
        <v>157</v>
      </c>
      <c r="P58"/>
      <c r="Q58" s="431">
        <v>3.1</v>
      </c>
    </row>
    <row r="59" spans="1:21" ht="31.8" thickTop="1" thickBot="1">
      <c r="A59" s="308"/>
      <c r="B59" s="320" t="s">
        <v>107</v>
      </c>
      <c r="C59" s="308"/>
      <c r="D59" s="308"/>
      <c r="E59" s="308"/>
      <c r="F59" s="308"/>
      <c r="G59" s="308"/>
      <c r="H59" s="320" t="s">
        <v>108</v>
      </c>
      <c r="I59" s="308"/>
      <c r="J59" s="308"/>
      <c r="K59" s="308"/>
      <c r="L59" s="308"/>
      <c r="M59" s="308"/>
      <c r="P59" s="432" t="s">
        <v>158</v>
      </c>
      <c r="Q59" s="432" t="s">
        <v>159</v>
      </c>
      <c r="R59" s="433" t="s">
        <v>160</v>
      </c>
      <c r="S59" s="434" t="str">
        <f>IF(P6="","",IF(P6="No","Benchmark Status (without laundry)","Benchmark Status (with laundry)"))</f>
        <v>Benchmark Status (without laundry)</v>
      </c>
    </row>
    <row r="60" spans="1:21" ht="16.2" thickTop="1">
      <c r="A60" s="308"/>
      <c r="B60" s="307" t="s">
        <v>109</v>
      </c>
      <c r="C60" s="321">
        <v>0.03</v>
      </c>
      <c r="D60" s="308"/>
      <c r="E60" s="308"/>
      <c r="F60" s="308"/>
      <c r="G60" s="308"/>
      <c r="H60" s="307" t="s">
        <v>110</v>
      </c>
      <c r="I60" s="322">
        <v>0.18396000000000001</v>
      </c>
      <c r="J60" s="308"/>
      <c r="K60" s="308"/>
      <c r="L60" s="308"/>
      <c r="M60" s="308"/>
      <c r="O60" s="435" t="s">
        <v>161</v>
      </c>
      <c r="P60" s="436">
        <f>W7</f>
        <v>123014</v>
      </c>
      <c r="Q60" s="437">
        <f>P60*3.1</f>
        <v>381343.4</v>
      </c>
      <c r="R60" s="436">
        <f>V7</f>
        <v>114.32527881040892</v>
      </c>
      <c r="S60" s="438" t="str">
        <f>Z7</f>
        <v>Typical</v>
      </c>
    </row>
    <row r="61" spans="1:21" ht="15.6">
      <c r="A61" s="308"/>
      <c r="B61" s="307" t="s">
        <v>111</v>
      </c>
      <c r="C61" s="321">
        <v>0.13</v>
      </c>
      <c r="D61" s="308"/>
      <c r="E61" s="308"/>
      <c r="F61" s="308"/>
      <c r="G61" s="308"/>
      <c r="H61" s="307" t="s">
        <v>112</v>
      </c>
      <c r="I61" s="322">
        <v>0.44932</v>
      </c>
      <c r="J61" s="308"/>
      <c r="K61" s="308"/>
      <c r="L61" s="308"/>
      <c r="M61" s="308"/>
      <c r="O61" s="435" t="s">
        <v>162</v>
      </c>
      <c r="P61" s="436">
        <f>W9</f>
        <v>118826.5</v>
      </c>
      <c r="Q61" s="437">
        <f>P61*3.1</f>
        <v>368362.15</v>
      </c>
      <c r="R61" s="436">
        <f>V9</f>
        <v>110.4335501858736</v>
      </c>
      <c r="S61" s="438" t="str">
        <f>Z9&amp;": "&amp;AB9</f>
        <v>Typical: 5-year low (2015/6)</v>
      </c>
      <c r="T61" s="308"/>
      <c r="U61" s="308"/>
    </row>
    <row r="62" spans="1:21" ht="15.6">
      <c r="A62" s="308"/>
      <c r="B62" s="307"/>
      <c r="C62" s="321"/>
      <c r="D62" s="308"/>
      <c r="E62" s="308"/>
      <c r="F62" s="308"/>
      <c r="G62" s="308"/>
      <c r="H62" s="307" t="s">
        <v>113</v>
      </c>
      <c r="I62" s="322">
        <v>0.38442999999999999</v>
      </c>
      <c r="J62" s="308"/>
      <c r="K62" s="308"/>
      <c r="L62" s="308"/>
      <c r="M62" s="308"/>
      <c r="O62" s="439" t="s">
        <v>163</v>
      </c>
      <c r="P62" s="440">
        <f>P60-P61</f>
        <v>4187.5</v>
      </c>
      <c r="Q62" s="437">
        <f>P62*3.1</f>
        <v>12981.25</v>
      </c>
      <c r="R62" s="440"/>
      <c r="S62" s="441">
        <f>P62/P60</f>
        <v>3.404084087989985E-2</v>
      </c>
      <c r="T62" s="308"/>
      <c r="U62" s="308"/>
    </row>
    <row r="63" spans="1:21" ht="15.6">
      <c r="A63" s="308"/>
      <c r="B63" s="308"/>
      <c r="C63" s="308"/>
      <c r="D63" s="308"/>
      <c r="E63" s="308"/>
      <c r="F63" s="308"/>
      <c r="G63" s="308"/>
      <c r="H63" s="307" t="s">
        <v>114</v>
      </c>
      <c r="I63" s="322">
        <v>0.30719999999999997</v>
      </c>
      <c r="J63" s="308"/>
      <c r="K63" s="308"/>
      <c r="L63" s="308"/>
      <c r="M63" s="308"/>
      <c r="P63" s="442">
        <f>P60-P61</f>
        <v>4187.5</v>
      </c>
      <c r="Q63" s="442"/>
      <c r="R63" s="442"/>
      <c r="S63" s="443"/>
      <c r="T63" s="308"/>
    </row>
    <row r="64" spans="1:21" ht="15.6">
      <c r="A64" s="308"/>
      <c r="B64" s="308"/>
      <c r="C64" s="308"/>
      <c r="D64" s="308"/>
      <c r="E64" s="308"/>
      <c r="F64" s="308"/>
      <c r="G64" s="308"/>
      <c r="H64" s="308"/>
      <c r="I64" s="308"/>
      <c r="J64" s="308"/>
      <c r="K64" s="308"/>
      <c r="L64" s="308"/>
      <c r="M64" s="308"/>
      <c r="O64" s="435" t="str">
        <f>"Current 2018/9 (to date, based on "&amp;Y8&amp;" months)"</f>
        <v>Current 2018/9 (to date, based on 12 months)</v>
      </c>
      <c r="P64" s="436">
        <f>X8</f>
        <v>118664.5</v>
      </c>
      <c r="Q64" s="437">
        <f>P64*3.1</f>
        <v>367859.95</v>
      </c>
      <c r="R64" s="436">
        <f>V8</f>
        <v>110.28299256505576</v>
      </c>
      <c r="S64" s="438" t="str">
        <f>Z8</f>
        <v>Typical</v>
      </c>
      <c r="T64" s="308"/>
      <c r="U64" s="308"/>
    </row>
    <row r="65" spans="1:21" ht="15.6">
      <c r="A65" s="308"/>
      <c r="B65" s="308"/>
      <c r="C65" s="308"/>
      <c r="D65" s="308"/>
      <c r="E65" s="308"/>
      <c r="F65" s="308"/>
      <c r="G65" s="308"/>
      <c r="H65" s="308"/>
      <c r="I65" s="308"/>
      <c r="J65" s="308"/>
      <c r="K65" s="308"/>
      <c r="L65" s="308"/>
      <c r="M65" s="308"/>
      <c r="O65" s="502" t="s">
        <v>164</v>
      </c>
      <c r="P65" s="496">
        <f>W8</f>
        <v>118664.5</v>
      </c>
      <c r="Q65" s="504">
        <f>P65*3.1</f>
        <v>367859.95</v>
      </c>
      <c r="R65" s="496">
        <f>V8</f>
        <v>110.28299256505576</v>
      </c>
      <c r="S65" s="444" t="str">
        <f>IF(P65&gt;P60,"Currently higher than 2017/8","Currently an improvement on 2017/8")</f>
        <v>Currently an improvement on 2017/8</v>
      </c>
      <c r="T65" s="308"/>
      <c r="U65" s="308"/>
    </row>
    <row r="66" spans="1:21" ht="15.6">
      <c r="A66" s="308"/>
      <c r="B66" s="308"/>
      <c r="C66" s="308"/>
      <c r="D66" s="308"/>
      <c r="E66" s="308"/>
      <c r="F66" s="308"/>
      <c r="G66" s="308"/>
      <c r="H66" s="308"/>
      <c r="I66" s="308"/>
      <c r="J66" s="308"/>
      <c r="K66" s="308"/>
      <c r="L66" s="308"/>
      <c r="M66" s="308"/>
      <c r="O66" s="503"/>
      <c r="P66" s="497"/>
      <c r="Q66" s="497"/>
      <c r="R66" s="497"/>
      <c r="S66" s="444" t="str">
        <f>IF(P65&gt;P61,"Currently higher than target","Currently meeting target")</f>
        <v>Currently meeting target</v>
      </c>
      <c r="T66" s="308"/>
      <c r="U66" s="308"/>
    </row>
    <row r="67" spans="1:21" ht="15.6">
      <c r="A67" s="308"/>
      <c r="B67" s="308"/>
      <c r="C67" s="308"/>
      <c r="D67" s="308"/>
      <c r="E67" s="308"/>
      <c r="F67" s="308"/>
      <c r="G67" s="308"/>
      <c r="H67" s="308"/>
      <c r="I67" s="308"/>
      <c r="J67" s="308"/>
      <c r="K67" s="308"/>
      <c r="L67" s="308"/>
      <c r="M67" s="308"/>
      <c r="P67"/>
      <c r="R67" s="1"/>
      <c r="T67" s="308"/>
      <c r="U67" s="308"/>
    </row>
    <row r="68" spans="1:21" ht="15.6">
      <c r="A68" s="308"/>
      <c r="B68" s="308"/>
      <c r="C68" s="308"/>
      <c r="D68" s="308"/>
      <c r="E68" s="308"/>
      <c r="F68" s="308"/>
      <c r="G68" s="308"/>
      <c r="H68" s="308"/>
      <c r="I68" s="308"/>
      <c r="J68" s="308"/>
      <c r="K68" s="308"/>
      <c r="L68" s="308"/>
      <c r="M68" s="308"/>
      <c r="O68" s="445"/>
      <c r="P68"/>
      <c r="T68" s="308"/>
      <c r="U68" s="308"/>
    </row>
    <row r="69" spans="1:21" ht="15.6">
      <c r="A69" s="308"/>
      <c r="B69" s="308"/>
      <c r="C69" s="308"/>
      <c r="D69" s="308"/>
      <c r="E69" s="308"/>
      <c r="F69" s="308"/>
      <c r="G69" s="308"/>
      <c r="H69" s="308"/>
      <c r="I69" s="308"/>
      <c r="J69" s="308"/>
      <c r="K69" s="308"/>
      <c r="L69" s="308"/>
      <c r="M69" s="308"/>
      <c r="O69" s="446"/>
      <c r="P69"/>
      <c r="T69" s="308"/>
      <c r="U69" s="308"/>
    </row>
    <row r="70" spans="1:21" ht="15.6">
      <c r="A70" s="308"/>
      <c r="B70" s="308"/>
      <c r="C70" s="308"/>
      <c r="D70" s="308"/>
      <c r="E70" s="308"/>
      <c r="F70" s="308"/>
      <c r="G70" s="308"/>
      <c r="H70" s="308"/>
      <c r="I70" s="308"/>
      <c r="J70" s="308"/>
      <c r="K70" s="308"/>
      <c r="L70" s="308"/>
      <c r="M70" s="308"/>
      <c r="O70" s="446"/>
      <c r="P70"/>
      <c r="T70" s="308"/>
      <c r="U70" s="308"/>
    </row>
    <row r="71" spans="1:21" ht="15.6">
      <c r="A71" s="308"/>
      <c r="B71" s="308"/>
      <c r="C71" s="308"/>
      <c r="D71" s="308"/>
      <c r="E71" s="308"/>
      <c r="F71" s="308"/>
      <c r="G71" s="308"/>
      <c r="H71" s="308"/>
      <c r="I71" s="308"/>
      <c r="J71" s="308"/>
      <c r="K71" s="308"/>
      <c r="L71" s="308"/>
      <c r="M71" s="308"/>
      <c r="O71" s="447"/>
      <c r="P71"/>
      <c r="T71" s="308"/>
      <c r="U71" s="308"/>
    </row>
    <row r="72" spans="1:21" ht="15.6">
      <c r="A72" s="308"/>
      <c r="B72" s="308"/>
      <c r="C72" s="308"/>
      <c r="D72" s="308"/>
      <c r="E72" s="308"/>
      <c r="F72" s="308"/>
      <c r="G72" s="308"/>
      <c r="H72" s="308"/>
      <c r="I72" s="308"/>
      <c r="J72" s="308"/>
      <c r="K72" s="308"/>
      <c r="L72" s="308"/>
      <c r="M72" s="308"/>
      <c r="O72" s="447"/>
      <c r="P72"/>
      <c r="T72" s="308"/>
      <c r="U72" s="308"/>
    </row>
    <row r="73" spans="1:21" ht="15.6">
      <c r="A73" s="308"/>
      <c r="B73" s="308"/>
      <c r="C73" s="308"/>
      <c r="D73" s="308"/>
      <c r="E73" s="308"/>
      <c r="F73" s="308"/>
      <c r="G73" s="308"/>
      <c r="H73" s="308"/>
      <c r="I73" s="308"/>
      <c r="J73" s="308"/>
      <c r="K73" s="308"/>
      <c r="L73" s="308"/>
      <c r="M73" s="308"/>
      <c r="O73" s="448"/>
      <c r="P73"/>
      <c r="T73" s="308"/>
      <c r="U73" s="308"/>
    </row>
    <row r="74" spans="1:21" ht="15.6">
      <c r="A74" s="308"/>
      <c r="B74" s="308"/>
      <c r="C74" s="308"/>
      <c r="D74" s="308"/>
      <c r="E74" s="308"/>
      <c r="F74" s="308"/>
      <c r="G74" s="308"/>
      <c r="H74" s="308"/>
      <c r="I74" s="308"/>
      <c r="J74" s="308"/>
      <c r="K74" s="308"/>
      <c r="L74" s="308"/>
      <c r="M74" s="308"/>
      <c r="O74" s="448"/>
      <c r="P74"/>
      <c r="T74" s="308"/>
      <c r="U74" s="308"/>
    </row>
    <row r="75" spans="1:21" ht="15.6">
      <c r="A75" s="308"/>
      <c r="B75" s="308"/>
      <c r="C75" s="308"/>
      <c r="D75" s="308"/>
      <c r="E75" s="308"/>
      <c r="F75" s="308"/>
      <c r="G75" s="308"/>
      <c r="H75" s="308"/>
      <c r="I75" s="308"/>
      <c r="J75" s="308"/>
      <c r="K75" s="308"/>
      <c r="L75" s="308"/>
      <c r="M75" s="308"/>
      <c r="O75" s="449"/>
      <c r="P75" s="450"/>
      <c r="Q75" s="450"/>
      <c r="R75" s="450"/>
      <c r="S75" s="450"/>
      <c r="T75" s="308"/>
      <c r="U75" s="308"/>
    </row>
    <row r="76" spans="1:21" ht="15.6">
      <c r="A76" s="308"/>
      <c r="B76" s="308"/>
      <c r="C76" s="308"/>
      <c r="D76" s="308"/>
      <c r="E76" s="308"/>
      <c r="F76" s="308"/>
      <c r="G76" s="308"/>
      <c r="H76" s="308"/>
      <c r="I76" s="308"/>
      <c r="J76" s="308"/>
      <c r="K76" s="308"/>
      <c r="L76" s="308"/>
      <c r="M76" s="308"/>
      <c r="O76" s="450"/>
      <c r="P76" s="450"/>
      <c r="Q76" s="450"/>
      <c r="R76" s="450"/>
      <c r="S76" s="450"/>
      <c r="T76" s="308"/>
      <c r="U76" s="308"/>
    </row>
    <row r="77" spans="1:21" ht="15.6">
      <c r="A77" s="308"/>
      <c r="B77" s="308"/>
      <c r="C77" s="308"/>
      <c r="D77" s="308"/>
      <c r="E77" s="308"/>
      <c r="F77" s="308"/>
      <c r="G77" s="308"/>
      <c r="H77" s="308"/>
      <c r="I77" s="308"/>
      <c r="J77" s="308"/>
      <c r="K77" s="308"/>
      <c r="L77" s="308"/>
      <c r="M77" s="308"/>
      <c r="O77" s="450"/>
      <c r="P77" s="450"/>
      <c r="Q77" s="450"/>
      <c r="R77" s="450"/>
      <c r="S77" s="450"/>
      <c r="T77" s="308"/>
      <c r="U77" s="308"/>
    </row>
    <row r="78" spans="1:21" ht="15.6">
      <c r="A78" s="308"/>
      <c r="B78" s="308"/>
      <c r="C78" s="308"/>
      <c r="D78" s="308"/>
      <c r="E78" s="308"/>
      <c r="F78" s="308"/>
      <c r="G78" s="308"/>
      <c r="H78" s="308"/>
      <c r="I78" s="308"/>
      <c r="J78" s="308"/>
      <c r="K78" s="308"/>
      <c r="L78" s="308"/>
      <c r="M78" s="308"/>
      <c r="P78"/>
      <c r="T78" s="308"/>
      <c r="U78" s="308"/>
    </row>
    <row r="79" spans="1:21" ht="15.6">
      <c r="A79" s="308"/>
      <c r="B79" s="308"/>
      <c r="C79" s="308"/>
      <c r="D79" s="308"/>
      <c r="E79" s="308"/>
      <c r="F79" s="308"/>
      <c r="G79" s="308"/>
      <c r="H79" s="308"/>
      <c r="I79" s="308"/>
      <c r="J79" s="308"/>
      <c r="K79" s="308"/>
      <c r="L79" s="308"/>
      <c r="M79" s="308"/>
      <c r="O79" s="451"/>
      <c r="P79" s="452"/>
      <c r="Q79" s="452"/>
      <c r="R79" s="452"/>
      <c r="S79" s="452"/>
      <c r="T79" s="308"/>
      <c r="U79" s="308"/>
    </row>
    <row r="80" spans="1:21" ht="15.6">
      <c r="A80" s="308"/>
      <c r="B80" s="308"/>
      <c r="C80" s="308"/>
      <c r="D80" s="308"/>
      <c r="E80" s="308"/>
      <c r="F80" s="308"/>
      <c r="G80" s="308"/>
      <c r="H80" s="308"/>
      <c r="I80" s="308"/>
      <c r="J80" s="308"/>
      <c r="K80" s="308"/>
      <c r="L80" s="308"/>
      <c r="M80" s="308"/>
      <c r="O80" s="453"/>
      <c r="P80" s="454"/>
      <c r="Q80" s="454"/>
      <c r="R80" s="454"/>
      <c r="S80" s="454"/>
      <c r="T80" s="308"/>
      <c r="U80" s="308"/>
    </row>
    <row r="81" spans="1:22" ht="15.6">
      <c r="A81" s="308"/>
      <c r="B81" s="308"/>
      <c r="C81" s="308"/>
      <c r="D81" s="308"/>
      <c r="E81" s="308"/>
      <c r="F81" s="308"/>
      <c r="G81" s="308"/>
      <c r="H81" s="308"/>
      <c r="I81" s="308"/>
      <c r="J81" s="308"/>
      <c r="K81" s="308"/>
      <c r="L81" s="308"/>
      <c r="M81" s="308"/>
      <c r="O81" s="453"/>
      <c r="P81" s="454"/>
      <c r="Q81" s="454"/>
      <c r="R81" s="454"/>
      <c r="S81" s="454"/>
      <c r="T81" s="308"/>
      <c r="U81" s="308"/>
    </row>
    <row r="82" spans="1:22" ht="15.6">
      <c r="A82" s="308"/>
      <c r="B82" s="308"/>
      <c r="C82" s="308"/>
      <c r="D82" s="308"/>
      <c r="E82" s="308"/>
      <c r="F82" s="308"/>
      <c r="G82" s="308"/>
      <c r="H82" s="308"/>
      <c r="I82" s="308"/>
      <c r="J82" s="308"/>
      <c r="K82" s="308"/>
      <c r="L82" s="308"/>
      <c r="M82" s="308"/>
      <c r="O82" s="453"/>
      <c r="P82" s="454"/>
      <c r="Q82" s="454"/>
      <c r="R82" s="454"/>
      <c r="S82" s="454"/>
      <c r="T82" s="308"/>
      <c r="U82" s="308"/>
    </row>
    <row r="83" spans="1:22" ht="15.6">
      <c r="A83" s="308"/>
      <c r="B83" s="332"/>
      <c r="C83" s="308"/>
      <c r="J83" s="308"/>
      <c r="K83" s="308"/>
      <c r="L83" s="308"/>
      <c r="M83" s="308"/>
      <c r="O83" s="453"/>
      <c r="P83" s="454"/>
      <c r="Q83" s="454"/>
      <c r="R83" s="454"/>
      <c r="S83" s="454"/>
      <c r="T83" s="308"/>
      <c r="U83" s="308"/>
    </row>
    <row r="84" spans="1:22" ht="15.6">
      <c r="A84" s="308"/>
      <c r="B84" s="308"/>
      <c r="C84" s="308"/>
      <c r="J84" s="308"/>
      <c r="K84" s="308"/>
      <c r="L84" s="308"/>
      <c r="M84" s="308"/>
      <c r="O84" s="455"/>
      <c r="P84" s="455"/>
      <c r="Q84" s="455"/>
      <c r="R84" s="455"/>
      <c r="S84" s="455"/>
      <c r="T84" s="308"/>
      <c r="U84" s="308"/>
    </row>
    <row r="85" spans="1:22" ht="15.6">
      <c r="A85" s="308"/>
      <c r="B85" s="333"/>
      <c r="C85" s="334"/>
      <c r="J85" s="308"/>
      <c r="K85" s="308"/>
      <c r="L85" s="308"/>
      <c r="M85" s="308"/>
      <c r="O85" s="455"/>
      <c r="P85" s="455"/>
      <c r="Q85" s="455"/>
      <c r="R85" s="455"/>
      <c r="S85" s="455"/>
      <c r="T85" s="308"/>
      <c r="U85" s="308"/>
    </row>
    <row r="86" spans="1:22" ht="16.2" thickBot="1">
      <c r="A86" s="308"/>
      <c r="B86" s="320" t="s">
        <v>98</v>
      </c>
      <c r="C86" s="308"/>
      <c r="J86" s="308"/>
      <c r="K86" s="308"/>
      <c r="L86" s="308"/>
      <c r="M86" s="308"/>
      <c r="O86" s="455"/>
      <c r="P86" s="455"/>
      <c r="Q86" s="455"/>
      <c r="R86" s="455"/>
      <c r="S86" s="455"/>
      <c r="T86" s="308"/>
      <c r="U86" s="308"/>
    </row>
    <row r="87" spans="1:22" ht="16.2" thickTop="1">
      <c r="A87" s="308"/>
      <c r="B87" s="308"/>
      <c r="C87" s="308"/>
      <c r="J87" s="308"/>
      <c r="K87" s="308"/>
      <c r="L87" s="308"/>
      <c r="M87" s="308"/>
      <c r="O87" s="308"/>
      <c r="P87" s="308"/>
      <c r="Q87" s="308"/>
      <c r="T87" s="308"/>
      <c r="U87" s="308"/>
    </row>
    <row r="88" spans="1:22" ht="15.6">
      <c r="A88" s="308"/>
      <c r="B88" s="323" t="s">
        <v>115</v>
      </c>
      <c r="C88" s="324" t="str">
        <f>IF(C92&gt;C93,"Poor Practice",IF(AND(C92&gt;C94,C92&lt;C93),"Typical Practice","Good Practice"))</f>
        <v>Typical Practice</v>
      </c>
      <c r="J88" s="308"/>
      <c r="K88" s="308"/>
      <c r="L88" s="308"/>
      <c r="M88" s="308"/>
      <c r="O88" s="308"/>
      <c r="P88" s="308"/>
      <c r="Q88" s="308"/>
      <c r="T88" s="308"/>
      <c r="U88" s="308"/>
    </row>
    <row r="89" spans="1:22" ht="15.6">
      <c r="A89" s="308"/>
      <c r="B89" s="323" t="s">
        <v>117</v>
      </c>
      <c r="C89" s="325" t="str">
        <f>IF(C88="Poor Practice","Move from Poor to Typical Practice",IF(C88="Typical Practice","Move from Typical to Good Practice","Remain at Good Practice"))</f>
        <v>Move from Typical to Good Practice</v>
      </c>
      <c r="J89" s="308"/>
      <c r="K89" s="308"/>
      <c r="L89" s="308"/>
      <c r="M89" s="308"/>
      <c r="O89" s="308"/>
      <c r="P89" s="308"/>
      <c r="Q89" s="308"/>
    </row>
    <row r="90" spans="1:22" ht="15.6">
      <c r="A90" s="308"/>
      <c r="B90" s="329" t="s">
        <v>127</v>
      </c>
      <c r="C90" s="330">
        <f>IF(C88="Poor Practice",(C92-C93)*C5,IF(C88="Typical Practice",(C92-C94)*C5,"0"))*C95</f>
        <v>116514.23288725705</v>
      </c>
      <c r="J90" s="308"/>
      <c r="K90" s="308"/>
      <c r="L90" s="308"/>
      <c r="M90" s="308"/>
      <c r="O90" s="308"/>
      <c r="P90" s="308"/>
      <c r="Q90" s="308"/>
    </row>
    <row r="91" spans="1:22" ht="15.6">
      <c r="A91" s="308"/>
      <c r="B91" s="323" t="s">
        <v>118</v>
      </c>
      <c r="C91" s="326">
        <f>SUM(U129:U140)/$C$5</f>
        <v>3311.6135939744049</v>
      </c>
      <c r="H91" s="308"/>
      <c r="I91" s="308"/>
      <c r="J91" s="308"/>
      <c r="K91" s="308"/>
      <c r="L91" s="308"/>
      <c r="M91" s="308"/>
      <c r="O91" s="308"/>
      <c r="P91" s="308"/>
      <c r="Q91" s="308"/>
    </row>
    <row r="92" spans="1:22" ht="15.6">
      <c r="A92" s="308"/>
      <c r="B92" s="323" t="s">
        <v>119</v>
      </c>
      <c r="C92" s="326">
        <f>SUM(V129:V140)/$C$5</f>
        <v>3199.3573270332122</v>
      </c>
      <c r="H92" s="308"/>
      <c r="I92" s="308"/>
      <c r="J92" s="308"/>
      <c r="K92" s="308"/>
      <c r="L92" s="308"/>
      <c r="M92" s="308"/>
      <c r="P92"/>
    </row>
    <row r="93" spans="1:22" ht="15.6">
      <c r="A93" s="308"/>
      <c r="B93" s="323" t="s">
        <v>121</v>
      </c>
      <c r="C93" s="326">
        <v>3424.5230672175271</v>
      </c>
      <c r="H93" s="308"/>
      <c r="I93" s="308"/>
      <c r="J93" s="308"/>
      <c r="K93" s="308"/>
      <c r="L93" s="308"/>
      <c r="M93" s="308"/>
      <c r="P93"/>
      <c r="T93" s="308"/>
      <c r="U93" s="308"/>
      <c r="V93" s="308"/>
    </row>
    <row r="94" spans="1:22" ht="15.6">
      <c r="A94" s="308"/>
      <c r="B94" s="323" t="s">
        <v>123</v>
      </c>
      <c r="C94" s="326">
        <v>2566.0543073919357</v>
      </c>
      <c r="H94" s="308"/>
      <c r="I94" s="308"/>
      <c r="J94" s="308"/>
      <c r="K94" s="308"/>
      <c r="L94" s="308"/>
      <c r="M94" s="308"/>
      <c r="P94"/>
    </row>
    <row r="95" spans="1:22" ht="15.6">
      <c r="A95" s="308"/>
      <c r="B95" s="323" t="s">
        <v>128</v>
      </c>
      <c r="C95" s="331">
        <f>SUM(AB142:AB153)/SUM(V129:V140)</f>
        <v>0.17538479247300659</v>
      </c>
      <c r="H95" s="308"/>
      <c r="I95" s="308"/>
      <c r="J95" s="308"/>
      <c r="K95" s="308"/>
      <c r="L95" s="308"/>
      <c r="M95" s="308"/>
      <c r="P95"/>
    </row>
    <row r="96" spans="1:22" ht="15.6">
      <c r="A96" s="308"/>
      <c r="H96" s="308"/>
      <c r="I96" s="308"/>
      <c r="J96" s="308"/>
      <c r="K96" s="308"/>
      <c r="L96" s="308"/>
      <c r="M96" s="308"/>
      <c r="O96" s="456"/>
      <c r="P96"/>
    </row>
    <row r="97" spans="1:22" ht="15.6">
      <c r="A97" s="308"/>
      <c r="H97" s="308"/>
      <c r="I97" s="308"/>
      <c r="J97" s="308"/>
      <c r="K97" s="308"/>
      <c r="L97" s="308"/>
      <c r="M97" s="308"/>
      <c r="O97" s="460"/>
      <c r="P97"/>
    </row>
    <row r="98" spans="1:22" ht="15.6">
      <c r="A98" s="308"/>
      <c r="H98" s="308"/>
      <c r="I98" s="308"/>
      <c r="J98" s="308"/>
      <c r="K98" s="308"/>
      <c r="L98" s="308"/>
      <c r="M98" s="308"/>
      <c r="O98" s="336"/>
      <c r="P98" s="308"/>
      <c r="Q98" s="308"/>
      <c r="R98" s="308"/>
      <c r="S98" s="308"/>
    </row>
    <row r="99" spans="1:22" ht="15.6">
      <c r="A99" s="308"/>
      <c r="H99" s="308"/>
      <c r="I99" s="308"/>
      <c r="J99" s="308"/>
      <c r="K99" s="308"/>
      <c r="L99" s="308"/>
      <c r="M99" s="308"/>
    </row>
    <row r="100" spans="1:22" ht="16.2" thickBot="1">
      <c r="A100" s="308"/>
      <c r="H100" s="308"/>
      <c r="I100" s="308"/>
      <c r="J100" s="308"/>
      <c r="K100" s="308"/>
      <c r="L100" s="308"/>
      <c r="M100" s="308"/>
      <c r="U100" s="320" t="s">
        <v>97</v>
      </c>
      <c r="V100" s="308"/>
    </row>
    <row r="101" spans="1:22" ht="16.2" thickTop="1">
      <c r="A101" s="308"/>
      <c r="H101" s="308"/>
      <c r="I101" s="308"/>
      <c r="J101" s="308"/>
      <c r="K101" s="308"/>
      <c r="L101" s="308"/>
      <c r="M101" s="308"/>
      <c r="U101" s="308"/>
      <c r="V101" s="308"/>
    </row>
    <row r="102" spans="1:22" ht="15.6">
      <c r="A102" s="308"/>
      <c r="H102" s="308"/>
      <c r="I102" s="308"/>
      <c r="J102" s="308"/>
      <c r="K102" s="308"/>
      <c r="L102" s="308"/>
      <c r="M102" s="308"/>
      <c r="U102" s="323" t="s">
        <v>115</v>
      </c>
      <c r="V102" s="324" t="str">
        <f>IF(V105&gt;V106,"Poor Practice",IF(AND(V105&gt;V107,V105&lt;V106),"Typical Practice","Good Practice"))</f>
        <v>Typical Practice</v>
      </c>
    </row>
    <row r="103" spans="1:22" ht="15.6">
      <c r="A103" s="308"/>
      <c r="H103" s="308"/>
      <c r="I103" s="308"/>
      <c r="J103" s="308"/>
      <c r="K103" s="308"/>
      <c r="L103" s="308"/>
      <c r="M103" s="308"/>
      <c r="U103" s="323" t="s">
        <v>117</v>
      </c>
      <c r="V103" s="325" t="str">
        <f>IF(V102="Poor Practice","Move from Poor to Typical Practice",IF(V102="Typical Practice","Move from Typical to Good Practice","Remain at Good Practice"))</f>
        <v>Move from Typical to Good Practice</v>
      </c>
    </row>
    <row r="104" spans="1:22" ht="15.6">
      <c r="A104" s="308"/>
      <c r="H104" s="308"/>
      <c r="I104" s="308"/>
      <c r="J104" s="308"/>
      <c r="K104" s="308"/>
      <c r="L104" s="308"/>
      <c r="M104" s="308"/>
      <c r="U104" s="323" t="s">
        <v>118</v>
      </c>
      <c r="V104" s="326">
        <f>SUM(AA155:AA166)/$C$5</f>
        <v>14270.787271931607</v>
      </c>
    </row>
    <row r="105" spans="1:22" ht="15.6">
      <c r="A105" s="308"/>
      <c r="B105" s="308" t="s">
        <v>99</v>
      </c>
      <c r="H105" s="308"/>
      <c r="I105" s="308"/>
      <c r="J105" s="308"/>
      <c r="K105" s="308"/>
      <c r="L105" s="308"/>
      <c r="M105" s="308"/>
      <c r="U105" s="323" t="s">
        <v>119</v>
      </c>
      <c r="V105" s="326">
        <f>SUM(AB155:AB166)/$C$5</f>
        <v>13593.080180181125</v>
      </c>
    </row>
    <row r="106" spans="1:22" ht="15.6">
      <c r="A106" s="308"/>
      <c r="B106" s="308" t="s">
        <v>124</v>
      </c>
      <c r="H106" s="308"/>
      <c r="I106" s="308"/>
      <c r="J106" s="308"/>
      <c r="K106" s="308"/>
      <c r="L106" s="308"/>
      <c r="M106" s="308"/>
      <c r="U106" s="323" t="s">
        <v>120</v>
      </c>
      <c r="V106" s="326">
        <v>14970</v>
      </c>
    </row>
    <row r="107" spans="1:22" ht="15.6">
      <c r="A107" s="308"/>
      <c r="H107" s="308"/>
      <c r="I107" s="308"/>
      <c r="J107" s="308"/>
      <c r="K107" s="308"/>
      <c r="L107" s="308"/>
      <c r="M107" s="308"/>
      <c r="U107" s="323" t="s">
        <v>122</v>
      </c>
      <c r="V107" s="326">
        <v>9283</v>
      </c>
    </row>
    <row r="108" spans="1:22" ht="15.6">
      <c r="A108" s="308"/>
      <c r="H108" s="308"/>
      <c r="I108" s="308"/>
      <c r="J108" s="308"/>
      <c r="K108" s="308"/>
      <c r="L108" s="308"/>
      <c r="M108" s="308"/>
    </row>
    <row r="109" spans="1:22" ht="15.6">
      <c r="A109" s="308"/>
      <c r="C109" s="315"/>
      <c r="D109" s="308"/>
      <c r="E109" s="308"/>
      <c r="F109" s="308"/>
      <c r="G109" s="308"/>
      <c r="H109" s="308"/>
      <c r="I109" s="308"/>
      <c r="J109" s="308"/>
      <c r="K109" s="308"/>
      <c r="L109" s="308"/>
      <c r="M109" s="308"/>
    </row>
    <row r="110" spans="1:22" ht="15.6">
      <c r="A110" s="308"/>
      <c r="C110" s="315"/>
      <c r="D110" s="308"/>
      <c r="E110" s="308"/>
      <c r="F110" s="308"/>
      <c r="G110" s="308"/>
      <c r="H110" s="308"/>
      <c r="I110" s="308"/>
      <c r="J110" s="308"/>
      <c r="K110" s="308"/>
      <c r="L110" s="308"/>
      <c r="M110" s="308"/>
    </row>
    <row r="128" spans="3:30" ht="15.6">
      <c r="C128" t="s">
        <v>7</v>
      </c>
      <c r="E128" t="s">
        <v>18</v>
      </c>
      <c r="F128" s="1" t="s">
        <v>9</v>
      </c>
      <c r="H128" t="s">
        <v>10</v>
      </c>
      <c r="I128" t="s">
        <v>84</v>
      </c>
      <c r="K128" t="s">
        <v>11</v>
      </c>
      <c r="L128" t="s">
        <v>12</v>
      </c>
      <c r="M128" t="s">
        <v>13</v>
      </c>
      <c r="O128" t="s">
        <v>21</v>
      </c>
      <c r="P128" s="1" t="s">
        <v>9</v>
      </c>
      <c r="R128" s="306" t="s">
        <v>89</v>
      </c>
      <c r="S128" s="307">
        <v>2014</v>
      </c>
      <c r="T128" s="307">
        <v>2015</v>
      </c>
      <c r="U128" s="307">
        <v>2016</v>
      </c>
      <c r="V128" s="307">
        <v>2017</v>
      </c>
      <c r="W128" s="307">
        <v>2018</v>
      </c>
      <c r="X128" s="308"/>
      <c r="Y128" s="308"/>
      <c r="Z128" s="308"/>
      <c r="AA128" s="308"/>
      <c r="AB128" s="308"/>
      <c r="AC128" s="308"/>
      <c r="AD128" s="308"/>
    </row>
    <row r="129" spans="2:30" ht="15.6">
      <c r="B129" s="2">
        <v>41730</v>
      </c>
      <c r="C129" s="1">
        <v>9433</v>
      </c>
      <c r="D129" s="2">
        <f>B129</f>
        <v>41730</v>
      </c>
      <c r="E129" s="1">
        <v>1198107.4492799998</v>
      </c>
      <c r="F129" s="1">
        <f>'Site A'!F129</f>
        <v>116</v>
      </c>
      <c r="G129" s="2">
        <f>B129</f>
        <v>41730</v>
      </c>
      <c r="H129" s="1">
        <v>159440</v>
      </c>
      <c r="I129" s="1">
        <f>'Site A'!I129</f>
        <v>330</v>
      </c>
      <c r="J129" s="2">
        <f>G129</f>
        <v>41730</v>
      </c>
      <c r="K129" s="1">
        <v>85699</v>
      </c>
      <c r="L129" s="1">
        <v>221649.87811679996</v>
      </c>
      <c r="M129" s="1">
        <f>SUM(K129:L129)</f>
        <v>307348.87811679998</v>
      </c>
      <c r="N129" s="2">
        <f>G129</f>
        <v>41730</v>
      </c>
      <c r="O129" s="14">
        <f t="shared" ref="O129:O176" si="3">E129*0.036</f>
        <v>43131.868174079988</v>
      </c>
      <c r="P129" s="1">
        <f t="shared" ref="P129:P176" si="4">F129</f>
        <v>116</v>
      </c>
      <c r="R129" s="309" t="s">
        <v>23</v>
      </c>
      <c r="S129" s="310">
        <f>M129</f>
        <v>307348.87811679998</v>
      </c>
      <c r="T129" s="310">
        <f>M141</f>
        <v>325466.21910272504</v>
      </c>
      <c r="U129" s="310">
        <f>M153</f>
        <v>352852.9636846807</v>
      </c>
      <c r="V129" s="310">
        <f>M165</f>
        <v>278900.11166727997</v>
      </c>
      <c r="W129" s="310">
        <f>M177</f>
        <v>321908.44616367994</v>
      </c>
      <c r="X129" s="308"/>
      <c r="Y129" s="308"/>
      <c r="Z129" s="308"/>
      <c r="AA129" s="308"/>
      <c r="AB129" s="308"/>
      <c r="AC129" s="308"/>
      <c r="AD129" s="308"/>
    </row>
    <row r="130" spans="2:30" ht="15.6">
      <c r="B130" s="2">
        <v>41760</v>
      </c>
      <c r="C130" s="1">
        <v>10060</v>
      </c>
      <c r="D130" s="2">
        <f t="shared" ref="D130:D193" si="5">B130</f>
        <v>41760</v>
      </c>
      <c r="E130" s="1">
        <v>872864.54984999984</v>
      </c>
      <c r="F130" s="1">
        <f>'Site A'!F130</f>
        <v>77</v>
      </c>
      <c r="G130" s="2">
        <f t="shared" ref="G130:G193" si="6">B130</f>
        <v>41760</v>
      </c>
      <c r="H130" s="1">
        <v>155499</v>
      </c>
      <c r="I130" s="1">
        <f>'Site A'!I130</f>
        <v>279</v>
      </c>
      <c r="J130" s="2">
        <f t="shared" ref="J130:J193" si="7">G130</f>
        <v>41760</v>
      </c>
      <c r="K130" s="1">
        <v>85699</v>
      </c>
      <c r="L130" s="1">
        <v>161479.94172224996</v>
      </c>
      <c r="M130" s="1">
        <f t="shared" ref="M130:M193" si="8">SUM(K130:L130)</f>
        <v>247178.94172224996</v>
      </c>
      <c r="N130" s="2">
        <f t="shared" ref="N130:N193" si="9">G130</f>
        <v>41760</v>
      </c>
      <c r="O130" s="14">
        <f t="shared" si="3"/>
        <v>31423.123794599993</v>
      </c>
      <c r="P130" s="1">
        <f t="shared" si="4"/>
        <v>77</v>
      </c>
      <c r="R130" s="309" t="s">
        <v>24</v>
      </c>
      <c r="S130" s="310">
        <f t="shared" ref="S130:S140" si="10">M130</f>
        <v>247178.94172224996</v>
      </c>
      <c r="T130" s="310">
        <f t="shared" ref="T130:T140" si="11">M142</f>
        <v>239293.86383120497</v>
      </c>
      <c r="U130" s="310">
        <f t="shared" ref="U130:U140" si="12">M154</f>
        <v>256837.81049992485</v>
      </c>
      <c r="V130" s="310">
        <f t="shared" ref="V130:V140" si="13">M166</f>
        <v>229703.24759175998</v>
      </c>
      <c r="W130" s="310">
        <f t="shared" ref="W130:W140" si="14">M178</f>
        <v>132855.26177943998</v>
      </c>
      <c r="X130" s="308"/>
      <c r="Y130" s="308"/>
      <c r="Z130" s="308"/>
      <c r="AA130" s="308"/>
      <c r="AB130" s="308"/>
      <c r="AC130" s="308"/>
      <c r="AD130" s="308"/>
    </row>
    <row r="131" spans="2:30" ht="15.6">
      <c r="B131" s="2">
        <v>41791</v>
      </c>
      <c r="C131" s="1">
        <v>11323</v>
      </c>
      <c r="D131" s="2">
        <f t="shared" si="5"/>
        <v>41791</v>
      </c>
      <c r="E131" s="1">
        <v>536622.07637999998</v>
      </c>
      <c r="F131" s="1">
        <f>'Site A'!F131</f>
        <v>24</v>
      </c>
      <c r="G131" s="2">
        <f t="shared" si="6"/>
        <v>41791</v>
      </c>
      <c r="H131" s="1">
        <v>149418</v>
      </c>
      <c r="I131" s="1">
        <f>'Site A'!I131</f>
        <v>240</v>
      </c>
      <c r="J131" s="2">
        <f t="shared" si="7"/>
        <v>41791</v>
      </c>
      <c r="K131" s="1">
        <v>85699</v>
      </c>
      <c r="L131" s="1">
        <v>99275.084130299991</v>
      </c>
      <c r="M131" s="1">
        <f t="shared" si="8"/>
        <v>184974.08413029998</v>
      </c>
      <c r="N131" s="2">
        <f t="shared" si="9"/>
        <v>41791</v>
      </c>
      <c r="O131" s="14">
        <f t="shared" si="3"/>
        <v>19318.394749679999</v>
      </c>
      <c r="P131" s="1">
        <f t="shared" si="4"/>
        <v>24</v>
      </c>
      <c r="R131" s="309" t="s">
        <v>25</v>
      </c>
      <c r="S131" s="310">
        <f t="shared" si="10"/>
        <v>184974.08413029998</v>
      </c>
      <c r="T131" s="310">
        <f t="shared" si="11"/>
        <v>194144.812783795</v>
      </c>
      <c r="U131" s="310">
        <f t="shared" si="12"/>
        <v>206531.73451065514</v>
      </c>
      <c r="V131" s="310">
        <f t="shared" si="13"/>
        <v>205983.33098391999</v>
      </c>
      <c r="W131" s="310">
        <f t="shared" si="14"/>
        <v>119060.34544</v>
      </c>
      <c r="X131" s="308"/>
      <c r="Y131" s="308"/>
      <c r="Z131" s="308"/>
      <c r="AA131" s="308"/>
      <c r="AB131" s="308"/>
      <c r="AC131" s="308"/>
      <c r="AD131" s="308"/>
    </row>
    <row r="132" spans="2:30" ht="15.6">
      <c r="B132" s="2">
        <v>41821</v>
      </c>
      <c r="C132" s="1">
        <v>10039</v>
      </c>
      <c r="D132" s="2">
        <f t="shared" si="5"/>
        <v>41821</v>
      </c>
      <c r="E132" s="1">
        <v>522721.5157799999</v>
      </c>
      <c r="F132" s="1">
        <f>'Site A'!F132</f>
        <v>8</v>
      </c>
      <c r="G132" s="2">
        <f t="shared" si="6"/>
        <v>41821</v>
      </c>
      <c r="H132" s="1">
        <v>153124</v>
      </c>
      <c r="I132" s="1">
        <f>'Site A'!I132</f>
        <v>232.5</v>
      </c>
      <c r="J132" s="2">
        <f t="shared" si="7"/>
        <v>41821</v>
      </c>
      <c r="K132" s="1">
        <v>85699</v>
      </c>
      <c r="L132" s="1">
        <v>96703.480419299987</v>
      </c>
      <c r="M132" s="1">
        <f t="shared" si="8"/>
        <v>182402.48041929997</v>
      </c>
      <c r="N132" s="2">
        <f t="shared" si="9"/>
        <v>41821</v>
      </c>
      <c r="O132" s="14">
        <f t="shared" si="3"/>
        <v>18817.974568079993</v>
      </c>
      <c r="P132" s="1">
        <f t="shared" si="4"/>
        <v>8</v>
      </c>
      <c r="R132" s="309" t="s">
        <v>26</v>
      </c>
      <c r="S132" s="310">
        <f t="shared" si="10"/>
        <v>182402.48041929997</v>
      </c>
      <c r="T132" s="310">
        <f t="shared" si="11"/>
        <v>179152.74088129</v>
      </c>
      <c r="U132" s="310">
        <f t="shared" si="12"/>
        <v>189827.23483973069</v>
      </c>
      <c r="V132" s="310">
        <f t="shared" si="13"/>
        <v>172872.19563471997</v>
      </c>
      <c r="W132" s="310">
        <f t="shared" si="14"/>
        <v>96925.092740559994</v>
      </c>
      <c r="X132" s="308"/>
      <c r="Y132" s="308"/>
      <c r="Z132" s="308"/>
      <c r="AA132" s="308"/>
      <c r="AB132" s="308"/>
      <c r="AC132" s="308"/>
      <c r="AD132" s="308"/>
    </row>
    <row r="133" spans="2:30" ht="15.6">
      <c r="B133" s="2">
        <v>41852</v>
      </c>
      <c r="C133" s="1">
        <v>10386</v>
      </c>
      <c r="D133" s="2">
        <f t="shared" si="5"/>
        <v>41852</v>
      </c>
      <c r="E133" s="1">
        <v>483769.72748999996</v>
      </c>
      <c r="F133" s="1">
        <f>'Site A'!F133</f>
        <v>25</v>
      </c>
      <c r="G133" s="2">
        <f t="shared" si="6"/>
        <v>41852</v>
      </c>
      <c r="H133" s="1">
        <v>145182</v>
      </c>
      <c r="I133" s="1">
        <f>'Site A'!I133</f>
        <v>248</v>
      </c>
      <c r="J133" s="2">
        <f t="shared" si="7"/>
        <v>41852</v>
      </c>
      <c r="K133" s="1">
        <v>85699</v>
      </c>
      <c r="L133" s="1">
        <v>89497.399585649997</v>
      </c>
      <c r="M133" s="1">
        <f t="shared" si="8"/>
        <v>175196.39958565001</v>
      </c>
      <c r="N133" s="2">
        <f t="shared" si="9"/>
        <v>41852</v>
      </c>
      <c r="O133" s="14">
        <f t="shared" si="3"/>
        <v>17415.710189639998</v>
      </c>
      <c r="P133" s="1">
        <f t="shared" si="4"/>
        <v>25</v>
      </c>
      <c r="R133" s="309" t="s">
        <v>27</v>
      </c>
      <c r="S133" s="310">
        <f t="shared" si="10"/>
        <v>175196.39958565001</v>
      </c>
      <c r="T133" s="310">
        <f t="shared" si="11"/>
        <v>177424.38748233998</v>
      </c>
      <c r="U133" s="310">
        <f t="shared" si="12"/>
        <v>194056.64998911996</v>
      </c>
      <c r="V133" s="310">
        <f t="shared" si="13"/>
        <v>192338.54069895999</v>
      </c>
      <c r="W133" s="310">
        <f t="shared" si="14"/>
        <v>92054.336306319994</v>
      </c>
      <c r="X133" s="308"/>
      <c r="Y133" s="308"/>
      <c r="Z133" s="308"/>
      <c r="AA133" s="308"/>
      <c r="AB133" s="308"/>
      <c r="AC133" s="308"/>
      <c r="AD133" s="308"/>
    </row>
    <row r="134" spans="2:30" ht="15.6">
      <c r="B134" s="2">
        <v>41883</v>
      </c>
      <c r="C134" s="1">
        <v>11625</v>
      </c>
      <c r="D134" s="2">
        <f t="shared" si="5"/>
        <v>41883</v>
      </c>
      <c r="E134" s="1">
        <v>542235</v>
      </c>
      <c r="F134" s="1">
        <f>'Site A'!F134</f>
        <v>25</v>
      </c>
      <c r="G134" s="2">
        <f t="shared" si="6"/>
        <v>41883</v>
      </c>
      <c r="H134" s="1">
        <v>143051</v>
      </c>
      <c r="I134" s="1">
        <f>'Site A'!I134</f>
        <v>300</v>
      </c>
      <c r="J134" s="2">
        <f t="shared" si="7"/>
        <v>41883</v>
      </c>
      <c r="K134" s="1">
        <v>85699</v>
      </c>
      <c r="L134" s="1">
        <v>100313.47500000001</v>
      </c>
      <c r="M134" s="1">
        <f t="shared" si="8"/>
        <v>186012.47500000001</v>
      </c>
      <c r="N134" s="2">
        <f t="shared" si="9"/>
        <v>41883</v>
      </c>
      <c r="O134" s="14">
        <f t="shared" si="3"/>
        <v>19520.46</v>
      </c>
      <c r="P134" s="1">
        <f t="shared" si="4"/>
        <v>25</v>
      </c>
      <c r="R134" s="309" t="s">
        <v>28</v>
      </c>
      <c r="S134" s="310">
        <f t="shared" si="10"/>
        <v>186012.47500000001</v>
      </c>
      <c r="T134" s="310">
        <f t="shared" si="11"/>
        <v>190242.07930229499</v>
      </c>
      <c r="U134" s="310">
        <f t="shared" si="12"/>
        <v>148879.82803911998</v>
      </c>
      <c r="V134" s="310">
        <f t="shared" si="13"/>
        <v>177070.16493591998</v>
      </c>
      <c r="W134" s="310">
        <f t="shared" si="14"/>
        <v>103552.88003463999</v>
      </c>
      <c r="X134" s="308"/>
      <c r="Y134" s="308"/>
      <c r="Z134" s="308"/>
      <c r="AA134" s="308"/>
      <c r="AB134" s="308"/>
      <c r="AC134" s="308"/>
      <c r="AD134" s="308"/>
    </row>
    <row r="135" spans="2:30" ht="15.6">
      <c r="B135" s="2">
        <v>41913</v>
      </c>
      <c r="C135" s="1">
        <v>8271</v>
      </c>
      <c r="D135" s="2">
        <f t="shared" si="5"/>
        <v>41913</v>
      </c>
      <c r="E135" s="1">
        <v>926200.39649999992</v>
      </c>
      <c r="F135" s="1">
        <f>'Site A'!F135</f>
        <v>67</v>
      </c>
      <c r="G135" s="2">
        <f t="shared" si="6"/>
        <v>41913</v>
      </c>
      <c r="H135" s="1">
        <v>166651</v>
      </c>
      <c r="I135" s="1">
        <f>'Site A'!I135</f>
        <v>403</v>
      </c>
      <c r="J135" s="2">
        <f t="shared" si="7"/>
        <v>41913</v>
      </c>
      <c r="K135" s="1">
        <v>85699</v>
      </c>
      <c r="L135" s="1">
        <v>171347.07335249998</v>
      </c>
      <c r="M135" s="1">
        <f t="shared" si="8"/>
        <v>257046.07335249998</v>
      </c>
      <c r="N135" s="2">
        <f t="shared" si="9"/>
        <v>41913</v>
      </c>
      <c r="O135" s="14">
        <f t="shared" si="3"/>
        <v>33343.214273999991</v>
      </c>
      <c r="P135" s="1">
        <f t="shared" si="4"/>
        <v>67</v>
      </c>
      <c r="R135" s="309" t="s">
        <v>29</v>
      </c>
      <c r="S135" s="310">
        <f t="shared" si="10"/>
        <v>257046.07335249998</v>
      </c>
      <c r="T135" s="310">
        <f t="shared" si="11"/>
        <v>215676.750934585</v>
      </c>
      <c r="U135" s="310">
        <f t="shared" si="12"/>
        <v>351077.38252672</v>
      </c>
      <c r="V135" s="310">
        <f t="shared" si="13"/>
        <v>202330.26365823997</v>
      </c>
      <c r="W135" s="310">
        <f t="shared" si="14"/>
        <v>198932.9666476</v>
      </c>
      <c r="X135" s="308"/>
      <c r="Y135" s="308"/>
      <c r="Z135" s="308"/>
      <c r="AA135" s="308"/>
      <c r="AB135" s="308"/>
      <c r="AC135" s="308"/>
      <c r="AD135" s="308"/>
    </row>
    <row r="136" spans="2:30" ht="15.6">
      <c r="B136" s="2">
        <v>41944</v>
      </c>
      <c r="C136" s="1">
        <v>11982</v>
      </c>
      <c r="D136" s="2">
        <f t="shared" si="5"/>
        <v>41944</v>
      </c>
      <c r="E136" s="1">
        <v>1279667.4776699999</v>
      </c>
      <c r="F136" s="1">
        <f>'Site A'!F136</f>
        <v>174</v>
      </c>
      <c r="G136" s="2">
        <f t="shared" si="6"/>
        <v>41944</v>
      </c>
      <c r="H136" s="1">
        <v>167776</v>
      </c>
      <c r="I136" s="1">
        <f>'Site A'!I136</f>
        <v>420</v>
      </c>
      <c r="J136" s="2">
        <f t="shared" si="7"/>
        <v>41944</v>
      </c>
      <c r="K136" s="1">
        <v>85699</v>
      </c>
      <c r="L136" s="1">
        <v>236738.48336894999</v>
      </c>
      <c r="M136" s="1">
        <f t="shared" si="8"/>
        <v>322437.48336894996</v>
      </c>
      <c r="N136" s="2">
        <f t="shared" si="9"/>
        <v>41944</v>
      </c>
      <c r="O136" s="14">
        <f t="shared" si="3"/>
        <v>46068.029196119991</v>
      </c>
      <c r="P136" s="1">
        <f t="shared" si="4"/>
        <v>174</v>
      </c>
      <c r="R136" s="309" t="s">
        <v>30</v>
      </c>
      <c r="S136" s="310">
        <f t="shared" si="10"/>
        <v>322437.48336894996</v>
      </c>
      <c r="T136" s="310">
        <f t="shared" si="11"/>
        <v>183155.83036659998</v>
      </c>
      <c r="U136" s="310">
        <f t="shared" si="12"/>
        <v>274552.01631159999</v>
      </c>
      <c r="V136" s="310">
        <f t="shared" si="13"/>
        <v>362898.41926095996</v>
      </c>
      <c r="W136" s="310">
        <f t="shared" si="14"/>
        <v>297815.99453175999</v>
      </c>
      <c r="X136" s="308"/>
      <c r="Y136" s="308"/>
      <c r="Z136" s="308"/>
      <c r="AA136" s="308"/>
      <c r="AB136" s="308"/>
      <c r="AC136" s="308"/>
      <c r="AD136" s="308"/>
    </row>
    <row r="137" spans="2:30" ht="15.6">
      <c r="B137" s="2">
        <v>41974</v>
      </c>
      <c r="C137" s="1">
        <v>7883</v>
      </c>
      <c r="D137" s="2">
        <f t="shared" si="5"/>
        <v>41974</v>
      </c>
      <c r="E137" s="1">
        <v>1622648.7011699998</v>
      </c>
      <c r="F137" s="1">
        <f>'Site A'!F137</f>
        <v>280</v>
      </c>
      <c r="G137" s="2">
        <f t="shared" si="6"/>
        <v>41974</v>
      </c>
      <c r="H137" s="1">
        <v>172898</v>
      </c>
      <c r="I137" s="1">
        <f>'Site A'!I137</f>
        <v>496</v>
      </c>
      <c r="J137" s="2">
        <f t="shared" si="7"/>
        <v>41974</v>
      </c>
      <c r="K137" s="1">
        <v>85699</v>
      </c>
      <c r="L137" s="1">
        <v>300190.00971644995</v>
      </c>
      <c r="M137" s="1">
        <f t="shared" si="8"/>
        <v>385889.00971644995</v>
      </c>
      <c r="N137" s="2">
        <f t="shared" si="9"/>
        <v>41974</v>
      </c>
      <c r="O137" s="14">
        <f t="shared" si="3"/>
        <v>58415.353242119985</v>
      </c>
      <c r="P137" s="1">
        <f t="shared" si="4"/>
        <v>280</v>
      </c>
      <c r="R137" s="309" t="s">
        <v>31</v>
      </c>
      <c r="S137" s="310">
        <f t="shared" si="10"/>
        <v>385889.00971644995</v>
      </c>
      <c r="T137" s="310">
        <f t="shared" si="11"/>
        <v>223498.94389821996</v>
      </c>
      <c r="U137" s="310">
        <f t="shared" si="12"/>
        <v>378567.13116927998</v>
      </c>
      <c r="V137" s="310">
        <f t="shared" si="13"/>
        <v>375025.26832839998</v>
      </c>
      <c r="W137" s="310">
        <f t="shared" si="14"/>
        <v>347029.53927999991</v>
      </c>
      <c r="X137" s="308"/>
      <c r="Y137" s="308"/>
      <c r="Z137" s="308"/>
      <c r="AA137" s="308"/>
      <c r="AB137" s="308"/>
      <c r="AC137" s="308"/>
      <c r="AD137" s="308"/>
    </row>
    <row r="138" spans="2:30" ht="15.6">
      <c r="B138" s="2">
        <v>42005</v>
      </c>
      <c r="C138" s="1">
        <v>12588</v>
      </c>
      <c r="D138" s="2">
        <f t="shared" si="5"/>
        <v>42005</v>
      </c>
      <c r="E138" s="1">
        <v>1681212.36735</v>
      </c>
      <c r="F138" s="1">
        <f>'Site A'!F138</f>
        <v>315</v>
      </c>
      <c r="G138" s="2">
        <f t="shared" si="6"/>
        <v>42005</v>
      </c>
      <c r="H138" s="1">
        <v>178459</v>
      </c>
      <c r="I138" s="1">
        <f>'Site A'!I138</f>
        <v>496</v>
      </c>
      <c r="J138" s="2">
        <f t="shared" si="7"/>
        <v>42005</v>
      </c>
      <c r="K138" s="1">
        <v>85699</v>
      </c>
      <c r="L138" s="1">
        <v>311024.28795974999</v>
      </c>
      <c r="M138" s="1">
        <f t="shared" si="8"/>
        <v>396723.28795974999</v>
      </c>
      <c r="N138" s="2">
        <f t="shared" si="9"/>
        <v>42005</v>
      </c>
      <c r="O138" s="14">
        <f t="shared" si="3"/>
        <v>60523.645224599997</v>
      </c>
      <c r="P138" s="1">
        <f t="shared" si="4"/>
        <v>315</v>
      </c>
      <c r="R138" s="309" t="s">
        <v>32</v>
      </c>
      <c r="S138" s="310">
        <f t="shared" si="10"/>
        <v>396723.28795974999</v>
      </c>
      <c r="T138" s="310">
        <f t="shared" si="11"/>
        <v>382914.45595040498</v>
      </c>
      <c r="U138" s="310">
        <f t="shared" si="12"/>
        <v>368275.15610103996</v>
      </c>
      <c r="V138" s="310">
        <f t="shared" si="13"/>
        <v>393813.26603535993</v>
      </c>
      <c r="W138" s="310">
        <f t="shared" si="14"/>
        <v>358149.98775999993</v>
      </c>
      <c r="X138" s="308"/>
      <c r="Y138" s="308"/>
      <c r="Z138" s="308"/>
      <c r="AA138" s="308"/>
      <c r="AB138" s="308"/>
      <c r="AC138" s="308"/>
      <c r="AD138" s="308"/>
    </row>
    <row r="139" spans="2:30" ht="15.6">
      <c r="B139" s="2">
        <v>42036</v>
      </c>
      <c r="C139" s="1">
        <v>8707</v>
      </c>
      <c r="D139" s="2">
        <f t="shared" si="5"/>
        <v>42036</v>
      </c>
      <c r="E139" s="1">
        <v>1600347.3669899998</v>
      </c>
      <c r="F139" s="1">
        <f>'Site A'!F139</f>
        <v>294</v>
      </c>
      <c r="G139" s="2">
        <f t="shared" si="6"/>
        <v>42036</v>
      </c>
      <c r="H139" s="1">
        <v>164536</v>
      </c>
      <c r="I139" s="1">
        <f>'Site A'!I139</f>
        <v>420</v>
      </c>
      <c r="J139" s="2">
        <f t="shared" si="7"/>
        <v>42036</v>
      </c>
      <c r="K139" s="1">
        <v>85699</v>
      </c>
      <c r="L139" s="1">
        <v>296064.26289314998</v>
      </c>
      <c r="M139" s="1">
        <f t="shared" si="8"/>
        <v>381763.26289314998</v>
      </c>
      <c r="N139" s="2">
        <f t="shared" si="9"/>
        <v>42036</v>
      </c>
      <c r="O139" s="14">
        <f t="shared" si="3"/>
        <v>57612.505211639989</v>
      </c>
      <c r="P139" s="1">
        <f t="shared" si="4"/>
        <v>294</v>
      </c>
      <c r="R139" s="309" t="s">
        <v>33</v>
      </c>
      <c r="S139" s="310">
        <f t="shared" si="10"/>
        <v>381763.26289314998</v>
      </c>
      <c r="T139" s="310">
        <f t="shared" si="11"/>
        <v>415582.80366948701</v>
      </c>
      <c r="U139" s="310">
        <f t="shared" si="12"/>
        <v>585212.86504887987</v>
      </c>
      <c r="V139" s="310">
        <f t="shared" si="13"/>
        <v>367835.89838607993</v>
      </c>
      <c r="W139" s="310">
        <f t="shared" si="14"/>
        <v>335909.09079999995</v>
      </c>
      <c r="X139" s="308"/>
      <c r="Y139" s="308"/>
      <c r="Z139" s="308"/>
      <c r="AA139" s="308"/>
      <c r="AB139" s="308"/>
      <c r="AC139" s="308"/>
      <c r="AD139" s="308"/>
    </row>
    <row r="140" spans="2:30" ht="15.6">
      <c r="B140" s="2">
        <v>42064</v>
      </c>
      <c r="C140" s="1">
        <v>9476</v>
      </c>
      <c r="D140" s="2">
        <f t="shared" si="5"/>
        <v>42064</v>
      </c>
      <c r="E140" s="1">
        <v>1734517.9953899998</v>
      </c>
      <c r="F140" s="1">
        <f>'Site A'!F140</f>
        <v>239</v>
      </c>
      <c r="G140" s="2">
        <f t="shared" si="6"/>
        <v>42064</v>
      </c>
      <c r="H140" s="1">
        <v>174754</v>
      </c>
      <c r="I140" s="1">
        <f>'Site A'!I140</f>
        <v>403</v>
      </c>
      <c r="J140" s="2">
        <f t="shared" si="7"/>
        <v>42064</v>
      </c>
      <c r="K140" s="1">
        <v>85699</v>
      </c>
      <c r="L140" s="1">
        <v>320885.82914714998</v>
      </c>
      <c r="M140" s="1">
        <f t="shared" si="8"/>
        <v>406584.82914714998</v>
      </c>
      <c r="N140" s="2">
        <f t="shared" si="9"/>
        <v>42064</v>
      </c>
      <c r="O140" s="14">
        <f t="shared" si="3"/>
        <v>62442.647834039992</v>
      </c>
      <c r="P140" s="1">
        <f t="shared" si="4"/>
        <v>239</v>
      </c>
      <c r="R140" s="309" t="s">
        <v>34</v>
      </c>
      <c r="S140" s="310">
        <f t="shared" si="10"/>
        <v>406584.82914714998</v>
      </c>
      <c r="T140" s="310">
        <f t="shared" si="11"/>
        <v>443239.74749947857</v>
      </c>
      <c r="U140" s="310">
        <f t="shared" si="12"/>
        <v>167211.88735839998</v>
      </c>
      <c r="V140" s="310">
        <f t="shared" si="13"/>
        <v>397355.12887623993</v>
      </c>
      <c r="W140" s="310">
        <f t="shared" si="14"/>
        <v>358149.98775999993</v>
      </c>
      <c r="X140" s="308"/>
      <c r="Y140" s="308"/>
      <c r="Z140" s="308"/>
      <c r="AA140" s="308"/>
      <c r="AB140" s="308"/>
      <c r="AC140" s="308"/>
      <c r="AD140" s="308"/>
    </row>
    <row r="141" spans="2:30" ht="15.6">
      <c r="B141" s="2">
        <v>42095</v>
      </c>
      <c r="C141" s="1">
        <v>9562</v>
      </c>
      <c r="D141" s="2">
        <f t="shared" si="5"/>
        <v>42095</v>
      </c>
      <c r="E141" s="1">
        <v>1299551.32305</v>
      </c>
      <c r="F141" s="1">
        <f>'Site A'!F141</f>
        <v>146</v>
      </c>
      <c r="G141" s="2">
        <f t="shared" si="6"/>
        <v>42095</v>
      </c>
      <c r="H141" s="1">
        <v>155677</v>
      </c>
      <c r="I141" s="1">
        <f>'Site A'!I141</f>
        <v>330</v>
      </c>
      <c r="J141" s="2">
        <f t="shared" si="7"/>
        <v>42095</v>
      </c>
      <c r="K141" s="1">
        <v>85699</v>
      </c>
      <c r="L141" s="1">
        <v>239767.21910272501</v>
      </c>
      <c r="M141" s="1">
        <f t="shared" si="8"/>
        <v>325466.21910272504</v>
      </c>
      <c r="N141" s="2">
        <f t="shared" si="9"/>
        <v>42095</v>
      </c>
      <c r="O141" s="14">
        <f t="shared" si="3"/>
        <v>46783.847629799995</v>
      </c>
      <c r="P141" s="1">
        <f t="shared" si="4"/>
        <v>146</v>
      </c>
      <c r="R141" s="311" t="s">
        <v>60</v>
      </c>
      <c r="S141" s="307">
        <v>2014</v>
      </c>
      <c r="T141" s="307">
        <v>2015</v>
      </c>
      <c r="U141" s="307">
        <v>2016</v>
      </c>
      <c r="V141" s="307">
        <v>2017</v>
      </c>
      <c r="W141" s="307">
        <v>2018</v>
      </c>
      <c r="X141" s="311" t="s">
        <v>90</v>
      </c>
      <c r="Y141" s="307">
        <v>2014</v>
      </c>
      <c r="Z141" s="307">
        <v>2015</v>
      </c>
      <c r="AA141" s="307">
        <v>2016</v>
      </c>
      <c r="AB141" s="307">
        <v>2017</v>
      </c>
      <c r="AC141" s="307">
        <v>2018</v>
      </c>
      <c r="AD141" s="308"/>
    </row>
    <row r="142" spans="2:30" ht="15.6">
      <c r="B142" s="2">
        <v>42125</v>
      </c>
      <c r="C142" s="1">
        <v>9310</v>
      </c>
      <c r="D142" s="2">
        <f t="shared" si="5"/>
        <v>42125</v>
      </c>
      <c r="E142" s="1">
        <v>832492.48688999983</v>
      </c>
      <c r="F142" s="1">
        <f>'Site A'!F142</f>
        <v>96</v>
      </c>
      <c r="G142" s="2">
        <f t="shared" si="6"/>
        <v>42125</v>
      </c>
      <c r="H142" s="1">
        <v>147041</v>
      </c>
      <c r="I142" s="1">
        <f>'Site A'!I142</f>
        <v>279</v>
      </c>
      <c r="J142" s="2">
        <f t="shared" si="7"/>
        <v>42125</v>
      </c>
      <c r="K142" s="1">
        <v>85699</v>
      </c>
      <c r="L142" s="1">
        <v>153594.86383120497</v>
      </c>
      <c r="M142" s="1">
        <f t="shared" si="8"/>
        <v>239293.86383120497</v>
      </c>
      <c r="N142" s="2">
        <f t="shared" si="9"/>
        <v>42125</v>
      </c>
      <c r="O142" s="14">
        <f t="shared" si="3"/>
        <v>29969.729528039992</v>
      </c>
      <c r="P142" s="1">
        <f t="shared" si="4"/>
        <v>96</v>
      </c>
      <c r="R142" s="309" t="s">
        <v>23</v>
      </c>
      <c r="S142" s="310">
        <f>C129</f>
        <v>9433</v>
      </c>
      <c r="T142" s="310">
        <f>C141</f>
        <v>9562</v>
      </c>
      <c r="U142" s="310">
        <f>C153</f>
        <v>10621.75</v>
      </c>
      <c r="V142" s="310">
        <f>C165</f>
        <v>8800</v>
      </c>
      <c r="W142" s="310">
        <f>C177</f>
        <v>11696</v>
      </c>
      <c r="X142" s="309" t="s">
        <v>23</v>
      </c>
      <c r="Y142" s="312">
        <f>(S155*0.13)+(S168*0.03)</f>
        <v>56670.4234784</v>
      </c>
      <c r="Z142" s="312">
        <f t="shared" ref="Z142:AC153" si="15">(T155*0.13)+(T168*0.03)</f>
        <v>59224.549691500004</v>
      </c>
      <c r="AA142" s="312">
        <f t="shared" si="15"/>
        <v>62578.271470328371</v>
      </c>
      <c r="AB142" s="312">
        <f t="shared" si="15"/>
        <v>48388.091250099998</v>
      </c>
      <c r="AC142" s="312">
        <f t="shared" si="15"/>
        <v>55851.549700599993</v>
      </c>
      <c r="AD142" s="308"/>
    </row>
    <row r="143" spans="2:30" ht="15.6">
      <c r="B143" s="2">
        <v>42156</v>
      </c>
      <c r="C143" s="1">
        <v>10603</v>
      </c>
      <c r="D143" s="2">
        <f t="shared" si="5"/>
        <v>42156</v>
      </c>
      <c r="E143" s="1">
        <v>587782.18310999998</v>
      </c>
      <c r="F143" s="1">
        <f>'Site A'!F143</f>
        <v>37</v>
      </c>
      <c r="G143" s="2">
        <f t="shared" si="6"/>
        <v>42156</v>
      </c>
      <c r="H143" s="1">
        <v>137771</v>
      </c>
      <c r="I143" s="1">
        <f>'Site A'!I143</f>
        <v>240</v>
      </c>
      <c r="J143" s="2">
        <f t="shared" si="7"/>
        <v>42156</v>
      </c>
      <c r="K143" s="1">
        <v>85699</v>
      </c>
      <c r="L143" s="1">
        <v>108445.812783795</v>
      </c>
      <c r="M143" s="1">
        <f t="shared" si="8"/>
        <v>194144.812783795</v>
      </c>
      <c r="N143" s="2">
        <f t="shared" si="9"/>
        <v>42156</v>
      </c>
      <c r="O143" s="14">
        <f t="shared" si="3"/>
        <v>21160.158591959997</v>
      </c>
      <c r="P143" s="1">
        <f t="shared" si="4"/>
        <v>37</v>
      </c>
      <c r="R143" s="309" t="s">
        <v>24</v>
      </c>
      <c r="S143" s="310">
        <f t="shared" ref="S143:S153" si="16">C130</f>
        <v>10060</v>
      </c>
      <c r="T143" s="310">
        <f t="shared" ref="T143:T153" si="17">C142</f>
        <v>9310</v>
      </c>
      <c r="U143" s="310">
        <f t="shared" ref="U143:U153" si="18">C154</f>
        <v>10621.75</v>
      </c>
      <c r="V143" s="310">
        <f t="shared" ref="V143:V153" si="19">C166</f>
        <v>6530</v>
      </c>
      <c r="W143" s="310">
        <f t="shared" ref="W143:W153" si="20">C178</f>
        <v>9670</v>
      </c>
      <c r="X143" s="309" t="s">
        <v>24</v>
      </c>
      <c r="Y143" s="312">
        <f t="shared" ref="Y143:Y153" si="21">(S156*0.13)+(S169*0.03)</f>
        <v>46400.806495499994</v>
      </c>
      <c r="Z143" s="312">
        <f t="shared" si="15"/>
        <v>44090.104606699999</v>
      </c>
      <c r="AA143" s="312">
        <f t="shared" si="15"/>
        <v>45425.896929335577</v>
      </c>
      <c r="AB143" s="312">
        <f t="shared" si="15"/>
        <v>40622.573411699996</v>
      </c>
      <c r="AC143" s="312">
        <f t="shared" si="15"/>
        <v>24112.720942300002</v>
      </c>
      <c r="AD143" s="308"/>
    </row>
    <row r="144" spans="2:30" ht="15.6">
      <c r="B144" s="2">
        <v>42186</v>
      </c>
      <c r="C144" s="1">
        <v>10707</v>
      </c>
      <c r="D144" s="2">
        <f t="shared" si="5"/>
        <v>42186</v>
      </c>
      <c r="E144" s="1">
        <v>506524.34081999998</v>
      </c>
      <c r="F144" s="1">
        <f>'Site A'!F144</f>
        <v>16</v>
      </c>
      <c r="G144" s="2">
        <f t="shared" si="6"/>
        <v>42186</v>
      </c>
      <c r="H144" s="1">
        <v>135451</v>
      </c>
      <c r="I144" s="1">
        <f>'Site A'!I144</f>
        <v>232.5</v>
      </c>
      <c r="J144" s="2">
        <f t="shared" si="7"/>
        <v>42186</v>
      </c>
      <c r="K144" s="1">
        <v>85699</v>
      </c>
      <c r="L144" s="1">
        <v>93453.740881289996</v>
      </c>
      <c r="M144" s="1">
        <f t="shared" si="8"/>
        <v>179152.74088129</v>
      </c>
      <c r="N144" s="2">
        <f t="shared" si="9"/>
        <v>42186</v>
      </c>
      <c r="O144" s="14">
        <f t="shared" si="3"/>
        <v>18234.876269519998</v>
      </c>
      <c r="P144" s="1">
        <f t="shared" si="4"/>
        <v>16</v>
      </c>
      <c r="R144" s="309" t="s">
        <v>25</v>
      </c>
      <c r="S144" s="310">
        <f t="shared" si="16"/>
        <v>11323</v>
      </c>
      <c r="T144" s="310">
        <f t="shared" si="17"/>
        <v>10603</v>
      </c>
      <c r="U144" s="310">
        <f t="shared" si="18"/>
        <v>10621.75</v>
      </c>
      <c r="V144" s="310">
        <f t="shared" si="19"/>
        <v>11008</v>
      </c>
      <c r="W144" s="310">
        <f t="shared" si="20"/>
        <v>8799</v>
      </c>
      <c r="X144" s="309" t="s">
        <v>25</v>
      </c>
      <c r="Y144" s="312">
        <f t="shared" si="21"/>
        <v>35523.0022914</v>
      </c>
      <c r="Z144" s="312">
        <f t="shared" si="15"/>
        <v>35543.695493299994</v>
      </c>
      <c r="AA144" s="312">
        <f t="shared" si="15"/>
        <v>35480.129322389424</v>
      </c>
      <c r="AB144" s="312">
        <f t="shared" si="15"/>
        <v>35032.1757039</v>
      </c>
      <c r="AC144" s="312">
        <f t="shared" si="15"/>
        <v>20483.209800000001</v>
      </c>
      <c r="AD144" s="308"/>
    </row>
    <row r="145" spans="2:30" ht="15.6">
      <c r="B145" s="2">
        <v>42217</v>
      </c>
      <c r="C145" s="1">
        <v>13531</v>
      </c>
      <c r="D145" s="2">
        <f t="shared" si="5"/>
        <v>42217</v>
      </c>
      <c r="E145" s="1">
        <v>497156.57171999995</v>
      </c>
      <c r="F145" s="1">
        <f>'Site A'!F145</f>
        <v>14</v>
      </c>
      <c r="G145" s="2">
        <f t="shared" si="6"/>
        <v>42217</v>
      </c>
      <c r="H145" s="1">
        <v>137803</v>
      </c>
      <c r="I145" s="1">
        <f>'Site A'!I145</f>
        <v>248</v>
      </c>
      <c r="J145" s="2">
        <f t="shared" si="7"/>
        <v>42217</v>
      </c>
      <c r="K145" s="1">
        <v>85699</v>
      </c>
      <c r="L145" s="1">
        <v>91725.387482339996</v>
      </c>
      <c r="M145" s="1">
        <f t="shared" si="8"/>
        <v>177424.38748233998</v>
      </c>
      <c r="N145" s="2">
        <f t="shared" si="9"/>
        <v>42217</v>
      </c>
      <c r="O145" s="14">
        <f t="shared" si="3"/>
        <v>17897.636581919996</v>
      </c>
      <c r="P145" s="1">
        <f t="shared" si="4"/>
        <v>14</v>
      </c>
      <c r="R145" s="309" t="s">
        <v>26</v>
      </c>
      <c r="S145" s="310">
        <f t="shared" si="16"/>
        <v>10039</v>
      </c>
      <c r="T145" s="310">
        <f t="shared" si="17"/>
        <v>10707</v>
      </c>
      <c r="U145" s="310">
        <f t="shared" si="18"/>
        <v>10621.75</v>
      </c>
      <c r="V145" s="310">
        <f t="shared" si="19"/>
        <v>9801</v>
      </c>
      <c r="W145" s="310">
        <f t="shared" si="20"/>
        <v>9773.5</v>
      </c>
      <c r="X145" s="309" t="s">
        <v>26</v>
      </c>
      <c r="Y145" s="312">
        <f t="shared" si="21"/>
        <v>35587.765473399995</v>
      </c>
      <c r="Z145" s="312">
        <f t="shared" si="15"/>
        <v>32804.360224600001</v>
      </c>
      <c r="AA145" s="312">
        <f t="shared" si="15"/>
        <v>32465.759593434355</v>
      </c>
      <c r="AB145" s="312">
        <f t="shared" si="15"/>
        <v>29704.341027399998</v>
      </c>
      <c r="AC145" s="312">
        <f t="shared" si="15"/>
        <v>17898.081207700001</v>
      </c>
      <c r="AD145" s="308"/>
    </row>
    <row r="146" spans="2:30" ht="15.6">
      <c r="B146" s="2">
        <v>42248</v>
      </c>
      <c r="C146" s="1">
        <v>7630</v>
      </c>
      <c r="D146" s="2">
        <f t="shared" si="5"/>
        <v>42248</v>
      </c>
      <c r="E146" s="1">
        <v>566629.15610999998</v>
      </c>
      <c r="F146" s="1">
        <f>'Site A'!F146</f>
        <v>62</v>
      </c>
      <c r="G146" s="2">
        <f t="shared" si="6"/>
        <v>42248</v>
      </c>
      <c r="H146" s="1">
        <v>141428</v>
      </c>
      <c r="I146" s="1">
        <f>'Site A'!I146</f>
        <v>300</v>
      </c>
      <c r="J146" s="2">
        <f t="shared" si="7"/>
        <v>42248</v>
      </c>
      <c r="K146" s="1">
        <v>85699</v>
      </c>
      <c r="L146" s="1">
        <v>104543.07930229499</v>
      </c>
      <c r="M146" s="1">
        <f t="shared" si="8"/>
        <v>190242.07930229499</v>
      </c>
      <c r="N146" s="2">
        <f t="shared" si="9"/>
        <v>42248</v>
      </c>
      <c r="O146" s="14">
        <f t="shared" si="3"/>
        <v>20398.649619959997</v>
      </c>
      <c r="P146" s="1">
        <f t="shared" si="4"/>
        <v>62</v>
      </c>
      <c r="R146" s="309" t="s">
        <v>27</v>
      </c>
      <c r="S146" s="310">
        <f t="shared" si="16"/>
        <v>10386</v>
      </c>
      <c r="T146" s="310">
        <f t="shared" si="17"/>
        <v>13531</v>
      </c>
      <c r="U146" s="310">
        <f t="shared" si="18"/>
        <v>13886.25</v>
      </c>
      <c r="V146" s="310">
        <f t="shared" si="19"/>
        <v>10780</v>
      </c>
      <c r="W146" s="310">
        <f t="shared" si="20"/>
        <v>10134.75</v>
      </c>
      <c r="X146" s="309" t="s">
        <v>27</v>
      </c>
      <c r="Y146" s="312">
        <f t="shared" si="21"/>
        <v>33386.751824699997</v>
      </c>
      <c r="Z146" s="312">
        <f t="shared" si="15"/>
        <v>32829.087151599997</v>
      </c>
      <c r="AA146" s="312">
        <f t="shared" si="15"/>
        <v>33516.478150399998</v>
      </c>
      <c r="AB146" s="312">
        <f t="shared" si="15"/>
        <v>32915.251635699999</v>
      </c>
      <c r="AC146" s="312">
        <f t="shared" si="15"/>
        <v>16457.966136899999</v>
      </c>
      <c r="AD146" s="308"/>
    </row>
    <row r="147" spans="2:30" ht="15.6">
      <c r="B147" s="2">
        <v>42278</v>
      </c>
      <c r="C147" s="1">
        <v>11395</v>
      </c>
      <c r="D147" s="2">
        <f t="shared" si="5"/>
        <v>42278</v>
      </c>
      <c r="E147" s="1">
        <v>704486.45492999989</v>
      </c>
      <c r="F147" s="1">
        <f>'Site A'!F147</f>
        <v>103</v>
      </c>
      <c r="G147" s="2">
        <f t="shared" si="6"/>
        <v>42278</v>
      </c>
      <c r="H147" s="1">
        <v>153892</v>
      </c>
      <c r="I147" s="1">
        <f>'Site A'!I147</f>
        <v>403</v>
      </c>
      <c r="J147" s="2">
        <f t="shared" si="7"/>
        <v>42278</v>
      </c>
      <c r="K147" s="1">
        <v>85699</v>
      </c>
      <c r="L147" s="1">
        <v>129977.75093458498</v>
      </c>
      <c r="M147" s="1">
        <f t="shared" si="8"/>
        <v>215676.750934585</v>
      </c>
      <c r="N147" s="2">
        <f t="shared" si="9"/>
        <v>42278</v>
      </c>
      <c r="O147" s="14">
        <f t="shared" si="3"/>
        <v>25361.512377479994</v>
      </c>
      <c r="P147" s="1">
        <f t="shared" si="4"/>
        <v>103</v>
      </c>
      <c r="R147" s="309" t="s">
        <v>28</v>
      </c>
      <c r="S147" s="310">
        <f t="shared" si="16"/>
        <v>11625</v>
      </c>
      <c r="T147" s="310">
        <f t="shared" si="17"/>
        <v>7630</v>
      </c>
      <c r="U147" s="310">
        <f t="shared" si="18"/>
        <v>10399</v>
      </c>
      <c r="V147" s="310">
        <f t="shared" si="19"/>
        <v>9277</v>
      </c>
      <c r="W147" s="310">
        <f t="shared" si="20"/>
        <v>9134.75</v>
      </c>
      <c r="X147" s="309" t="s">
        <v>28</v>
      </c>
      <c r="Y147" s="312">
        <f t="shared" si="21"/>
        <v>34863.68</v>
      </c>
      <c r="Z147" s="312">
        <f t="shared" si="15"/>
        <v>35384.514683300004</v>
      </c>
      <c r="AA147" s="312">
        <f t="shared" si="15"/>
        <v>26084.781962900001</v>
      </c>
      <c r="AB147" s="312">
        <f t="shared" si="15"/>
        <v>30351.222543899996</v>
      </c>
      <c r="AC147" s="312">
        <f t="shared" si="15"/>
        <v>18152.158701299999</v>
      </c>
      <c r="AD147" s="308"/>
    </row>
    <row r="148" spans="2:30" ht="15.6">
      <c r="B148" s="2">
        <v>42309</v>
      </c>
      <c r="C148" s="1">
        <v>8925</v>
      </c>
      <c r="D148" s="2">
        <f t="shared" si="5"/>
        <v>42309</v>
      </c>
      <c r="E148" s="1">
        <v>528221.30279999995</v>
      </c>
      <c r="F148" s="1">
        <f>'Site A'!F148</f>
        <v>143</v>
      </c>
      <c r="G148" s="2">
        <f t="shared" si="6"/>
        <v>42309</v>
      </c>
      <c r="H148" s="1">
        <v>155954</v>
      </c>
      <c r="I148" s="1">
        <f>'Site A'!I148</f>
        <v>420</v>
      </c>
      <c r="J148" s="2">
        <f t="shared" si="7"/>
        <v>42309</v>
      </c>
      <c r="K148" s="1">
        <v>85699</v>
      </c>
      <c r="L148" s="1">
        <v>97456.830366599985</v>
      </c>
      <c r="M148" s="1">
        <f t="shared" si="8"/>
        <v>183155.83036659998</v>
      </c>
      <c r="N148" s="2">
        <f t="shared" si="9"/>
        <v>42309</v>
      </c>
      <c r="O148" s="14">
        <f t="shared" si="3"/>
        <v>19015.966900799998</v>
      </c>
      <c r="P148" s="1">
        <f t="shared" si="4"/>
        <v>143</v>
      </c>
      <c r="R148" s="309" t="s">
        <v>29</v>
      </c>
      <c r="S148" s="310">
        <f t="shared" si="16"/>
        <v>8271</v>
      </c>
      <c r="T148" s="310">
        <f t="shared" si="17"/>
        <v>11395</v>
      </c>
      <c r="U148" s="310">
        <f t="shared" si="18"/>
        <v>10399</v>
      </c>
      <c r="V148" s="310">
        <f t="shared" si="19"/>
        <v>17511</v>
      </c>
      <c r="W148" s="310">
        <f t="shared" si="20"/>
        <v>11134.75</v>
      </c>
      <c r="X148" s="309" t="s">
        <v>29</v>
      </c>
      <c r="Y148" s="312">
        <f t="shared" si="21"/>
        <v>49450.641894999993</v>
      </c>
      <c r="Z148" s="312">
        <f t="shared" si="15"/>
        <v>41140.5536479</v>
      </c>
      <c r="AA148" s="312">
        <f t="shared" si="15"/>
        <v>62857.004542399998</v>
      </c>
      <c r="AB148" s="312">
        <f t="shared" si="15"/>
        <v>35990.716900799998</v>
      </c>
      <c r="AC148" s="312">
        <f t="shared" si="15"/>
        <v>37038.799779499997</v>
      </c>
      <c r="AD148" s="308"/>
    </row>
    <row r="149" spans="2:30" ht="15.6">
      <c r="B149" s="2">
        <v>42339</v>
      </c>
      <c r="C149" s="1">
        <v>10501.5</v>
      </c>
      <c r="D149" s="2">
        <f t="shared" si="5"/>
        <v>42339</v>
      </c>
      <c r="E149" s="1">
        <v>746883.16475999984</v>
      </c>
      <c r="F149" s="1">
        <f>'Site A'!F149</f>
        <v>126</v>
      </c>
      <c r="G149" s="2">
        <f t="shared" si="6"/>
        <v>42339</v>
      </c>
      <c r="H149" s="1">
        <v>160472</v>
      </c>
      <c r="I149" s="1">
        <f>'Site A'!I149</f>
        <v>496</v>
      </c>
      <c r="J149" s="2">
        <f t="shared" si="7"/>
        <v>42339</v>
      </c>
      <c r="K149" s="1">
        <v>85699</v>
      </c>
      <c r="L149" s="1">
        <v>137799.94389821996</v>
      </c>
      <c r="M149" s="1">
        <f t="shared" si="8"/>
        <v>223498.94389821996</v>
      </c>
      <c r="N149" s="2">
        <f t="shared" si="9"/>
        <v>42339</v>
      </c>
      <c r="O149" s="14">
        <f t="shared" si="3"/>
        <v>26887.793931359993</v>
      </c>
      <c r="P149" s="1">
        <f t="shared" si="4"/>
        <v>126</v>
      </c>
      <c r="R149" s="309" t="s">
        <v>30</v>
      </c>
      <c r="S149" s="310">
        <f t="shared" si="16"/>
        <v>11982</v>
      </c>
      <c r="T149" s="310">
        <f t="shared" si="17"/>
        <v>8925</v>
      </c>
      <c r="U149" s="310">
        <f t="shared" si="18"/>
        <v>9506</v>
      </c>
      <c r="V149" s="310">
        <f t="shared" si="19"/>
        <v>9540</v>
      </c>
      <c r="W149" s="310">
        <f t="shared" si="20"/>
        <v>9334.75</v>
      </c>
      <c r="X149" s="309" t="s">
        <v>30</v>
      </c>
      <c r="Y149" s="312">
        <f t="shared" si="21"/>
        <v>60200.904330099991</v>
      </c>
      <c r="Z149" s="312">
        <f t="shared" si="15"/>
        <v>36120.659083999999</v>
      </c>
      <c r="AA149" s="312">
        <f t="shared" si="15"/>
        <v>51547.572659499994</v>
      </c>
      <c r="AB149" s="312">
        <f t="shared" si="15"/>
        <v>64082.087488199992</v>
      </c>
      <c r="AC149" s="312">
        <f t="shared" si="15"/>
        <v>54371.722586699994</v>
      </c>
      <c r="AD149" s="308"/>
    </row>
    <row r="150" spans="2:30" ht="15.6">
      <c r="B150" s="2">
        <v>42370</v>
      </c>
      <c r="C150" s="1">
        <v>5418.5</v>
      </c>
      <c r="D150" s="2">
        <f t="shared" si="5"/>
        <v>42370</v>
      </c>
      <c r="E150" s="1">
        <v>1610923.8804899999</v>
      </c>
      <c r="F150" s="1">
        <f>'Site A'!F150</f>
        <v>278</v>
      </c>
      <c r="G150" s="2">
        <f t="shared" si="6"/>
        <v>42370</v>
      </c>
      <c r="H150" s="1">
        <v>169171</v>
      </c>
      <c r="I150" s="1">
        <f>'Site A'!I150</f>
        <v>496</v>
      </c>
      <c r="J150" s="2">
        <f t="shared" si="7"/>
        <v>42370</v>
      </c>
      <c r="K150" s="1">
        <v>85699</v>
      </c>
      <c r="L150" s="1">
        <v>297215.45595040498</v>
      </c>
      <c r="M150" s="1">
        <f t="shared" si="8"/>
        <v>382914.45595040498</v>
      </c>
      <c r="N150" s="2">
        <f t="shared" si="9"/>
        <v>42370</v>
      </c>
      <c r="O150" s="14">
        <f t="shared" si="3"/>
        <v>57993.259697639995</v>
      </c>
      <c r="P150" s="1">
        <f t="shared" si="4"/>
        <v>278</v>
      </c>
      <c r="R150" s="309" t="s">
        <v>31</v>
      </c>
      <c r="S150" s="310">
        <f t="shared" si="16"/>
        <v>7883</v>
      </c>
      <c r="T150" s="310">
        <f t="shared" si="17"/>
        <v>10501.5</v>
      </c>
      <c r="U150" s="310">
        <f t="shared" si="18"/>
        <v>9801</v>
      </c>
      <c r="V150" s="310">
        <f t="shared" si="19"/>
        <v>7632</v>
      </c>
      <c r="W150" s="310">
        <f t="shared" si="20"/>
        <v>5603</v>
      </c>
      <c r="X150" s="309" t="s">
        <v>31</v>
      </c>
      <c r="Y150" s="312">
        <f t="shared" si="21"/>
        <v>71156.201035099992</v>
      </c>
      <c r="Z150" s="312">
        <f t="shared" si="15"/>
        <v>43267.854942799997</v>
      </c>
      <c r="AA150" s="312">
        <f t="shared" si="15"/>
        <v>68217.698777599988</v>
      </c>
      <c r="AB150" s="312">
        <f t="shared" si="15"/>
        <v>66347.501140499997</v>
      </c>
      <c r="AC150" s="312">
        <f t="shared" si="15"/>
        <v>62648.520099999994</v>
      </c>
      <c r="AD150" s="308"/>
    </row>
    <row r="151" spans="2:30" ht="15.6">
      <c r="B151" s="2">
        <v>42401</v>
      </c>
      <c r="C151" s="1">
        <v>10621.75</v>
      </c>
      <c r="D151" s="2">
        <f t="shared" si="5"/>
        <v>42401</v>
      </c>
      <c r="E151" s="1">
        <v>1787988.0957695772</v>
      </c>
      <c r="F151" s="1">
        <f>'Site A'!F151</f>
        <v>268</v>
      </c>
      <c r="G151" s="2">
        <f t="shared" si="6"/>
        <v>42401</v>
      </c>
      <c r="H151" s="1">
        <v>161174</v>
      </c>
      <c r="I151" s="1">
        <f>'Site A'!I151</f>
        <v>420</v>
      </c>
      <c r="J151" s="2">
        <f t="shared" si="7"/>
        <v>42401</v>
      </c>
      <c r="K151" s="1">
        <v>85699</v>
      </c>
      <c r="L151" s="1">
        <v>329883.80366948701</v>
      </c>
      <c r="M151" s="1">
        <f t="shared" si="8"/>
        <v>415582.80366948701</v>
      </c>
      <c r="N151" s="2">
        <f t="shared" si="9"/>
        <v>42401</v>
      </c>
      <c r="O151" s="14">
        <f t="shared" si="3"/>
        <v>64367.571447704773</v>
      </c>
      <c r="P151" s="1">
        <f t="shared" si="4"/>
        <v>268</v>
      </c>
      <c r="R151" s="309" t="s">
        <v>32</v>
      </c>
      <c r="S151" s="310">
        <f t="shared" si="16"/>
        <v>12588</v>
      </c>
      <c r="T151" s="310">
        <f t="shared" si="17"/>
        <v>5418.5</v>
      </c>
      <c r="U151" s="310">
        <f t="shared" si="18"/>
        <v>10522</v>
      </c>
      <c r="V151" s="310">
        <f t="shared" si="19"/>
        <v>7325</v>
      </c>
      <c r="W151" s="310">
        <f t="shared" si="20"/>
        <v>11800</v>
      </c>
      <c r="X151" s="309" t="s">
        <v>32</v>
      </c>
      <c r="Y151" s="312">
        <f t="shared" si="21"/>
        <v>73636.041020499993</v>
      </c>
      <c r="Z151" s="312">
        <f t="shared" si="15"/>
        <v>70319.946414699996</v>
      </c>
      <c r="AA151" s="312">
        <f t="shared" si="15"/>
        <v>67735.26936429998</v>
      </c>
      <c r="AB151" s="312">
        <f t="shared" si="15"/>
        <v>70868.971636199989</v>
      </c>
      <c r="AC151" s="312">
        <f t="shared" si="15"/>
        <v>65372.156699999992</v>
      </c>
      <c r="AD151" s="308"/>
    </row>
    <row r="152" spans="2:30" ht="15.6">
      <c r="B152" s="2">
        <v>42430</v>
      </c>
      <c r="C152" s="1">
        <v>10621.75</v>
      </c>
      <c r="D152" s="2">
        <f t="shared" si="5"/>
        <v>42430</v>
      </c>
      <c r="E152" s="1">
        <v>1937890.2303494774</v>
      </c>
      <c r="F152" s="1">
        <f>'Site A'!F152</f>
        <v>266</v>
      </c>
      <c r="G152" s="2">
        <f t="shared" si="6"/>
        <v>42430</v>
      </c>
      <c r="H152" s="1">
        <v>161815</v>
      </c>
      <c r="I152" s="1">
        <f>'Site A'!I152</f>
        <v>403</v>
      </c>
      <c r="J152" s="2">
        <f t="shared" si="7"/>
        <v>42430</v>
      </c>
      <c r="K152" s="1">
        <v>85699</v>
      </c>
      <c r="L152" s="1">
        <v>357540.74749947857</v>
      </c>
      <c r="M152" s="1">
        <f t="shared" si="8"/>
        <v>443239.74749947857</v>
      </c>
      <c r="N152" s="2">
        <f t="shared" si="9"/>
        <v>42430</v>
      </c>
      <c r="O152" s="14">
        <f t="shared" si="3"/>
        <v>69764.048292581181</v>
      </c>
      <c r="P152" s="1">
        <f t="shared" si="4"/>
        <v>266</v>
      </c>
      <c r="R152" s="309" t="s">
        <v>33</v>
      </c>
      <c r="S152" s="310">
        <f t="shared" si="16"/>
        <v>8707</v>
      </c>
      <c r="T152" s="310">
        <f t="shared" si="17"/>
        <v>10621.75</v>
      </c>
      <c r="U152" s="310">
        <f t="shared" si="18"/>
        <v>16701</v>
      </c>
      <c r="V152" s="310">
        <f t="shared" si="19"/>
        <v>13220</v>
      </c>
      <c r="W152" s="310">
        <f t="shared" si="20"/>
        <v>9550</v>
      </c>
      <c r="X152" s="309" t="s">
        <v>33</v>
      </c>
      <c r="Y152" s="312">
        <f t="shared" si="21"/>
        <v>69400.101009699982</v>
      </c>
      <c r="Z152" s="312">
        <f t="shared" si="15"/>
        <v>74592.262873087311</v>
      </c>
      <c r="AA152" s="312">
        <f t="shared" si="15"/>
        <v>98876.25799709998</v>
      </c>
      <c r="AB152" s="312">
        <f t="shared" si="15"/>
        <v>64425.09125859999</v>
      </c>
      <c r="AC152" s="312">
        <f t="shared" si="15"/>
        <v>59090.543499999985</v>
      </c>
      <c r="AD152" s="308"/>
    </row>
    <row r="153" spans="2:30" ht="15.6">
      <c r="B153" s="2">
        <v>42461</v>
      </c>
      <c r="C153" s="1">
        <v>10621.75</v>
      </c>
      <c r="D153" s="2">
        <f t="shared" si="5"/>
        <v>42461</v>
      </c>
      <c r="E153" s="1">
        <v>1451923.7156776125</v>
      </c>
      <c r="F153" s="1">
        <f>'Site A'!F153</f>
        <v>199</v>
      </c>
      <c r="G153" s="2">
        <f t="shared" si="6"/>
        <v>42461</v>
      </c>
      <c r="H153" s="1">
        <v>146312</v>
      </c>
      <c r="I153" s="1">
        <f>'Site A'!I153</f>
        <v>330</v>
      </c>
      <c r="J153" s="2">
        <f t="shared" si="7"/>
        <v>42461</v>
      </c>
      <c r="K153" s="1">
        <v>85699</v>
      </c>
      <c r="L153" s="1">
        <v>267153.9636846807</v>
      </c>
      <c r="M153" s="1">
        <f t="shared" si="8"/>
        <v>352852.9636846807</v>
      </c>
      <c r="N153" s="2">
        <f t="shared" si="9"/>
        <v>42461</v>
      </c>
      <c r="O153" s="14">
        <f t="shared" si="3"/>
        <v>52269.253764394045</v>
      </c>
      <c r="P153" s="1">
        <f t="shared" si="4"/>
        <v>199</v>
      </c>
      <c r="R153" s="309" t="s">
        <v>34</v>
      </c>
      <c r="S153" s="310">
        <f t="shared" si="16"/>
        <v>9476</v>
      </c>
      <c r="T153" s="310">
        <f t="shared" si="17"/>
        <v>10621.75</v>
      </c>
      <c r="U153" s="310">
        <f t="shared" si="18"/>
        <v>9551</v>
      </c>
      <c r="V153" s="310">
        <f t="shared" si="19"/>
        <v>11590</v>
      </c>
      <c r="W153" s="310">
        <f t="shared" si="20"/>
        <v>12034</v>
      </c>
      <c r="X153" s="309" t="s">
        <v>34</v>
      </c>
      <c r="Y153" s="312">
        <f t="shared" si="21"/>
        <v>74753.559861699992</v>
      </c>
      <c r="Z153" s="312">
        <f t="shared" si="15"/>
        <v>79172.656910484322</v>
      </c>
      <c r="AA153" s="312">
        <f t="shared" si="15"/>
        <v>32248.954678000002</v>
      </c>
      <c r="AB153" s="312">
        <f t="shared" si="15"/>
        <v>69885.409273299985</v>
      </c>
      <c r="AC153" s="312">
        <f t="shared" si="15"/>
        <v>63401.356699999989</v>
      </c>
      <c r="AD153" s="308"/>
    </row>
    <row r="154" spans="2:30" ht="15.6">
      <c r="B154" s="2">
        <v>42491</v>
      </c>
      <c r="C154" s="1">
        <v>10621.75</v>
      </c>
      <c r="D154" s="2">
        <f t="shared" si="5"/>
        <v>42491</v>
      </c>
      <c r="E154" s="1">
        <v>930102.23097785248</v>
      </c>
      <c r="F154" s="1">
        <f>'Site A'!F154</f>
        <v>76</v>
      </c>
      <c r="G154" s="2">
        <f t="shared" si="6"/>
        <v>42491</v>
      </c>
      <c r="H154" s="1">
        <v>134791</v>
      </c>
      <c r="I154" s="1">
        <f>'Site A'!I154</f>
        <v>279</v>
      </c>
      <c r="J154" s="2">
        <f t="shared" si="7"/>
        <v>42491</v>
      </c>
      <c r="K154" s="1">
        <v>85699</v>
      </c>
      <c r="L154" s="1">
        <v>171138.81049992485</v>
      </c>
      <c r="M154" s="1">
        <f t="shared" si="8"/>
        <v>256837.81049992485</v>
      </c>
      <c r="N154" s="2">
        <f t="shared" si="9"/>
        <v>42491</v>
      </c>
      <c r="O154" s="14">
        <f t="shared" si="3"/>
        <v>33483.680315202684</v>
      </c>
      <c r="P154" s="1">
        <f t="shared" si="4"/>
        <v>76</v>
      </c>
      <c r="R154" s="311" t="s">
        <v>83</v>
      </c>
      <c r="S154" s="307">
        <v>2014</v>
      </c>
      <c r="T154" s="307">
        <v>2015</v>
      </c>
      <c r="U154" s="307">
        <v>2016</v>
      </c>
      <c r="V154" s="307">
        <v>2017</v>
      </c>
      <c r="W154" s="307">
        <v>2018</v>
      </c>
      <c r="X154" s="311" t="s">
        <v>91</v>
      </c>
      <c r="Y154" s="307">
        <v>2014</v>
      </c>
      <c r="Z154" s="307">
        <v>2015</v>
      </c>
      <c r="AA154" s="307">
        <v>2016</v>
      </c>
      <c r="AB154" s="307">
        <v>2017</v>
      </c>
      <c r="AC154" s="307">
        <v>2018</v>
      </c>
      <c r="AD154" s="308"/>
    </row>
    <row r="155" spans="2:30" ht="15.6">
      <c r="B155" s="2">
        <v>42522</v>
      </c>
      <c r="C155" s="1">
        <v>10621.75</v>
      </c>
      <c r="D155" s="2">
        <f t="shared" si="5"/>
        <v>42522</v>
      </c>
      <c r="E155" s="1">
        <v>656699.64407964749</v>
      </c>
      <c r="F155" s="1">
        <f>'Site A'!F155</f>
        <v>28</v>
      </c>
      <c r="G155" s="2">
        <f t="shared" si="6"/>
        <v>42522</v>
      </c>
      <c r="H155" s="1">
        <v>121378</v>
      </c>
      <c r="I155" s="1">
        <f>'Site A'!I155</f>
        <v>240</v>
      </c>
      <c r="J155" s="2">
        <f t="shared" si="7"/>
        <v>42522</v>
      </c>
      <c r="K155" s="1">
        <v>85699</v>
      </c>
      <c r="L155" s="1">
        <v>120832.73451065514</v>
      </c>
      <c r="M155" s="1">
        <f t="shared" si="8"/>
        <v>206531.73451065514</v>
      </c>
      <c r="N155" s="2">
        <f t="shared" si="9"/>
        <v>42522</v>
      </c>
      <c r="O155" s="14">
        <f t="shared" si="3"/>
        <v>23641.187186867308</v>
      </c>
      <c r="P155" s="1">
        <f t="shared" si="4"/>
        <v>28</v>
      </c>
      <c r="R155" s="309" t="s">
        <v>23</v>
      </c>
      <c r="S155" s="310">
        <f>H129</f>
        <v>159440</v>
      </c>
      <c r="T155" s="310">
        <f>H141</f>
        <v>155677</v>
      </c>
      <c r="U155" s="310">
        <f>H153</f>
        <v>146312</v>
      </c>
      <c r="V155" s="310">
        <f>H165</f>
        <v>129907</v>
      </c>
      <c r="W155" s="310">
        <f>H177</f>
        <v>133378</v>
      </c>
      <c r="X155" s="309" t="s">
        <v>23</v>
      </c>
      <c r="Y155" s="310">
        <f>S155+S168</f>
        <v>1357547.4492799998</v>
      </c>
      <c r="Z155" s="310">
        <f>T155+T168</f>
        <v>1455228.32305</v>
      </c>
      <c r="AA155" s="310">
        <f>U168+U155</f>
        <v>1598235.7156776125</v>
      </c>
      <c r="AB155" s="310">
        <f>V155+V168</f>
        <v>1179913.0416699999</v>
      </c>
      <c r="AC155" s="310">
        <f>W155+W168</f>
        <v>1417124.9900199999</v>
      </c>
      <c r="AD155" s="308"/>
    </row>
    <row r="156" spans="2:30" ht="15.6">
      <c r="B156" s="2">
        <v>42552</v>
      </c>
      <c r="C156" s="1">
        <v>10621.75</v>
      </c>
      <c r="D156" s="2">
        <f t="shared" si="5"/>
        <v>42552</v>
      </c>
      <c r="E156" s="1">
        <v>565914.31978114508</v>
      </c>
      <c r="F156" s="1">
        <f>'Site A'!F156</f>
        <v>11</v>
      </c>
      <c r="G156" s="2">
        <f t="shared" si="6"/>
        <v>42552</v>
      </c>
      <c r="H156" s="1">
        <v>119141</v>
      </c>
      <c r="I156" s="1">
        <f>'Site A'!I156</f>
        <v>232.5</v>
      </c>
      <c r="J156" s="2">
        <f t="shared" si="7"/>
        <v>42552</v>
      </c>
      <c r="K156" s="1">
        <v>85699</v>
      </c>
      <c r="L156" s="1">
        <v>104128.23483973069</v>
      </c>
      <c r="M156" s="1">
        <f t="shared" si="8"/>
        <v>189827.23483973069</v>
      </c>
      <c r="N156" s="2">
        <f t="shared" si="9"/>
        <v>42552</v>
      </c>
      <c r="O156" s="14">
        <f t="shared" si="3"/>
        <v>20372.915512121221</v>
      </c>
      <c r="P156" s="1">
        <f t="shared" si="4"/>
        <v>11</v>
      </c>
      <c r="R156" s="309" t="s">
        <v>24</v>
      </c>
      <c r="S156" s="310">
        <f t="shared" ref="S156:S166" si="22">H130</f>
        <v>155499</v>
      </c>
      <c r="T156" s="310">
        <f t="shared" ref="T156:T166" si="23">H142</f>
        <v>147041</v>
      </c>
      <c r="U156" s="310">
        <f t="shared" ref="U156:U166" si="24">H154</f>
        <v>134791</v>
      </c>
      <c r="V156" s="310">
        <f t="shared" ref="V156:V166" si="25">H166</f>
        <v>131874</v>
      </c>
      <c r="W156" s="310">
        <f t="shared" ref="W156:W166" si="26">H178</f>
        <v>126340</v>
      </c>
      <c r="X156" s="309" t="s">
        <v>24</v>
      </c>
      <c r="Y156" s="310">
        <f t="shared" ref="Y156:Z166" si="27">S156+S169</f>
        <v>1028363.5498499998</v>
      </c>
      <c r="Z156" s="310">
        <f t="shared" si="27"/>
        <v>979533.48688999983</v>
      </c>
      <c r="AA156" s="310">
        <f t="shared" ref="AA156:AA166" si="28">U169+U156</f>
        <v>1064893.2309778524</v>
      </c>
      <c r="AB156" s="310">
        <f t="shared" ref="AB156:AC166" si="29">V156+V169</f>
        <v>914505.78038999997</v>
      </c>
      <c r="AC156" s="310">
        <f t="shared" si="29"/>
        <v>382624.03141</v>
      </c>
      <c r="AD156" s="308"/>
    </row>
    <row r="157" spans="2:30" ht="15.6">
      <c r="B157" s="2">
        <v>42583</v>
      </c>
      <c r="C157" s="1">
        <v>13886.25</v>
      </c>
      <c r="D157" s="2">
        <f t="shared" si="5"/>
        <v>42583</v>
      </c>
      <c r="E157" s="1">
        <v>588900.27167999989</v>
      </c>
      <c r="F157" s="1">
        <f>'Site A'!F157</f>
        <v>10</v>
      </c>
      <c r="G157" s="2">
        <f t="shared" si="6"/>
        <v>42583</v>
      </c>
      <c r="H157" s="1">
        <v>121919</v>
      </c>
      <c r="I157" s="1">
        <f>'Site A'!I157</f>
        <v>248</v>
      </c>
      <c r="J157" s="2">
        <f t="shared" si="7"/>
        <v>42583</v>
      </c>
      <c r="K157" s="1">
        <v>85699</v>
      </c>
      <c r="L157" s="1">
        <v>108357.64998911998</v>
      </c>
      <c r="M157" s="1">
        <f t="shared" si="8"/>
        <v>194056.64998911996</v>
      </c>
      <c r="N157" s="2">
        <f t="shared" si="9"/>
        <v>42583</v>
      </c>
      <c r="O157" s="14">
        <f t="shared" si="3"/>
        <v>21200.409780479993</v>
      </c>
      <c r="P157" s="1">
        <f t="shared" si="4"/>
        <v>10</v>
      </c>
      <c r="R157" s="309" t="s">
        <v>25</v>
      </c>
      <c r="S157" s="310">
        <f t="shared" si="22"/>
        <v>149418</v>
      </c>
      <c r="T157" s="310">
        <f t="shared" si="23"/>
        <v>137771</v>
      </c>
      <c r="U157" s="310">
        <f t="shared" si="24"/>
        <v>121378</v>
      </c>
      <c r="V157" s="310">
        <f t="shared" si="25"/>
        <v>118620</v>
      </c>
      <c r="W157" s="310">
        <f t="shared" si="26"/>
        <v>115722</v>
      </c>
      <c r="X157" s="309" t="s">
        <v>25</v>
      </c>
      <c r="Y157" s="310">
        <f t="shared" si="27"/>
        <v>686040.07637999998</v>
      </c>
      <c r="Z157" s="310">
        <f t="shared" si="27"/>
        <v>725553.18310999998</v>
      </c>
      <c r="AA157" s="310">
        <f t="shared" si="28"/>
        <v>778077.64407964749</v>
      </c>
      <c r="AB157" s="310">
        <f t="shared" si="29"/>
        <v>772339.19013</v>
      </c>
      <c r="AC157" s="310">
        <f t="shared" si="29"/>
        <v>297033.65999999997</v>
      </c>
      <c r="AD157" s="308"/>
    </row>
    <row r="158" spans="2:30" ht="15.6">
      <c r="B158" s="2">
        <v>42614</v>
      </c>
      <c r="C158" s="1">
        <v>10399</v>
      </c>
      <c r="D158" s="2">
        <f t="shared" si="5"/>
        <v>42614</v>
      </c>
      <c r="E158" s="1">
        <v>343374.06542999996</v>
      </c>
      <c r="F158" s="1">
        <f>'Site A'!F158</f>
        <v>19</v>
      </c>
      <c r="G158" s="2">
        <f t="shared" si="6"/>
        <v>42614</v>
      </c>
      <c r="H158" s="1">
        <v>121412</v>
      </c>
      <c r="I158" s="1">
        <f>'Site A'!I158</f>
        <v>300</v>
      </c>
      <c r="J158" s="2">
        <f t="shared" si="7"/>
        <v>42614</v>
      </c>
      <c r="K158" s="1">
        <v>85699</v>
      </c>
      <c r="L158" s="1">
        <v>63180.828039119988</v>
      </c>
      <c r="M158" s="1">
        <f t="shared" si="8"/>
        <v>148879.82803911998</v>
      </c>
      <c r="N158" s="2">
        <f t="shared" si="9"/>
        <v>42614</v>
      </c>
      <c r="O158" s="14">
        <f t="shared" si="3"/>
        <v>12361.466355479997</v>
      </c>
      <c r="P158" s="1">
        <f t="shared" si="4"/>
        <v>19</v>
      </c>
      <c r="R158" s="309" t="s">
        <v>26</v>
      </c>
      <c r="S158" s="310">
        <f t="shared" si="22"/>
        <v>153124</v>
      </c>
      <c r="T158" s="310">
        <f t="shared" si="23"/>
        <v>135451</v>
      </c>
      <c r="U158" s="310">
        <f t="shared" si="24"/>
        <v>119141</v>
      </c>
      <c r="V158" s="310">
        <f t="shared" si="25"/>
        <v>119164</v>
      </c>
      <c r="W158" s="310">
        <f t="shared" si="26"/>
        <v>123598</v>
      </c>
      <c r="X158" s="309" t="s">
        <v>26</v>
      </c>
      <c r="Y158" s="310">
        <f t="shared" si="27"/>
        <v>675845.5157799999</v>
      </c>
      <c r="Z158" s="310">
        <f t="shared" si="27"/>
        <v>641975.34082000004</v>
      </c>
      <c r="AA158" s="310">
        <f t="shared" si="28"/>
        <v>685055.31978114508</v>
      </c>
      <c r="AB158" s="310">
        <f t="shared" si="29"/>
        <v>592931.36757999985</v>
      </c>
      <c r="AC158" s="310">
        <f t="shared" si="29"/>
        <v>184609.37359</v>
      </c>
      <c r="AD158" s="308"/>
    </row>
    <row r="159" spans="2:30" ht="15.6">
      <c r="B159" s="2">
        <v>42644</v>
      </c>
      <c r="C159" s="1">
        <v>10399</v>
      </c>
      <c r="D159" s="2">
        <f t="shared" si="5"/>
        <v>42644</v>
      </c>
      <c r="E159" s="1">
        <v>1442273.8180799999</v>
      </c>
      <c r="F159" s="1">
        <f>'Site A'!F159</f>
        <v>101</v>
      </c>
      <c r="G159" s="2">
        <f t="shared" si="6"/>
        <v>42644</v>
      </c>
      <c r="H159" s="1">
        <v>150683</v>
      </c>
      <c r="I159" s="1">
        <f>'Site A'!I159</f>
        <v>403</v>
      </c>
      <c r="J159" s="2">
        <f t="shared" si="7"/>
        <v>42644</v>
      </c>
      <c r="K159" s="1">
        <v>85699</v>
      </c>
      <c r="L159" s="1">
        <v>265378.38252672</v>
      </c>
      <c r="M159" s="1">
        <f t="shared" si="8"/>
        <v>351077.38252672</v>
      </c>
      <c r="N159" s="2">
        <f t="shared" si="9"/>
        <v>42644</v>
      </c>
      <c r="O159" s="14">
        <f t="shared" si="3"/>
        <v>51921.857450879994</v>
      </c>
      <c r="P159" s="1">
        <f t="shared" si="4"/>
        <v>101</v>
      </c>
      <c r="R159" s="309" t="s">
        <v>27</v>
      </c>
      <c r="S159" s="310">
        <f t="shared" si="22"/>
        <v>145182</v>
      </c>
      <c r="T159" s="310">
        <f t="shared" si="23"/>
        <v>137803</v>
      </c>
      <c r="U159" s="310">
        <f t="shared" si="24"/>
        <v>121919</v>
      </c>
      <c r="V159" s="310">
        <f t="shared" si="25"/>
        <v>119449</v>
      </c>
      <c r="W159" s="310">
        <f t="shared" si="26"/>
        <v>118629</v>
      </c>
      <c r="X159" s="309" t="s">
        <v>27</v>
      </c>
      <c r="Y159" s="310">
        <f t="shared" si="27"/>
        <v>628951.72748999996</v>
      </c>
      <c r="Z159" s="310">
        <f t="shared" si="27"/>
        <v>634959.57171999989</v>
      </c>
      <c r="AA159" s="310">
        <f t="shared" si="28"/>
        <v>710819.27167999989</v>
      </c>
      <c r="AB159" s="310">
        <f t="shared" si="29"/>
        <v>699011.72118999995</v>
      </c>
      <c r="AC159" s="310">
        <f t="shared" si="29"/>
        <v>153168.87122999999</v>
      </c>
      <c r="AD159" s="308"/>
    </row>
    <row r="160" spans="2:30" ht="15.6">
      <c r="B160" s="2">
        <v>42675</v>
      </c>
      <c r="C160" s="1">
        <v>9506</v>
      </c>
      <c r="D160" s="2">
        <f t="shared" si="5"/>
        <v>42675</v>
      </c>
      <c r="E160" s="1">
        <v>1026375.0886499998</v>
      </c>
      <c r="F160" s="1">
        <f>'Site A'!F160</f>
        <v>248</v>
      </c>
      <c r="G160" s="2">
        <f t="shared" si="6"/>
        <v>42675</v>
      </c>
      <c r="H160" s="1">
        <v>159664</v>
      </c>
      <c r="I160" s="1">
        <f>'Site A'!I160</f>
        <v>420</v>
      </c>
      <c r="J160" s="2">
        <f t="shared" si="7"/>
        <v>42675</v>
      </c>
      <c r="K160" s="1">
        <v>85699</v>
      </c>
      <c r="L160" s="1">
        <v>188853.01631159996</v>
      </c>
      <c r="M160" s="1">
        <f t="shared" si="8"/>
        <v>274552.01631159999</v>
      </c>
      <c r="N160" s="2">
        <f t="shared" si="9"/>
        <v>42675</v>
      </c>
      <c r="O160" s="14">
        <f t="shared" si="3"/>
        <v>36949.503191399992</v>
      </c>
      <c r="P160" s="1">
        <f t="shared" si="4"/>
        <v>248</v>
      </c>
      <c r="R160" s="309" t="s">
        <v>28</v>
      </c>
      <c r="S160" s="310">
        <f t="shared" si="22"/>
        <v>143051</v>
      </c>
      <c r="T160" s="310">
        <f t="shared" si="23"/>
        <v>141428</v>
      </c>
      <c r="U160" s="310">
        <f t="shared" si="24"/>
        <v>121412</v>
      </c>
      <c r="V160" s="310">
        <f t="shared" si="25"/>
        <v>118875</v>
      </c>
      <c r="W160" s="310">
        <f t="shared" si="26"/>
        <v>117240</v>
      </c>
      <c r="X160" s="309" t="s">
        <v>28</v>
      </c>
      <c r="Y160" s="310">
        <f t="shared" si="27"/>
        <v>685286</v>
      </c>
      <c r="Z160" s="310">
        <f t="shared" si="27"/>
        <v>708057.15610999998</v>
      </c>
      <c r="AA160" s="310">
        <f t="shared" si="28"/>
        <v>464786.06542999996</v>
      </c>
      <c r="AB160" s="310">
        <f t="shared" si="29"/>
        <v>615457.41812999989</v>
      </c>
      <c r="AC160" s="310">
        <f t="shared" si="29"/>
        <v>214271.95671</v>
      </c>
      <c r="AD160" s="308"/>
    </row>
    <row r="161" spans="2:30" ht="15.6">
      <c r="B161" s="2">
        <v>42705</v>
      </c>
      <c r="C161" s="1">
        <v>9801</v>
      </c>
      <c r="D161" s="2">
        <f t="shared" si="5"/>
        <v>42705</v>
      </c>
      <c r="E161" s="1">
        <v>1591674.6259199998</v>
      </c>
      <c r="F161" s="1">
        <f>'Site A'!F161</f>
        <v>262</v>
      </c>
      <c r="G161" s="2">
        <f t="shared" si="6"/>
        <v>42705</v>
      </c>
      <c r="H161" s="1">
        <v>157442</v>
      </c>
      <c r="I161" s="1">
        <f>'Site A'!I161</f>
        <v>496</v>
      </c>
      <c r="J161" s="2">
        <f t="shared" si="7"/>
        <v>42705</v>
      </c>
      <c r="K161" s="1">
        <v>85699</v>
      </c>
      <c r="L161" s="1">
        <v>292868.13116927998</v>
      </c>
      <c r="M161" s="1">
        <f t="shared" si="8"/>
        <v>378567.13116927998</v>
      </c>
      <c r="N161" s="2">
        <f t="shared" si="9"/>
        <v>42705</v>
      </c>
      <c r="O161" s="14">
        <f t="shared" si="3"/>
        <v>57300.286533119986</v>
      </c>
      <c r="P161" s="1">
        <f t="shared" si="4"/>
        <v>262</v>
      </c>
      <c r="R161" s="309" t="s">
        <v>29</v>
      </c>
      <c r="S161" s="310">
        <f t="shared" si="22"/>
        <v>166651</v>
      </c>
      <c r="T161" s="310">
        <f t="shared" si="23"/>
        <v>153892</v>
      </c>
      <c r="U161" s="310">
        <f t="shared" si="24"/>
        <v>150683</v>
      </c>
      <c r="V161" s="310">
        <f t="shared" si="25"/>
        <v>130575</v>
      </c>
      <c r="W161" s="310">
        <f t="shared" si="26"/>
        <v>142898</v>
      </c>
      <c r="X161" s="309" t="s">
        <v>29</v>
      </c>
      <c r="Y161" s="310">
        <f t="shared" si="27"/>
        <v>1092851.3964999998</v>
      </c>
      <c r="Z161" s="310">
        <f t="shared" si="27"/>
        <v>858378.45492999989</v>
      </c>
      <c r="AA161" s="310">
        <f t="shared" si="28"/>
        <v>1592956.8180799999</v>
      </c>
      <c r="AB161" s="310">
        <f t="shared" si="29"/>
        <v>764440.56335999991</v>
      </c>
      <c r="AC161" s="310">
        <f t="shared" si="29"/>
        <v>758299.99264999991</v>
      </c>
      <c r="AD161" s="308"/>
    </row>
    <row r="162" spans="2:30" ht="15.6">
      <c r="B162" s="2">
        <v>42736</v>
      </c>
      <c r="C162" s="1">
        <v>10522</v>
      </c>
      <c r="D162" s="2">
        <f t="shared" si="5"/>
        <v>42736</v>
      </c>
      <c r="E162" s="1">
        <v>1535739.9788099998</v>
      </c>
      <c r="F162" s="1">
        <f>'Site A'!F162</f>
        <v>350</v>
      </c>
      <c r="G162" s="2">
        <f t="shared" si="6"/>
        <v>42736</v>
      </c>
      <c r="H162" s="1">
        <v>166639</v>
      </c>
      <c r="I162" s="1">
        <f>'Site A'!I162</f>
        <v>496</v>
      </c>
      <c r="J162" s="2">
        <f t="shared" si="7"/>
        <v>42736</v>
      </c>
      <c r="K162" s="1">
        <v>85699</v>
      </c>
      <c r="L162" s="1">
        <v>282576.15610103996</v>
      </c>
      <c r="M162" s="1">
        <f t="shared" si="8"/>
        <v>368275.15610103996</v>
      </c>
      <c r="N162" s="2">
        <f t="shared" si="9"/>
        <v>42736</v>
      </c>
      <c r="O162" s="14">
        <f t="shared" si="3"/>
        <v>55286.639237159987</v>
      </c>
      <c r="P162" s="1">
        <f t="shared" si="4"/>
        <v>350</v>
      </c>
      <c r="R162" s="309" t="s">
        <v>30</v>
      </c>
      <c r="S162" s="310">
        <f t="shared" si="22"/>
        <v>167776</v>
      </c>
      <c r="T162" s="310">
        <f t="shared" si="23"/>
        <v>155954</v>
      </c>
      <c r="U162" s="310">
        <f t="shared" si="24"/>
        <v>159664</v>
      </c>
      <c r="V162" s="310">
        <f t="shared" si="25"/>
        <v>145281</v>
      </c>
      <c r="W162" s="310">
        <f t="shared" si="26"/>
        <v>152211</v>
      </c>
      <c r="X162" s="309" t="s">
        <v>30</v>
      </c>
      <c r="Y162" s="310">
        <f t="shared" si="27"/>
        <v>1447443.4776699999</v>
      </c>
      <c r="Z162" s="310">
        <f t="shared" si="27"/>
        <v>684175.30279999995</v>
      </c>
      <c r="AA162" s="310">
        <f t="shared" si="28"/>
        <v>1186039.0886499998</v>
      </c>
      <c r="AB162" s="310">
        <f t="shared" si="29"/>
        <v>1651799.5829399999</v>
      </c>
      <c r="AC162" s="310">
        <f t="shared" si="29"/>
        <v>1305020.7528899999</v>
      </c>
      <c r="AD162" s="308"/>
    </row>
    <row r="163" spans="2:30" ht="15.6">
      <c r="B163" s="2">
        <v>42767</v>
      </c>
      <c r="C163" s="1">
        <v>16701</v>
      </c>
      <c r="D163" s="2">
        <f t="shared" si="5"/>
        <v>42767</v>
      </c>
      <c r="E163" s="1">
        <v>2714749.2665699995</v>
      </c>
      <c r="F163" s="1">
        <f>'Site A'!F163</f>
        <v>227</v>
      </c>
      <c r="G163" s="2">
        <f t="shared" si="6"/>
        <v>42767</v>
      </c>
      <c r="H163" s="1">
        <v>134106</v>
      </c>
      <c r="I163" s="1">
        <f>'Site A'!I163</f>
        <v>420</v>
      </c>
      <c r="J163" s="2">
        <f t="shared" si="7"/>
        <v>42767</v>
      </c>
      <c r="K163" s="1">
        <v>85699</v>
      </c>
      <c r="L163" s="1">
        <v>499513.86504887987</v>
      </c>
      <c r="M163" s="1">
        <f t="shared" si="8"/>
        <v>585212.86504887987</v>
      </c>
      <c r="N163" s="2">
        <f t="shared" si="9"/>
        <v>42767</v>
      </c>
      <c r="O163" s="14">
        <f t="shared" si="3"/>
        <v>97730.97359651998</v>
      </c>
      <c r="P163" s="1">
        <f t="shared" si="4"/>
        <v>227</v>
      </c>
      <c r="R163" s="309" t="s">
        <v>31</v>
      </c>
      <c r="S163" s="310">
        <f t="shared" si="22"/>
        <v>172898</v>
      </c>
      <c r="T163" s="310">
        <f t="shared" si="23"/>
        <v>160472</v>
      </c>
      <c r="U163" s="310">
        <f t="shared" si="24"/>
        <v>157442</v>
      </c>
      <c r="V163" s="310">
        <f t="shared" si="25"/>
        <v>147498</v>
      </c>
      <c r="W163" s="310">
        <f t="shared" si="26"/>
        <v>154156</v>
      </c>
      <c r="X163" s="309" t="s">
        <v>31</v>
      </c>
      <c r="Y163" s="310">
        <f t="shared" si="27"/>
        <v>1795546.7011699998</v>
      </c>
      <c r="Z163" s="310">
        <f t="shared" si="27"/>
        <v>907355.16475999984</v>
      </c>
      <c r="AA163" s="310">
        <f t="shared" si="28"/>
        <v>1749116.6259199998</v>
      </c>
      <c r="AB163" s="310">
        <f t="shared" si="29"/>
        <v>1719923.3713499999</v>
      </c>
      <c r="AC163" s="310">
        <f t="shared" si="29"/>
        <v>1574430.6699999997</v>
      </c>
      <c r="AD163" s="308"/>
    </row>
    <row r="164" spans="2:30" ht="15.6">
      <c r="B164" s="2">
        <v>42795</v>
      </c>
      <c r="C164" s="1">
        <v>9551</v>
      </c>
      <c r="D164" s="2">
        <f t="shared" si="5"/>
        <v>42795</v>
      </c>
      <c r="E164" s="1">
        <v>443004.82259999996</v>
      </c>
      <c r="F164" s="1">
        <f>'Site A'!F164</f>
        <v>159</v>
      </c>
      <c r="G164" s="2">
        <f t="shared" si="6"/>
        <v>42795</v>
      </c>
      <c r="H164" s="1">
        <v>145837</v>
      </c>
      <c r="I164" s="1">
        <f>'Site A'!I164</f>
        <v>403</v>
      </c>
      <c r="J164" s="2">
        <f t="shared" si="7"/>
        <v>42795</v>
      </c>
      <c r="K164" s="1">
        <v>85699</v>
      </c>
      <c r="L164" s="1">
        <v>81512.887358399996</v>
      </c>
      <c r="M164" s="1">
        <f t="shared" si="8"/>
        <v>167211.88735839998</v>
      </c>
      <c r="N164" s="2">
        <f t="shared" si="9"/>
        <v>42795</v>
      </c>
      <c r="O164" s="14">
        <f t="shared" si="3"/>
        <v>15948.173613599996</v>
      </c>
      <c r="P164" s="1">
        <f t="shared" si="4"/>
        <v>159</v>
      </c>
      <c r="R164" s="309" t="s">
        <v>32</v>
      </c>
      <c r="S164" s="310">
        <f t="shared" si="22"/>
        <v>178459</v>
      </c>
      <c r="T164" s="310">
        <f t="shared" si="23"/>
        <v>169171</v>
      </c>
      <c r="U164" s="310">
        <f t="shared" si="24"/>
        <v>166639</v>
      </c>
      <c r="V164" s="310">
        <f t="shared" si="25"/>
        <v>158715</v>
      </c>
      <c r="W164" s="310">
        <f t="shared" si="26"/>
        <v>161160</v>
      </c>
      <c r="X164" s="309" t="s">
        <v>32</v>
      </c>
      <c r="Y164" s="310">
        <f t="shared" si="27"/>
        <v>1859671.36735</v>
      </c>
      <c r="Z164" s="310">
        <f t="shared" si="27"/>
        <v>1780094.8804899999</v>
      </c>
      <c r="AA164" s="310">
        <f t="shared" si="28"/>
        <v>1702378.9788099998</v>
      </c>
      <c r="AB164" s="310">
        <f t="shared" si="29"/>
        <v>1833249.0545399997</v>
      </c>
      <c r="AC164" s="310">
        <f t="shared" si="29"/>
        <v>1641871.8899999997</v>
      </c>
      <c r="AD164" s="308"/>
    </row>
    <row r="165" spans="2:30" ht="15.6">
      <c r="B165" s="2">
        <v>42826</v>
      </c>
      <c r="C165" s="1">
        <v>8800</v>
      </c>
      <c r="D165" s="2">
        <f t="shared" si="5"/>
        <v>42826</v>
      </c>
      <c r="E165" s="1">
        <v>1050006.0416699999</v>
      </c>
      <c r="F165" s="1">
        <f>'Site A'!F165</f>
        <v>140</v>
      </c>
      <c r="G165" s="2">
        <f t="shared" si="6"/>
        <v>42826</v>
      </c>
      <c r="H165" s="1">
        <v>129907</v>
      </c>
      <c r="I165" s="1">
        <f>'Site A'!I165</f>
        <v>330</v>
      </c>
      <c r="J165" s="2">
        <f t="shared" si="7"/>
        <v>42826</v>
      </c>
      <c r="K165" s="1">
        <v>85699</v>
      </c>
      <c r="L165" s="1">
        <v>193201.11166728</v>
      </c>
      <c r="M165" s="1">
        <f t="shared" si="8"/>
        <v>278900.11166727997</v>
      </c>
      <c r="N165" s="2">
        <f t="shared" si="9"/>
        <v>42826</v>
      </c>
      <c r="O165" s="14">
        <f t="shared" si="3"/>
        <v>37800.217500119994</v>
      </c>
      <c r="P165" s="1">
        <f t="shared" si="4"/>
        <v>140</v>
      </c>
      <c r="R165" s="309" t="s">
        <v>33</v>
      </c>
      <c r="S165" s="310">
        <f t="shared" si="22"/>
        <v>164536</v>
      </c>
      <c r="T165" s="310">
        <f t="shared" si="23"/>
        <v>161174</v>
      </c>
      <c r="U165" s="310">
        <f t="shared" si="24"/>
        <v>134106</v>
      </c>
      <c r="V165" s="310">
        <f t="shared" si="25"/>
        <v>141727</v>
      </c>
      <c r="W165" s="310">
        <f t="shared" si="26"/>
        <v>140734</v>
      </c>
      <c r="X165" s="309" t="s">
        <v>33</v>
      </c>
      <c r="Y165" s="310">
        <f t="shared" si="27"/>
        <v>1764883.3669899998</v>
      </c>
      <c r="Z165" s="310">
        <f t="shared" si="27"/>
        <v>1949162.0957695772</v>
      </c>
      <c r="AA165" s="310">
        <f t="shared" si="28"/>
        <v>2848855.2665699995</v>
      </c>
      <c r="AB165" s="310">
        <f t="shared" si="29"/>
        <v>1675079.7086199997</v>
      </c>
      <c r="AC165" s="310">
        <f t="shared" si="29"/>
        <v>1500571.4499999997</v>
      </c>
      <c r="AD165" s="308"/>
    </row>
    <row r="166" spans="2:30" ht="15.6">
      <c r="B166" s="2">
        <v>42856</v>
      </c>
      <c r="C166" s="1">
        <v>6530</v>
      </c>
      <c r="D166" s="2">
        <f t="shared" si="5"/>
        <v>42856</v>
      </c>
      <c r="E166" s="1">
        <v>782631.78038999997</v>
      </c>
      <c r="F166" s="1">
        <f>'Site A'!F166</f>
        <v>66</v>
      </c>
      <c r="G166" s="2">
        <f t="shared" si="6"/>
        <v>42856</v>
      </c>
      <c r="H166" s="1">
        <v>131874</v>
      </c>
      <c r="I166" s="1">
        <f>'Site A'!I166</f>
        <v>279</v>
      </c>
      <c r="J166" s="2">
        <f t="shared" si="7"/>
        <v>42856</v>
      </c>
      <c r="K166" s="1">
        <v>85699</v>
      </c>
      <c r="L166" s="1">
        <v>144004.24759175998</v>
      </c>
      <c r="M166" s="1">
        <f t="shared" si="8"/>
        <v>229703.24759175998</v>
      </c>
      <c r="N166" s="2">
        <f t="shared" si="9"/>
        <v>42856</v>
      </c>
      <c r="O166" s="14">
        <f t="shared" si="3"/>
        <v>28174.744094039997</v>
      </c>
      <c r="P166" s="1">
        <f t="shared" si="4"/>
        <v>66</v>
      </c>
      <c r="R166" s="309" t="s">
        <v>34</v>
      </c>
      <c r="S166" s="310">
        <f t="shared" si="22"/>
        <v>174754</v>
      </c>
      <c r="T166" s="310">
        <f t="shared" si="23"/>
        <v>161815</v>
      </c>
      <c r="U166" s="310">
        <f t="shared" si="24"/>
        <v>145837</v>
      </c>
      <c r="V166" s="310">
        <f t="shared" si="25"/>
        <v>146707</v>
      </c>
      <c r="W166" s="310">
        <f t="shared" si="26"/>
        <v>146000</v>
      </c>
      <c r="X166" s="309" t="s">
        <v>34</v>
      </c>
      <c r="Y166" s="310">
        <f t="shared" si="27"/>
        <v>1909271.9953899998</v>
      </c>
      <c r="Z166" s="310">
        <f t="shared" si="27"/>
        <v>2099705.2303494774</v>
      </c>
      <c r="AA166" s="310">
        <f t="shared" si="28"/>
        <v>588841.82259999996</v>
      </c>
      <c r="AB166" s="310">
        <f t="shared" si="29"/>
        <v>1840490.3091099998</v>
      </c>
      <c r="AC166" s="310">
        <f t="shared" si="29"/>
        <v>1626711.8899999997</v>
      </c>
      <c r="AD166" s="308"/>
    </row>
    <row r="167" spans="2:30" ht="15.6">
      <c r="B167" s="2">
        <v>42887</v>
      </c>
      <c r="C167" s="1">
        <v>11008</v>
      </c>
      <c r="D167" s="2">
        <f t="shared" si="5"/>
        <v>42887</v>
      </c>
      <c r="E167" s="1">
        <v>653719.19013</v>
      </c>
      <c r="F167" s="1">
        <f>'Site A'!F167</f>
        <v>18</v>
      </c>
      <c r="G167" s="2">
        <f t="shared" si="6"/>
        <v>42887</v>
      </c>
      <c r="H167" s="1">
        <v>118620</v>
      </c>
      <c r="I167" s="1">
        <f>'Site A'!I167</f>
        <v>240</v>
      </c>
      <c r="J167" s="2">
        <f t="shared" si="7"/>
        <v>42887</v>
      </c>
      <c r="K167" s="1">
        <v>85699</v>
      </c>
      <c r="L167" s="1">
        <v>120284.33098391999</v>
      </c>
      <c r="M167" s="1">
        <f t="shared" si="8"/>
        <v>205983.33098391999</v>
      </c>
      <c r="N167" s="2">
        <f t="shared" si="9"/>
        <v>42887</v>
      </c>
      <c r="O167" s="14">
        <f t="shared" si="3"/>
        <v>23533.890844679998</v>
      </c>
      <c r="P167" s="1">
        <f t="shared" si="4"/>
        <v>18</v>
      </c>
      <c r="R167" s="311" t="s">
        <v>18</v>
      </c>
      <c r="S167" s="307">
        <v>2014</v>
      </c>
      <c r="T167" s="307">
        <v>2015</v>
      </c>
      <c r="U167" s="307">
        <v>2016</v>
      </c>
      <c r="V167" s="307">
        <v>2017</v>
      </c>
      <c r="W167" s="307">
        <v>2018</v>
      </c>
      <c r="X167" s="308"/>
      <c r="Y167" s="308"/>
      <c r="Z167" s="308"/>
      <c r="AA167" s="310" t="s">
        <v>92</v>
      </c>
      <c r="AB167" s="310" t="s">
        <v>93</v>
      </c>
      <c r="AC167" s="308" t="s">
        <v>94</v>
      </c>
      <c r="AD167" s="308" t="s">
        <v>95</v>
      </c>
    </row>
    <row r="168" spans="2:30" ht="15.6">
      <c r="B168" s="2">
        <v>42917</v>
      </c>
      <c r="C168" s="1">
        <v>9801</v>
      </c>
      <c r="D168" s="2">
        <f t="shared" si="5"/>
        <v>42917</v>
      </c>
      <c r="E168" s="1">
        <v>473767.3675799999</v>
      </c>
      <c r="F168" s="1">
        <f>'Site A'!F168</f>
        <v>9</v>
      </c>
      <c r="G168" s="2">
        <f t="shared" si="6"/>
        <v>42917</v>
      </c>
      <c r="H168" s="1">
        <v>119164</v>
      </c>
      <c r="I168" s="1">
        <f>'Site A'!I168</f>
        <v>232.5</v>
      </c>
      <c r="J168" s="2">
        <f t="shared" si="7"/>
        <v>42917</v>
      </c>
      <c r="K168" s="1">
        <v>85699</v>
      </c>
      <c r="L168" s="1">
        <v>87173.195634719974</v>
      </c>
      <c r="M168" s="1">
        <f t="shared" si="8"/>
        <v>172872.19563471997</v>
      </c>
      <c r="N168" s="2">
        <f t="shared" si="9"/>
        <v>42917</v>
      </c>
      <c r="O168" s="14">
        <f t="shared" si="3"/>
        <v>17055.625232879996</v>
      </c>
      <c r="P168" s="1">
        <f t="shared" si="4"/>
        <v>9</v>
      </c>
      <c r="R168" s="309" t="s">
        <v>23</v>
      </c>
      <c r="S168" s="310">
        <f>E129</f>
        <v>1198107.4492799998</v>
      </c>
      <c r="T168" s="310">
        <f>+E141</f>
        <v>1299551.32305</v>
      </c>
      <c r="U168" s="310">
        <f>E153</f>
        <v>1451923.7156776125</v>
      </c>
      <c r="V168" s="310">
        <f>E165</f>
        <v>1050006.0416699999</v>
      </c>
      <c r="W168" s="310">
        <f>E177</f>
        <v>1283746.9900199999</v>
      </c>
      <c r="X168" s="308"/>
      <c r="Y168" s="308"/>
      <c r="Z168" s="308"/>
      <c r="AA168" s="313">
        <f>SUM(AA155:AA166)/$C$5</f>
        <v>14270.787271931607</v>
      </c>
      <c r="AB168" s="313">
        <f>SUM(AB155:AB166)/$C$5</f>
        <v>13593.080180181125</v>
      </c>
      <c r="AC168" s="313">
        <v>14970</v>
      </c>
      <c r="AD168" s="313">
        <v>9032</v>
      </c>
    </row>
    <row r="169" spans="2:30" ht="15.6">
      <c r="B169" s="2">
        <v>42948</v>
      </c>
      <c r="C169" s="1">
        <v>10780</v>
      </c>
      <c r="D169" s="2">
        <f t="shared" si="5"/>
        <v>42948</v>
      </c>
      <c r="E169" s="1">
        <v>579562.72118999995</v>
      </c>
      <c r="F169" s="1">
        <f>'Site A'!F169</f>
        <v>19</v>
      </c>
      <c r="G169" s="2">
        <f t="shared" si="6"/>
        <v>42948</v>
      </c>
      <c r="H169" s="1">
        <v>119449</v>
      </c>
      <c r="I169" s="1">
        <f>'Site A'!I169</f>
        <v>248</v>
      </c>
      <c r="J169" s="2">
        <f t="shared" si="7"/>
        <v>42948</v>
      </c>
      <c r="K169" s="1">
        <v>85699</v>
      </c>
      <c r="L169" s="1">
        <v>106639.54069895999</v>
      </c>
      <c r="M169" s="1">
        <f t="shared" si="8"/>
        <v>192338.54069895999</v>
      </c>
      <c r="N169" s="2">
        <f t="shared" si="9"/>
        <v>42948</v>
      </c>
      <c r="O169" s="14">
        <f t="shared" si="3"/>
        <v>20864.257962839998</v>
      </c>
      <c r="P169" s="1">
        <f t="shared" si="4"/>
        <v>19</v>
      </c>
      <c r="R169" s="309" t="s">
        <v>24</v>
      </c>
      <c r="S169" s="310">
        <f t="shared" ref="S169:S179" si="30">E130</f>
        <v>872864.54984999984</v>
      </c>
      <c r="T169" s="310">
        <f t="shared" ref="T169:T179" si="31">+E142</f>
        <v>832492.48688999983</v>
      </c>
      <c r="U169" s="310">
        <f t="shared" ref="U169:U179" si="32">E154</f>
        <v>930102.23097785248</v>
      </c>
      <c r="V169" s="310">
        <f t="shared" ref="V169:V179" si="33">E166</f>
        <v>782631.78038999997</v>
      </c>
      <c r="W169" s="310">
        <f t="shared" ref="W169:W179" si="34">E178</f>
        <v>256284.03141</v>
      </c>
      <c r="X169" s="308"/>
      <c r="Y169" s="308"/>
      <c r="Z169" s="308"/>
      <c r="AA169" s="310" t="s">
        <v>92</v>
      </c>
      <c r="AB169" s="310" t="s">
        <v>93</v>
      </c>
      <c r="AC169" s="308" t="s">
        <v>94</v>
      </c>
      <c r="AD169" s="308" t="s">
        <v>95</v>
      </c>
    </row>
    <row r="170" spans="2:30" ht="15.6">
      <c r="B170" s="2">
        <v>42979</v>
      </c>
      <c r="C170" s="1">
        <v>9277</v>
      </c>
      <c r="D170" s="2">
        <f t="shared" si="5"/>
        <v>42979</v>
      </c>
      <c r="E170" s="1">
        <v>496582.41812999995</v>
      </c>
      <c r="F170" s="1">
        <f>'Site A'!F170</f>
        <v>47</v>
      </c>
      <c r="G170" s="2">
        <f t="shared" si="6"/>
        <v>42979</v>
      </c>
      <c r="H170" s="1">
        <v>118875</v>
      </c>
      <c r="I170" s="1">
        <f>'Site A'!I170</f>
        <v>300</v>
      </c>
      <c r="J170" s="2">
        <f t="shared" si="7"/>
        <v>42979</v>
      </c>
      <c r="K170" s="1">
        <v>85699</v>
      </c>
      <c r="L170" s="1">
        <v>91371.164935919995</v>
      </c>
      <c r="M170" s="1">
        <f t="shared" si="8"/>
        <v>177070.16493591998</v>
      </c>
      <c r="N170" s="2">
        <f t="shared" si="9"/>
        <v>42979</v>
      </c>
      <c r="O170" s="14">
        <f t="shared" si="3"/>
        <v>17876.967052679996</v>
      </c>
      <c r="P170" s="1">
        <f t="shared" si="4"/>
        <v>47</v>
      </c>
      <c r="R170" s="309" t="s">
        <v>25</v>
      </c>
      <c r="S170" s="310">
        <f t="shared" si="30"/>
        <v>536622.07637999998</v>
      </c>
      <c r="T170" s="310">
        <f t="shared" si="31"/>
        <v>587782.18310999998</v>
      </c>
      <c r="U170" s="310">
        <f t="shared" si="32"/>
        <v>656699.64407964749</v>
      </c>
      <c r="V170" s="310">
        <f t="shared" si="33"/>
        <v>653719.19013</v>
      </c>
      <c r="W170" s="310">
        <f t="shared" si="34"/>
        <v>181311.65999999997</v>
      </c>
      <c r="X170" s="308"/>
      <c r="Y170" s="308"/>
      <c r="Z170" s="308"/>
      <c r="AA170" s="313">
        <f>SUM(U129:U140)/$C$5</f>
        <v>3311.6135939744049</v>
      </c>
      <c r="AB170" s="313">
        <f>SUM(V129:V140)/$C$5</f>
        <v>3199.3573270332122</v>
      </c>
      <c r="AC170" s="313">
        <v>3425</v>
      </c>
      <c r="AD170" s="313">
        <v>2566</v>
      </c>
    </row>
    <row r="171" spans="2:30" ht="15.6">
      <c r="B171" s="2">
        <v>43009</v>
      </c>
      <c r="C171" s="1">
        <v>17511</v>
      </c>
      <c r="D171" s="2">
        <f t="shared" si="5"/>
        <v>43009</v>
      </c>
      <c r="E171" s="1">
        <v>633865.56335999991</v>
      </c>
      <c r="F171" s="1">
        <f>'Site A'!F171</f>
        <v>76</v>
      </c>
      <c r="G171" s="2">
        <f t="shared" si="6"/>
        <v>43009</v>
      </c>
      <c r="H171" s="1">
        <v>130575</v>
      </c>
      <c r="I171" s="1">
        <f>'Site A'!I171</f>
        <v>403</v>
      </c>
      <c r="J171" s="2">
        <f t="shared" si="7"/>
        <v>43009</v>
      </c>
      <c r="K171" s="1">
        <v>85699</v>
      </c>
      <c r="L171" s="1">
        <v>116631.26365823999</v>
      </c>
      <c r="M171" s="1">
        <f t="shared" si="8"/>
        <v>202330.26365823997</v>
      </c>
      <c r="N171" s="2">
        <f t="shared" si="9"/>
        <v>43009</v>
      </c>
      <c r="O171" s="14">
        <f t="shared" si="3"/>
        <v>22819.160280959994</v>
      </c>
      <c r="P171" s="1">
        <f t="shared" si="4"/>
        <v>76</v>
      </c>
      <c r="R171" s="309" t="s">
        <v>26</v>
      </c>
      <c r="S171" s="310">
        <f t="shared" si="30"/>
        <v>522721.5157799999</v>
      </c>
      <c r="T171" s="310">
        <f t="shared" si="31"/>
        <v>506524.34081999998</v>
      </c>
      <c r="U171" s="310">
        <f t="shared" si="32"/>
        <v>565914.31978114508</v>
      </c>
      <c r="V171" s="310">
        <f t="shared" si="33"/>
        <v>473767.3675799999</v>
      </c>
      <c r="W171" s="310">
        <f t="shared" si="34"/>
        <v>61011.373589999996</v>
      </c>
      <c r="X171" s="308"/>
      <c r="Y171" s="308"/>
      <c r="Z171" s="308"/>
      <c r="AA171" s="308"/>
      <c r="AB171" s="308"/>
      <c r="AC171" s="308"/>
      <c r="AD171" s="308"/>
    </row>
    <row r="172" spans="2:30" ht="15.6">
      <c r="B172" s="2">
        <v>43040</v>
      </c>
      <c r="C172" s="1">
        <v>9540</v>
      </c>
      <c r="D172" s="2">
        <f t="shared" si="5"/>
        <v>43040</v>
      </c>
      <c r="E172" s="1">
        <v>1506518.5829399999</v>
      </c>
      <c r="F172" s="1">
        <f>'Site A'!F172</f>
        <v>233</v>
      </c>
      <c r="G172" s="2">
        <f t="shared" si="6"/>
        <v>43040</v>
      </c>
      <c r="H172" s="1">
        <v>145281</v>
      </c>
      <c r="I172" s="1">
        <f>'Site A'!I172</f>
        <v>420</v>
      </c>
      <c r="J172" s="2">
        <f t="shared" si="7"/>
        <v>43040</v>
      </c>
      <c r="K172" s="1">
        <v>85699</v>
      </c>
      <c r="L172" s="1">
        <v>277199.41926095996</v>
      </c>
      <c r="M172" s="1">
        <f t="shared" si="8"/>
        <v>362898.41926095996</v>
      </c>
      <c r="N172" s="2">
        <f t="shared" si="9"/>
        <v>43040</v>
      </c>
      <c r="O172" s="14">
        <f t="shared" si="3"/>
        <v>54234.668985839991</v>
      </c>
      <c r="P172" s="1">
        <f t="shared" si="4"/>
        <v>233</v>
      </c>
      <c r="R172" s="309" t="s">
        <v>27</v>
      </c>
      <c r="S172" s="310">
        <f t="shared" si="30"/>
        <v>483769.72748999996</v>
      </c>
      <c r="T172" s="310">
        <f t="shared" si="31"/>
        <v>497156.57171999995</v>
      </c>
      <c r="U172" s="310">
        <f t="shared" si="32"/>
        <v>588900.27167999989</v>
      </c>
      <c r="V172" s="310">
        <f t="shared" si="33"/>
        <v>579562.72118999995</v>
      </c>
      <c r="W172" s="310">
        <f t="shared" si="34"/>
        <v>34539.871229999997</v>
      </c>
      <c r="X172" s="308"/>
      <c r="Y172" s="308"/>
      <c r="Z172" s="308"/>
      <c r="AA172" s="308"/>
      <c r="AB172" s="308"/>
      <c r="AC172" s="308"/>
      <c r="AD172" s="308"/>
    </row>
    <row r="173" spans="2:30" ht="15.6">
      <c r="B173" s="2">
        <v>43070</v>
      </c>
      <c r="C173" s="1">
        <v>7632</v>
      </c>
      <c r="D173" s="2">
        <f t="shared" si="5"/>
        <v>43070</v>
      </c>
      <c r="E173" s="1">
        <v>1572425.3713499999</v>
      </c>
      <c r="F173" s="1">
        <f>'Site A'!F173</f>
        <v>293</v>
      </c>
      <c r="G173" s="2">
        <f t="shared" si="6"/>
        <v>43070</v>
      </c>
      <c r="H173" s="1">
        <v>147498</v>
      </c>
      <c r="I173" s="1">
        <f>'Site A'!I173</f>
        <v>496</v>
      </c>
      <c r="J173" s="2">
        <f t="shared" si="7"/>
        <v>43070</v>
      </c>
      <c r="K173" s="1">
        <v>85699</v>
      </c>
      <c r="L173" s="1">
        <v>289326.26832839998</v>
      </c>
      <c r="M173" s="1">
        <f t="shared" si="8"/>
        <v>375025.26832839998</v>
      </c>
      <c r="N173" s="2">
        <f t="shared" si="9"/>
        <v>43070</v>
      </c>
      <c r="O173" s="14">
        <f t="shared" si="3"/>
        <v>56607.313368599993</v>
      </c>
      <c r="P173" s="1">
        <f t="shared" si="4"/>
        <v>293</v>
      </c>
      <c r="R173" s="309" t="s">
        <v>28</v>
      </c>
      <c r="S173" s="310">
        <f t="shared" si="30"/>
        <v>542235</v>
      </c>
      <c r="T173" s="310">
        <f t="shared" si="31"/>
        <v>566629.15610999998</v>
      </c>
      <c r="U173" s="310">
        <f t="shared" si="32"/>
        <v>343374.06542999996</v>
      </c>
      <c r="V173" s="310">
        <f t="shared" si="33"/>
        <v>496582.41812999995</v>
      </c>
      <c r="W173" s="310">
        <f t="shared" si="34"/>
        <v>97031.956709999984</v>
      </c>
      <c r="X173" s="308"/>
      <c r="Y173" s="308"/>
      <c r="Z173" s="308"/>
      <c r="AA173" s="308"/>
      <c r="AB173" s="308"/>
      <c r="AC173" s="308"/>
      <c r="AD173" s="308"/>
    </row>
    <row r="174" spans="2:30" ht="15.6">
      <c r="B174" s="2">
        <v>43101</v>
      </c>
      <c r="C174" s="1">
        <v>7325</v>
      </c>
      <c r="D174" s="2">
        <f t="shared" si="5"/>
        <v>43101</v>
      </c>
      <c r="E174" s="1">
        <v>1674534.0545399997</v>
      </c>
      <c r="F174" s="1">
        <f>'Site A'!F174</f>
        <v>276</v>
      </c>
      <c r="G174" s="2">
        <f t="shared" si="6"/>
        <v>43101</v>
      </c>
      <c r="H174" s="1">
        <v>158715</v>
      </c>
      <c r="I174" s="1">
        <f>'Site A'!I174</f>
        <v>496</v>
      </c>
      <c r="J174" s="2">
        <f t="shared" si="7"/>
        <v>43101</v>
      </c>
      <c r="K174" s="1">
        <v>85699</v>
      </c>
      <c r="L174" s="1">
        <v>308114.26603535993</v>
      </c>
      <c r="M174" s="1">
        <f t="shared" si="8"/>
        <v>393813.26603535993</v>
      </c>
      <c r="N174" s="2">
        <f t="shared" si="9"/>
        <v>43101</v>
      </c>
      <c r="O174" s="14">
        <f t="shared" si="3"/>
        <v>60283.225963439982</v>
      </c>
      <c r="P174" s="1">
        <f t="shared" si="4"/>
        <v>276</v>
      </c>
      <c r="R174" s="309" t="s">
        <v>29</v>
      </c>
      <c r="S174" s="310">
        <f t="shared" si="30"/>
        <v>926200.39649999992</v>
      </c>
      <c r="T174" s="310">
        <f t="shared" si="31"/>
        <v>704486.45492999989</v>
      </c>
      <c r="U174" s="310">
        <f t="shared" si="32"/>
        <v>1442273.8180799999</v>
      </c>
      <c r="V174" s="310">
        <f t="shared" si="33"/>
        <v>633865.56335999991</v>
      </c>
      <c r="W174" s="310">
        <f t="shared" si="34"/>
        <v>615401.99264999991</v>
      </c>
      <c r="X174" s="308"/>
      <c r="Y174" s="308"/>
      <c r="Z174" s="308"/>
      <c r="AA174" s="308"/>
      <c r="AB174" s="308"/>
      <c r="AC174" s="308"/>
      <c r="AD174" s="308"/>
    </row>
    <row r="175" spans="2:30" ht="15.6">
      <c r="B175" s="2">
        <v>43132</v>
      </c>
      <c r="C175" s="1">
        <v>13220</v>
      </c>
      <c r="D175" s="2">
        <f t="shared" si="5"/>
        <v>43132</v>
      </c>
      <c r="E175" s="1">
        <v>1533352.7086199997</v>
      </c>
      <c r="F175" s="1">
        <f>'Site A'!F175</f>
        <v>325</v>
      </c>
      <c r="G175" s="2">
        <f t="shared" si="6"/>
        <v>43132</v>
      </c>
      <c r="H175" s="1">
        <v>141727</v>
      </c>
      <c r="I175" s="1">
        <f>'Site A'!I175</f>
        <v>420</v>
      </c>
      <c r="J175" s="2">
        <f t="shared" si="7"/>
        <v>43132</v>
      </c>
      <c r="K175" s="1">
        <v>85699</v>
      </c>
      <c r="L175" s="1">
        <v>282136.89838607993</v>
      </c>
      <c r="M175" s="1">
        <f t="shared" si="8"/>
        <v>367835.89838607993</v>
      </c>
      <c r="N175" s="2">
        <f t="shared" si="9"/>
        <v>43132</v>
      </c>
      <c r="O175" s="14">
        <f t="shared" si="3"/>
        <v>55200.697510319987</v>
      </c>
      <c r="P175" s="1">
        <f t="shared" si="4"/>
        <v>325</v>
      </c>
      <c r="R175" s="309" t="s">
        <v>30</v>
      </c>
      <c r="S175" s="310">
        <f t="shared" si="30"/>
        <v>1279667.4776699999</v>
      </c>
      <c r="T175" s="310">
        <f t="shared" si="31"/>
        <v>528221.30279999995</v>
      </c>
      <c r="U175" s="310">
        <f t="shared" si="32"/>
        <v>1026375.0886499998</v>
      </c>
      <c r="V175" s="310">
        <f t="shared" si="33"/>
        <v>1506518.5829399999</v>
      </c>
      <c r="W175" s="310">
        <f t="shared" si="34"/>
        <v>1152809.7528899999</v>
      </c>
      <c r="X175" s="308"/>
      <c r="Y175" s="308"/>
      <c r="Z175" s="308"/>
      <c r="AA175" s="308"/>
      <c r="AB175" s="308"/>
      <c r="AC175" s="308"/>
      <c r="AD175" s="308"/>
    </row>
    <row r="176" spans="2:30" ht="15.6">
      <c r="B176" s="2">
        <v>43160</v>
      </c>
      <c r="C176" s="1">
        <v>11590</v>
      </c>
      <c r="D176" s="2">
        <f t="shared" si="5"/>
        <v>43160</v>
      </c>
      <c r="E176" s="1">
        <v>1693783.3091099998</v>
      </c>
      <c r="F176" s="1">
        <f>'Site A'!F176</f>
        <v>207</v>
      </c>
      <c r="G176" s="2">
        <f t="shared" si="6"/>
        <v>43160</v>
      </c>
      <c r="H176" s="1">
        <v>146707</v>
      </c>
      <c r="I176" s="1">
        <f>'Site A'!I176</f>
        <v>403</v>
      </c>
      <c r="J176" s="2">
        <f t="shared" si="7"/>
        <v>43160</v>
      </c>
      <c r="K176" s="1">
        <v>85699</v>
      </c>
      <c r="L176" s="1">
        <v>311656.12887623993</v>
      </c>
      <c r="M176" s="1">
        <f t="shared" si="8"/>
        <v>397355.12887623993</v>
      </c>
      <c r="N176" s="2">
        <f t="shared" si="9"/>
        <v>43160</v>
      </c>
      <c r="O176" s="14">
        <f t="shared" si="3"/>
        <v>60976.19912795999</v>
      </c>
      <c r="P176" s="1">
        <f t="shared" si="4"/>
        <v>207</v>
      </c>
      <c r="R176" s="309" t="s">
        <v>31</v>
      </c>
      <c r="S176" s="310">
        <f t="shared" si="30"/>
        <v>1622648.7011699998</v>
      </c>
      <c r="T176" s="310">
        <f t="shared" si="31"/>
        <v>746883.16475999984</v>
      </c>
      <c r="U176" s="310">
        <f t="shared" si="32"/>
        <v>1591674.6259199998</v>
      </c>
      <c r="V176" s="310">
        <f t="shared" si="33"/>
        <v>1572425.3713499999</v>
      </c>
      <c r="W176" s="310">
        <f t="shared" si="34"/>
        <v>1420274.6699999997</v>
      </c>
      <c r="X176" s="308"/>
      <c r="Y176" s="308"/>
      <c r="Z176" s="308"/>
      <c r="AA176" s="308"/>
      <c r="AB176" s="308"/>
      <c r="AC176" s="308"/>
      <c r="AD176" s="308"/>
    </row>
    <row r="177" spans="2:30" ht="15.6">
      <c r="B177" s="2">
        <v>43191</v>
      </c>
      <c r="C177" s="1">
        <v>11696</v>
      </c>
      <c r="D177" s="2">
        <f t="shared" si="5"/>
        <v>43191</v>
      </c>
      <c r="E177" s="1">
        <v>1283746.9900199999</v>
      </c>
      <c r="F177" s="1">
        <f>'Site A'!F177</f>
        <v>141</v>
      </c>
      <c r="G177" s="2">
        <f t="shared" si="6"/>
        <v>43191</v>
      </c>
      <c r="H177" s="1">
        <v>133378</v>
      </c>
      <c r="I177" s="1">
        <f>'Site A'!I177</f>
        <v>330</v>
      </c>
      <c r="J177" s="2">
        <f t="shared" si="7"/>
        <v>43191</v>
      </c>
      <c r="K177" s="1">
        <v>85699</v>
      </c>
      <c r="L177" s="1">
        <v>236209.44616367997</v>
      </c>
      <c r="M177" s="1">
        <f t="shared" si="8"/>
        <v>321908.44616367994</v>
      </c>
      <c r="N177" s="2">
        <f t="shared" si="9"/>
        <v>43191</v>
      </c>
      <c r="O177" s="14">
        <f t="shared" ref="O177:O183" si="35">E177*0.036</f>
        <v>46214.891640719994</v>
      </c>
      <c r="P177" s="1">
        <f t="shared" ref="P177:P183" si="36">F177</f>
        <v>141</v>
      </c>
      <c r="R177" s="309" t="s">
        <v>32</v>
      </c>
      <c r="S177" s="310">
        <f t="shared" si="30"/>
        <v>1681212.36735</v>
      </c>
      <c r="T177" s="310">
        <f t="shared" si="31"/>
        <v>1610923.8804899999</v>
      </c>
      <c r="U177" s="310">
        <f t="shared" si="32"/>
        <v>1535739.9788099998</v>
      </c>
      <c r="V177" s="310">
        <f t="shared" si="33"/>
        <v>1674534.0545399997</v>
      </c>
      <c r="W177" s="310">
        <f t="shared" si="34"/>
        <v>1480711.8899999997</v>
      </c>
      <c r="X177" s="308"/>
      <c r="Y177" s="308"/>
      <c r="Z177" s="308"/>
      <c r="AA177" s="308"/>
      <c r="AB177" s="308"/>
      <c r="AC177" s="308"/>
      <c r="AD177" s="308"/>
    </row>
    <row r="178" spans="2:30" ht="15.6">
      <c r="B178" s="2">
        <v>43221</v>
      </c>
      <c r="C178" s="1">
        <v>9670</v>
      </c>
      <c r="D178" s="2">
        <f t="shared" si="5"/>
        <v>43221</v>
      </c>
      <c r="E178" s="1">
        <v>256284.03141</v>
      </c>
      <c r="F178" s="1">
        <f>'Site A'!F178</f>
        <v>66</v>
      </c>
      <c r="G178" s="2">
        <f t="shared" si="6"/>
        <v>43221</v>
      </c>
      <c r="H178" s="1">
        <v>126340</v>
      </c>
      <c r="I178" s="1">
        <f>'Site A'!I178</f>
        <v>279</v>
      </c>
      <c r="J178" s="2">
        <f t="shared" si="7"/>
        <v>43221</v>
      </c>
      <c r="K178" s="1">
        <v>85699</v>
      </c>
      <c r="L178" s="1">
        <v>47156.261779439999</v>
      </c>
      <c r="M178" s="1">
        <f t="shared" si="8"/>
        <v>132855.26177943998</v>
      </c>
      <c r="N178" s="2">
        <f t="shared" si="9"/>
        <v>43221</v>
      </c>
      <c r="O178" s="14">
        <f t="shared" si="35"/>
        <v>9226.22513076</v>
      </c>
      <c r="P178" s="1">
        <f t="shared" si="36"/>
        <v>66</v>
      </c>
      <c r="R178" s="309" t="s">
        <v>33</v>
      </c>
      <c r="S178" s="310">
        <f t="shared" si="30"/>
        <v>1600347.3669899998</v>
      </c>
      <c r="T178" s="310">
        <f t="shared" si="31"/>
        <v>1787988.0957695772</v>
      </c>
      <c r="U178" s="310">
        <f t="shared" si="32"/>
        <v>2714749.2665699995</v>
      </c>
      <c r="V178" s="310">
        <f t="shared" si="33"/>
        <v>1533352.7086199997</v>
      </c>
      <c r="W178" s="310">
        <f t="shared" si="34"/>
        <v>1359837.4499999997</v>
      </c>
      <c r="X178" s="308"/>
      <c r="Y178" s="308"/>
      <c r="Z178" s="308"/>
      <c r="AA178" s="308"/>
      <c r="AB178" s="308"/>
      <c r="AC178" s="308"/>
      <c r="AD178" s="308"/>
    </row>
    <row r="179" spans="2:30" ht="15.6">
      <c r="B179" s="2">
        <v>43252</v>
      </c>
      <c r="C179" s="1">
        <v>8799</v>
      </c>
      <c r="D179" s="2">
        <f t="shared" si="5"/>
        <v>43252</v>
      </c>
      <c r="E179" s="1">
        <v>181311.65999999997</v>
      </c>
      <c r="F179" s="1">
        <f>'Site A'!F179</f>
        <v>17</v>
      </c>
      <c r="G179" s="2">
        <f t="shared" si="6"/>
        <v>43252</v>
      </c>
      <c r="H179" s="1">
        <v>115722</v>
      </c>
      <c r="I179" s="1">
        <f>'Site A'!I179</f>
        <v>240</v>
      </c>
      <c r="J179" s="2">
        <f t="shared" si="7"/>
        <v>43252</v>
      </c>
      <c r="K179" s="1">
        <v>85699</v>
      </c>
      <c r="L179" s="1">
        <v>33361.345439999997</v>
      </c>
      <c r="M179" s="1">
        <f t="shared" si="8"/>
        <v>119060.34544</v>
      </c>
      <c r="N179" s="2">
        <f t="shared" si="9"/>
        <v>43252</v>
      </c>
      <c r="O179" s="14">
        <f t="shared" si="35"/>
        <v>6527.2197599999981</v>
      </c>
      <c r="P179" s="1">
        <f t="shared" si="36"/>
        <v>17</v>
      </c>
      <c r="R179" s="309" t="s">
        <v>34</v>
      </c>
      <c r="S179" s="310">
        <f t="shared" si="30"/>
        <v>1734517.9953899998</v>
      </c>
      <c r="T179" s="310">
        <f t="shared" si="31"/>
        <v>1937890.2303494774</v>
      </c>
      <c r="U179" s="310">
        <f t="shared" si="32"/>
        <v>443004.82259999996</v>
      </c>
      <c r="V179" s="310">
        <f t="shared" si="33"/>
        <v>1693783.3091099998</v>
      </c>
      <c r="W179" s="310">
        <f t="shared" si="34"/>
        <v>1480711.8899999997</v>
      </c>
      <c r="X179" s="308"/>
      <c r="Y179" s="308"/>
      <c r="Z179" s="308"/>
      <c r="AA179" s="308"/>
      <c r="AB179" s="308"/>
      <c r="AC179" s="308"/>
      <c r="AD179" s="308"/>
    </row>
    <row r="180" spans="2:30">
      <c r="B180" s="2">
        <v>43282</v>
      </c>
      <c r="C180" s="1">
        <v>9773.5</v>
      </c>
      <c r="D180" s="2">
        <f t="shared" si="5"/>
        <v>43282</v>
      </c>
      <c r="E180" s="1">
        <v>61011.373589999996</v>
      </c>
      <c r="F180" s="1">
        <f>'Site A'!F180</f>
        <v>3</v>
      </c>
      <c r="G180" s="2">
        <f t="shared" si="6"/>
        <v>43282</v>
      </c>
      <c r="H180" s="1">
        <v>123598</v>
      </c>
      <c r="I180" s="1">
        <f>'Site A'!I180</f>
        <v>232.5</v>
      </c>
      <c r="J180" s="2">
        <f t="shared" si="7"/>
        <v>43282</v>
      </c>
      <c r="K180" s="1">
        <v>85699</v>
      </c>
      <c r="L180" s="1">
        <v>11226.09274056</v>
      </c>
      <c r="M180" s="1">
        <f t="shared" si="8"/>
        <v>96925.092740559994</v>
      </c>
      <c r="N180" s="2">
        <f t="shared" si="9"/>
        <v>43282</v>
      </c>
      <c r="O180" s="14">
        <f t="shared" si="35"/>
        <v>2196.4094492399995</v>
      </c>
      <c r="P180" s="1">
        <f t="shared" si="36"/>
        <v>3</v>
      </c>
    </row>
    <row r="181" spans="2:30">
      <c r="B181" s="2">
        <v>43313</v>
      </c>
      <c r="C181" s="1">
        <v>10134.75</v>
      </c>
      <c r="D181" s="2">
        <f t="shared" si="5"/>
        <v>43313</v>
      </c>
      <c r="E181" s="1">
        <v>34539.871229999997</v>
      </c>
      <c r="F181" s="1">
        <f>'Site A'!F181</f>
        <v>14</v>
      </c>
      <c r="G181" s="2">
        <f t="shared" si="6"/>
        <v>43313</v>
      </c>
      <c r="H181" s="1">
        <v>118629</v>
      </c>
      <c r="I181" s="1">
        <f>'Site A'!I181</f>
        <v>248</v>
      </c>
      <c r="J181" s="2">
        <f t="shared" si="7"/>
        <v>43313</v>
      </c>
      <c r="K181" s="1">
        <v>85699</v>
      </c>
      <c r="L181" s="1">
        <v>6355.3363063199995</v>
      </c>
      <c r="M181" s="1">
        <f t="shared" si="8"/>
        <v>92054.336306319994</v>
      </c>
      <c r="N181" s="2">
        <f t="shared" si="9"/>
        <v>43313</v>
      </c>
      <c r="O181" s="14">
        <f t="shared" si="35"/>
        <v>1243.4353642799997</v>
      </c>
      <c r="P181" s="1">
        <f t="shared" si="36"/>
        <v>14</v>
      </c>
    </row>
    <row r="182" spans="2:30">
      <c r="B182" s="2">
        <v>43344</v>
      </c>
      <c r="C182" s="1">
        <v>9134.75</v>
      </c>
      <c r="D182" s="2">
        <f t="shared" si="5"/>
        <v>43344</v>
      </c>
      <c r="E182" s="1">
        <v>97031.956709999984</v>
      </c>
      <c r="F182" s="1">
        <f>'Site A'!F182</f>
        <v>53</v>
      </c>
      <c r="G182" s="2">
        <f t="shared" si="6"/>
        <v>43344</v>
      </c>
      <c r="H182" s="1">
        <v>117240</v>
      </c>
      <c r="I182" s="1">
        <f>'Site A'!I182</f>
        <v>300</v>
      </c>
      <c r="J182" s="2">
        <f t="shared" si="7"/>
        <v>43344</v>
      </c>
      <c r="K182" s="1">
        <v>85699</v>
      </c>
      <c r="L182" s="1">
        <v>17853.880034639998</v>
      </c>
      <c r="M182" s="1">
        <f t="shared" si="8"/>
        <v>103552.88003463999</v>
      </c>
      <c r="N182" s="2">
        <f t="shared" si="9"/>
        <v>43344</v>
      </c>
      <c r="O182" s="14">
        <f t="shared" si="35"/>
        <v>3493.1504415599993</v>
      </c>
      <c r="P182" s="1">
        <f t="shared" si="36"/>
        <v>53</v>
      </c>
    </row>
    <row r="183" spans="2:30">
      <c r="B183" s="2">
        <v>43374</v>
      </c>
      <c r="C183" s="1">
        <v>11134.75</v>
      </c>
      <c r="D183" s="2">
        <f t="shared" si="5"/>
        <v>43374</v>
      </c>
      <c r="E183" s="1">
        <v>615401.99264999991</v>
      </c>
      <c r="F183" s="1">
        <f>'Site A'!F183</f>
        <v>120</v>
      </c>
      <c r="G183" s="2">
        <f t="shared" si="6"/>
        <v>43374</v>
      </c>
      <c r="H183" s="1">
        <v>142898</v>
      </c>
      <c r="I183" s="1">
        <f>'Site A'!I183</f>
        <v>403</v>
      </c>
      <c r="J183" s="2">
        <f t="shared" si="7"/>
        <v>43374</v>
      </c>
      <c r="K183" s="1">
        <v>85699</v>
      </c>
      <c r="L183" s="1">
        <v>113233.96664759998</v>
      </c>
      <c r="M183" s="1">
        <f t="shared" si="8"/>
        <v>198932.9666476</v>
      </c>
      <c r="N183" s="2">
        <f t="shared" si="9"/>
        <v>43374</v>
      </c>
      <c r="O183" s="14">
        <f t="shared" si="35"/>
        <v>22154.471735399995</v>
      </c>
      <c r="P183" s="1">
        <f t="shared" si="36"/>
        <v>120</v>
      </c>
    </row>
    <row r="184" spans="2:30">
      <c r="B184" s="2">
        <v>43405</v>
      </c>
      <c r="C184" s="1">
        <v>9334.75</v>
      </c>
      <c r="D184" s="2">
        <f t="shared" si="5"/>
        <v>43405</v>
      </c>
      <c r="E184" s="1">
        <v>1152809.7528899999</v>
      </c>
      <c r="F184" s="1">
        <f>'Site A'!F184</f>
        <v>182</v>
      </c>
      <c r="G184" s="2">
        <f t="shared" si="6"/>
        <v>43405</v>
      </c>
      <c r="H184" s="1">
        <v>152211</v>
      </c>
      <c r="I184" s="1">
        <f>'Site A'!I184</f>
        <v>420</v>
      </c>
      <c r="J184" s="2">
        <f t="shared" si="7"/>
        <v>43405</v>
      </c>
      <c r="K184" s="1">
        <v>85699</v>
      </c>
      <c r="L184" s="1">
        <v>212116.99453175996</v>
      </c>
      <c r="M184" s="1">
        <f t="shared" si="8"/>
        <v>297815.99453175999</v>
      </c>
      <c r="N184" s="2">
        <f t="shared" si="9"/>
        <v>43405</v>
      </c>
      <c r="O184" s="14">
        <f>E184*0.036</f>
        <v>41501.151104039993</v>
      </c>
      <c r="P184" s="1">
        <f>F184</f>
        <v>182</v>
      </c>
    </row>
    <row r="185" spans="2:30">
      <c r="B185" s="2">
        <v>43435</v>
      </c>
      <c r="C185" s="1">
        <v>5603</v>
      </c>
      <c r="D185" s="2">
        <f t="shared" si="5"/>
        <v>43435</v>
      </c>
      <c r="E185" s="1">
        <v>1420274.6699999997</v>
      </c>
      <c r="F185" s="1">
        <f>'Site A'!F185</f>
        <v>234</v>
      </c>
      <c r="G185" s="2">
        <f t="shared" si="6"/>
        <v>43435</v>
      </c>
      <c r="H185" s="1">
        <v>154156</v>
      </c>
      <c r="I185" s="1">
        <f>'Site A'!I185</f>
        <v>496</v>
      </c>
      <c r="J185" s="2">
        <f t="shared" si="7"/>
        <v>43435</v>
      </c>
      <c r="K185" s="1">
        <v>85699</v>
      </c>
      <c r="L185" s="1">
        <v>261330.53927999994</v>
      </c>
      <c r="M185" s="1">
        <f t="shared" si="8"/>
        <v>347029.53927999991</v>
      </c>
      <c r="N185" s="2">
        <f t="shared" si="9"/>
        <v>43435</v>
      </c>
      <c r="O185" s="14">
        <f>E185*0.036</f>
        <v>51129.888119999989</v>
      </c>
      <c r="P185" s="1">
        <f>F185</f>
        <v>234</v>
      </c>
    </row>
    <row r="186" spans="2:30">
      <c r="B186" s="2">
        <v>43466</v>
      </c>
      <c r="C186" s="1">
        <v>11800</v>
      </c>
      <c r="D186" s="2">
        <f t="shared" si="5"/>
        <v>43466</v>
      </c>
      <c r="E186" s="1">
        <v>1480711.8899999997</v>
      </c>
      <c r="F186" s="1">
        <f>'Site A'!F186</f>
        <v>333</v>
      </c>
      <c r="G186" s="2">
        <f t="shared" si="6"/>
        <v>43466</v>
      </c>
      <c r="H186" s="1">
        <v>161160</v>
      </c>
      <c r="I186" s="1">
        <f>'Site A'!I186</f>
        <v>496</v>
      </c>
      <c r="J186" s="2">
        <f t="shared" si="7"/>
        <v>43466</v>
      </c>
      <c r="K186" s="1">
        <v>85699</v>
      </c>
      <c r="L186" s="1">
        <v>272450.98775999993</v>
      </c>
      <c r="M186" s="1">
        <f t="shared" si="8"/>
        <v>358149.98775999993</v>
      </c>
      <c r="N186" s="2">
        <f t="shared" si="9"/>
        <v>43466</v>
      </c>
      <c r="O186" s="14">
        <f>E186*0.036</f>
        <v>53305.628039999981</v>
      </c>
      <c r="P186" s="1">
        <f>F186</f>
        <v>333</v>
      </c>
    </row>
    <row r="187" spans="2:30">
      <c r="B187" s="2">
        <v>43497</v>
      </c>
      <c r="C187" s="1">
        <v>9550</v>
      </c>
      <c r="D187" s="2">
        <f t="shared" si="5"/>
        <v>43497</v>
      </c>
      <c r="E187" s="1">
        <v>1359837.4499999997</v>
      </c>
      <c r="F187" s="1">
        <f>'Site A'!F187</f>
        <v>211</v>
      </c>
      <c r="G187" s="2">
        <f t="shared" si="6"/>
        <v>43497</v>
      </c>
      <c r="H187" s="1">
        <v>140734</v>
      </c>
      <c r="I187" s="1">
        <f>'Site A'!I187</f>
        <v>420</v>
      </c>
      <c r="J187" s="2">
        <f t="shared" si="7"/>
        <v>43497</v>
      </c>
      <c r="K187" s="1">
        <v>85699</v>
      </c>
      <c r="L187" s="1">
        <v>250210.09079999995</v>
      </c>
      <c r="M187" s="1">
        <f t="shared" si="8"/>
        <v>335909.09079999995</v>
      </c>
      <c r="N187" s="2">
        <f t="shared" si="9"/>
        <v>43497</v>
      </c>
      <c r="O187" s="14">
        <f t="shared" ref="O187:O197" si="37">E187*0.036</f>
        <v>48954.148199999989</v>
      </c>
      <c r="P187" s="1">
        <f t="shared" ref="P187:P197" si="38">F187</f>
        <v>211</v>
      </c>
    </row>
    <row r="188" spans="2:30">
      <c r="B188" s="2">
        <v>43525</v>
      </c>
      <c r="C188" s="1">
        <v>12034</v>
      </c>
      <c r="D188" s="2">
        <f t="shared" si="5"/>
        <v>43525</v>
      </c>
      <c r="E188" s="1">
        <v>1480711.8899999997</v>
      </c>
      <c r="F188" s="1">
        <f>'Site A'!F188</f>
        <v>188</v>
      </c>
      <c r="G188" s="2">
        <f t="shared" si="6"/>
        <v>43525</v>
      </c>
      <c r="H188" s="1">
        <v>146000</v>
      </c>
      <c r="I188" s="1">
        <f>'Site A'!I188</f>
        <v>403</v>
      </c>
      <c r="J188" s="2">
        <f t="shared" si="7"/>
        <v>43525</v>
      </c>
      <c r="K188" s="1">
        <v>85699</v>
      </c>
      <c r="L188" s="1">
        <v>272450.98775999993</v>
      </c>
      <c r="M188" s="1">
        <f t="shared" si="8"/>
        <v>358149.98775999993</v>
      </c>
      <c r="N188" s="2">
        <f t="shared" si="9"/>
        <v>43525</v>
      </c>
      <c r="O188" s="14">
        <f t="shared" si="37"/>
        <v>53305.628039999981</v>
      </c>
      <c r="P188" s="1">
        <f t="shared" si="38"/>
        <v>188</v>
      </c>
    </row>
    <row r="189" spans="2:30">
      <c r="B189" s="2">
        <v>43556</v>
      </c>
      <c r="C189" s="1">
        <v>0</v>
      </c>
      <c r="D189" s="2">
        <f t="shared" si="5"/>
        <v>43556</v>
      </c>
      <c r="E189" s="1">
        <v>0</v>
      </c>
      <c r="F189" s="1">
        <f>'Site A'!F189</f>
        <v>0</v>
      </c>
      <c r="G189" s="2">
        <f t="shared" si="6"/>
        <v>43556</v>
      </c>
      <c r="H189" s="1">
        <v>0</v>
      </c>
      <c r="I189" s="1">
        <f>'Site A'!I189</f>
        <v>330</v>
      </c>
      <c r="J189" s="2">
        <f t="shared" si="7"/>
        <v>43556</v>
      </c>
      <c r="K189" s="1">
        <v>85699</v>
      </c>
      <c r="L189" s="1">
        <v>0</v>
      </c>
      <c r="M189" s="1">
        <f t="shared" si="8"/>
        <v>85699</v>
      </c>
      <c r="N189" s="2">
        <f t="shared" si="9"/>
        <v>43556</v>
      </c>
      <c r="O189" s="14">
        <f t="shared" si="37"/>
        <v>0</v>
      </c>
      <c r="P189" s="1">
        <f t="shared" si="38"/>
        <v>0</v>
      </c>
    </row>
    <row r="190" spans="2:30">
      <c r="B190" s="2">
        <v>43586</v>
      </c>
      <c r="C190" s="1">
        <v>0</v>
      </c>
      <c r="D190" s="2">
        <f t="shared" si="5"/>
        <v>43586</v>
      </c>
      <c r="E190" s="1">
        <v>0</v>
      </c>
      <c r="F190" s="1">
        <f>'Site A'!F190</f>
        <v>0</v>
      </c>
      <c r="G190" s="2">
        <f t="shared" si="6"/>
        <v>43586</v>
      </c>
      <c r="H190" s="1">
        <v>0</v>
      </c>
      <c r="I190" s="1">
        <f>'Site A'!I190</f>
        <v>279</v>
      </c>
      <c r="J190" s="2">
        <f t="shared" si="7"/>
        <v>43586</v>
      </c>
      <c r="K190" s="1">
        <v>85699</v>
      </c>
      <c r="L190" s="1">
        <v>0</v>
      </c>
      <c r="M190" s="1">
        <f t="shared" si="8"/>
        <v>85699</v>
      </c>
      <c r="N190" s="2">
        <f t="shared" si="9"/>
        <v>43586</v>
      </c>
      <c r="O190" s="14">
        <f t="shared" si="37"/>
        <v>0</v>
      </c>
      <c r="P190" s="1">
        <f t="shared" si="38"/>
        <v>0</v>
      </c>
    </row>
    <row r="191" spans="2:30">
      <c r="B191" s="2">
        <v>43617</v>
      </c>
      <c r="C191" s="1">
        <v>0</v>
      </c>
      <c r="D191" s="2">
        <f t="shared" si="5"/>
        <v>43617</v>
      </c>
      <c r="E191" s="1">
        <v>0</v>
      </c>
      <c r="F191" s="1">
        <f>'Site A'!F191</f>
        <v>0</v>
      </c>
      <c r="G191" s="2">
        <f t="shared" si="6"/>
        <v>43617</v>
      </c>
      <c r="H191" s="1">
        <v>0</v>
      </c>
      <c r="I191" s="1">
        <f>'Site A'!I191</f>
        <v>240</v>
      </c>
      <c r="J191" s="2">
        <f t="shared" si="7"/>
        <v>43617</v>
      </c>
      <c r="K191" s="1">
        <v>85699</v>
      </c>
      <c r="L191" s="1">
        <v>0</v>
      </c>
      <c r="M191" s="1">
        <f t="shared" si="8"/>
        <v>85699</v>
      </c>
      <c r="N191" s="2">
        <f t="shared" si="9"/>
        <v>43617</v>
      </c>
      <c r="O191" s="14">
        <f t="shared" si="37"/>
        <v>0</v>
      </c>
      <c r="P191" s="1">
        <f t="shared" si="38"/>
        <v>0</v>
      </c>
    </row>
    <row r="192" spans="2:30">
      <c r="B192" s="2">
        <v>43647</v>
      </c>
      <c r="C192" s="1">
        <v>0</v>
      </c>
      <c r="D192" s="2">
        <f t="shared" si="5"/>
        <v>43647</v>
      </c>
      <c r="E192" s="1">
        <v>0</v>
      </c>
      <c r="F192" s="1">
        <f>'Site A'!F192</f>
        <v>0</v>
      </c>
      <c r="G192" s="2">
        <f t="shared" si="6"/>
        <v>43647</v>
      </c>
      <c r="H192" s="1">
        <v>0</v>
      </c>
      <c r="I192" s="1">
        <f>'Site A'!I192</f>
        <v>232.5</v>
      </c>
      <c r="J192" s="2">
        <f t="shared" si="7"/>
        <v>43647</v>
      </c>
      <c r="K192" s="1">
        <v>85699</v>
      </c>
      <c r="L192" s="1">
        <v>0</v>
      </c>
      <c r="M192" s="1">
        <f t="shared" si="8"/>
        <v>85699</v>
      </c>
      <c r="N192" s="2">
        <f t="shared" si="9"/>
        <v>43647</v>
      </c>
      <c r="O192" s="14">
        <f t="shared" si="37"/>
        <v>0</v>
      </c>
      <c r="P192" s="1">
        <f t="shared" si="38"/>
        <v>0</v>
      </c>
    </row>
    <row r="193" spans="2:16">
      <c r="B193" s="2">
        <v>43678</v>
      </c>
      <c r="C193" s="1">
        <v>0</v>
      </c>
      <c r="D193" s="2">
        <f t="shared" si="5"/>
        <v>43678</v>
      </c>
      <c r="E193" s="1">
        <v>0</v>
      </c>
      <c r="F193" s="1">
        <f>'Site A'!F193</f>
        <v>0</v>
      </c>
      <c r="G193" s="2">
        <f t="shared" si="6"/>
        <v>43678</v>
      </c>
      <c r="H193" s="1">
        <v>0</v>
      </c>
      <c r="I193" s="1">
        <f>'Site A'!I193</f>
        <v>248</v>
      </c>
      <c r="J193" s="2">
        <f t="shared" si="7"/>
        <v>43678</v>
      </c>
      <c r="K193" s="1">
        <v>85699</v>
      </c>
      <c r="L193" s="1">
        <v>0</v>
      </c>
      <c r="M193" s="1">
        <f t="shared" si="8"/>
        <v>85699</v>
      </c>
      <c r="N193" s="2">
        <f t="shared" si="9"/>
        <v>43678</v>
      </c>
      <c r="O193" s="14">
        <f t="shared" si="37"/>
        <v>0</v>
      </c>
      <c r="P193" s="1">
        <f t="shared" si="38"/>
        <v>0</v>
      </c>
    </row>
    <row r="194" spans="2:16">
      <c r="B194" s="2">
        <v>43709</v>
      </c>
      <c r="C194" s="1">
        <v>0</v>
      </c>
      <c r="D194" s="2">
        <f t="shared" ref="D194:D200" si="39">B194</f>
        <v>43709</v>
      </c>
      <c r="E194" s="1">
        <v>0</v>
      </c>
      <c r="F194" s="1">
        <f>'Site A'!F194</f>
        <v>0</v>
      </c>
      <c r="G194" s="2">
        <f t="shared" ref="G194:G200" si="40">B194</f>
        <v>43709</v>
      </c>
      <c r="H194" s="1">
        <v>0</v>
      </c>
      <c r="I194" s="1">
        <f>'Site A'!I194</f>
        <v>300</v>
      </c>
      <c r="J194" s="2">
        <f t="shared" ref="J194:J200" si="41">G194</f>
        <v>43709</v>
      </c>
      <c r="K194" s="1">
        <v>85699</v>
      </c>
      <c r="L194" s="1">
        <v>0</v>
      </c>
      <c r="M194" s="1">
        <f t="shared" ref="M194:M200" si="42">SUM(K194:L194)</f>
        <v>85699</v>
      </c>
      <c r="N194" s="2">
        <f t="shared" ref="N194:N200" si="43">G194</f>
        <v>43709</v>
      </c>
      <c r="O194" s="14">
        <f t="shared" si="37"/>
        <v>0</v>
      </c>
      <c r="P194" s="1">
        <f t="shared" si="38"/>
        <v>0</v>
      </c>
    </row>
    <row r="195" spans="2:16">
      <c r="B195" s="2">
        <v>43739</v>
      </c>
      <c r="C195" s="1">
        <v>0</v>
      </c>
      <c r="D195" s="2">
        <f t="shared" si="39"/>
        <v>43739</v>
      </c>
      <c r="E195" s="1">
        <v>0</v>
      </c>
      <c r="F195" s="1">
        <f>'Site A'!F195</f>
        <v>0</v>
      </c>
      <c r="G195" s="2">
        <f t="shared" si="40"/>
        <v>43739</v>
      </c>
      <c r="H195" s="1">
        <v>0</v>
      </c>
      <c r="I195" s="1">
        <f>'Site A'!I195</f>
        <v>403</v>
      </c>
      <c r="J195" s="2">
        <f t="shared" si="41"/>
        <v>43739</v>
      </c>
      <c r="K195" s="1">
        <v>85699</v>
      </c>
      <c r="L195" s="1">
        <v>0</v>
      </c>
      <c r="M195" s="1">
        <f t="shared" si="42"/>
        <v>85699</v>
      </c>
      <c r="N195" s="2">
        <f t="shared" si="43"/>
        <v>43739</v>
      </c>
      <c r="O195" s="14">
        <f t="shared" si="37"/>
        <v>0</v>
      </c>
      <c r="P195" s="1">
        <f t="shared" si="38"/>
        <v>0</v>
      </c>
    </row>
    <row r="196" spans="2:16">
      <c r="B196" s="2">
        <v>43770</v>
      </c>
      <c r="C196" s="1">
        <v>0</v>
      </c>
      <c r="D196" s="2">
        <f t="shared" si="39"/>
        <v>43770</v>
      </c>
      <c r="E196" s="1">
        <v>0</v>
      </c>
      <c r="F196" s="1">
        <f>'Site A'!F196</f>
        <v>0</v>
      </c>
      <c r="G196" s="2">
        <f t="shared" si="40"/>
        <v>43770</v>
      </c>
      <c r="H196" s="1">
        <v>0</v>
      </c>
      <c r="I196" s="1">
        <f>'Site A'!I196</f>
        <v>420</v>
      </c>
      <c r="J196" s="2">
        <f t="shared" si="41"/>
        <v>43770</v>
      </c>
      <c r="K196" s="1">
        <v>85699</v>
      </c>
      <c r="L196" s="1">
        <v>0</v>
      </c>
      <c r="M196" s="1">
        <f t="shared" si="42"/>
        <v>85699</v>
      </c>
      <c r="N196" s="2">
        <f t="shared" si="43"/>
        <v>43770</v>
      </c>
      <c r="O196" s="14">
        <f t="shared" si="37"/>
        <v>0</v>
      </c>
      <c r="P196" s="1">
        <f t="shared" si="38"/>
        <v>0</v>
      </c>
    </row>
    <row r="197" spans="2:16">
      <c r="B197" s="2">
        <v>43800</v>
      </c>
      <c r="C197" s="1">
        <v>0</v>
      </c>
      <c r="D197" s="2">
        <f t="shared" si="39"/>
        <v>43800</v>
      </c>
      <c r="E197" s="1">
        <v>0</v>
      </c>
      <c r="F197" s="1">
        <f>'Site A'!F197</f>
        <v>0</v>
      </c>
      <c r="G197" s="2">
        <f t="shared" si="40"/>
        <v>43800</v>
      </c>
      <c r="H197" s="1">
        <v>0</v>
      </c>
      <c r="I197" s="1">
        <f>'Site A'!I197</f>
        <v>496</v>
      </c>
      <c r="J197" s="2">
        <f t="shared" si="41"/>
        <v>43800</v>
      </c>
      <c r="K197" s="1">
        <v>85699</v>
      </c>
      <c r="L197" s="1">
        <v>0</v>
      </c>
      <c r="M197" s="1">
        <f t="shared" si="42"/>
        <v>85699</v>
      </c>
      <c r="N197" s="2">
        <f t="shared" si="43"/>
        <v>43800</v>
      </c>
      <c r="O197" s="14">
        <f t="shared" si="37"/>
        <v>0</v>
      </c>
      <c r="P197" s="1">
        <f t="shared" si="38"/>
        <v>0</v>
      </c>
    </row>
    <row r="198" spans="2:16">
      <c r="B198" s="2">
        <v>43831</v>
      </c>
      <c r="C198" s="1">
        <v>0</v>
      </c>
      <c r="D198" s="2">
        <f t="shared" si="39"/>
        <v>43831</v>
      </c>
      <c r="E198" s="1">
        <v>0</v>
      </c>
      <c r="F198" s="1">
        <f>'Site A'!F198</f>
        <v>0</v>
      </c>
      <c r="G198" s="2">
        <f t="shared" si="40"/>
        <v>43831</v>
      </c>
      <c r="H198" s="1">
        <v>0</v>
      </c>
      <c r="I198" s="1">
        <f>'Site A'!I198</f>
        <v>496</v>
      </c>
      <c r="J198" s="2">
        <f t="shared" si="41"/>
        <v>43831</v>
      </c>
      <c r="K198" s="1">
        <v>85699</v>
      </c>
      <c r="L198" s="1">
        <v>0</v>
      </c>
      <c r="M198" s="1">
        <f t="shared" si="42"/>
        <v>85699</v>
      </c>
      <c r="N198" s="2">
        <f t="shared" si="43"/>
        <v>43831</v>
      </c>
    </row>
    <row r="199" spans="2:16">
      <c r="B199" s="2">
        <v>43862</v>
      </c>
      <c r="C199" s="1">
        <v>0</v>
      </c>
      <c r="D199" s="2">
        <f t="shared" si="39"/>
        <v>43862</v>
      </c>
      <c r="E199" s="1">
        <v>0</v>
      </c>
      <c r="F199" s="1">
        <f>'Site A'!F199</f>
        <v>0</v>
      </c>
      <c r="G199" s="2">
        <f t="shared" si="40"/>
        <v>43862</v>
      </c>
      <c r="H199" s="1">
        <v>0</v>
      </c>
      <c r="I199" s="1">
        <f>'Site A'!I199</f>
        <v>420</v>
      </c>
      <c r="J199" s="2">
        <f t="shared" si="41"/>
        <v>43862</v>
      </c>
      <c r="K199" s="1">
        <v>85699</v>
      </c>
      <c r="L199" s="1">
        <v>0</v>
      </c>
      <c r="M199" s="1">
        <f t="shared" si="42"/>
        <v>85699</v>
      </c>
      <c r="N199" s="2">
        <f t="shared" si="43"/>
        <v>43862</v>
      </c>
    </row>
    <row r="200" spans="2:16">
      <c r="B200" s="2">
        <v>43891</v>
      </c>
      <c r="C200" s="1">
        <v>0</v>
      </c>
      <c r="D200" s="2">
        <f t="shared" si="39"/>
        <v>43891</v>
      </c>
      <c r="E200" s="1">
        <v>0</v>
      </c>
      <c r="F200" s="1">
        <f>'Site A'!F200</f>
        <v>0</v>
      </c>
      <c r="G200" s="2">
        <f t="shared" si="40"/>
        <v>43891</v>
      </c>
      <c r="H200" s="1">
        <v>0</v>
      </c>
      <c r="I200" s="1">
        <f>'Site A'!I200</f>
        <v>403</v>
      </c>
      <c r="J200" s="2">
        <f t="shared" si="41"/>
        <v>43891</v>
      </c>
      <c r="K200" s="1">
        <v>85699</v>
      </c>
      <c r="L200" s="1">
        <v>0</v>
      </c>
      <c r="M200" s="1">
        <f t="shared" si="42"/>
        <v>85699</v>
      </c>
      <c r="N200" s="2">
        <f t="shared" si="43"/>
        <v>43891</v>
      </c>
    </row>
  </sheetData>
  <mergeCells count="6">
    <mergeCell ref="R65:R66"/>
    <mergeCell ref="B9:H9"/>
    <mergeCell ref="B12:G12"/>
    <mergeCell ref="O65:O66"/>
    <mergeCell ref="P65:P66"/>
    <mergeCell ref="Q65:Q66"/>
  </mergeCells>
  <conditionalFormatting sqref="V104:V105">
    <cfRule type="containsText" dxfId="73" priority="41" operator="containsText" text="Good">
      <formula>NOT(ISERROR(SEARCH("Good",V104)))</formula>
    </cfRule>
    <cfRule type="containsText" dxfId="72" priority="42" operator="containsText" text="Typical">
      <formula>NOT(ISERROR(SEARCH("Typical",V104)))</formula>
    </cfRule>
    <cfRule type="containsText" dxfId="71" priority="43" operator="containsText" text="Poor">
      <formula>NOT(ISERROR(SEARCH("Poor",V104)))</formula>
    </cfRule>
  </conditionalFormatting>
  <conditionalFormatting sqref="V102">
    <cfRule type="containsText" dxfId="70" priority="38" operator="containsText" text="Good">
      <formula>NOT(ISERROR(SEARCH("Good",V102)))</formula>
    </cfRule>
    <cfRule type="containsText" dxfId="69" priority="39" operator="containsText" text="Typical">
      <formula>NOT(ISERROR(SEARCH("Typical",V102)))</formula>
    </cfRule>
    <cfRule type="containsText" dxfId="68" priority="40" operator="containsText" text="Poor">
      <formula>NOT(ISERROR(SEARCH("Poor",V102)))</formula>
    </cfRule>
  </conditionalFormatting>
  <conditionalFormatting sqref="C85">
    <cfRule type="containsText" dxfId="67" priority="35" operator="containsText" text="Good">
      <formula>NOT(ISERROR(SEARCH("Good",C85)))</formula>
    </cfRule>
    <cfRule type="containsText" dxfId="66" priority="36" operator="containsText" text="Typical">
      <formula>NOT(ISERROR(SEARCH("Typical",C85)))</formula>
    </cfRule>
    <cfRule type="containsText" dxfId="65" priority="37" operator="containsText" text="Poor">
      <formula>NOT(ISERROR(SEARCH("Poor",C85)))</formula>
    </cfRule>
  </conditionalFormatting>
  <conditionalFormatting sqref="V104:V105">
    <cfRule type="containsText" dxfId="64" priority="32" operator="containsText" text="Good">
      <formula>NOT(ISERROR(SEARCH("Good",V104)))</formula>
    </cfRule>
    <cfRule type="containsText" dxfId="63" priority="33" operator="containsText" text="Typical">
      <formula>NOT(ISERROR(SEARCH("Typical",V104)))</formula>
    </cfRule>
    <cfRule type="containsText" dxfId="62" priority="34" operator="containsText" text="Poor">
      <formula>NOT(ISERROR(SEARCH("Poor",V104)))</formula>
    </cfRule>
  </conditionalFormatting>
  <conditionalFormatting sqref="V106:V107">
    <cfRule type="containsText" dxfId="61" priority="29" operator="containsText" text="Good">
      <formula>NOT(ISERROR(SEARCH("Good",V106)))</formula>
    </cfRule>
    <cfRule type="containsText" dxfId="60" priority="30" operator="containsText" text="Typical">
      <formula>NOT(ISERROR(SEARCH("Typical",V106)))</formula>
    </cfRule>
    <cfRule type="containsText" dxfId="59" priority="31" operator="containsText" text="Poor">
      <formula>NOT(ISERROR(SEARCH("Poor",V106)))</formula>
    </cfRule>
  </conditionalFormatting>
  <conditionalFormatting sqref="C88">
    <cfRule type="containsText" dxfId="58" priority="23" operator="containsText" text="Good">
      <formula>NOT(ISERROR(SEARCH("Good",C88)))</formula>
    </cfRule>
    <cfRule type="containsText" dxfId="57" priority="24" operator="containsText" text="Typical">
      <formula>NOT(ISERROR(SEARCH("Typical",C88)))</formula>
    </cfRule>
    <cfRule type="containsText" dxfId="56" priority="25" operator="containsText" text="Poor">
      <formula>NOT(ISERROR(SEARCH("Poor",C88)))</formula>
    </cfRule>
  </conditionalFormatting>
  <conditionalFormatting sqref="C91:C94">
    <cfRule type="containsText" dxfId="55" priority="26" operator="containsText" text="Good">
      <formula>NOT(ISERROR(SEARCH("Good",C91)))</formula>
    </cfRule>
    <cfRule type="containsText" dxfId="54" priority="27" operator="containsText" text="Typical">
      <formula>NOT(ISERROR(SEARCH("Typical",C91)))</formula>
    </cfRule>
    <cfRule type="containsText" dxfId="53" priority="28" operator="containsText" text="Poor">
      <formula>NOT(ISERROR(SEARCH("Poor",C91)))</formula>
    </cfRule>
  </conditionalFormatting>
  <conditionalFormatting sqref="S65">
    <cfRule type="containsText" dxfId="52" priority="4" operator="containsText" text="higher">
      <formula>NOT(ISERROR(SEARCH("higher",S65)))</formula>
    </cfRule>
    <cfRule type="containsText" dxfId="51" priority="5" operator="containsText" text="improvement">
      <formula>NOT(ISERROR(SEARCH("improvement",S65)))</formula>
    </cfRule>
  </conditionalFormatting>
  <conditionalFormatting sqref="O98">
    <cfRule type="containsText" dxfId="50" priority="17" operator="containsText" text="Good">
      <formula>NOT(ISERROR(SEARCH("Good",O98)))</formula>
    </cfRule>
    <cfRule type="containsText" dxfId="49" priority="18" operator="containsText" text="Typical">
      <formula>NOT(ISERROR(SEARCH("Typical",O98)))</formula>
    </cfRule>
    <cfRule type="containsText" dxfId="48" priority="19" operator="containsText" text="Poor">
      <formula>NOT(ISERROR(SEARCH("Poor",O98)))</formula>
    </cfRule>
  </conditionalFormatting>
  <conditionalFormatting sqref="O98">
    <cfRule type="containsText" dxfId="47" priority="14" operator="containsText" text="Good">
      <formula>NOT(ISERROR(SEARCH("Good",O98)))</formula>
    </cfRule>
    <cfRule type="containsText" dxfId="46" priority="15" operator="containsText" text="Typical">
      <formula>NOT(ISERROR(SEARCH("Typical",O98)))</formula>
    </cfRule>
    <cfRule type="containsText" dxfId="45" priority="16" operator="containsText" text="Poor">
      <formula>NOT(ISERROR(SEARCH("Poor",O98)))</formula>
    </cfRule>
  </conditionalFormatting>
  <conditionalFormatting sqref="S60:S61">
    <cfRule type="containsText" dxfId="44" priority="11" operator="containsText" text="Good">
      <formula>NOT(ISERROR(SEARCH("Good",S60)))</formula>
    </cfRule>
    <cfRule type="containsText" dxfId="43" priority="12" operator="containsText" text="Typical">
      <formula>NOT(ISERROR(SEARCH("Typical",S60)))</formula>
    </cfRule>
    <cfRule type="containsText" dxfId="42" priority="13" operator="containsText" text="Poor">
      <formula>NOT(ISERROR(SEARCH("Poor",S60)))</formula>
    </cfRule>
  </conditionalFormatting>
  <conditionalFormatting sqref="S66">
    <cfRule type="containsText" dxfId="41" priority="6" operator="containsText" text="higher">
      <formula>NOT(ISERROR(SEARCH("higher",S66)))</formula>
    </cfRule>
    <cfRule type="containsText" dxfId="40" priority="7" operator="containsText" text="improvement">
      <formula>NOT(ISERROR(SEARCH("improvement",S66)))</formula>
    </cfRule>
  </conditionalFormatting>
  <conditionalFormatting sqref="S64">
    <cfRule type="containsText" dxfId="39" priority="8" operator="containsText" text="Good">
      <formula>NOT(ISERROR(SEARCH("Good",S64)))</formula>
    </cfRule>
    <cfRule type="containsText" dxfId="38" priority="9" operator="containsText" text="Typical">
      <formula>NOT(ISERROR(SEARCH("Typical",S64)))</formula>
    </cfRule>
    <cfRule type="containsText" dxfId="37" priority="10" operator="containsText" text="Poor">
      <formula>NOT(ISERROR(SEARCH("Poor",S64)))</formula>
    </cfRule>
  </conditionalFormatting>
  <conditionalFormatting sqref="AB9">
    <cfRule type="beginsWith" dxfId="36" priority="1" operator="beginsWith" text="Good">
      <formula>LEFT(AB9,LEN("Good"))="Good"</formula>
    </cfRule>
    <cfRule type="beginsWith" dxfId="35" priority="2" operator="beginsWith" text="Typical">
      <formula>LEFT(AB9,LEN("Typical"))="Typical"</formula>
    </cfRule>
    <cfRule type="beginsWith" dxfId="34" priority="3" operator="beginsWith" text="Poor">
      <formula>LEFT(AB9,LEN("Poor"))="Poor"</formula>
    </cfRule>
  </conditionalFormatting>
  <dataValidations count="1">
    <dataValidation allowBlank="1" sqref="L70 K62:L64 O60"/>
  </dataValidations>
  <pageMargins left="0.23622047244094491" right="0.23622047244094491" top="0.74803149606299213" bottom="0.74803149606299213" header="0.31496062992125984" footer="0.31496062992125984"/>
  <pageSetup paperSize="9" scale="4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7"/>
  <sheetViews>
    <sheetView zoomScale="80" zoomScaleNormal="80" workbookViewId="0">
      <pane ySplit="8" topLeftCell="A130" activePane="bottomLeft" state="frozen"/>
      <selection pane="bottomLeft" activeCell="A4" sqref="A4:XFD5"/>
    </sheetView>
  </sheetViews>
  <sheetFormatPr defaultRowHeight="14.4"/>
  <cols>
    <col min="1" max="1" width="12.77734375" style="220" customWidth="1"/>
    <col min="2" max="2" width="12.77734375" style="181" customWidth="1"/>
    <col min="3" max="3" width="12.77734375" style="220" customWidth="1"/>
    <col min="4" max="4" width="12.77734375" style="221" customWidth="1"/>
    <col min="5" max="5" width="3.44140625" customWidth="1"/>
    <col min="6" max="6" width="15" style="220" customWidth="1"/>
    <col min="7" max="7" width="12.77734375" style="181" customWidth="1"/>
    <col min="8" max="9" width="12.77734375" style="220" customWidth="1"/>
    <col min="10" max="10" width="2.5546875" customWidth="1"/>
    <col min="11" max="11" width="12.77734375" customWidth="1"/>
    <col min="12" max="12" width="12.77734375" style="250" customWidth="1"/>
    <col min="13" max="14" width="12.77734375" customWidth="1"/>
    <col min="15" max="15" width="12.77734375" style="250" customWidth="1"/>
    <col min="16" max="16" width="12.77734375" customWidth="1"/>
  </cols>
  <sheetData>
    <row r="1" spans="1:16" ht="15" thickBot="1">
      <c r="A1" s="180" t="s">
        <v>36</v>
      </c>
      <c r="C1" s="182"/>
      <c r="D1" s="183"/>
      <c r="F1" s="182"/>
      <c r="H1" s="182"/>
      <c r="I1" s="182"/>
      <c r="K1" s="19"/>
      <c r="M1" s="19"/>
      <c r="N1" s="19"/>
      <c r="P1" s="19"/>
    </row>
    <row r="2" spans="1:16" ht="18" thickBot="1">
      <c r="A2" s="184" t="s">
        <v>18</v>
      </c>
      <c r="B2" s="185"/>
      <c r="C2" s="186"/>
      <c r="D2" s="187"/>
      <c r="F2" s="184" t="s">
        <v>10</v>
      </c>
      <c r="G2" s="185"/>
      <c r="H2" s="186"/>
      <c r="I2" s="222"/>
      <c r="K2" s="108" t="s">
        <v>60</v>
      </c>
      <c r="L2" s="251"/>
      <c r="M2" s="110"/>
      <c r="N2" s="108" t="s">
        <v>60</v>
      </c>
      <c r="O2" s="251"/>
      <c r="P2" s="110"/>
    </row>
    <row r="3" spans="1:16">
      <c r="A3" s="566" t="s">
        <v>37</v>
      </c>
      <c r="B3" s="567"/>
      <c r="C3" s="567"/>
      <c r="D3" s="568"/>
      <c r="F3" s="566" t="s">
        <v>37</v>
      </c>
      <c r="G3" s="567"/>
      <c r="H3" s="577"/>
      <c r="I3" s="568"/>
      <c r="K3" s="563" t="s">
        <v>37</v>
      </c>
      <c r="L3" s="564"/>
      <c r="M3" s="565"/>
      <c r="N3" s="563" t="s">
        <v>37</v>
      </c>
      <c r="O3" s="564"/>
      <c r="P3" s="565"/>
    </row>
    <row r="4" spans="1:16" ht="15" thickBot="1">
      <c r="A4" s="569"/>
      <c r="B4" s="570"/>
      <c r="C4" s="570"/>
      <c r="D4" s="571"/>
      <c r="F4" s="223"/>
      <c r="G4" s="213"/>
      <c r="H4" s="224"/>
      <c r="I4" s="225"/>
      <c r="K4" s="558"/>
      <c r="L4" s="558"/>
      <c r="M4" s="559"/>
      <c r="N4" s="558"/>
      <c r="O4" s="558"/>
      <c r="P4" s="559"/>
    </row>
    <row r="5" spans="1:16" ht="15" thickBot="1">
      <c r="A5" s="188"/>
      <c r="B5" s="572"/>
      <c r="C5" s="573"/>
      <c r="D5" s="574"/>
      <c r="F5" s="226"/>
      <c r="G5" s="573"/>
      <c r="H5" s="578"/>
      <c r="I5" s="574"/>
      <c r="K5" s="157"/>
      <c r="L5" s="548"/>
      <c r="M5" s="549"/>
      <c r="N5" s="157"/>
      <c r="O5" s="548"/>
      <c r="P5" s="549"/>
    </row>
    <row r="6" spans="1:16" ht="15" thickBot="1">
      <c r="A6" s="575" t="s">
        <v>38</v>
      </c>
      <c r="B6" s="576"/>
      <c r="C6" s="189" t="s">
        <v>65</v>
      </c>
      <c r="D6" s="190"/>
      <c r="F6" s="227" t="s">
        <v>49</v>
      </c>
      <c r="G6" s="228" t="s">
        <v>50</v>
      </c>
      <c r="H6" s="229"/>
      <c r="I6" s="222"/>
      <c r="K6" s="122" t="s">
        <v>49</v>
      </c>
      <c r="L6" s="252"/>
      <c r="M6" s="40" t="s">
        <v>15</v>
      </c>
      <c r="N6" s="122" t="s">
        <v>49</v>
      </c>
      <c r="O6" s="252"/>
      <c r="P6" s="40" t="s">
        <v>15</v>
      </c>
    </row>
    <row r="7" spans="1:16" ht="15" thickBot="1">
      <c r="A7" s="191" t="s">
        <v>41</v>
      </c>
      <c r="B7" s="192"/>
      <c r="C7" s="193">
        <v>1</v>
      </c>
      <c r="D7" s="194"/>
      <c r="F7" s="227" t="s">
        <v>42</v>
      </c>
      <c r="G7" s="228">
        <v>10</v>
      </c>
      <c r="H7" s="230"/>
      <c r="I7" s="231"/>
      <c r="K7" s="122" t="s">
        <v>42</v>
      </c>
      <c r="L7" s="252"/>
      <c r="M7" s="40">
        <v>1</v>
      </c>
      <c r="N7" s="122" t="s">
        <v>42</v>
      </c>
      <c r="O7" s="252"/>
      <c r="P7" s="40">
        <v>1</v>
      </c>
    </row>
    <row r="8" spans="1:16" ht="53.4">
      <c r="A8" s="195" t="s">
        <v>43</v>
      </c>
      <c r="B8" s="196" t="s">
        <v>44</v>
      </c>
      <c r="C8" s="197" t="s">
        <v>45</v>
      </c>
      <c r="D8" s="198" t="s">
        <v>46</v>
      </c>
      <c r="F8" s="195" t="s">
        <v>43</v>
      </c>
      <c r="G8" s="196" t="s">
        <v>52</v>
      </c>
      <c r="H8" s="197" t="s">
        <v>53</v>
      </c>
      <c r="I8" s="232" t="s">
        <v>54</v>
      </c>
      <c r="K8" s="125" t="s">
        <v>43</v>
      </c>
      <c r="L8" s="253" t="s">
        <v>44</v>
      </c>
      <c r="M8" s="126" t="s">
        <v>54</v>
      </c>
      <c r="N8" s="125" t="s">
        <v>43</v>
      </c>
      <c r="O8" s="253" t="s">
        <v>44</v>
      </c>
      <c r="P8" s="126" t="s">
        <v>54</v>
      </c>
    </row>
    <row r="9" spans="1:16">
      <c r="A9" s="199">
        <v>39172</v>
      </c>
      <c r="B9" s="200">
        <v>615625</v>
      </c>
      <c r="C9" s="201"/>
      <c r="D9" s="202"/>
      <c r="F9" s="199">
        <v>39172</v>
      </c>
      <c r="G9" s="200">
        <v>345379</v>
      </c>
      <c r="H9" s="233"/>
      <c r="I9" s="234"/>
      <c r="K9" s="129">
        <v>39172</v>
      </c>
      <c r="L9" s="254">
        <v>108251</v>
      </c>
      <c r="M9" s="132"/>
      <c r="N9" s="129">
        <v>39172</v>
      </c>
      <c r="O9" s="254">
        <v>1127</v>
      </c>
      <c r="P9" s="132"/>
    </row>
    <row r="10" spans="1:16">
      <c r="A10" s="199">
        <v>39202</v>
      </c>
      <c r="B10" s="200">
        <v>655635</v>
      </c>
      <c r="C10" s="201">
        <v>40010</v>
      </c>
      <c r="D10" s="202">
        <v>41250.31</v>
      </c>
      <c r="F10" s="199">
        <v>39196</v>
      </c>
      <c r="G10" s="200">
        <v>375289</v>
      </c>
      <c r="H10" s="233"/>
      <c r="I10" s="234">
        <v>299100</v>
      </c>
      <c r="K10" s="129">
        <v>39196</v>
      </c>
      <c r="L10" s="254">
        <v>115341</v>
      </c>
      <c r="M10" s="132">
        <v>7090</v>
      </c>
      <c r="N10" s="129">
        <v>39196</v>
      </c>
      <c r="O10" s="254">
        <v>1140</v>
      </c>
      <c r="P10" s="132">
        <v>13</v>
      </c>
    </row>
    <row r="11" spans="1:16">
      <c r="A11" s="199">
        <v>39232</v>
      </c>
      <c r="B11" s="200">
        <v>680032</v>
      </c>
      <c r="C11" s="201">
        <v>24397</v>
      </c>
      <c r="D11" s="202">
        <v>25153.306999999997</v>
      </c>
      <c r="F11" s="199">
        <v>39232</v>
      </c>
      <c r="G11" s="200">
        <v>407867</v>
      </c>
      <c r="H11" s="233"/>
      <c r="I11" s="234">
        <v>325780</v>
      </c>
      <c r="K11" s="129">
        <v>39232</v>
      </c>
      <c r="L11" s="254">
        <v>125600</v>
      </c>
      <c r="M11" s="132">
        <v>10259</v>
      </c>
      <c r="N11" s="129">
        <v>39232</v>
      </c>
      <c r="O11" s="254">
        <v>1140</v>
      </c>
      <c r="P11" s="132">
        <v>0</v>
      </c>
    </row>
    <row r="12" spans="1:16">
      <c r="A12" s="199">
        <v>39261</v>
      </c>
      <c r="B12" s="200">
        <v>696725</v>
      </c>
      <c r="C12" s="201">
        <v>16693</v>
      </c>
      <c r="D12" s="202">
        <v>17210.483</v>
      </c>
      <c r="F12" s="199">
        <v>39261</v>
      </c>
      <c r="G12" s="200">
        <v>434320</v>
      </c>
      <c r="H12" s="201"/>
      <c r="I12" s="234">
        <v>264530</v>
      </c>
      <c r="K12" s="129">
        <v>39261</v>
      </c>
      <c r="L12" s="254">
        <v>134091</v>
      </c>
      <c r="M12" s="59">
        <v>8491</v>
      </c>
      <c r="N12" s="129">
        <v>39261</v>
      </c>
      <c r="O12" s="254">
        <v>1181</v>
      </c>
      <c r="P12" s="59">
        <v>41</v>
      </c>
    </row>
    <row r="13" spans="1:16">
      <c r="A13" s="199">
        <v>39293</v>
      </c>
      <c r="B13" s="200">
        <v>715833</v>
      </c>
      <c r="C13" s="201">
        <v>19108</v>
      </c>
      <c r="D13" s="202">
        <v>19700.347999999998</v>
      </c>
      <c r="F13" s="199">
        <v>39293</v>
      </c>
      <c r="G13" s="200">
        <v>462968</v>
      </c>
      <c r="H13" s="201"/>
      <c r="I13" s="234">
        <v>286480</v>
      </c>
      <c r="K13" s="129">
        <v>39293</v>
      </c>
      <c r="L13" s="254">
        <v>143440</v>
      </c>
      <c r="M13" s="59">
        <v>9349</v>
      </c>
      <c r="N13" s="129">
        <v>39293</v>
      </c>
      <c r="O13" s="254">
        <v>1189</v>
      </c>
      <c r="P13" s="59">
        <v>8</v>
      </c>
    </row>
    <row r="14" spans="1:16">
      <c r="A14" s="199">
        <v>39321</v>
      </c>
      <c r="B14" s="200">
        <v>730300</v>
      </c>
      <c r="C14" s="201">
        <v>14467</v>
      </c>
      <c r="D14" s="202">
        <v>14915.476999999999</v>
      </c>
      <c r="F14" s="199">
        <v>39322</v>
      </c>
      <c r="G14" s="200">
        <v>485732</v>
      </c>
      <c r="H14" s="201"/>
      <c r="I14" s="234">
        <v>227640</v>
      </c>
      <c r="K14" s="129">
        <v>39321</v>
      </c>
      <c r="L14" s="254">
        <v>151278</v>
      </c>
      <c r="M14" s="59">
        <v>7838</v>
      </c>
      <c r="N14" s="129">
        <v>39321</v>
      </c>
      <c r="O14" s="254">
        <v>1194</v>
      </c>
      <c r="P14" s="59">
        <v>5</v>
      </c>
    </row>
    <row r="15" spans="1:16">
      <c r="A15" s="199">
        <v>39353</v>
      </c>
      <c r="B15" s="200">
        <v>755888</v>
      </c>
      <c r="C15" s="201">
        <v>25588</v>
      </c>
      <c r="D15" s="202">
        <v>26381.227999999999</v>
      </c>
      <c r="F15" s="199">
        <v>39353</v>
      </c>
      <c r="G15" s="200">
        <v>520765</v>
      </c>
      <c r="H15" s="201"/>
      <c r="I15" s="234">
        <v>350330</v>
      </c>
      <c r="K15" s="129">
        <v>39353</v>
      </c>
      <c r="L15" s="254">
        <v>161036</v>
      </c>
      <c r="M15" s="59">
        <v>9758</v>
      </c>
      <c r="N15" s="129">
        <v>39353</v>
      </c>
      <c r="O15" s="254">
        <v>1200</v>
      </c>
      <c r="P15" s="59">
        <v>6</v>
      </c>
    </row>
    <row r="16" spans="1:16">
      <c r="A16" s="199">
        <v>39385</v>
      </c>
      <c r="B16" s="200">
        <v>784081</v>
      </c>
      <c r="C16" s="201">
        <v>28193</v>
      </c>
      <c r="D16" s="202">
        <v>29066.982999999997</v>
      </c>
      <c r="F16" s="199">
        <v>39385</v>
      </c>
      <c r="G16" s="200">
        <v>547749</v>
      </c>
      <c r="H16" s="201"/>
      <c r="I16" s="234">
        <v>269840</v>
      </c>
      <c r="K16" s="129">
        <v>39385</v>
      </c>
      <c r="L16" s="254">
        <v>170089</v>
      </c>
      <c r="M16" s="59">
        <v>9053</v>
      </c>
      <c r="N16" s="129">
        <v>39385</v>
      </c>
      <c r="O16" s="254">
        <v>1214</v>
      </c>
      <c r="P16" s="59">
        <v>14</v>
      </c>
    </row>
    <row r="17" spans="1:16">
      <c r="A17" s="199">
        <v>39419</v>
      </c>
      <c r="B17" s="200">
        <v>834382</v>
      </c>
      <c r="C17" s="201">
        <v>50301</v>
      </c>
      <c r="D17" s="202">
        <v>51860.330999999998</v>
      </c>
      <c r="F17" s="199">
        <v>39419</v>
      </c>
      <c r="G17" s="235">
        <v>583562</v>
      </c>
      <c r="H17" s="236"/>
      <c r="I17" s="234">
        <v>358130</v>
      </c>
      <c r="K17" s="129">
        <v>39419</v>
      </c>
      <c r="L17" s="254">
        <v>179645</v>
      </c>
      <c r="M17" s="59">
        <v>9556</v>
      </c>
      <c r="N17" s="129">
        <v>39419</v>
      </c>
      <c r="O17" s="254">
        <v>1227</v>
      </c>
      <c r="P17" s="59">
        <v>13</v>
      </c>
    </row>
    <row r="18" spans="1:16">
      <c r="A18" s="199">
        <v>39444</v>
      </c>
      <c r="B18" s="200">
        <v>881270</v>
      </c>
      <c r="C18" s="201">
        <v>46888</v>
      </c>
      <c r="D18" s="202">
        <v>48341.527999999998</v>
      </c>
      <c r="F18" s="199">
        <v>39446</v>
      </c>
      <c r="G18" s="235">
        <v>613715</v>
      </c>
      <c r="H18" s="236"/>
      <c r="I18" s="234">
        <v>301530</v>
      </c>
      <c r="K18" s="129">
        <v>39444</v>
      </c>
      <c r="L18" s="254">
        <v>186604</v>
      </c>
      <c r="M18" s="59">
        <v>6959</v>
      </c>
      <c r="N18" s="129">
        <v>39444</v>
      </c>
      <c r="O18" s="254">
        <v>1236</v>
      </c>
      <c r="P18" s="59">
        <v>9</v>
      </c>
    </row>
    <row r="19" spans="1:16">
      <c r="A19" s="199">
        <v>39476</v>
      </c>
      <c r="B19" s="200">
        <v>935475</v>
      </c>
      <c r="C19" s="201">
        <v>54205</v>
      </c>
      <c r="D19" s="202">
        <v>55885.354999999996</v>
      </c>
      <c r="F19" s="199">
        <v>39476</v>
      </c>
      <c r="G19" s="235">
        <v>647065</v>
      </c>
      <c r="H19" s="236"/>
      <c r="I19" s="234">
        <v>333500</v>
      </c>
      <c r="K19" s="129">
        <v>39476</v>
      </c>
      <c r="L19" s="254">
        <v>196672</v>
      </c>
      <c r="M19" s="59">
        <v>10068</v>
      </c>
      <c r="N19" s="129">
        <v>39476</v>
      </c>
      <c r="O19" s="254">
        <v>1250</v>
      </c>
      <c r="P19" s="59">
        <v>14</v>
      </c>
    </row>
    <row r="20" spans="1:16">
      <c r="A20" s="199">
        <v>39510</v>
      </c>
      <c r="B20" s="200">
        <v>995820</v>
      </c>
      <c r="C20" s="201">
        <v>60345</v>
      </c>
      <c r="D20" s="202">
        <v>62215.694999999992</v>
      </c>
      <c r="F20" s="203">
        <v>39510</v>
      </c>
      <c r="G20" s="200">
        <v>684418</v>
      </c>
      <c r="H20" s="201"/>
      <c r="I20" s="234">
        <v>373530</v>
      </c>
      <c r="K20" s="129">
        <v>39510</v>
      </c>
      <c r="L20" s="254">
        <v>205731</v>
      </c>
      <c r="M20" s="59">
        <v>9059</v>
      </c>
      <c r="N20" s="129">
        <v>39510</v>
      </c>
      <c r="O20" s="254">
        <v>1257</v>
      </c>
      <c r="P20" s="59">
        <v>7</v>
      </c>
    </row>
    <row r="21" spans="1:16">
      <c r="A21" s="203">
        <v>39538</v>
      </c>
      <c r="B21" s="200">
        <v>1041251</v>
      </c>
      <c r="C21" s="201">
        <v>45431</v>
      </c>
      <c r="D21" s="202">
        <v>46839.360999999997</v>
      </c>
      <c r="F21" s="203">
        <v>39538</v>
      </c>
      <c r="G21" s="235">
        <v>715196</v>
      </c>
      <c r="H21" s="236"/>
      <c r="I21" s="234">
        <v>307780</v>
      </c>
      <c r="K21" s="75">
        <v>39538</v>
      </c>
      <c r="L21" s="254">
        <v>213869</v>
      </c>
      <c r="M21" s="59">
        <v>8138</v>
      </c>
      <c r="N21" s="75">
        <v>39538</v>
      </c>
      <c r="O21" s="254">
        <v>1267</v>
      </c>
      <c r="P21" s="59">
        <v>10</v>
      </c>
    </row>
    <row r="22" spans="1:16">
      <c r="A22" s="203">
        <v>39568</v>
      </c>
      <c r="B22" s="200">
        <v>1082474</v>
      </c>
      <c r="C22" s="201">
        <v>41223</v>
      </c>
      <c r="D22" s="202">
        <v>42500.912999999993</v>
      </c>
      <c r="F22" s="203">
        <v>39568</v>
      </c>
      <c r="G22" s="204">
        <v>746955</v>
      </c>
      <c r="H22" s="237"/>
      <c r="I22" s="234">
        <v>317590</v>
      </c>
      <c r="K22" s="75">
        <v>39568</v>
      </c>
      <c r="L22" s="255">
        <v>222643</v>
      </c>
      <c r="M22" s="59">
        <v>8774</v>
      </c>
      <c r="N22" s="75">
        <v>39568</v>
      </c>
      <c r="O22" s="255">
        <v>1280</v>
      </c>
      <c r="P22" s="59">
        <v>13</v>
      </c>
    </row>
    <row r="23" spans="1:16">
      <c r="A23" s="203">
        <v>39601</v>
      </c>
      <c r="B23" s="204">
        <v>1100991</v>
      </c>
      <c r="C23" s="201">
        <v>18517</v>
      </c>
      <c r="D23" s="202">
        <v>19091.026999999998</v>
      </c>
      <c r="F23" s="203">
        <v>39601</v>
      </c>
      <c r="G23" s="204">
        <v>781332</v>
      </c>
      <c r="H23" s="237"/>
      <c r="I23" s="234">
        <v>343770</v>
      </c>
      <c r="K23" s="75">
        <v>39601</v>
      </c>
      <c r="L23" s="255">
        <v>233548</v>
      </c>
      <c r="M23" s="59">
        <v>10905</v>
      </c>
      <c r="N23" s="75">
        <v>39601</v>
      </c>
      <c r="O23" s="255">
        <v>1297</v>
      </c>
      <c r="P23" s="59">
        <v>17</v>
      </c>
    </row>
    <row r="24" spans="1:16">
      <c r="A24" s="203">
        <v>39626</v>
      </c>
      <c r="B24" s="204">
        <v>1122370</v>
      </c>
      <c r="C24" s="201">
        <v>21379</v>
      </c>
      <c r="D24" s="202">
        <v>22041.749</v>
      </c>
      <c r="F24" s="203">
        <v>39626</v>
      </c>
      <c r="G24" s="204">
        <v>799147</v>
      </c>
      <c r="H24" s="237"/>
      <c r="I24" s="234">
        <v>178150</v>
      </c>
      <c r="K24" s="75">
        <v>39626</v>
      </c>
      <c r="L24" s="255">
        <v>239654</v>
      </c>
      <c r="M24" s="59">
        <v>6106</v>
      </c>
      <c r="N24" s="75">
        <v>39626</v>
      </c>
      <c r="O24" s="255">
        <v>1305</v>
      </c>
      <c r="P24" s="59">
        <v>8</v>
      </c>
    </row>
    <row r="25" spans="1:16">
      <c r="A25" s="203">
        <v>39658</v>
      </c>
      <c r="B25" s="204">
        <v>1141770</v>
      </c>
      <c r="C25" s="201">
        <v>19400</v>
      </c>
      <c r="D25" s="202">
        <v>20001.399999999998</v>
      </c>
      <c r="F25" s="203">
        <v>39658</v>
      </c>
      <c r="G25" s="204">
        <v>829622</v>
      </c>
      <c r="H25" s="237"/>
      <c r="I25" s="234">
        <v>304750</v>
      </c>
      <c r="K25" s="75">
        <v>39658</v>
      </c>
      <c r="L25" s="255">
        <v>250015</v>
      </c>
      <c r="M25" s="59">
        <v>10361</v>
      </c>
      <c r="N25" s="75">
        <v>39658</v>
      </c>
      <c r="O25" s="255">
        <v>1319</v>
      </c>
      <c r="P25" s="59">
        <v>14</v>
      </c>
    </row>
    <row r="26" spans="1:16">
      <c r="A26" s="203">
        <v>39693</v>
      </c>
      <c r="B26" s="204">
        <v>1162147</v>
      </c>
      <c r="C26" s="201">
        <v>20377</v>
      </c>
      <c r="D26" s="202">
        <v>21008.686999999998</v>
      </c>
      <c r="F26" s="203">
        <v>39693</v>
      </c>
      <c r="G26" s="204">
        <v>862054</v>
      </c>
      <c r="H26" s="237"/>
      <c r="I26" s="234">
        <v>324320</v>
      </c>
      <c r="K26" s="75">
        <v>39693</v>
      </c>
      <c r="L26" s="255">
        <v>260949</v>
      </c>
      <c r="M26" s="59">
        <v>10934</v>
      </c>
      <c r="N26" s="75">
        <v>39693</v>
      </c>
      <c r="O26" s="255">
        <v>1335</v>
      </c>
      <c r="P26" s="59">
        <v>16</v>
      </c>
    </row>
    <row r="27" spans="1:16">
      <c r="A27" s="203">
        <v>39727</v>
      </c>
      <c r="B27" s="204">
        <v>1190997</v>
      </c>
      <c r="C27" s="201">
        <v>28850</v>
      </c>
      <c r="D27" s="202">
        <v>29744.35</v>
      </c>
      <c r="F27" s="203">
        <v>39727</v>
      </c>
      <c r="G27" s="204">
        <v>897110</v>
      </c>
      <c r="H27" s="237"/>
      <c r="I27" s="234">
        <v>350560</v>
      </c>
      <c r="K27" s="75">
        <v>39727</v>
      </c>
      <c r="L27" s="255">
        <v>271753</v>
      </c>
      <c r="M27" s="59">
        <v>10804</v>
      </c>
      <c r="N27" s="75">
        <v>39727</v>
      </c>
      <c r="O27" s="255">
        <v>1347</v>
      </c>
      <c r="P27" s="59">
        <v>12</v>
      </c>
    </row>
    <row r="28" spans="1:16">
      <c r="A28" s="203">
        <v>39750</v>
      </c>
      <c r="B28" s="204">
        <v>1221073</v>
      </c>
      <c r="C28" s="201">
        <v>30076</v>
      </c>
      <c r="D28" s="202">
        <v>31008.355999999996</v>
      </c>
      <c r="F28" s="203">
        <v>39750</v>
      </c>
      <c r="G28" s="204">
        <v>921282</v>
      </c>
      <c r="H28" s="237"/>
      <c r="I28" s="234">
        <v>241720</v>
      </c>
      <c r="K28" s="75">
        <v>39750</v>
      </c>
      <c r="L28" s="255">
        <v>279128</v>
      </c>
      <c r="M28" s="59">
        <v>7375</v>
      </c>
      <c r="N28" s="75">
        <v>39750</v>
      </c>
      <c r="O28" s="255">
        <v>1353</v>
      </c>
      <c r="P28" s="59">
        <v>6</v>
      </c>
    </row>
    <row r="29" spans="1:16">
      <c r="A29" s="203">
        <v>39778</v>
      </c>
      <c r="B29" s="204">
        <v>1270140</v>
      </c>
      <c r="C29" s="201">
        <v>49067</v>
      </c>
      <c r="D29" s="202">
        <v>50588.076999999997</v>
      </c>
      <c r="F29" s="203">
        <v>39778</v>
      </c>
      <c r="G29" s="204">
        <v>956143</v>
      </c>
      <c r="H29" s="237"/>
      <c r="I29" s="234">
        <v>348610</v>
      </c>
      <c r="K29" s="75">
        <v>39778</v>
      </c>
      <c r="L29" s="255">
        <v>287849</v>
      </c>
      <c r="M29" s="59">
        <v>8721</v>
      </c>
      <c r="N29" s="75">
        <v>39778</v>
      </c>
      <c r="O29" s="255">
        <v>1359</v>
      </c>
      <c r="P29" s="59">
        <v>6</v>
      </c>
    </row>
    <row r="30" spans="1:16">
      <c r="A30" s="203">
        <v>39810</v>
      </c>
      <c r="B30" s="204">
        <v>1334670</v>
      </c>
      <c r="C30" s="201">
        <v>64530</v>
      </c>
      <c r="D30" s="202">
        <v>66530.429999999993</v>
      </c>
      <c r="F30" s="203">
        <v>39810</v>
      </c>
      <c r="G30" s="204">
        <v>989588</v>
      </c>
      <c r="H30" s="237"/>
      <c r="I30" s="234">
        <v>334450</v>
      </c>
      <c r="K30" s="75">
        <v>39810</v>
      </c>
      <c r="L30" s="255">
        <v>298194</v>
      </c>
      <c r="M30" s="59">
        <v>10345</v>
      </c>
      <c r="N30" s="75">
        <v>39810</v>
      </c>
      <c r="O30" s="255">
        <v>1364</v>
      </c>
      <c r="P30" s="59">
        <v>5</v>
      </c>
    </row>
    <row r="31" spans="1:16">
      <c r="A31" s="203">
        <v>39841</v>
      </c>
      <c r="B31" s="204">
        <v>1403130</v>
      </c>
      <c r="C31" s="201">
        <v>68460</v>
      </c>
      <c r="D31" s="202">
        <v>70582.259999999995</v>
      </c>
      <c r="F31" s="203">
        <v>39841</v>
      </c>
      <c r="G31" s="204">
        <v>42022</v>
      </c>
      <c r="H31" s="237"/>
      <c r="I31" s="234">
        <v>420220</v>
      </c>
      <c r="K31" s="75">
        <v>39841</v>
      </c>
      <c r="L31" s="255">
        <v>307907</v>
      </c>
      <c r="M31" s="59">
        <v>9713</v>
      </c>
      <c r="N31" s="75">
        <v>39841</v>
      </c>
      <c r="O31" s="255">
        <v>1366</v>
      </c>
      <c r="P31" s="59">
        <v>2</v>
      </c>
    </row>
    <row r="32" spans="1:16">
      <c r="A32" s="203">
        <v>39870</v>
      </c>
      <c r="B32" s="204">
        <v>1464053</v>
      </c>
      <c r="C32" s="201">
        <v>60923</v>
      </c>
      <c r="D32" s="202">
        <v>62811.612999999998</v>
      </c>
      <c r="F32" s="203">
        <v>39870</v>
      </c>
      <c r="G32" s="204">
        <v>81878</v>
      </c>
      <c r="H32" s="237"/>
      <c r="I32" s="201">
        <v>398560</v>
      </c>
      <c r="K32" s="75">
        <v>39870</v>
      </c>
      <c r="L32" s="255">
        <v>317291</v>
      </c>
      <c r="M32" s="59">
        <v>9384</v>
      </c>
      <c r="N32" s="75">
        <v>39870</v>
      </c>
      <c r="O32" s="255">
        <v>1370</v>
      </c>
      <c r="P32" s="59">
        <v>4</v>
      </c>
    </row>
    <row r="33" spans="1:16">
      <c r="A33" s="203">
        <v>39902</v>
      </c>
      <c r="B33" s="204">
        <v>1519015</v>
      </c>
      <c r="C33" s="201">
        <v>54962</v>
      </c>
      <c r="D33" s="202">
        <v>56665.821999999993</v>
      </c>
      <c r="F33" s="203">
        <v>39903</v>
      </c>
      <c r="G33" s="204">
        <v>123418</v>
      </c>
      <c r="H33" s="237"/>
      <c r="I33" s="201">
        <v>415400</v>
      </c>
      <c r="K33" s="75">
        <v>39902</v>
      </c>
      <c r="L33" s="255">
        <v>327754</v>
      </c>
      <c r="M33" s="59">
        <v>10463</v>
      </c>
      <c r="N33" s="75">
        <v>39902</v>
      </c>
      <c r="O33" s="255">
        <v>1374</v>
      </c>
      <c r="P33" s="59">
        <v>4</v>
      </c>
    </row>
    <row r="34" spans="1:16">
      <c r="A34" s="203">
        <v>39932</v>
      </c>
      <c r="B34" s="204">
        <v>1562290</v>
      </c>
      <c r="C34" s="201">
        <v>43275</v>
      </c>
      <c r="D34" s="202">
        <v>44616.524999999994</v>
      </c>
      <c r="F34" s="203">
        <v>39932</v>
      </c>
      <c r="G34" s="204">
        <v>159837</v>
      </c>
      <c r="H34" s="237"/>
      <c r="I34" s="201">
        <v>364190</v>
      </c>
      <c r="K34" s="75">
        <v>39932</v>
      </c>
      <c r="L34" s="255">
        <v>338036</v>
      </c>
      <c r="M34" s="59">
        <v>10282</v>
      </c>
      <c r="N34" s="75">
        <v>39932</v>
      </c>
      <c r="O34" s="255">
        <v>1375</v>
      </c>
      <c r="P34" s="59">
        <v>1</v>
      </c>
    </row>
    <row r="35" spans="1:16">
      <c r="A35" s="203">
        <v>39962</v>
      </c>
      <c r="B35" s="204">
        <v>1594630</v>
      </c>
      <c r="C35" s="201">
        <v>32340</v>
      </c>
      <c r="D35" s="202">
        <v>33342.54</v>
      </c>
      <c r="F35" s="203">
        <v>39962</v>
      </c>
      <c r="G35" s="204">
        <v>194700</v>
      </c>
      <c r="H35" s="237"/>
      <c r="I35" s="201">
        <v>348630</v>
      </c>
      <c r="K35" s="75">
        <v>39962</v>
      </c>
      <c r="L35" s="255">
        <v>348591</v>
      </c>
      <c r="M35" s="59">
        <v>10555</v>
      </c>
      <c r="N35" s="75">
        <v>39962</v>
      </c>
      <c r="O35" s="255">
        <v>1378</v>
      </c>
      <c r="P35" s="59">
        <v>3</v>
      </c>
    </row>
    <row r="36" spans="1:16">
      <c r="A36" s="203">
        <v>39994</v>
      </c>
      <c r="B36" s="204">
        <v>1617020</v>
      </c>
      <c r="C36" s="201">
        <v>22390</v>
      </c>
      <c r="D36" s="202">
        <v>23084.089999999997</v>
      </c>
      <c r="F36" s="203">
        <v>39994</v>
      </c>
      <c r="G36" s="204">
        <v>230310</v>
      </c>
      <c r="H36" s="237"/>
      <c r="I36" s="201">
        <v>356100</v>
      </c>
      <c r="K36" s="75">
        <v>39994</v>
      </c>
      <c r="L36" s="255">
        <v>359841</v>
      </c>
      <c r="M36" s="59">
        <v>11250</v>
      </c>
      <c r="N36" s="75">
        <v>39994</v>
      </c>
      <c r="O36" s="255">
        <v>1380</v>
      </c>
      <c r="P36" s="59">
        <v>2</v>
      </c>
    </row>
    <row r="37" spans="1:16">
      <c r="A37" s="203">
        <v>40029</v>
      </c>
      <c r="B37" s="204">
        <v>1638520</v>
      </c>
      <c r="C37" s="201">
        <v>21500</v>
      </c>
      <c r="D37" s="202">
        <v>22166.5</v>
      </c>
      <c r="F37" s="203">
        <v>40028</v>
      </c>
      <c r="G37" s="204">
        <v>267521</v>
      </c>
      <c r="H37" s="237"/>
      <c r="I37" s="201">
        <v>372110</v>
      </c>
      <c r="K37" s="75">
        <v>40029</v>
      </c>
      <c r="L37" s="255">
        <v>372524</v>
      </c>
      <c r="M37" s="59">
        <v>12683</v>
      </c>
      <c r="N37" s="75">
        <v>40029</v>
      </c>
      <c r="O37" s="255">
        <v>1382</v>
      </c>
      <c r="P37" s="59">
        <v>2</v>
      </c>
    </row>
    <row r="38" spans="1:16">
      <c r="A38" s="203">
        <v>40056</v>
      </c>
      <c r="B38" s="204">
        <v>1656510</v>
      </c>
      <c r="C38" s="201">
        <v>17990</v>
      </c>
      <c r="D38" s="202">
        <v>18547.689999999999</v>
      </c>
      <c r="F38" s="203">
        <v>40056</v>
      </c>
      <c r="G38" s="204">
        <v>298003</v>
      </c>
      <c r="H38" s="237"/>
      <c r="I38" s="201">
        <v>304820</v>
      </c>
      <c r="K38" s="75">
        <v>40056</v>
      </c>
      <c r="L38" s="255">
        <v>382456</v>
      </c>
      <c r="M38" s="59">
        <v>9932</v>
      </c>
      <c r="N38" s="75">
        <v>40056</v>
      </c>
      <c r="O38" s="255">
        <v>1386</v>
      </c>
      <c r="P38" s="59">
        <v>4</v>
      </c>
    </row>
    <row r="39" spans="1:16">
      <c r="A39" s="203">
        <v>40086</v>
      </c>
      <c r="B39" s="204">
        <v>1678828</v>
      </c>
      <c r="C39" s="201">
        <v>22318</v>
      </c>
      <c r="D39" s="202">
        <v>23009.857999999997</v>
      </c>
      <c r="F39" s="203">
        <v>40086</v>
      </c>
      <c r="G39" s="204">
        <v>330333</v>
      </c>
      <c r="H39" s="237"/>
      <c r="I39" s="201">
        <v>323300</v>
      </c>
      <c r="K39" s="75">
        <v>40086</v>
      </c>
      <c r="L39" s="255">
        <v>393343</v>
      </c>
      <c r="M39" s="59">
        <v>10887</v>
      </c>
      <c r="N39" s="75">
        <v>40086</v>
      </c>
      <c r="O39" s="255">
        <v>1386</v>
      </c>
      <c r="P39" s="59">
        <v>0</v>
      </c>
    </row>
    <row r="40" spans="1:16">
      <c r="A40" s="203">
        <v>40113</v>
      </c>
      <c r="B40" s="204">
        <v>1709677</v>
      </c>
      <c r="C40" s="201">
        <v>30849</v>
      </c>
      <c r="D40" s="202">
        <v>31805.318999999996</v>
      </c>
      <c r="F40" s="203">
        <v>40113</v>
      </c>
      <c r="G40" s="204">
        <v>360828</v>
      </c>
      <c r="H40" s="237"/>
      <c r="I40" s="201">
        <v>304950</v>
      </c>
      <c r="K40" s="75">
        <v>40113</v>
      </c>
      <c r="L40" s="255">
        <v>402214</v>
      </c>
      <c r="M40" s="59">
        <v>8871</v>
      </c>
      <c r="N40" s="75">
        <v>40113</v>
      </c>
      <c r="O40" s="255">
        <v>1386</v>
      </c>
      <c r="P40" s="59">
        <v>0</v>
      </c>
    </row>
    <row r="41" spans="1:16">
      <c r="A41" s="203">
        <v>40144</v>
      </c>
      <c r="B41" s="204">
        <v>1756266</v>
      </c>
      <c r="C41" s="201">
        <v>46589</v>
      </c>
      <c r="D41" s="202">
        <v>48033.258999999998</v>
      </c>
      <c r="F41" s="203">
        <v>40144</v>
      </c>
      <c r="G41" s="204">
        <v>399201</v>
      </c>
      <c r="H41" s="237"/>
      <c r="I41" s="201">
        <v>383730</v>
      </c>
      <c r="K41" s="75">
        <v>40144</v>
      </c>
      <c r="L41" s="255">
        <v>412289</v>
      </c>
      <c r="M41" s="59">
        <v>10075</v>
      </c>
      <c r="N41" s="75">
        <v>40144</v>
      </c>
      <c r="O41" s="255">
        <v>1386</v>
      </c>
      <c r="P41" s="59">
        <v>0</v>
      </c>
    </row>
    <row r="42" spans="1:16">
      <c r="A42" s="203">
        <v>40178</v>
      </c>
      <c r="B42" s="205">
        <v>1824778</v>
      </c>
      <c r="C42" s="201">
        <v>68512</v>
      </c>
      <c r="D42" s="202">
        <v>70635.871999999988</v>
      </c>
      <c r="F42" s="203">
        <v>40178</v>
      </c>
      <c r="G42" s="204">
        <v>443650</v>
      </c>
      <c r="H42" s="237"/>
      <c r="I42" s="201">
        <v>444490</v>
      </c>
      <c r="K42" s="75">
        <v>40178</v>
      </c>
      <c r="L42" s="255">
        <v>424139</v>
      </c>
      <c r="M42" s="59">
        <v>11850</v>
      </c>
      <c r="N42" s="75">
        <v>40178</v>
      </c>
      <c r="O42" s="255">
        <v>1390</v>
      </c>
      <c r="P42" s="59">
        <v>4</v>
      </c>
    </row>
    <row r="43" spans="1:16">
      <c r="A43" s="206">
        <v>40207</v>
      </c>
      <c r="B43" s="204">
        <v>1883680</v>
      </c>
      <c r="C43" s="201">
        <v>58902</v>
      </c>
      <c r="D43" s="202">
        <v>60727.961999999992</v>
      </c>
      <c r="F43" s="203">
        <v>40207</v>
      </c>
      <c r="G43" s="204">
        <v>481839</v>
      </c>
      <c r="H43" s="237"/>
      <c r="I43" s="201">
        <v>381890</v>
      </c>
      <c r="K43" s="75">
        <v>40207</v>
      </c>
      <c r="L43" s="255">
        <v>434321</v>
      </c>
      <c r="M43" s="59">
        <v>10182</v>
      </c>
      <c r="N43" s="75">
        <v>40207</v>
      </c>
      <c r="O43" s="255">
        <v>1391</v>
      </c>
      <c r="P43" s="59">
        <v>1</v>
      </c>
    </row>
    <row r="44" spans="1:16">
      <c r="A44" s="206">
        <v>40238</v>
      </c>
      <c r="B44" s="204">
        <v>1946553</v>
      </c>
      <c r="C44" s="201">
        <v>62873</v>
      </c>
      <c r="D44" s="202">
        <v>64822.062999999995</v>
      </c>
      <c r="F44" s="203">
        <v>40238</v>
      </c>
      <c r="G44" s="204">
        <v>524164</v>
      </c>
      <c r="H44" s="237"/>
      <c r="I44" s="201">
        <v>423250</v>
      </c>
      <c r="K44" s="75">
        <v>40238</v>
      </c>
      <c r="L44" s="255">
        <v>445227</v>
      </c>
      <c r="M44" s="59">
        <v>10906</v>
      </c>
      <c r="N44" s="75">
        <v>40238</v>
      </c>
      <c r="O44" s="255">
        <v>1392</v>
      </c>
      <c r="P44" s="59">
        <v>1</v>
      </c>
    </row>
    <row r="45" spans="1:16">
      <c r="A45" s="206">
        <v>40267</v>
      </c>
      <c r="B45" s="204">
        <v>28670</v>
      </c>
      <c r="C45" s="201">
        <v>28670</v>
      </c>
      <c r="D45" s="202">
        <v>29558.769999999997</v>
      </c>
      <c r="F45" s="203">
        <v>40268</v>
      </c>
      <c r="G45" s="204">
        <v>561400</v>
      </c>
      <c r="H45" s="237"/>
      <c r="I45" s="201">
        <v>372360</v>
      </c>
      <c r="K45" s="75">
        <v>40268</v>
      </c>
      <c r="L45" s="255">
        <v>454106</v>
      </c>
      <c r="M45" s="59">
        <v>8879</v>
      </c>
      <c r="N45" s="75">
        <v>40268</v>
      </c>
      <c r="O45" s="255">
        <v>1394</v>
      </c>
      <c r="P45" s="59">
        <v>2</v>
      </c>
    </row>
    <row r="46" spans="1:16">
      <c r="A46" s="206">
        <v>40298</v>
      </c>
      <c r="B46" s="204">
        <v>69871</v>
      </c>
      <c r="C46" s="201">
        <v>41201</v>
      </c>
      <c r="D46" s="202">
        <v>42478.231</v>
      </c>
      <c r="F46" s="203">
        <v>40298</v>
      </c>
      <c r="G46" s="204">
        <v>599301</v>
      </c>
      <c r="H46" s="237"/>
      <c r="I46" s="201">
        <v>379010</v>
      </c>
      <c r="K46" s="75">
        <v>40298</v>
      </c>
      <c r="L46" s="255">
        <v>463994</v>
      </c>
      <c r="M46" s="59">
        <v>9888</v>
      </c>
      <c r="N46" s="75">
        <v>40298</v>
      </c>
      <c r="O46" s="255">
        <v>1395</v>
      </c>
      <c r="P46" s="59">
        <v>1</v>
      </c>
    </row>
    <row r="47" spans="1:16">
      <c r="A47" s="207">
        <v>40326</v>
      </c>
      <c r="B47" s="204">
        <v>109709</v>
      </c>
      <c r="C47" s="201">
        <v>39838</v>
      </c>
      <c r="D47" s="202">
        <v>41072.977999999996</v>
      </c>
      <c r="F47" s="203">
        <v>40326</v>
      </c>
      <c r="G47" s="204">
        <v>632067</v>
      </c>
      <c r="H47" s="237"/>
      <c r="I47" s="201">
        <v>327660</v>
      </c>
      <c r="K47" s="75">
        <v>40326</v>
      </c>
      <c r="L47" s="255">
        <v>473036</v>
      </c>
      <c r="M47" s="59">
        <v>9042</v>
      </c>
      <c r="N47" s="75">
        <v>40329</v>
      </c>
      <c r="O47" s="255">
        <v>1396</v>
      </c>
      <c r="P47" s="59">
        <v>1</v>
      </c>
    </row>
    <row r="48" spans="1:16">
      <c r="A48" s="203">
        <v>40359</v>
      </c>
      <c r="B48" s="204">
        <v>115178</v>
      </c>
      <c r="C48" s="201">
        <v>5469</v>
      </c>
      <c r="D48" s="202">
        <v>5638.5389999999998</v>
      </c>
      <c r="F48" s="203">
        <v>40359</v>
      </c>
      <c r="G48" s="204">
        <v>666833</v>
      </c>
      <c r="H48" s="237"/>
      <c r="I48" s="201">
        <v>347660</v>
      </c>
      <c r="K48" s="75">
        <v>40359</v>
      </c>
      <c r="L48" s="255">
        <v>483635</v>
      </c>
      <c r="M48" s="59">
        <v>10599</v>
      </c>
      <c r="N48" s="75">
        <v>40359</v>
      </c>
      <c r="O48" s="255">
        <v>1397</v>
      </c>
      <c r="P48" s="59">
        <v>1</v>
      </c>
    </row>
    <row r="49" spans="1:16">
      <c r="A49" s="203">
        <v>40390</v>
      </c>
      <c r="B49" s="204">
        <v>132166</v>
      </c>
      <c r="C49" s="201">
        <v>16988</v>
      </c>
      <c r="D49" s="202">
        <v>17514.627999999997</v>
      </c>
      <c r="F49" s="206">
        <v>40388</v>
      </c>
      <c r="G49" s="238">
        <v>699025</v>
      </c>
      <c r="H49" s="239"/>
      <c r="I49" s="201">
        <v>321920</v>
      </c>
      <c r="K49" s="75">
        <v>40390</v>
      </c>
      <c r="L49" s="255">
        <v>493834</v>
      </c>
      <c r="M49" s="59">
        <v>10199</v>
      </c>
      <c r="N49" s="75">
        <v>40390</v>
      </c>
      <c r="O49" s="255">
        <v>1398</v>
      </c>
      <c r="P49" s="59">
        <v>1</v>
      </c>
    </row>
    <row r="50" spans="1:16">
      <c r="A50" s="203">
        <v>40421</v>
      </c>
      <c r="B50" s="204">
        <v>150877</v>
      </c>
      <c r="C50" s="201">
        <v>18711</v>
      </c>
      <c r="D50" s="202">
        <v>19291.040999999997</v>
      </c>
      <c r="F50" s="203">
        <v>40421</v>
      </c>
      <c r="G50" s="238">
        <v>734219</v>
      </c>
      <c r="H50" s="239"/>
      <c r="I50" s="201">
        <v>351940</v>
      </c>
      <c r="K50" s="75">
        <v>40421</v>
      </c>
      <c r="L50" s="255">
        <v>504857</v>
      </c>
      <c r="M50" s="59">
        <v>11023</v>
      </c>
      <c r="N50" s="75">
        <v>40421</v>
      </c>
      <c r="O50" s="255">
        <v>1398</v>
      </c>
      <c r="P50" s="59">
        <v>0</v>
      </c>
    </row>
    <row r="51" spans="1:16">
      <c r="A51" s="203">
        <v>40451</v>
      </c>
      <c r="B51" s="204">
        <v>173042</v>
      </c>
      <c r="C51" s="201">
        <v>22165</v>
      </c>
      <c r="D51" s="202">
        <v>22852.114999999998</v>
      </c>
      <c r="F51" s="203">
        <v>40451</v>
      </c>
      <c r="G51" s="238">
        <v>769303</v>
      </c>
      <c r="H51" s="239"/>
      <c r="I51" s="201">
        <v>350840</v>
      </c>
      <c r="K51" s="75">
        <v>40451</v>
      </c>
      <c r="L51" s="255">
        <v>515009</v>
      </c>
      <c r="M51" s="59">
        <v>10152</v>
      </c>
      <c r="N51" s="75">
        <v>40451</v>
      </c>
      <c r="O51" s="255">
        <v>1399</v>
      </c>
      <c r="P51" s="59">
        <v>1</v>
      </c>
    </row>
    <row r="52" spans="1:16">
      <c r="A52" s="203">
        <v>40478</v>
      </c>
      <c r="B52" s="204">
        <v>206515</v>
      </c>
      <c r="C52" s="201">
        <v>33473</v>
      </c>
      <c r="D52" s="202">
        <v>34510.663</v>
      </c>
      <c r="F52" s="203">
        <v>40478</v>
      </c>
      <c r="G52" s="238">
        <v>799551</v>
      </c>
      <c r="H52" s="239"/>
      <c r="I52" s="201">
        <v>302480</v>
      </c>
      <c r="K52" s="75">
        <v>40478</v>
      </c>
      <c r="L52" s="255">
        <v>523196</v>
      </c>
      <c r="M52" s="59">
        <v>8187</v>
      </c>
      <c r="N52" s="75">
        <v>40478</v>
      </c>
      <c r="O52" s="255">
        <v>1399</v>
      </c>
      <c r="P52" s="59">
        <v>0</v>
      </c>
    </row>
    <row r="53" spans="1:16">
      <c r="A53" s="203">
        <v>40508</v>
      </c>
      <c r="B53" s="204">
        <v>257480</v>
      </c>
      <c r="C53" s="201">
        <v>50965</v>
      </c>
      <c r="D53" s="208">
        <v>52544.914999999994</v>
      </c>
      <c r="F53" s="203">
        <v>44161</v>
      </c>
      <c r="G53" s="238">
        <v>837261</v>
      </c>
      <c r="H53" s="239"/>
      <c r="I53" s="201">
        <v>377100</v>
      </c>
      <c r="K53" s="75">
        <v>40508</v>
      </c>
      <c r="L53" s="255">
        <v>532757</v>
      </c>
      <c r="M53" s="59">
        <v>9561</v>
      </c>
      <c r="N53" s="75">
        <v>40508</v>
      </c>
      <c r="O53" s="255">
        <v>1400</v>
      </c>
      <c r="P53" s="59">
        <v>1</v>
      </c>
    </row>
    <row r="54" spans="1:16">
      <c r="A54" s="203">
        <v>40547</v>
      </c>
      <c r="B54" s="204">
        <v>348672</v>
      </c>
      <c r="C54" s="201">
        <v>91192</v>
      </c>
      <c r="D54" s="208">
        <v>94018.95199999999</v>
      </c>
      <c r="F54" s="203">
        <v>40547</v>
      </c>
      <c r="G54" s="238">
        <v>886852</v>
      </c>
      <c r="H54" s="239"/>
      <c r="I54" s="201">
        <v>495910</v>
      </c>
      <c r="K54" s="75">
        <v>40547</v>
      </c>
      <c r="L54" s="255">
        <v>544216</v>
      </c>
      <c r="M54" s="59">
        <v>11459</v>
      </c>
      <c r="N54" s="75">
        <v>40547</v>
      </c>
      <c r="O54" s="255">
        <v>1401</v>
      </c>
      <c r="P54" s="59">
        <v>1</v>
      </c>
    </row>
    <row r="55" spans="1:16">
      <c r="A55" s="203">
        <v>40574</v>
      </c>
      <c r="B55" s="204">
        <v>404027</v>
      </c>
      <c r="C55" s="201">
        <v>55355</v>
      </c>
      <c r="D55" s="208">
        <v>57071.004999999997</v>
      </c>
      <c r="F55" s="203">
        <v>40574</v>
      </c>
      <c r="G55" s="238"/>
      <c r="H55" s="239"/>
      <c r="I55" s="240">
        <v>393662</v>
      </c>
      <c r="K55" s="75">
        <v>40574</v>
      </c>
      <c r="L55" s="255">
        <v>553541</v>
      </c>
      <c r="M55" s="59">
        <v>9325</v>
      </c>
      <c r="N55" s="75">
        <v>40574</v>
      </c>
      <c r="O55" s="255">
        <v>1403</v>
      </c>
      <c r="P55" s="59">
        <v>2</v>
      </c>
    </row>
    <row r="56" spans="1:16">
      <c r="A56" s="203">
        <v>40602</v>
      </c>
      <c r="B56" s="204">
        <v>457400</v>
      </c>
      <c r="C56" s="201">
        <v>53373</v>
      </c>
      <c r="D56" s="208">
        <v>55027.562999999995</v>
      </c>
      <c r="F56" s="203">
        <v>40602</v>
      </c>
      <c r="G56" s="238">
        <v>956564</v>
      </c>
      <c r="H56" s="239"/>
      <c r="I56" s="240">
        <v>352241</v>
      </c>
      <c r="K56" s="100">
        <v>40602</v>
      </c>
      <c r="L56" s="256">
        <v>563253</v>
      </c>
      <c r="M56" s="59">
        <v>9712</v>
      </c>
      <c r="N56" s="100">
        <v>40602</v>
      </c>
      <c r="O56" s="256">
        <v>1405</v>
      </c>
      <c r="P56" s="59">
        <v>2</v>
      </c>
    </row>
    <row r="57" spans="1:16">
      <c r="A57" s="203">
        <v>40634</v>
      </c>
      <c r="B57" s="204">
        <v>512800</v>
      </c>
      <c r="C57" s="201">
        <v>55400</v>
      </c>
      <c r="D57" s="208">
        <v>57117.399999999994</v>
      </c>
      <c r="F57" s="203">
        <v>40634</v>
      </c>
      <c r="G57" s="238"/>
      <c r="H57" s="239"/>
      <c r="I57" s="240">
        <v>386089</v>
      </c>
      <c r="K57" s="100">
        <v>40634</v>
      </c>
      <c r="L57" s="256">
        <v>574011</v>
      </c>
      <c r="M57" s="59">
        <v>10758</v>
      </c>
      <c r="N57" s="100">
        <v>40634</v>
      </c>
      <c r="O57" s="256">
        <v>1415</v>
      </c>
      <c r="P57" s="59">
        <v>10</v>
      </c>
    </row>
    <row r="58" spans="1:16">
      <c r="A58" s="203">
        <v>40666</v>
      </c>
      <c r="B58" s="204">
        <v>542996</v>
      </c>
      <c r="C58" s="201">
        <v>30196</v>
      </c>
      <c r="D58" s="208">
        <v>31132.075999999997</v>
      </c>
      <c r="F58" s="203">
        <v>40666</v>
      </c>
      <c r="G58" s="238"/>
      <c r="H58" s="239"/>
      <c r="I58" s="240">
        <v>339674</v>
      </c>
      <c r="K58" s="100">
        <v>40666</v>
      </c>
      <c r="L58" s="256">
        <v>582790</v>
      </c>
      <c r="M58" s="59">
        <v>8779</v>
      </c>
      <c r="N58" s="100">
        <v>40666</v>
      </c>
      <c r="O58" s="256">
        <v>1427</v>
      </c>
      <c r="P58" s="59">
        <v>12</v>
      </c>
    </row>
    <row r="59" spans="1:16">
      <c r="A59" s="203">
        <v>40693</v>
      </c>
      <c r="B59" s="204">
        <v>569046</v>
      </c>
      <c r="C59" s="201">
        <v>26050</v>
      </c>
      <c r="D59" s="208">
        <v>26857.55</v>
      </c>
      <c r="F59" s="203">
        <v>40693</v>
      </c>
      <c r="G59" s="238">
        <v>1049503</v>
      </c>
      <c r="H59" s="239"/>
      <c r="I59" s="240">
        <v>298061</v>
      </c>
      <c r="K59" s="75">
        <v>40693</v>
      </c>
      <c r="L59" s="256">
        <v>593349</v>
      </c>
      <c r="M59" s="59">
        <v>10559</v>
      </c>
      <c r="N59" s="75">
        <v>40693</v>
      </c>
      <c r="O59" s="256">
        <v>1454</v>
      </c>
      <c r="P59" s="59">
        <v>27</v>
      </c>
    </row>
    <row r="60" spans="1:16">
      <c r="A60" s="203">
        <v>40724</v>
      </c>
      <c r="B60" s="204">
        <v>590133</v>
      </c>
      <c r="C60" s="201">
        <v>21087</v>
      </c>
      <c r="D60" s="208">
        <v>21740.696999999996</v>
      </c>
      <c r="F60" s="203">
        <v>40724</v>
      </c>
      <c r="G60" s="238"/>
      <c r="H60" s="239"/>
      <c r="I60" s="240">
        <v>154399</v>
      </c>
      <c r="K60" s="75">
        <v>40724</v>
      </c>
      <c r="L60" s="255">
        <v>603562</v>
      </c>
      <c r="M60" s="130">
        <v>10213</v>
      </c>
      <c r="N60" s="75">
        <v>40724</v>
      </c>
      <c r="O60" s="255">
        <v>1632</v>
      </c>
      <c r="P60" s="59">
        <v>178</v>
      </c>
    </row>
    <row r="61" spans="1:16">
      <c r="A61" s="203">
        <v>40755</v>
      </c>
      <c r="B61" s="204">
        <v>607016</v>
      </c>
      <c r="C61" s="201">
        <v>16883</v>
      </c>
      <c r="D61" s="208">
        <v>17406.373</v>
      </c>
      <c r="F61" s="203">
        <v>40755</v>
      </c>
      <c r="G61" s="238"/>
      <c r="H61" s="239"/>
      <c r="I61" s="201">
        <v>151631</v>
      </c>
      <c r="K61" s="75">
        <v>40755</v>
      </c>
      <c r="L61" s="255">
        <v>613565</v>
      </c>
      <c r="M61" s="130">
        <v>10003</v>
      </c>
      <c r="N61" s="75">
        <v>40755</v>
      </c>
      <c r="O61" s="255">
        <v>1970</v>
      </c>
      <c r="P61" s="59">
        <v>338</v>
      </c>
    </row>
    <row r="62" spans="1:16">
      <c r="A62" s="203">
        <v>40785</v>
      </c>
      <c r="B62" s="204">
        <v>626166</v>
      </c>
      <c r="C62" s="201">
        <v>19150</v>
      </c>
      <c r="D62" s="208">
        <v>19743.649999999998</v>
      </c>
      <c r="F62" s="203">
        <v>40785</v>
      </c>
      <c r="G62" s="204">
        <v>1095427</v>
      </c>
      <c r="H62" s="237"/>
      <c r="I62" s="201">
        <v>153399</v>
      </c>
      <c r="K62" s="75">
        <v>40785</v>
      </c>
      <c r="L62" s="255">
        <v>624873</v>
      </c>
      <c r="M62" s="130">
        <v>11308</v>
      </c>
      <c r="N62" s="75">
        <v>40785</v>
      </c>
      <c r="O62" s="255">
        <v>2452</v>
      </c>
      <c r="P62" s="59">
        <v>482</v>
      </c>
    </row>
    <row r="63" spans="1:16">
      <c r="A63" s="203">
        <v>40816</v>
      </c>
      <c r="B63" s="204">
        <v>642879</v>
      </c>
      <c r="C63" s="201">
        <v>16713</v>
      </c>
      <c r="D63" s="208">
        <v>17231.102999999999</v>
      </c>
      <c r="F63" s="203">
        <v>40813</v>
      </c>
      <c r="G63" s="204"/>
      <c r="H63" s="237"/>
      <c r="I63" s="201">
        <v>153237</v>
      </c>
      <c r="K63" s="75">
        <v>40816</v>
      </c>
      <c r="L63" s="255">
        <v>634474</v>
      </c>
      <c r="M63" s="130">
        <v>9601</v>
      </c>
      <c r="N63" s="75">
        <v>40816</v>
      </c>
      <c r="O63" s="255">
        <v>2658</v>
      </c>
      <c r="P63" s="59">
        <v>206</v>
      </c>
    </row>
    <row r="64" spans="1:16">
      <c r="A64" s="203">
        <v>40847</v>
      </c>
      <c r="B64" s="204">
        <v>672936</v>
      </c>
      <c r="C64" s="201">
        <v>30057</v>
      </c>
      <c r="D64" s="208">
        <v>30988.766999999996</v>
      </c>
      <c r="F64" s="203">
        <v>40847</v>
      </c>
      <c r="G64" s="204"/>
      <c r="H64" s="237"/>
      <c r="I64" s="237">
        <v>163978</v>
      </c>
      <c r="K64" s="75">
        <v>40847</v>
      </c>
      <c r="L64" s="255">
        <v>645422</v>
      </c>
      <c r="M64" s="130">
        <v>10948</v>
      </c>
      <c r="N64" s="75">
        <v>40847</v>
      </c>
      <c r="O64" s="255">
        <v>2970</v>
      </c>
      <c r="P64" s="59">
        <v>312</v>
      </c>
    </row>
    <row r="65" spans="1:16">
      <c r="A65" s="203">
        <v>40877</v>
      </c>
      <c r="B65" s="204">
        <v>711458</v>
      </c>
      <c r="C65" s="201">
        <v>38522</v>
      </c>
      <c r="D65" s="208">
        <v>39716.181999999993</v>
      </c>
      <c r="F65" s="203">
        <v>40877</v>
      </c>
      <c r="G65" s="204"/>
      <c r="H65" s="237"/>
      <c r="I65" s="237">
        <v>165415</v>
      </c>
      <c r="K65" s="75">
        <v>40877</v>
      </c>
      <c r="L65" s="255">
        <v>655403</v>
      </c>
      <c r="M65" s="130">
        <v>9981</v>
      </c>
      <c r="N65" s="75">
        <v>40877</v>
      </c>
      <c r="O65" s="255">
        <v>3205</v>
      </c>
      <c r="P65" s="59">
        <v>235</v>
      </c>
    </row>
    <row r="66" spans="1:16">
      <c r="A66" s="203">
        <v>40906</v>
      </c>
      <c r="B66" s="204">
        <v>759566</v>
      </c>
      <c r="C66" s="201">
        <v>48108</v>
      </c>
      <c r="D66" s="208">
        <v>49599.347999999998</v>
      </c>
      <c r="F66" s="203">
        <v>40906</v>
      </c>
      <c r="G66" s="204">
        <v>161345</v>
      </c>
      <c r="H66" s="237"/>
      <c r="I66" s="241">
        <v>182547</v>
      </c>
      <c r="K66" s="75">
        <v>40906</v>
      </c>
      <c r="L66" s="255">
        <v>664439</v>
      </c>
      <c r="M66" s="130">
        <v>9036</v>
      </c>
      <c r="N66" s="75">
        <v>40906</v>
      </c>
      <c r="O66" s="255">
        <v>3315</v>
      </c>
      <c r="P66" s="59">
        <v>110</v>
      </c>
    </row>
    <row r="67" spans="1:16">
      <c r="A67" s="203">
        <v>40939</v>
      </c>
      <c r="B67" s="209">
        <v>815394</v>
      </c>
      <c r="C67" s="201">
        <v>55828</v>
      </c>
      <c r="D67" s="208">
        <v>57558.667999999998</v>
      </c>
      <c r="F67" s="203">
        <v>40939</v>
      </c>
      <c r="G67" s="204">
        <v>181059</v>
      </c>
      <c r="H67" s="237"/>
      <c r="I67" s="242">
        <v>184810</v>
      </c>
      <c r="K67" s="75">
        <v>40939</v>
      </c>
      <c r="L67" s="255">
        <v>674803</v>
      </c>
      <c r="M67" s="130">
        <v>10364</v>
      </c>
      <c r="N67" s="75">
        <v>40939</v>
      </c>
      <c r="O67" s="255">
        <v>3547</v>
      </c>
      <c r="P67" s="59">
        <v>232</v>
      </c>
    </row>
    <row r="68" spans="1:16">
      <c r="A68" s="203">
        <v>40968</v>
      </c>
      <c r="B68" s="209">
        <v>871711</v>
      </c>
      <c r="C68" s="201">
        <v>56317</v>
      </c>
      <c r="D68" s="208">
        <v>58062.826999999997</v>
      </c>
      <c r="F68" s="203">
        <v>40968</v>
      </c>
      <c r="G68" s="204"/>
      <c r="H68" s="237"/>
      <c r="I68" s="241">
        <v>172017</v>
      </c>
      <c r="K68" s="75">
        <v>40968</v>
      </c>
      <c r="L68" s="255"/>
      <c r="M68" s="257">
        <v>10206</v>
      </c>
      <c r="N68" s="133">
        <v>40968</v>
      </c>
      <c r="O68" s="255"/>
      <c r="P68" s="257">
        <v>250</v>
      </c>
    </row>
    <row r="69" spans="1:16">
      <c r="A69" s="203">
        <v>40999</v>
      </c>
      <c r="B69" s="209">
        <v>915818</v>
      </c>
      <c r="C69" s="201">
        <v>44107</v>
      </c>
      <c r="D69" s="208">
        <v>45474.316999999995</v>
      </c>
      <c r="F69" s="203">
        <v>40999</v>
      </c>
      <c r="G69" s="204"/>
      <c r="H69" s="237"/>
      <c r="I69" s="241">
        <v>169839</v>
      </c>
      <c r="K69" s="75">
        <v>40999</v>
      </c>
      <c r="L69" s="255"/>
      <c r="M69" s="257">
        <v>10206</v>
      </c>
      <c r="N69" s="133">
        <v>40999</v>
      </c>
      <c r="O69" s="255"/>
      <c r="P69" s="257">
        <v>250</v>
      </c>
    </row>
    <row r="70" spans="1:16">
      <c r="A70" s="203">
        <v>41029</v>
      </c>
      <c r="B70" s="209">
        <v>965014</v>
      </c>
      <c r="C70" s="201">
        <v>49196</v>
      </c>
      <c r="D70" s="208">
        <v>50721.075999999994</v>
      </c>
      <c r="F70" s="203">
        <v>41029</v>
      </c>
      <c r="G70" s="204"/>
      <c r="H70" s="237"/>
      <c r="I70" s="241">
        <v>158208</v>
      </c>
      <c r="K70" s="75">
        <v>41029</v>
      </c>
      <c r="L70" s="255">
        <v>694419</v>
      </c>
      <c r="M70" s="257">
        <v>10206</v>
      </c>
      <c r="N70" s="133">
        <v>41029</v>
      </c>
      <c r="O70" s="255">
        <v>3880</v>
      </c>
      <c r="P70" s="257">
        <v>0</v>
      </c>
    </row>
    <row r="71" spans="1:16">
      <c r="A71" s="203">
        <v>41060</v>
      </c>
      <c r="B71" s="209">
        <v>986175</v>
      </c>
      <c r="C71" s="201">
        <v>21161</v>
      </c>
      <c r="D71" s="208">
        <v>21816.990999999998</v>
      </c>
      <c r="F71" s="203">
        <v>41060</v>
      </c>
      <c r="G71" s="204"/>
      <c r="H71" s="237"/>
      <c r="I71" s="241">
        <v>157714</v>
      </c>
      <c r="K71" s="75">
        <v>41060</v>
      </c>
      <c r="L71" s="255">
        <v>713159</v>
      </c>
      <c r="M71" s="69">
        <v>18740</v>
      </c>
      <c r="N71" s="133">
        <v>41060</v>
      </c>
      <c r="O71" s="255">
        <v>4017</v>
      </c>
      <c r="P71" s="257">
        <v>137</v>
      </c>
    </row>
    <row r="72" spans="1:16">
      <c r="A72" s="203">
        <v>41090</v>
      </c>
      <c r="B72" s="209">
        <v>1002462</v>
      </c>
      <c r="C72" s="201">
        <v>16287</v>
      </c>
      <c r="D72" s="208">
        <v>16791.896999999997</v>
      </c>
      <c r="F72" s="203">
        <v>41090</v>
      </c>
      <c r="G72" s="204"/>
      <c r="H72" s="237"/>
      <c r="I72" s="241">
        <v>133770</v>
      </c>
      <c r="K72" s="75">
        <v>41090</v>
      </c>
      <c r="L72" s="255">
        <v>722305</v>
      </c>
      <c r="M72" s="69">
        <v>9146</v>
      </c>
      <c r="N72" s="133">
        <v>41090</v>
      </c>
      <c r="O72" s="255">
        <v>4113</v>
      </c>
      <c r="P72" s="257">
        <v>96</v>
      </c>
    </row>
    <row r="73" spans="1:16">
      <c r="A73" s="203">
        <v>41121</v>
      </c>
      <c r="B73" s="209">
        <v>1023303</v>
      </c>
      <c r="C73" s="201">
        <v>20841</v>
      </c>
      <c r="D73" s="208">
        <v>21487.071</v>
      </c>
      <c r="F73" s="203">
        <v>41121</v>
      </c>
      <c r="G73" s="204"/>
      <c r="H73" s="237"/>
      <c r="I73" s="241">
        <v>142825</v>
      </c>
      <c r="K73" s="75">
        <v>41121</v>
      </c>
      <c r="L73" s="255">
        <v>732392</v>
      </c>
      <c r="M73" s="69">
        <v>10087</v>
      </c>
      <c r="N73" s="133">
        <v>41121</v>
      </c>
      <c r="O73" s="255">
        <v>4238</v>
      </c>
      <c r="P73" s="257">
        <v>125</v>
      </c>
    </row>
    <row r="74" spans="1:16">
      <c r="A74" s="203">
        <v>41151</v>
      </c>
      <c r="B74" s="209">
        <v>1042861</v>
      </c>
      <c r="C74" s="201">
        <v>19558</v>
      </c>
      <c r="D74" s="208">
        <v>20164.297999999999</v>
      </c>
      <c r="F74" s="203">
        <v>41151</v>
      </c>
      <c r="G74" s="204"/>
      <c r="H74" s="237"/>
      <c r="I74" s="241">
        <v>142750</v>
      </c>
      <c r="K74" s="75">
        <v>41151</v>
      </c>
      <c r="L74" s="255">
        <v>742715</v>
      </c>
      <c r="M74" s="69">
        <v>10323</v>
      </c>
      <c r="N74" s="133">
        <v>41151</v>
      </c>
      <c r="O74" s="255">
        <v>4332</v>
      </c>
      <c r="P74" s="257">
        <v>94</v>
      </c>
    </row>
    <row r="75" spans="1:16">
      <c r="A75" s="203">
        <v>41182</v>
      </c>
      <c r="B75" s="209">
        <v>1050175</v>
      </c>
      <c r="C75" s="201">
        <v>7314</v>
      </c>
      <c r="D75" s="208">
        <v>7540.7339999999995</v>
      </c>
      <c r="F75" s="203">
        <v>41182</v>
      </c>
      <c r="G75" s="204"/>
      <c r="H75" s="237"/>
      <c r="I75" s="241">
        <v>144772</v>
      </c>
      <c r="K75" s="75">
        <v>41182</v>
      </c>
      <c r="L75" s="255"/>
      <c r="M75" s="140">
        <v>10000</v>
      </c>
      <c r="N75" s="133">
        <v>41182</v>
      </c>
      <c r="O75" s="255"/>
      <c r="P75" s="257">
        <v>0</v>
      </c>
    </row>
    <row r="76" spans="1:16">
      <c r="A76" s="203">
        <v>41213</v>
      </c>
      <c r="B76" s="209">
        <v>1086577</v>
      </c>
      <c r="C76" s="201">
        <v>36402</v>
      </c>
      <c r="D76" s="208">
        <v>37530.462</v>
      </c>
      <c r="F76" s="203">
        <v>41213</v>
      </c>
      <c r="G76" s="204"/>
      <c r="H76" s="237"/>
      <c r="I76" s="241">
        <v>164934</v>
      </c>
      <c r="K76" s="75">
        <v>41213</v>
      </c>
      <c r="L76" s="255"/>
      <c r="M76" s="140">
        <v>10000</v>
      </c>
      <c r="N76" s="133">
        <v>41213</v>
      </c>
      <c r="O76" s="255"/>
      <c r="P76" s="257">
        <v>0</v>
      </c>
    </row>
    <row r="77" spans="1:16">
      <c r="A77" s="203">
        <v>41243</v>
      </c>
      <c r="B77" s="209">
        <v>1132377</v>
      </c>
      <c r="C77" s="201">
        <v>45800</v>
      </c>
      <c r="D77" s="208">
        <v>47219.799999999996</v>
      </c>
      <c r="F77" s="203">
        <v>41243</v>
      </c>
      <c r="G77" s="204"/>
      <c r="H77" s="237"/>
      <c r="I77" s="241">
        <v>187822</v>
      </c>
      <c r="K77" s="75">
        <v>41243</v>
      </c>
      <c r="L77" s="255"/>
      <c r="M77" s="140">
        <v>10000</v>
      </c>
      <c r="N77" s="133">
        <v>41243</v>
      </c>
      <c r="O77" s="255"/>
      <c r="P77" s="257">
        <v>0</v>
      </c>
    </row>
    <row r="78" spans="1:16">
      <c r="A78" s="203">
        <v>41274</v>
      </c>
      <c r="B78" s="209">
        <v>1186628</v>
      </c>
      <c r="C78" s="201">
        <v>54251</v>
      </c>
      <c r="D78" s="208">
        <v>55932.780999999995</v>
      </c>
      <c r="F78" s="203">
        <v>41274</v>
      </c>
      <c r="G78" s="204"/>
      <c r="H78" s="237"/>
      <c r="I78" s="241">
        <v>195878</v>
      </c>
      <c r="K78" s="75">
        <v>41274</v>
      </c>
      <c r="L78" s="255"/>
      <c r="M78" s="140">
        <v>10000</v>
      </c>
      <c r="N78" s="133">
        <v>41274</v>
      </c>
      <c r="O78" s="255"/>
      <c r="P78" s="257">
        <v>0</v>
      </c>
    </row>
    <row r="79" spans="1:16">
      <c r="A79" s="203">
        <v>41305</v>
      </c>
      <c r="B79" s="209">
        <v>1244590</v>
      </c>
      <c r="C79" s="201">
        <v>57962</v>
      </c>
      <c r="D79" s="208">
        <v>59758.821999999993</v>
      </c>
      <c r="F79" s="203">
        <v>41305</v>
      </c>
      <c r="G79" s="204"/>
      <c r="H79" s="237"/>
      <c r="I79" s="241">
        <v>201974</v>
      </c>
      <c r="K79" s="75">
        <v>41305</v>
      </c>
      <c r="L79" s="255"/>
      <c r="M79" s="140">
        <v>10000</v>
      </c>
      <c r="N79" s="133">
        <v>41305</v>
      </c>
      <c r="O79" s="255"/>
      <c r="P79" s="257">
        <v>0</v>
      </c>
    </row>
    <row r="80" spans="1:16">
      <c r="A80" s="203">
        <v>41333</v>
      </c>
      <c r="B80" s="209">
        <v>1296395</v>
      </c>
      <c r="C80" s="201">
        <v>51805</v>
      </c>
      <c r="D80" s="208">
        <v>53410.954999999994</v>
      </c>
      <c r="F80" s="203">
        <v>41333</v>
      </c>
      <c r="G80" s="204"/>
      <c r="H80" s="237"/>
      <c r="I80" s="241">
        <v>167037</v>
      </c>
      <c r="K80" s="75">
        <v>41333</v>
      </c>
      <c r="L80" s="255"/>
      <c r="M80" s="140">
        <v>10000</v>
      </c>
      <c r="N80" s="133">
        <v>41333</v>
      </c>
      <c r="O80" s="255"/>
      <c r="P80" s="257">
        <v>0</v>
      </c>
    </row>
    <row r="81" spans="1:16">
      <c r="A81" s="203">
        <v>41364</v>
      </c>
      <c r="B81" s="209">
        <v>1352041</v>
      </c>
      <c r="C81" s="201">
        <v>55646</v>
      </c>
      <c r="D81" s="208">
        <v>57371.025999999998</v>
      </c>
      <c r="F81" s="203">
        <v>41364</v>
      </c>
      <c r="G81" s="204"/>
      <c r="H81" s="237"/>
      <c r="I81" s="241">
        <v>164233</v>
      </c>
      <c r="K81" s="75">
        <v>41364</v>
      </c>
      <c r="L81" s="255"/>
      <c r="M81" s="140">
        <v>10000</v>
      </c>
      <c r="N81" s="133">
        <v>41364</v>
      </c>
      <c r="O81" s="255"/>
      <c r="P81" s="257">
        <v>0</v>
      </c>
    </row>
    <row r="82" spans="1:16">
      <c r="A82" s="203">
        <v>41394</v>
      </c>
      <c r="B82" s="209">
        <v>1393187</v>
      </c>
      <c r="C82" s="201">
        <v>41146</v>
      </c>
      <c r="D82" s="208">
        <v>42421.525999999998</v>
      </c>
      <c r="F82" s="203">
        <v>41394</v>
      </c>
      <c r="G82" s="204"/>
      <c r="H82" s="237"/>
      <c r="I82" s="241">
        <v>164235</v>
      </c>
      <c r="K82" s="75">
        <v>41394</v>
      </c>
      <c r="L82" s="255">
        <v>816828</v>
      </c>
      <c r="M82" s="140">
        <v>10000</v>
      </c>
      <c r="N82" s="133">
        <v>41394</v>
      </c>
      <c r="O82" s="255"/>
      <c r="P82" s="257">
        <v>0</v>
      </c>
    </row>
    <row r="83" spans="1:16">
      <c r="A83" s="203">
        <v>41425</v>
      </c>
      <c r="B83" s="209">
        <v>1423238</v>
      </c>
      <c r="C83" s="201">
        <v>30051</v>
      </c>
      <c r="D83" s="208">
        <v>30982.580999999998</v>
      </c>
      <c r="F83" s="203">
        <v>41425</v>
      </c>
      <c r="G83" s="204"/>
      <c r="H83" s="237"/>
      <c r="I83" s="241">
        <v>152605</v>
      </c>
      <c r="K83" s="75">
        <v>41425</v>
      </c>
      <c r="L83" s="255">
        <v>827642</v>
      </c>
      <c r="M83" s="69">
        <v>10814</v>
      </c>
      <c r="N83" s="133">
        <v>41425</v>
      </c>
      <c r="O83" s="255"/>
      <c r="P83" s="257">
        <v>0</v>
      </c>
    </row>
    <row r="84" spans="1:16">
      <c r="A84" s="203">
        <v>41455</v>
      </c>
      <c r="B84" s="209">
        <v>1443603</v>
      </c>
      <c r="C84" s="201">
        <v>20365</v>
      </c>
      <c r="D84" s="208">
        <v>20996.314999999999</v>
      </c>
      <c r="F84" s="203">
        <v>41455</v>
      </c>
      <c r="G84" s="204"/>
      <c r="H84" s="237"/>
      <c r="I84" s="241">
        <v>138581</v>
      </c>
      <c r="K84" s="75">
        <v>41455</v>
      </c>
      <c r="L84" s="255">
        <v>837922</v>
      </c>
      <c r="M84" s="69">
        <v>10280</v>
      </c>
      <c r="N84" s="133">
        <v>41455</v>
      </c>
      <c r="O84" s="255"/>
      <c r="P84" s="257">
        <v>0</v>
      </c>
    </row>
    <row r="85" spans="1:16">
      <c r="A85" s="203">
        <v>41486</v>
      </c>
      <c r="B85" s="209">
        <v>1480135</v>
      </c>
      <c r="C85" s="201">
        <v>36532</v>
      </c>
      <c r="D85" s="208">
        <v>37664.491999999998</v>
      </c>
      <c r="F85" s="203">
        <v>41486</v>
      </c>
      <c r="G85" s="204"/>
      <c r="H85" s="237"/>
      <c r="I85" s="241">
        <v>140083</v>
      </c>
      <c r="K85" s="75">
        <v>41486</v>
      </c>
      <c r="L85" s="255">
        <v>846289</v>
      </c>
      <c r="M85" s="69">
        <v>8367</v>
      </c>
      <c r="N85" s="133">
        <v>41486</v>
      </c>
      <c r="O85" s="255"/>
      <c r="P85" s="257">
        <v>0</v>
      </c>
    </row>
    <row r="86" spans="1:16">
      <c r="A86" s="203">
        <v>41517</v>
      </c>
      <c r="B86" s="209">
        <v>1496046</v>
      </c>
      <c r="C86" s="201">
        <v>15911</v>
      </c>
      <c r="D86" s="208">
        <v>16404.240999999998</v>
      </c>
      <c r="F86" s="203">
        <v>41517</v>
      </c>
      <c r="G86" s="204">
        <v>486914</v>
      </c>
      <c r="H86" s="237"/>
      <c r="I86" s="241">
        <v>137991</v>
      </c>
      <c r="K86" s="75">
        <v>41517</v>
      </c>
      <c r="L86" s="255">
        <v>856787</v>
      </c>
      <c r="M86" s="69">
        <v>10498</v>
      </c>
      <c r="N86" s="133">
        <v>41517</v>
      </c>
      <c r="O86" s="255">
        <v>5147</v>
      </c>
      <c r="P86" s="257">
        <v>0</v>
      </c>
    </row>
    <row r="87" spans="1:16">
      <c r="A87" s="203">
        <v>41547</v>
      </c>
      <c r="B87" s="204">
        <v>1513442</v>
      </c>
      <c r="C87" s="201">
        <v>17396</v>
      </c>
      <c r="D87" s="208">
        <v>17935.275999999998</v>
      </c>
      <c r="F87" s="203">
        <v>41547</v>
      </c>
      <c r="G87" s="204">
        <v>502722</v>
      </c>
      <c r="H87" s="237"/>
      <c r="I87" s="240">
        <v>158080</v>
      </c>
      <c r="K87" s="75">
        <v>41547</v>
      </c>
      <c r="L87" s="255">
        <v>867863</v>
      </c>
      <c r="M87" s="69">
        <v>11076</v>
      </c>
      <c r="N87" s="133">
        <v>41547</v>
      </c>
      <c r="O87" s="255">
        <v>5257</v>
      </c>
      <c r="P87" s="145">
        <v>110</v>
      </c>
    </row>
    <row r="88" spans="1:16">
      <c r="A88" s="203">
        <v>41578</v>
      </c>
      <c r="B88" s="204">
        <v>1542932</v>
      </c>
      <c r="C88" s="201">
        <v>29490</v>
      </c>
      <c r="D88" s="208">
        <v>30404.19</v>
      </c>
      <c r="F88" s="203">
        <v>41578</v>
      </c>
      <c r="G88" s="181">
        <v>518393</v>
      </c>
      <c r="H88" s="237"/>
      <c r="I88" s="240">
        <v>156710</v>
      </c>
      <c r="K88" s="75">
        <v>41578</v>
      </c>
      <c r="L88" s="258">
        <v>878572</v>
      </c>
      <c r="M88" s="69">
        <v>10709</v>
      </c>
      <c r="N88" s="133">
        <v>41578</v>
      </c>
      <c r="O88" s="255">
        <v>5372</v>
      </c>
      <c r="P88" s="145">
        <v>115</v>
      </c>
    </row>
    <row r="89" spans="1:16">
      <c r="A89" s="203">
        <v>41608</v>
      </c>
      <c r="B89" s="181">
        <v>1594808</v>
      </c>
      <c r="C89" s="201">
        <v>51876</v>
      </c>
      <c r="D89" s="208">
        <v>53484.155999999995</v>
      </c>
      <c r="F89" s="203">
        <v>41608</v>
      </c>
      <c r="G89" s="204">
        <v>535317</v>
      </c>
      <c r="H89" s="237"/>
      <c r="I89" s="240">
        <v>169240</v>
      </c>
      <c r="K89" s="75">
        <v>41608</v>
      </c>
      <c r="L89" s="255">
        <v>889106</v>
      </c>
      <c r="M89" s="69">
        <v>10534</v>
      </c>
      <c r="N89" s="133">
        <v>41608</v>
      </c>
      <c r="O89" s="255">
        <v>5467</v>
      </c>
      <c r="P89" s="145">
        <v>95</v>
      </c>
    </row>
    <row r="90" spans="1:16">
      <c r="A90" s="203">
        <v>41639</v>
      </c>
      <c r="B90" s="204">
        <v>1645902</v>
      </c>
      <c r="C90" s="201">
        <v>51094</v>
      </c>
      <c r="D90" s="208">
        <v>52677.913999999997</v>
      </c>
      <c r="F90" s="203">
        <v>41639</v>
      </c>
      <c r="G90" s="204">
        <v>553622</v>
      </c>
      <c r="H90" s="237"/>
      <c r="I90" s="240">
        <v>183050</v>
      </c>
      <c r="K90" s="75">
        <v>41639</v>
      </c>
      <c r="L90" s="255">
        <v>901284</v>
      </c>
      <c r="M90" s="69">
        <v>12178</v>
      </c>
      <c r="N90" s="75">
        <v>41639</v>
      </c>
      <c r="O90" s="255">
        <v>5525</v>
      </c>
      <c r="P90" s="145">
        <v>58</v>
      </c>
    </row>
    <row r="91" spans="1:16">
      <c r="A91" s="203">
        <v>41670</v>
      </c>
      <c r="B91" s="204">
        <v>1705370</v>
      </c>
      <c r="C91" s="201">
        <v>59468</v>
      </c>
      <c r="D91" s="208">
        <v>61311.507999999994</v>
      </c>
      <c r="F91" s="203">
        <v>41670</v>
      </c>
      <c r="G91" s="204"/>
      <c r="H91" s="237"/>
      <c r="I91" s="240">
        <v>184864</v>
      </c>
      <c r="K91" s="75">
        <v>41670</v>
      </c>
      <c r="L91" s="255">
        <v>909640</v>
      </c>
      <c r="M91" s="69">
        <v>8356</v>
      </c>
      <c r="N91" s="75">
        <v>41670</v>
      </c>
      <c r="O91" s="255">
        <v>5615</v>
      </c>
      <c r="P91" s="145">
        <v>90</v>
      </c>
    </row>
    <row r="92" spans="1:16">
      <c r="A92" s="203">
        <v>41698</v>
      </c>
      <c r="B92" s="204">
        <v>1753118</v>
      </c>
      <c r="C92" s="201">
        <v>47748</v>
      </c>
      <c r="D92" s="208">
        <v>49228.187999999995</v>
      </c>
      <c r="F92" s="203">
        <v>41698</v>
      </c>
      <c r="G92" s="204"/>
      <c r="H92" s="237"/>
      <c r="I92" s="240">
        <v>169430</v>
      </c>
      <c r="K92" s="75">
        <v>41698</v>
      </c>
      <c r="L92" s="255">
        <v>921243</v>
      </c>
      <c r="M92" s="69">
        <v>11603</v>
      </c>
      <c r="N92" s="75">
        <v>41698</v>
      </c>
      <c r="O92" s="255">
        <v>5681</v>
      </c>
      <c r="P92" s="145">
        <v>66</v>
      </c>
    </row>
    <row r="93" spans="1:16">
      <c r="A93" s="203">
        <v>41729</v>
      </c>
      <c r="B93" s="204">
        <v>1803792</v>
      </c>
      <c r="C93" s="201">
        <v>50674</v>
      </c>
      <c r="D93" s="208">
        <v>52244.893999999993</v>
      </c>
      <c r="F93" s="203">
        <v>41729</v>
      </c>
      <c r="G93" s="204"/>
      <c r="H93" s="237"/>
      <c r="I93" s="240">
        <v>176550</v>
      </c>
      <c r="K93" s="75">
        <v>41729</v>
      </c>
      <c r="L93" s="255">
        <v>930627</v>
      </c>
      <c r="M93" s="69">
        <v>9384</v>
      </c>
      <c r="N93" s="75">
        <v>41729</v>
      </c>
      <c r="O93" s="255">
        <v>5730</v>
      </c>
      <c r="P93" s="145">
        <v>49</v>
      </c>
    </row>
    <row r="94" spans="1:16">
      <c r="A94" s="210">
        <v>41759</v>
      </c>
      <c r="B94" s="204">
        <v>1843440</v>
      </c>
      <c r="C94" s="201">
        <v>39648</v>
      </c>
      <c r="D94" s="208">
        <v>40877.087999999996</v>
      </c>
      <c r="F94" s="210">
        <v>41759</v>
      </c>
      <c r="G94" s="204"/>
      <c r="H94" s="237"/>
      <c r="I94" s="240">
        <v>159440</v>
      </c>
      <c r="K94" s="95">
        <v>41759</v>
      </c>
      <c r="L94" s="255">
        <v>1510</v>
      </c>
      <c r="M94" s="89">
        <v>10000</v>
      </c>
      <c r="N94" s="95">
        <v>41759</v>
      </c>
      <c r="O94" s="255">
        <v>54</v>
      </c>
      <c r="P94" s="99">
        <v>60</v>
      </c>
    </row>
    <row r="95" spans="1:16">
      <c r="A95" s="210">
        <v>41790</v>
      </c>
      <c r="B95" s="204">
        <v>1872325</v>
      </c>
      <c r="C95" s="201">
        <v>28885</v>
      </c>
      <c r="D95" s="208">
        <v>29780.434999999998</v>
      </c>
      <c r="F95" s="243">
        <v>41790</v>
      </c>
      <c r="G95" s="204"/>
      <c r="H95" s="237"/>
      <c r="I95" s="240">
        <v>155499</v>
      </c>
      <c r="K95" s="95">
        <v>41790</v>
      </c>
      <c r="L95" s="255">
        <v>12478</v>
      </c>
      <c r="M95" s="69">
        <v>10968</v>
      </c>
      <c r="N95" s="95">
        <v>41790</v>
      </c>
      <c r="O95" s="255">
        <v>409</v>
      </c>
      <c r="P95" s="145">
        <v>355</v>
      </c>
    </row>
    <row r="96" spans="1:16">
      <c r="A96" s="210">
        <v>41820</v>
      </c>
      <c r="B96" s="204">
        <v>1890083</v>
      </c>
      <c r="C96" s="201">
        <v>17758</v>
      </c>
      <c r="D96" s="208">
        <v>18308.498</v>
      </c>
      <c r="F96" s="243">
        <v>41820</v>
      </c>
      <c r="G96" s="204"/>
      <c r="H96" s="237"/>
      <c r="I96" s="240">
        <v>149418</v>
      </c>
      <c r="K96" s="95">
        <v>41820</v>
      </c>
      <c r="L96" s="255">
        <v>22211</v>
      </c>
      <c r="M96" s="69">
        <v>9733</v>
      </c>
      <c r="N96" s="95">
        <v>41820</v>
      </c>
      <c r="O96" s="255">
        <v>715</v>
      </c>
      <c r="P96" s="145">
        <v>306</v>
      </c>
    </row>
    <row r="97" spans="1:16">
      <c r="A97" s="210">
        <v>41851</v>
      </c>
      <c r="B97" s="204">
        <v>1907381</v>
      </c>
      <c r="C97" s="201">
        <v>17298</v>
      </c>
      <c r="D97" s="208">
        <v>17834.237999999998</v>
      </c>
      <c r="F97" s="243">
        <v>41851</v>
      </c>
      <c r="G97" s="204"/>
      <c r="H97" s="237"/>
      <c r="I97" s="240">
        <v>153124</v>
      </c>
      <c r="K97" s="95">
        <v>41851</v>
      </c>
      <c r="L97" s="255">
        <v>32282</v>
      </c>
      <c r="M97" s="69">
        <v>10071</v>
      </c>
      <c r="N97" s="95">
        <v>41851</v>
      </c>
      <c r="O97" s="255">
        <v>1030</v>
      </c>
      <c r="P97" s="145">
        <v>315</v>
      </c>
    </row>
    <row r="98" spans="1:16">
      <c r="A98" s="210">
        <v>41882</v>
      </c>
      <c r="B98" s="204">
        <v>1923390</v>
      </c>
      <c r="C98" s="201">
        <v>16009</v>
      </c>
      <c r="D98" s="208">
        <v>16505.278999999999</v>
      </c>
      <c r="F98" s="243">
        <v>41882</v>
      </c>
      <c r="G98" s="204"/>
      <c r="H98" s="237"/>
      <c r="I98" s="244">
        <v>145182</v>
      </c>
      <c r="K98" s="95">
        <v>41882</v>
      </c>
      <c r="L98" s="255">
        <v>43553</v>
      </c>
      <c r="M98" s="69">
        <v>11271</v>
      </c>
      <c r="N98" s="95">
        <v>41882</v>
      </c>
      <c r="O98" s="255">
        <v>1384</v>
      </c>
      <c r="P98" s="145">
        <v>354</v>
      </c>
    </row>
    <row r="99" spans="1:16">
      <c r="A99" s="210">
        <v>41912</v>
      </c>
      <c r="B99" s="181">
        <v>1939734</v>
      </c>
      <c r="C99" s="201">
        <v>16344</v>
      </c>
      <c r="D99" s="208">
        <v>18500</v>
      </c>
      <c r="F99" s="245">
        <v>41912</v>
      </c>
      <c r="G99" s="205"/>
      <c r="H99" s="246"/>
      <c r="I99" s="244">
        <v>143051</v>
      </c>
      <c r="K99" s="95">
        <v>41912</v>
      </c>
      <c r="L99" s="255">
        <v>51566</v>
      </c>
      <c r="M99" s="69">
        <v>8013</v>
      </c>
      <c r="N99" s="95">
        <v>41912</v>
      </c>
      <c r="O99" s="255">
        <v>1642</v>
      </c>
      <c r="P99" s="145">
        <v>258</v>
      </c>
    </row>
    <row r="100" spans="1:16">
      <c r="A100" s="210">
        <v>41943</v>
      </c>
      <c r="B100" s="181">
        <v>1970384</v>
      </c>
      <c r="C100" s="201">
        <v>30650</v>
      </c>
      <c r="D100" s="208">
        <v>31600.149999999998</v>
      </c>
      <c r="F100" s="243">
        <v>41943</v>
      </c>
      <c r="G100" s="204"/>
      <c r="H100" s="237"/>
      <c r="I100" s="247">
        <v>166651</v>
      </c>
      <c r="K100" s="95">
        <v>41943</v>
      </c>
      <c r="L100" s="255">
        <v>63191</v>
      </c>
      <c r="M100" s="69">
        <v>11625</v>
      </c>
      <c r="N100" s="95">
        <v>41943</v>
      </c>
      <c r="O100" s="255">
        <v>1999</v>
      </c>
      <c r="P100" s="145">
        <v>357</v>
      </c>
    </row>
    <row r="101" spans="1:16">
      <c r="A101" s="210">
        <v>41243</v>
      </c>
      <c r="B101" s="181">
        <v>2012731</v>
      </c>
      <c r="C101" s="201">
        <v>42347</v>
      </c>
      <c r="D101" s="208">
        <v>43659.756999999998</v>
      </c>
      <c r="F101" s="243">
        <v>41973</v>
      </c>
      <c r="G101" s="204"/>
      <c r="H101" s="237"/>
      <c r="I101" s="247">
        <v>167776</v>
      </c>
      <c r="K101" s="95">
        <v>41243</v>
      </c>
      <c r="L101" s="255">
        <v>70838</v>
      </c>
      <c r="M101" s="69">
        <v>7647</v>
      </c>
      <c r="N101" s="95">
        <v>41243</v>
      </c>
      <c r="O101" s="255">
        <v>2235</v>
      </c>
      <c r="P101" s="145">
        <v>236</v>
      </c>
    </row>
    <row r="102" spans="1:16">
      <c r="A102" s="210">
        <v>42004</v>
      </c>
      <c r="B102" s="181">
        <v>2066428</v>
      </c>
      <c r="C102" s="201">
        <v>53697</v>
      </c>
      <c r="D102" s="208">
        <v>55361.606999999996</v>
      </c>
      <c r="F102" s="243">
        <v>42004</v>
      </c>
      <c r="G102" s="204"/>
      <c r="H102" s="237"/>
      <c r="I102" s="247">
        <v>172898</v>
      </c>
      <c r="K102" s="95">
        <v>42004</v>
      </c>
      <c r="L102" s="255">
        <v>83055</v>
      </c>
      <c r="M102" s="69">
        <v>12217</v>
      </c>
      <c r="N102" s="95">
        <v>42004</v>
      </c>
      <c r="O102" s="255">
        <v>2606</v>
      </c>
      <c r="P102" s="145">
        <v>371</v>
      </c>
    </row>
    <row r="103" spans="1:16">
      <c r="A103" s="210">
        <v>42035</v>
      </c>
      <c r="B103" s="181">
        <v>2122063</v>
      </c>
      <c r="C103" s="201">
        <v>55635</v>
      </c>
      <c r="D103" s="208">
        <v>57359.684999999998</v>
      </c>
      <c r="F103" s="243">
        <v>42035</v>
      </c>
      <c r="G103" s="204"/>
      <c r="H103" s="237"/>
      <c r="I103" s="247">
        <v>178459</v>
      </c>
      <c r="K103" s="95">
        <v>42035</v>
      </c>
      <c r="L103" s="255">
        <v>91508</v>
      </c>
      <c r="M103" s="69">
        <v>8453</v>
      </c>
      <c r="N103" s="95">
        <v>42035</v>
      </c>
      <c r="O103" s="255">
        <v>2860</v>
      </c>
      <c r="P103" s="145">
        <v>254</v>
      </c>
    </row>
    <row r="104" spans="1:16">
      <c r="A104" s="210">
        <v>42063</v>
      </c>
      <c r="B104" s="181">
        <v>2175022</v>
      </c>
      <c r="C104" s="201">
        <v>52959</v>
      </c>
      <c r="D104" s="208">
        <v>54600.728999999992</v>
      </c>
      <c r="F104" s="243">
        <v>42063</v>
      </c>
      <c r="G104" s="204"/>
      <c r="H104" s="237"/>
      <c r="I104" s="247">
        <v>164536</v>
      </c>
      <c r="K104" s="95">
        <v>42063</v>
      </c>
      <c r="L104" s="255">
        <v>100709</v>
      </c>
      <c r="M104" s="69">
        <v>9201</v>
      </c>
      <c r="N104" s="95">
        <v>42063</v>
      </c>
      <c r="O104" s="255">
        <v>3135</v>
      </c>
      <c r="P104" s="145">
        <v>275</v>
      </c>
    </row>
    <row r="105" spans="1:16">
      <c r="A105" s="211">
        <v>42094</v>
      </c>
      <c r="B105" s="212">
        <v>2232421</v>
      </c>
      <c r="C105" s="213">
        <v>57399</v>
      </c>
      <c r="D105" s="214">
        <v>59178.368999999999</v>
      </c>
      <c r="F105" s="243">
        <v>42094</v>
      </c>
      <c r="G105" s="204"/>
      <c r="H105" s="237"/>
      <c r="I105" s="247">
        <v>174754</v>
      </c>
      <c r="K105" s="100">
        <v>42094</v>
      </c>
      <c r="L105" s="255">
        <v>109932</v>
      </c>
      <c r="M105" s="69">
        <v>9223</v>
      </c>
      <c r="N105" s="100">
        <v>42094</v>
      </c>
      <c r="O105" s="255">
        <v>3474</v>
      </c>
      <c r="P105" s="145">
        <v>339</v>
      </c>
    </row>
    <row r="106" spans="1:16">
      <c r="A106" s="211">
        <v>42124</v>
      </c>
      <c r="B106" s="215">
        <v>2275426</v>
      </c>
      <c r="C106" s="213">
        <v>43005</v>
      </c>
      <c r="D106" s="214">
        <v>44338.154999999999</v>
      </c>
      <c r="F106" s="243">
        <v>42124</v>
      </c>
      <c r="G106" s="204"/>
      <c r="H106" s="237"/>
      <c r="I106" s="247">
        <v>155677</v>
      </c>
      <c r="K106" s="100">
        <v>42124</v>
      </c>
      <c r="L106" s="255">
        <v>119023</v>
      </c>
      <c r="M106" s="69">
        <v>9091</v>
      </c>
      <c r="N106" s="100">
        <v>42124</v>
      </c>
      <c r="O106" s="255">
        <v>3693</v>
      </c>
      <c r="P106" s="145">
        <v>219</v>
      </c>
    </row>
    <row r="107" spans="1:16">
      <c r="A107" s="211">
        <v>42155</v>
      </c>
      <c r="B107" s="216">
        <v>2302975</v>
      </c>
      <c r="C107" s="213">
        <v>27549</v>
      </c>
      <c r="D107" s="214">
        <v>28403.018999999997</v>
      </c>
      <c r="F107" s="243">
        <v>42155</v>
      </c>
      <c r="G107" s="204"/>
      <c r="H107" s="237"/>
      <c r="I107" s="247">
        <v>147041</v>
      </c>
      <c r="K107" s="100">
        <v>42155</v>
      </c>
      <c r="L107" s="255">
        <v>129339</v>
      </c>
      <c r="M107" s="69">
        <v>10316</v>
      </c>
      <c r="N107" s="100">
        <v>42155</v>
      </c>
      <c r="O107" s="255">
        <v>3980</v>
      </c>
      <c r="P107" s="145">
        <v>287</v>
      </c>
    </row>
    <row r="108" spans="1:16">
      <c r="A108" s="203">
        <v>42185</v>
      </c>
      <c r="B108" s="215">
        <v>2322426</v>
      </c>
      <c r="C108" s="201">
        <v>19451</v>
      </c>
      <c r="D108" s="208">
        <v>20053.981</v>
      </c>
      <c r="F108" s="243">
        <v>42185</v>
      </c>
      <c r="G108" s="204"/>
      <c r="H108" s="237"/>
      <c r="I108" s="247">
        <v>137771</v>
      </c>
      <c r="K108" s="100">
        <v>42185</v>
      </c>
      <c r="L108" s="255">
        <v>139695</v>
      </c>
      <c r="M108" s="69">
        <v>10356</v>
      </c>
      <c r="N108" s="100">
        <v>42185</v>
      </c>
      <c r="O108" s="255">
        <v>4331</v>
      </c>
      <c r="P108" s="145">
        <v>351</v>
      </c>
    </row>
    <row r="109" spans="1:16">
      <c r="A109" s="203">
        <v>42216</v>
      </c>
      <c r="B109" s="215">
        <v>2339188</v>
      </c>
      <c r="C109" s="201">
        <v>16762</v>
      </c>
      <c r="D109" s="208">
        <v>17281.621999999999</v>
      </c>
      <c r="F109" s="243">
        <v>42216</v>
      </c>
      <c r="G109" s="204"/>
      <c r="H109" s="237"/>
      <c r="I109" s="247">
        <v>135451</v>
      </c>
      <c r="K109" s="100">
        <v>42216</v>
      </c>
      <c r="L109" s="255">
        <v>152817</v>
      </c>
      <c r="M109" s="69">
        <v>13122</v>
      </c>
      <c r="N109" s="100">
        <v>42216</v>
      </c>
      <c r="O109" s="255">
        <v>4740</v>
      </c>
      <c r="P109" s="145">
        <v>409</v>
      </c>
    </row>
    <row r="110" spans="1:16">
      <c r="A110" s="203">
        <v>42247</v>
      </c>
      <c r="B110" s="215">
        <v>2355640</v>
      </c>
      <c r="C110" s="201">
        <v>16452</v>
      </c>
      <c r="D110" s="208">
        <v>16962.011999999999</v>
      </c>
      <c r="F110" s="243">
        <v>42247</v>
      </c>
      <c r="G110" s="204"/>
      <c r="H110" s="237"/>
      <c r="I110" s="247">
        <v>137803</v>
      </c>
      <c r="K110" s="100">
        <v>42247</v>
      </c>
      <c r="L110" s="255">
        <v>160216</v>
      </c>
      <c r="M110" s="69">
        <v>7399</v>
      </c>
      <c r="N110" s="100">
        <v>42247</v>
      </c>
      <c r="O110" s="255">
        <v>4971</v>
      </c>
      <c r="P110" s="145">
        <v>231</v>
      </c>
    </row>
    <row r="111" spans="1:16">
      <c r="A111" s="203">
        <v>42277</v>
      </c>
      <c r="B111" s="215">
        <v>2374391</v>
      </c>
      <c r="C111" s="201">
        <v>18751</v>
      </c>
      <c r="D111" s="208">
        <v>19332.280999999999</v>
      </c>
      <c r="F111" s="243">
        <v>42277</v>
      </c>
      <c r="G111" s="204"/>
      <c r="H111" s="237"/>
      <c r="I111" s="247">
        <v>141428</v>
      </c>
      <c r="K111" s="100">
        <v>42277</v>
      </c>
      <c r="L111" s="255">
        <v>171268</v>
      </c>
      <c r="M111" s="69">
        <v>11052</v>
      </c>
      <c r="N111" s="100">
        <v>42277</v>
      </c>
      <c r="O111" s="255">
        <v>5314</v>
      </c>
      <c r="P111" s="145">
        <v>343</v>
      </c>
    </row>
    <row r="112" spans="1:16">
      <c r="A112" s="203">
        <v>42307</v>
      </c>
      <c r="B112" s="215">
        <v>2397704</v>
      </c>
      <c r="C112" s="201">
        <v>23313</v>
      </c>
      <c r="D112" s="208">
        <v>24035.702999999998</v>
      </c>
      <c r="F112" s="243">
        <v>42308</v>
      </c>
      <c r="G112" s="204"/>
      <c r="H112" s="237"/>
      <c r="I112" s="247">
        <v>153892</v>
      </c>
      <c r="K112" s="100">
        <v>42307</v>
      </c>
      <c r="L112" s="255">
        <v>179812</v>
      </c>
      <c r="M112" s="69">
        <v>8544</v>
      </c>
      <c r="N112" s="100">
        <v>42307</v>
      </c>
      <c r="O112" s="255">
        <v>5695</v>
      </c>
      <c r="P112" s="145">
        <v>381</v>
      </c>
    </row>
    <row r="113" spans="1:16">
      <c r="A113" s="203">
        <v>42338</v>
      </c>
      <c r="B113" s="215">
        <v>2415184</v>
      </c>
      <c r="C113" s="201">
        <v>17480</v>
      </c>
      <c r="D113" s="208">
        <v>18021.879999999997</v>
      </c>
      <c r="F113" s="243">
        <v>42338</v>
      </c>
      <c r="G113" s="204"/>
      <c r="H113" s="237"/>
      <c r="I113" s="247">
        <v>155954</v>
      </c>
      <c r="K113" s="100">
        <v>42338</v>
      </c>
      <c r="L113" s="255"/>
      <c r="M113" s="140">
        <v>10200</v>
      </c>
      <c r="N113" s="100">
        <v>42338</v>
      </c>
      <c r="O113" s="255"/>
      <c r="P113" s="99">
        <v>301.5</v>
      </c>
    </row>
    <row r="114" spans="1:16">
      <c r="A114" s="203">
        <v>42369</v>
      </c>
      <c r="B114" s="215">
        <v>2439900</v>
      </c>
      <c r="C114" s="201">
        <v>24716</v>
      </c>
      <c r="D114" s="208">
        <v>25482.195999999996</v>
      </c>
      <c r="F114" s="243">
        <v>42369</v>
      </c>
      <c r="G114" s="204"/>
      <c r="H114" s="237"/>
      <c r="I114" s="247">
        <v>160472</v>
      </c>
      <c r="K114" s="100">
        <v>42369</v>
      </c>
      <c r="L114" s="255">
        <v>184929</v>
      </c>
      <c r="M114" s="259">
        <v>5117</v>
      </c>
      <c r="N114" s="100">
        <v>42369</v>
      </c>
      <c r="O114" s="255">
        <v>6298</v>
      </c>
      <c r="P114" s="260">
        <v>301.5</v>
      </c>
    </row>
    <row r="115" spans="1:16">
      <c r="A115" s="203">
        <v>42400</v>
      </c>
      <c r="B115" s="204">
        <v>2493209</v>
      </c>
      <c r="C115" s="201">
        <v>53309</v>
      </c>
      <c r="D115" s="208">
        <v>54961.578999999998</v>
      </c>
      <c r="F115" s="243">
        <v>42035</v>
      </c>
      <c r="G115" s="204"/>
      <c r="H115" s="237"/>
      <c r="I115" s="247">
        <v>169171</v>
      </c>
      <c r="K115" s="100">
        <v>42400</v>
      </c>
      <c r="M115" s="261">
        <v>10291.5</v>
      </c>
      <c r="N115" s="100">
        <v>42400</v>
      </c>
      <c r="O115" s="255"/>
      <c r="P115" s="91">
        <v>330.25</v>
      </c>
    </row>
    <row r="116" spans="1:16">
      <c r="A116" s="203">
        <v>42428</v>
      </c>
      <c r="B116" s="204"/>
      <c r="C116" s="217"/>
      <c r="D116" s="218">
        <v>61002.664475249992</v>
      </c>
      <c r="F116" s="243">
        <v>42063</v>
      </c>
      <c r="G116" s="204"/>
      <c r="H116" s="237"/>
      <c r="I116" s="247">
        <v>161174</v>
      </c>
      <c r="K116" s="100">
        <v>42428</v>
      </c>
      <c r="L116" s="255"/>
      <c r="M116" s="261">
        <v>10291.5</v>
      </c>
      <c r="N116" s="100">
        <v>42428</v>
      </c>
      <c r="O116" s="255"/>
      <c r="P116" s="91">
        <v>330.25</v>
      </c>
    </row>
    <row r="117" spans="1:16">
      <c r="A117" s="203">
        <v>42460</v>
      </c>
      <c r="B117" s="204"/>
      <c r="C117" s="217"/>
      <c r="D117" s="218">
        <v>66117.032765249998</v>
      </c>
      <c r="F117" s="203">
        <v>42094</v>
      </c>
      <c r="G117" s="204"/>
      <c r="H117" s="237"/>
      <c r="I117" s="247">
        <v>161815</v>
      </c>
      <c r="K117" s="100">
        <v>42460</v>
      </c>
      <c r="L117" s="255"/>
      <c r="M117" s="261">
        <v>10291.5</v>
      </c>
      <c r="N117" s="100">
        <v>42460</v>
      </c>
      <c r="O117" s="255"/>
      <c r="P117" s="91">
        <v>330.25</v>
      </c>
    </row>
    <row r="118" spans="1:16">
      <c r="A118" s="203">
        <v>42490</v>
      </c>
      <c r="B118" s="204"/>
      <c r="C118" s="217"/>
      <c r="D118" s="218">
        <v>49536.803673750001</v>
      </c>
      <c r="F118" s="203">
        <v>42124</v>
      </c>
      <c r="G118" s="204"/>
      <c r="H118" s="237"/>
      <c r="I118" s="247">
        <v>146312</v>
      </c>
      <c r="K118" s="100">
        <v>42490</v>
      </c>
      <c r="L118" s="255"/>
      <c r="M118" s="261">
        <v>10291.5</v>
      </c>
      <c r="N118" s="100">
        <v>42490</v>
      </c>
      <c r="O118" s="255"/>
      <c r="P118" s="91">
        <v>330.25</v>
      </c>
    </row>
    <row r="119" spans="1:16">
      <c r="A119" s="203">
        <v>42521</v>
      </c>
      <c r="B119" s="204"/>
      <c r="C119" s="217"/>
      <c r="D119" s="218">
        <v>31733.272977749999</v>
      </c>
      <c r="F119" s="203">
        <v>42155</v>
      </c>
      <c r="G119" s="204"/>
      <c r="H119" s="237"/>
      <c r="I119" s="247">
        <v>134791</v>
      </c>
      <c r="K119" s="100">
        <v>42521</v>
      </c>
      <c r="L119" s="255"/>
      <c r="M119" s="261">
        <v>10291.5</v>
      </c>
      <c r="N119" s="100">
        <v>42521</v>
      </c>
      <c r="O119" s="255"/>
      <c r="P119" s="91">
        <v>330.25</v>
      </c>
    </row>
    <row r="120" spans="1:16">
      <c r="A120" s="203">
        <v>42551</v>
      </c>
      <c r="B120" s="204"/>
      <c r="C120" s="217"/>
      <c r="D120" s="218">
        <v>22405.310272250001</v>
      </c>
      <c r="F120" s="203">
        <v>42185</v>
      </c>
      <c r="G120" s="204"/>
      <c r="H120" s="237"/>
      <c r="I120" s="247">
        <v>121378</v>
      </c>
      <c r="K120" s="100">
        <v>42551</v>
      </c>
      <c r="L120" s="255"/>
      <c r="M120" s="261">
        <v>10291.5</v>
      </c>
      <c r="N120" s="100">
        <v>42551</v>
      </c>
      <c r="O120" s="255"/>
      <c r="P120" s="91">
        <v>330.25</v>
      </c>
    </row>
    <row r="121" spans="1:16">
      <c r="A121" s="203">
        <v>42582</v>
      </c>
      <c r="B121" s="204">
        <v>2739175</v>
      </c>
      <c r="C121" s="219"/>
      <c r="D121" s="218">
        <v>19307.892179500002</v>
      </c>
      <c r="F121" s="203">
        <v>42216</v>
      </c>
      <c r="G121" s="204">
        <v>2636900</v>
      </c>
      <c r="H121" s="237"/>
      <c r="I121" s="247">
        <v>119141</v>
      </c>
      <c r="K121" s="100">
        <v>42582</v>
      </c>
      <c r="L121" s="255">
        <v>246678</v>
      </c>
      <c r="M121" s="262">
        <v>10291.5</v>
      </c>
      <c r="N121" s="100">
        <v>42582</v>
      </c>
      <c r="O121" s="255"/>
      <c r="P121" s="91">
        <v>330.25</v>
      </c>
    </row>
    <row r="122" spans="1:16">
      <c r="A122" s="203">
        <v>42613</v>
      </c>
      <c r="B122" s="204">
        <v>2758663</v>
      </c>
      <c r="C122" s="201">
        <v>19488</v>
      </c>
      <c r="D122" s="218">
        <v>20092.127999999997</v>
      </c>
      <c r="F122" s="203">
        <v>42247</v>
      </c>
      <c r="G122" s="204">
        <v>2800560</v>
      </c>
      <c r="H122" s="248"/>
      <c r="I122" s="247">
        <v>121919</v>
      </c>
      <c r="K122" s="100">
        <v>42613</v>
      </c>
      <c r="L122" s="255">
        <v>260234</v>
      </c>
      <c r="M122" s="69">
        <v>13556</v>
      </c>
      <c r="N122" s="100">
        <v>42613</v>
      </c>
      <c r="O122" s="255">
        <v>8940</v>
      </c>
      <c r="P122" s="90">
        <v>330.25</v>
      </c>
    </row>
    <row r="123" spans="1:16">
      <c r="A123" s="203">
        <v>42643</v>
      </c>
      <c r="B123" s="204">
        <v>2770026</v>
      </c>
      <c r="C123" s="201">
        <v>11363</v>
      </c>
      <c r="D123" s="208">
        <v>11715.252999999999</v>
      </c>
      <c r="F123" s="203">
        <v>42277</v>
      </c>
      <c r="G123" s="204"/>
      <c r="H123" s="248"/>
      <c r="I123" s="247">
        <v>121412</v>
      </c>
      <c r="K123" s="100">
        <v>42643</v>
      </c>
      <c r="L123" s="255"/>
      <c r="M123" s="261">
        <v>10183</v>
      </c>
      <c r="N123" s="100">
        <v>42643</v>
      </c>
      <c r="O123" s="255"/>
      <c r="P123" s="143">
        <v>216</v>
      </c>
    </row>
    <row r="124" spans="1:16">
      <c r="A124" s="203">
        <v>42674</v>
      </c>
      <c r="B124" s="204">
        <v>2817754</v>
      </c>
      <c r="C124" s="201">
        <v>47728</v>
      </c>
      <c r="D124" s="208">
        <v>49207.567999999999</v>
      </c>
      <c r="F124" s="203">
        <v>42307</v>
      </c>
      <c r="G124" s="204">
        <v>3095750</v>
      </c>
      <c r="H124" s="248"/>
      <c r="I124" s="249">
        <v>150683</v>
      </c>
      <c r="K124" s="100">
        <v>42674</v>
      </c>
      <c r="L124" s="255">
        <v>280600</v>
      </c>
      <c r="M124" s="261">
        <v>10183</v>
      </c>
      <c r="N124" s="100">
        <v>42674</v>
      </c>
      <c r="O124" s="255">
        <v>9372</v>
      </c>
      <c r="P124" s="261">
        <v>216</v>
      </c>
    </row>
    <row r="125" spans="1:16">
      <c r="A125" s="203">
        <v>42704</v>
      </c>
      <c r="B125" s="204">
        <v>2865480</v>
      </c>
      <c r="C125" s="201">
        <v>47726</v>
      </c>
      <c r="D125" s="208">
        <v>49205.505999999994</v>
      </c>
      <c r="F125" s="203">
        <v>42338</v>
      </c>
      <c r="G125" s="204">
        <v>3245470</v>
      </c>
      <c r="H125" s="248">
        <v>149720</v>
      </c>
      <c r="I125" s="249">
        <v>159644</v>
      </c>
      <c r="K125" s="100">
        <v>42704</v>
      </c>
      <c r="L125" s="255">
        <v>289808</v>
      </c>
      <c r="M125" s="69">
        <v>9208</v>
      </c>
      <c r="N125" s="100">
        <v>42704</v>
      </c>
      <c r="O125" s="255">
        <v>9670</v>
      </c>
      <c r="P125" s="97">
        <v>298</v>
      </c>
    </row>
    <row r="126" spans="1:16">
      <c r="A126" s="203">
        <v>42735</v>
      </c>
      <c r="B126" s="204">
        <v>2914926</v>
      </c>
      <c r="C126" s="201">
        <v>49446</v>
      </c>
      <c r="D126" s="208">
        <v>50978.825999999994</v>
      </c>
      <c r="F126" s="203">
        <v>42369</v>
      </c>
      <c r="G126" s="204">
        <v>3391970</v>
      </c>
      <c r="H126" s="248">
        <v>146500</v>
      </c>
      <c r="I126" s="249">
        <v>157442</v>
      </c>
      <c r="K126" s="100">
        <v>42734</v>
      </c>
      <c r="L126" s="255">
        <v>299306</v>
      </c>
      <c r="M126" s="69">
        <v>9498</v>
      </c>
      <c r="N126" s="100">
        <v>42735</v>
      </c>
      <c r="O126" s="255">
        <v>9973</v>
      </c>
      <c r="P126" s="97">
        <v>303</v>
      </c>
    </row>
    <row r="127" spans="1:16">
      <c r="A127" s="203">
        <v>42766</v>
      </c>
      <c r="B127" s="204">
        <v>2966814</v>
      </c>
      <c r="C127" s="201">
        <v>51888</v>
      </c>
      <c r="D127" s="208">
        <v>53496.527999999998</v>
      </c>
      <c r="F127" s="203">
        <v>42400</v>
      </c>
      <c r="G127" s="204">
        <v>3547980</v>
      </c>
      <c r="H127" s="248">
        <v>156010</v>
      </c>
      <c r="I127" s="249">
        <v>166639</v>
      </c>
      <c r="K127" s="100">
        <v>42765</v>
      </c>
      <c r="L127" s="255">
        <v>309499</v>
      </c>
      <c r="M127" s="69">
        <v>10193</v>
      </c>
      <c r="N127" s="100">
        <v>42766</v>
      </c>
      <c r="O127" s="255">
        <v>10302</v>
      </c>
      <c r="P127" s="97">
        <v>329</v>
      </c>
    </row>
    <row r="128" spans="1:16">
      <c r="A128" s="203">
        <v>42794</v>
      </c>
      <c r="B128" s="204">
        <v>3045049</v>
      </c>
      <c r="C128" s="201">
        <v>78235</v>
      </c>
      <c r="D128" s="208">
        <v>80660.284999999989</v>
      </c>
      <c r="F128" s="203">
        <v>42428</v>
      </c>
      <c r="G128" s="204">
        <v>3775190</v>
      </c>
      <c r="H128" s="248">
        <v>227210</v>
      </c>
      <c r="I128" s="249">
        <v>134106</v>
      </c>
      <c r="K128" s="100">
        <v>42794</v>
      </c>
      <c r="L128" s="255">
        <v>325900</v>
      </c>
      <c r="M128" s="69">
        <v>16401</v>
      </c>
      <c r="N128" s="100">
        <v>42794</v>
      </c>
      <c r="O128" s="255"/>
      <c r="P128" s="143">
        <v>300</v>
      </c>
    </row>
    <row r="129" spans="1:16">
      <c r="A129" s="203">
        <v>42826</v>
      </c>
      <c r="B129" s="204">
        <v>3059709</v>
      </c>
      <c r="C129" s="201">
        <v>14660</v>
      </c>
      <c r="D129" s="208">
        <v>15114.46</v>
      </c>
      <c r="F129" s="203">
        <v>42825</v>
      </c>
      <c r="G129" s="204">
        <v>3895500</v>
      </c>
      <c r="H129" s="248">
        <v>120310</v>
      </c>
      <c r="I129" s="249">
        <v>145837</v>
      </c>
      <c r="K129" s="100">
        <v>42824</v>
      </c>
      <c r="L129" s="255">
        <v>11127</v>
      </c>
      <c r="M129" s="69">
        <v>525</v>
      </c>
      <c r="N129" s="100">
        <v>0</v>
      </c>
      <c r="O129" s="255">
        <v>0</v>
      </c>
      <c r="P129" s="97">
        <v>0</v>
      </c>
    </row>
    <row r="130" spans="1:16">
      <c r="A130" s="203" t="s">
        <v>189</v>
      </c>
      <c r="B130" s="204">
        <v>3094456</v>
      </c>
      <c r="C130" s="201">
        <v>34747</v>
      </c>
      <c r="D130" s="208">
        <v>35824.156999999999</v>
      </c>
      <c r="F130" s="203">
        <v>42855</v>
      </c>
      <c r="G130" s="204">
        <v>4025407</v>
      </c>
      <c r="H130" s="248">
        <v>129907</v>
      </c>
      <c r="I130" s="249">
        <v>129907</v>
      </c>
      <c r="K130" s="100">
        <v>42855</v>
      </c>
      <c r="L130" s="255">
        <v>11427</v>
      </c>
      <c r="M130" s="69">
        <v>300</v>
      </c>
      <c r="N130" s="100">
        <v>0</v>
      </c>
      <c r="O130" s="255">
        <v>0</v>
      </c>
      <c r="P130" s="97">
        <v>0</v>
      </c>
    </row>
    <row r="131" spans="1:16">
      <c r="A131" s="203">
        <v>42881</v>
      </c>
      <c r="B131" s="204">
        <v>3120355</v>
      </c>
      <c r="C131" s="201">
        <v>25899</v>
      </c>
      <c r="D131" s="208">
        <v>26701.868999999999</v>
      </c>
      <c r="F131" s="203">
        <v>42886</v>
      </c>
      <c r="G131" s="204">
        <v>4082360</v>
      </c>
      <c r="H131" s="248">
        <v>56953</v>
      </c>
      <c r="I131" s="249">
        <v>131874</v>
      </c>
      <c r="K131" s="100">
        <v>42885</v>
      </c>
      <c r="L131" s="255">
        <v>11612</v>
      </c>
      <c r="M131" s="69">
        <v>185</v>
      </c>
      <c r="N131" s="100">
        <v>0</v>
      </c>
      <c r="O131" s="255">
        <v>0</v>
      </c>
      <c r="P131" s="97">
        <v>0</v>
      </c>
    </row>
    <row r="132" spans="1:16">
      <c r="A132" s="203">
        <v>42914</v>
      </c>
      <c r="B132" s="204">
        <v>3141988</v>
      </c>
      <c r="C132" s="201">
        <v>21633</v>
      </c>
      <c r="D132" s="208">
        <v>22303.623</v>
      </c>
      <c r="F132" s="203">
        <v>42916</v>
      </c>
      <c r="G132" s="204">
        <v>4207590</v>
      </c>
      <c r="H132" s="248">
        <v>125230</v>
      </c>
      <c r="I132" s="249">
        <v>118620</v>
      </c>
      <c r="K132" s="100">
        <v>42916</v>
      </c>
      <c r="L132" s="255">
        <v>11966</v>
      </c>
      <c r="M132" s="69">
        <v>354</v>
      </c>
      <c r="N132" s="100">
        <v>0</v>
      </c>
      <c r="O132" s="255">
        <v>0</v>
      </c>
      <c r="P132" s="97">
        <v>0</v>
      </c>
    </row>
    <row r="133" spans="1:16">
      <c r="A133" s="203">
        <v>42944</v>
      </c>
      <c r="B133" s="204">
        <v>3157666</v>
      </c>
      <c r="C133" s="201">
        <v>15678</v>
      </c>
      <c r="D133" s="208">
        <v>16164.017999999998</v>
      </c>
      <c r="F133" s="203">
        <v>42947</v>
      </c>
      <c r="G133" s="204">
        <v>4317340</v>
      </c>
      <c r="H133" s="248">
        <v>109750</v>
      </c>
      <c r="I133" s="249">
        <v>119164</v>
      </c>
      <c r="K133" s="100">
        <v>42946</v>
      </c>
      <c r="L133" s="255">
        <v>12288</v>
      </c>
      <c r="M133" s="69">
        <v>322</v>
      </c>
      <c r="N133" s="100">
        <v>0</v>
      </c>
      <c r="O133" s="255">
        <v>0</v>
      </c>
      <c r="P133" s="97">
        <v>0</v>
      </c>
    </row>
    <row r="134" spans="1:16">
      <c r="A134" s="203">
        <v>42975</v>
      </c>
      <c r="B134" s="204">
        <v>3176845</v>
      </c>
      <c r="C134" s="201">
        <v>19179</v>
      </c>
      <c r="D134" s="208">
        <v>19773.548999999999</v>
      </c>
      <c r="F134" s="203">
        <v>42978</v>
      </c>
      <c r="G134" s="204">
        <v>4450370</v>
      </c>
      <c r="H134" s="248">
        <v>133030</v>
      </c>
      <c r="I134" s="249">
        <v>119449</v>
      </c>
      <c r="K134" s="100">
        <v>42977</v>
      </c>
      <c r="L134" s="255">
        <v>12642</v>
      </c>
      <c r="M134" s="69">
        <v>354</v>
      </c>
      <c r="N134" s="100">
        <v>0</v>
      </c>
      <c r="O134" s="255">
        <v>0</v>
      </c>
      <c r="P134" s="97">
        <v>0</v>
      </c>
    </row>
    <row r="135" spans="1:16">
      <c r="A135" s="203">
        <v>43006</v>
      </c>
      <c r="B135" s="204">
        <v>3193278</v>
      </c>
      <c r="C135" s="201">
        <v>16433</v>
      </c>
      <c r="D135" s="208">
        <v>16942.422999999999</v>
      </c>
      <c r="F135" s="203">
        <v>43008</v>
      </c>
      <c r="G135" s="204">
        <v>4557950</v>
      </c>
      <c r="H135" s="248">
        <v>107580</v>
      </c>
      <c r="I135" s="249">
        <v>118875</v>
      </c>
      <c r="K135" s="100">
        <v>43008</v>
      </c>
      <c r="L135" s="255">
        <v>12940</v>
      </c>
      <c r="M135" s="69">
        <v>298</v>
      </c>
      <c r="N135" s="100">
        <v>0</v>
      </c>
      <c r="O135" s="255">
        <v>0</v>
      </c>
      <c r="P135" s="97">
        <v>0</v>
      </c>
    </row>
    <row r="136" spans="1:16">
      <c r="A136" s="203">
        <v>43036</v>
      </c>
      <c r="B136" s="204" t="s">
        <v>190</v>
      </c>
      <c r="C136" s="201">
        <v>20976</v>
      </c>
      <c r="D136" s="208">
        <v>21626.255999999998</v>
      </c>
      <c r="F136" s="203">
        <v>43039</v>
      </c>
      <c r="G136" s="204">
        <v>4692870</v>
      </c>
      <c r="H136" s="248">
        <v>134920</v>
      </c>
      <c r="I136" s="249">
        <v>130575</v>
      </c>
      <c r="K136" s="100">
        <v>43038</v>
      </c>
      <c r="L136" s="255">
        <v>13489</v>
      </c>
      <c r="M136" s="69">
        <v>549</v>
      </c>
      <c r="N136" s="100">
        <v>0</v>
      </c>
      <c r="O136" s="255">
        <v>0</v>
      </c>
      <c r="P136" s="97">
        <v>0</v>
      </c>
    </row>
    <row r="137" spans="1:16">
      <c r="A137" s="203">
        <v>43067</v>
      </c>
      <c r="B137" s="204" t="s">
        <v>191</v>
      </c>
      <c r="C137" s="201">
        <v>49854</v>
      </c>
      <c r="D137" s="208">
        <v>51399.473999999995</v>
      </c>
      <c r="F137" s="203">
        <v>43069</v>
      </c>
      <c r="G137" s="204">
        <v>0</v>
      </c>
      <c r="H137" s="248">
        <v>0</v>
      </c>
      <c r="I137" s="249">
        <v>145281</v>
      </c>
      <c r="K137" s="100">
        <v>43069</v>
      </c>
      <c r="L137" s="255">
        <v>13700</v>
      </c>
      <c r="M137" s="69">
        <v>211</v>
      </c>
      <c r="N137" s="100">
        <v>0</v>
      </c>
      <c r="O137" s="255">
        <v>0</v>
      </c>
      <c r="P137" s="97">
        <v>0</v>
      </c>
    </row>
    <row r="138" spans="1:16">
      <c r="A138" s="203">
        <v>43097</v>
      </c>
      <c r="B138" s="204" t="s">
        <v>192</v>
      </c>
      <c r="C138" s="201">
        <v>52035</v>
      </c>
      <c r="D138" s="208">
        <v>53648.084999999999</v>
      </c>
      <c r="F138" s="203">
        <v>43100</v>
      </c>
      <c r="G138" s="204">
        <v>5035370</v>
      </c>
      <c r="H138" s="248">
        <v>0</v>
      </c>
      <c r="I138" s="249">
        <v>147498</v>
      </c>
      <c r="K138" s="100">
        <v>43099</v>
      </c>
      <c r="L138" s="255">
        <v>13950</v>
      </c>
      <c r="M138" s="69">
        <v>250</v>
      </c>
      <c r="N138" s="100">
        <v>0</v>
      </c>
      <c r="O138" s="255">
        <v>0</v>
      </c>
      <c r="P138" s="97">
        <v>0</v>
      </c>
    </row>
    <row r="139" spans="1:16">
      <c r="A139" s="203">
        <v>43128</v>
      </c>
      <c r="B139" s="204" t="s">
        <v>193</v>
      </c>
      <c r="C139" s="201">
        <v>55414</v>
      </c>
      <c r="D139" s="208">
        <v>57131.833999999995</v>
      </c>
      <c r="F139" s="203">
        <v>43131</v>
      </c>
      <c r="G139" s="204">
        <v>5138840</v>
      </c>
      <c r="H139" s="248">
        <v>103470</v>
      </c>
      <c r="I139" s="249">
        <v>158715</v>
      </c>
      <c r="K139" s="100">
        <v>43130</v>
      </c>
      <c r="L139" s="255">
        <v>14248</v>
      </c>
      <c r="M139" s="69">
        <v>298</v>
      </c>
      <c r="N139" s="100">
        <v>0</v>
      </c>
      <c r="O139" s="255">
        <v>0</v>
      </c>
      <c r="P139" s="97">
        <v>0</v>
      </c>
    </row>
    <row r="140" spans="1:16">
      <c r="A140" s="203">
        <v>43159</v>
      </c>
      <c r="B140" s="204">
        <v>3422299</v>
      </c>
      <c r="C140" s="201">
        <v>50742</v>
      </c>
      <c r="D140" s="208">
        <v>52315.001999999993</v>
      </c>
      <c r="F140" s="203">
        <v>43159</v>
      </c>
      <c r="G140" s="204">
        <v>0</v>
      </c>
      <c r="H140" s="248">
        <v>0</v>
      </c>
      <c r="I140" s="249">
        <v>141727</v>
      </c>
      <c r="K140" s="100">
        <v>43159</v>
      </c>
      <c r="L140" s="255">
        <v>0</v>
      </c>
      <c r="M140" s="69">
        <v>420</v>
      </c>
      <c r="N140" s="100">
        <v>0</v>
      </c>
      <c r="O140" s="255">
        <v>0</v>
      </c>
      <c r="P140" s="97">
        <v>0</v>
      </c>
    </row>
    <row r="141" spans="1:16">
      <c r="A141" s="203">
        <v>43187</v>
      </c>
      <c r="B141" s="204" t="s">
        <v>194</v>
      </c>
      <c r="C141" s="201">
        <v>56051</v>
      </c>
      <c r="D141" s="208">
        <v>57788.580999999998</v>
      </c>
      <c r="F141" s="203">
        <v>43190</v>
      </c>
      <c r="G141" s="204">
        <v>0</v>
      </c>
      <c r="H141" s="248">
        <v>0</v>
      </c>
      <c r="I141" s="249">
        <v>146707</v>
      </c>
      <c r="K141" s="100">
        <v>43189</v>
      </c>
      <c r="L141" s="255">
        <v>0</v>
      </c>
      <c r="M141" s="69">
        <v>390</v>
      </c>
      <c r="N141" s="100">
        <v>0</v>
      </c>
      <c r="O141" s="255">
        <v>0</v>
      </c>
      <c r="P141" s="97">
        <v>0</v>
      </c>
    </row>
    <row r="142" spans="1:16">
      <c r="A142" s="203">
        <v>43218</v>
      </c>
      <c r="B142" s="204" t="s">
        <v>195</v>
      </c>
      <c r="C142" s="201">
        <v>42482</v>
      </c>
      <c r="D142" s="208">
        <v>43798.941999999995</v>
      </c>
      <c r="F142" s="203">
        <v>43220</v>
      </c>
      <c r="G142" s="204">
        <v>0</v>
      </c>
      <c r="H142" s="248">
        <v>0</v>
      </c>
      <c r="I142" s="249">
        <v>133378</v>
      </c>
      <c r="K142" s="100">
        <v>43220</v>
      </c>
      <c r="L142" s="255">
        <v>15387</v>
      </c>
      <c r="M142" s="69">
        <v>329</v>
      </c>
      <c r="N142" s="100">
        <v>0</v>
      </c>
      <c r="O142" s="255">
        <v>0</v>
      </c>
      <c r="P142" s="97">
        <v>0</v>
      </c>
    </row>
    <row r="143" spans="1:16">
      <c r="A143" s="203">
        <v>43248</v>
      </c>
      <c r="B143" s="204">
        <v>0</v>
      </c>
      <c r="C143" s="201">
        <v>9481</v>
      </c>
      <c r="D143" s="208">
        <v>9774.9110000000001</v>
      </c>
      <c r="F143" s="203">
        <v>43251</v>
      </c>
      <c r="G143" s="204">
        <v>0</v>
      </c>
      <c r="H143" s="248">
        <v>0</v>
      </c>
      <c r="I143" s="249">
        <v>126340</v>
      </c>
      <c r="K143" s="100">
        <v>43250</v>
      </c>
      <c r="L143" s="255">
        <v>15687</v>
      </c>
      <c r="M143" s="69">
        <v>300</v>
      </c>
      <c r="N143" s="100">
        <v>0</v>
      </c>
      <c r="O143" s="255">
        <v>0</v>
      </c>
      <c r="P143" s="97">
        <v>0</v>
      </c>
    </row>
    <row r="144" spans="1:16">
      <c r="A144" s="203">
        <v>43281</v>
      </c>
      <c r="B144" s="204">
        <v>3530313</v>
      </c>
      <c r="C144" s="201">
        <v>6000</v>
      </c>
      <c r="D144" s="208">
        <v>6185.9999999999991</v>
      </c>
      <c r="F144" s="203">
        <v>43281</v>
      </c>
      <c r="G144" s="204">
        <v>0</v>
      </c>
      <c r="H144" s="248">
        <v>0</v>
      </c>
      <c r="I144" s="249">
        <v>115722</v>
      </c>
      <c r="K144" s="100">
        <v>43281</v>
      </c>
      <c r="L144" s="255">
        <v>0</v>
      </c>
      <c r="M144" s="69">
        <v>280</v>
      </c>
      <c r="N144" s="100">
        <v>0</v>
      </c>
      <c r="O144" s="255">
        <v>0</v>
      </c>
      <c r="P144" s="97">
        <v>0</v>
      </c>
    </row>
    <row r="145" spans="1:16">
      <c r="A145" s="203">
        <v>43311</v>
      </c>
      <c r="B145" s="204">
        <v>3533732</v>
      </c>
      <c r="C145" s="201">
        <v>3419</v>
      </c>
      <c r="D145" s="208">
        <v>3524.9889999999996</v>
      </c>
      <c r="F145" s="203">
        <v>43312</v>
      </c>
      <c r="G145" s="204">
        <v>0</v>
      </c>
      <c r="H145" s="248">
        <v>0</v>
      </c>
      <c r="I145" s="249">
        <v>123598</v>
      </c>
      <c r="K145" s="100">
        <v>43311</v>
      </c>
      <c r="L145" s="255">
        <v>16284</v>
      </c>
      <c r="M145" s="69">
        <v>317</v>
      </c>
      <c r="N145" s="100">
        <v>0</v>
      </c>
      <c r="O145" s="255">
        <v>0</v>
      </c>
      <c r="P145" s="97">
        <v>0</v>
      </c>
    </row>
    <row r="146" spans="1:16">
      <c r="A146" s="203">
        <v>43342</v>
      </c>
      <c r="B146" s="204" t="e">
        <v>#REF!</v>
      </c>
      <c r="C146" s="201">
        <v>0</v>
      </c>
      <c r="D146" s="208">
        <v>2162</v>
      </c>
      <c r="F146" s="203">
        <v>43343</v>
      </c>
      <c r="G146" s="204">
        <v>0</v>
      </c>
      <c r="H146" s="248">
        <v>0</v>
      </c>
      <c r="I146" s="249">
        <v>118629</v>
      </c>
      <c r="K146" s="100">
        <v>43342</v>
      </c>
      <c r="L146" s="255">
        <v>0</v>
      </c>
      <c r="M146" s="69">
        <v>300</v>
      </c>
      <c r="N146" s="100">
        <v>0</v>
      </c>
      <c r="O146" s="255">
        <v>0</v>
      </c>
      <c r="P146" s="97">
        <v>0</v>
      </c>
    </row>
    <row r="147" spans="1:16">
      <c r="A147" s="203">
        <v>43373</v>
      </c>
      <c r="B147" s="204">
        <v>3532475</v>
      </c>
      <c r="C147" s="201">
        <v>3211</v>
      </c>
      <c r="D147" s="208">
        <v>3310.5409999999997</v>
      </c>
      <c r="F147" s="203">
        <v>43373</v>
      </c>
      <c r="G147" s="204">
        <v>0</v>
      </c>
      <c r="H147" s="248">
        <v>0</v>
      </c>
      <c r="I147" s="249">
        <v>117240</v>
      </c>
      <c r="K147" s="69"/>
      <c r="L147" s="255"/>
      <c r="M147" s="69">
        <v>0</v>
      </c>
      <c r="N147" s="69"/>
      <c r="O147" s="255"/>
      <c r="P147" s="257">
        <v>0</v>
      </c>
    </row>
    <row r="148" spans="1:16">
      <c r="A148" s="203">
        <v>43403</v>
      </c>
      <c r="B148" s="204">
        <v>18805</v>
      </c>
      <c r="C148" s="201">
        <v>185</v>
      </c>
      <c r="D148" s="208">
        <v>67.395499999999998</v>
      </c>
      <c r="F148" s="203">
        <v>43404</v>
      </c>
      <c r="G148" s="204">
        <v>751393</v>
      </c>
      <c r="H148" s="248">
        <v>0</v>
      </c>
      <c r="I148" s="249">
        <v>197468</v>
      </c>
      <c r="K148" s="69"/>
      <c r="L148" s="255"/>
      <c r="M148" s="69">
        <v>0</v>
      </c>
      <c r="N148" s="69"/>
      <c r="O148" s="255"/>
      <c r="P148" s="257">
        <v>0</v>
      </c>
    </row>
    <row r="149" spans="1:16">
      <c r="A149" s="203">
        <v>43434</v>
      </c>
      <c r="B149" s="204">
        <v>19485</v>
      </c>
      <c r="C149" s="201">
        <v>495</v>
      </c>
      <c r="D149" s="208">
        <v>180.32850000000002</v>
      </c>
      <c r="F149" s="203">
        <v>43434</v>
      </c>
      <c r="G149" s="204">
        <v>768290</v>
      </c>
      <c r="H149" s="248">
        <v>0</v>
      </c>
      <c r="I149" s="249">
        <v>213051</v>
      </c>
      <c r="K149" s="69"/>
      <c r="L149" s="255"/>
      <c r="M149" s="69">
        <v>0</v>
      </c>
      <c r="N149" s="69"/>
      <c r="O149" s="255"/>
      <c r="P149" s="257">
        <v>0</v>
      </c>
    </row>
    <row r="150" spans="1:16">
      <c r="A150" s="203">
        <v>43464</v>
      </c>
      <c r="B150" s="204">
        <v>20204</v>
      </c>
      <c r="C150" s="201">
        <v>719</v>
      </c>
      <c r="D150" s="208">
        <v>261.93170000000003</v>
      </c>
      <c r="F150" s="203">
        <v>43465</v>
      </c>
      <c r="G150" s="204">
        <v>784238</v>
      </c>
      <c r="H150" s="248">
        <v>0</v>
      </c>
      <c r="I150" s="249">
        <v>194988</v>
      </c>
      <c r="K150" s="69"/>
      <c r="L150" s="255"/>
      <c r="M150" s="69">
        <v>0</v>
      </c>
      <c r="N150" s="69"/>
      <c r="O150" s="255"/>
      <c r="P150" s="257">
        <v>0</v>
      </c>
    </row>
    <row r="151" spans="1:16">
      <c r="A151" s="203">
        <v>43495</v>
      </c>
      <c r="B151" s="204">
        <v>20855</v>
      </c>
      <c r="C151" s="201">
        <v>651</v>
      </c>
      <c r="D151" s="208">
        <v>237.1593</v>
      </c>
      <c r="F151" s="203">
        <v>43496</v>
      </c>
      <c r="G151" s="204">
        <v>800222</v>
      </c>
      <c r="H151" s="248">
        <v>0</v>
      </c>
      <c r="I151" s="249">
        <v>217930</v>
      </c>
      <c r="K151" s="69"/>
      <c r="L151" s="255"/>
      <c r="M151" s="69">
        <v>0</v>
      </c>
      <c r="N151" s="69"/>
      <c r="O151" s="255"/>
      <c r="P151" s="257">
        <v>0</v>
      </c>
    </row>
    <row r="152" spans="1:16">
      <c r="A152" s="203">
        <v>43524</v>
      </c>
      <c r="B152" s="204">
        <v>0</v>
      </c>
      <c r="C152" s="201">
        <v>0</v>
      </c>
      <c r="D152" s="208">
        <v>0</v>
      </c>
      <c r="F152" s="203">
        <v>43524</v>
      </c>
      <c r="G152" s="204">
        <v>0</v>
      </c>
      <c r="H152" s="248">
        <v>0</v>
      </c>
      <c r="I152" s="249">
        <v>0</v>
      </c>
      <c r="K152" s="69"/>
      <c r="L152" s="255"/>
      <c r="M152" s="69">
        <v>0</v>
      </c>
      <c r="N152" s="69"/>
      <c r="O152" s="255"/>
      <c r="P152" s="257">
        <v>0</v>
      </c>
    </row>
    <row r="153" spans="1:16">
      <c r="A153" s="203">
        <v>43554</v>
      </c>
      <c r="B153" s="204">
        <v>0</v>
      </c>
      <c r="C153" s="201">
        <v>0</v>
      </c>
      <c r="D153" s="208">
        <v>0</v>
      </c>
      <c r="F153" s="203">
        <v>43555</v>
      </c>
      <c r="G153" s="204">
        <v>0</v>
      </c>
      <c r="H153" s="248">
        <v>0</v>
      </c>
      <c r="I153" s="249">
        <v>0</v>
      </c>
      <c r="K153" s="69"/>
      <c r="L153" s="255"/>
      <c r="M153" s="69">
        <v>0</v>
      </c>
      <c r="N153" s="69"/>
      <c r="O153" s="255"/>
      <c r="P153" s="257">
        <v>0</v>
      </c>
    </row>
    <row r="154" spans="1:16">
      <c r="A154" s="203">
        <v>43585</v>
      </c>
      <c r="B154" s="204">
        <v>0</v>
      </c>
      <c r="C154" s="201">
        <v>0</v>
      </c>
      <c r="D154" s="208">
        <v>0</v>
      </c>
      <c r="F154" s="203">
        <v>43585</v>
      </c>
      <c r="G154" s="204">
        <v>0</v>
      </c>
      <c r="H154" s="248">
        <v>0</v>
      </c>
      <c r="I154" s="249">
        <v>0</v>
      </c>
      <c r="K154" s="69"/>
      <c r="L154" s="255"/>
      <c r="M154" s="69">
        <v>0</v>
      </c>
      <c r="N154" s="69"/>
      <c r="O154" s="255"/>
      <c r="P154" s="257">
        <v>0</v>
      </c>
    </row>
    <row r="155" spans="1:16">
      <c r="A155" s="203">
        <v>43615</v>
      </c>
      <c r="B155" s="204">
        <v>0</v>
      </c>
      <c r="C155" s="201">
        <v>0</v>
      </c>
      <c r="D155" s="208">
        <v>0</v>
      </c>
      <c r="F155" s="203">
        <v>43616</v>
      </c>
      <c r="G155" s="204">
        <v>0</v>
      </c>
      <c r="H155" s="248">
        <v>0</v>
      </c>
      <c r="I155" s="249">
        <v>0</v>
      </c>
      <c r="K155" s="69"/>
      <c r="L155" s="255"/>
      <c r="M155" s="69">
        <v>0</v>
      </c>
      <c r="N155" s="69"/>
      <c r="O155" s="255"/>
      <c r="P155" s="257">
        <v>0</v>
      </c>
    </row>
    <row r="156" spans="1:16">
      <c r="A156" s="203">
        <v>43646</v>
      </c>
      <c r="B156" s="204">
        <v>0</v>
      </c>
      <c r="C156" s="201">
        <v>0</v>
      </c>
      <c r="D156" s="208">
        <v>0</v>
      </c>
      <c r="F156" s="203">
        <v>43646</v>
      </c>
      <c r="G156" s="204">
        <v>0</v>
      </c>
      <c r="H156" s="248">
        <v>0</v>
      </c>
      <c r="I156" s="249">
        <v>0</v>
      </c>
      <c r="K156" s="69"/>
      <c r="L156" s="255"/>
      <c r="M156" s="69">
        <v>0</v>
      </c>
      <c r="N156" s="69"/>
      <c r="O156" s="255"/>
      <c r="P156" s="257">
        <v>0</v>
      </c>
    </row>
    <row r="157" spans="1:16">
      <c r="A157" s="203">
        <v>0</v>
      </c>
      <c r="B157" s="204">
        <v>0</v>
      </c>
      <c r="C157" s="201">
        <v>0</v>
      </c>
      <c r="D157" s="208">
        <v>0</v>
      </c>
      <c r="F157" s="203">
        <v>43677</v>
      </c>
      <c r="G157" s="204">
        <v>0</v>
      </c>
      <c r="H157" s="248">
        <v>0</v>
      </c>
      <c r="I157" s="249">
        <v>0</v>
      </c>
      <c r="K157" s="69"/>
      <c r="L157" s="255"/>
      <c r="M157" s="69">
        <v>0</v>
      </c>
      <c r="N157" s="69"/>
      <c r="O157" s="255"/>
      <c r="P157" s="257">
        <v>0</v>
      </c>
    </row>
    <row r="158" spans="1:16">
      <c r="A158" s="203">
        <v>0</v>
      </c>
      <c r="B158" s="204">
        <v>0</v>
      </c>
      <c r="C158" s="201">
        <v>0</v>
      </c>
      <c r="D158" s="208">
        <v>0</v>
      </c>
      <c r="F158" s="203">
        <v>0</v>
      </c>
      <c r="G158" s="204">
        <v>0</v>
      </c>
      <c r="H158" s="248">
        <v>0</v>
      </c>
      <c r="I158" s="249">
        <v>0</v>
      </c>
      <c r="K158" s="69"/>
      <c r="L158" s="255"/>
      <c r="M158" s="69">
        <v>0</v>
      </c>
      <c r="N158" s="69"/>
      <c r="O158" s="255"/>
      <c r="P158" s="257">
        <v>0</v>
      </c>
    </row>
    <row r="159" spans="1:16">
      <c r="A159" s="203">
        <v>0</v>
      </c>
      <c r="B159" s="204">
        <v>0</v>
      </c>
      <c r="C159" s="201">
        <v>0</v>
      </c>
      <c r="D159" s="208">
        <v>0</v>
      </c>
      <c r="F159" s="203">
        <v>0</v>
      </c>
      <c r="G159" s="204">
        <v>0</v>
      </c>
      <c r="H159" s="248">
        <v>0</v>
      </c>
      <c r="I159" s="249">
        <v>0</v>
      </c>
      <c r="K159" s="69"/>
      <c r="L159" s="255"/>
      <c r="M159" s="69">
        <v>0</v>
      </c>
      <c r="N159" s="69"/>
      <c r="O159" s="255"/>
      <c r="P159" s="257">
        <v>0</v>
      </c>
    </row>
    <row r="160" spans="1:16">
      <c r="A160" s="203">
        <v>0</v>
      </c>
      <c r="B160" s="204">
        <v>0</v>
      </c>
      <c r="C160" s="201">
        <v>0</v>
      </c>
      <c r="D160" s="208">
        <v>0</v>
      </c>
      <c r="F160" s="203">
        <v>0</v>
      </c>
      <c r="G160" s="204">
        <v>0</v>
      </c>
      <c r="H160" s="248">
        <v>0</v>
      </c>
      <c r="I160" s="249">
        <v>0</v>
      </c>
      <c r="K160" s="69"/>
      <c r="L160" s="255"/>
      <c r="M160" s="69">
        <v>0</v>
      </c>
      <c r="N160" s="69"/>
      <c r="O160" s="255"/>
      <c r="P160" s="257">
        <v>0</v>
      </c>
    </row>
    <row r="161" spans="1:16">
      <c r="A161" s="203">
        <v>0</v>
      </c>
      <c r="B161" s="204">
        <v>0</v>
      </c>
      <c r="C161" s="201">
        <v>0</v>
      </c>
      <c r="D161" s="208">
        <v>0</v>
      </c>
      <c r="F161" s="203">
        <v>0</v>
      </c>
      <c r="G161" s="204">
        <v>0</v>
      </c>
      <c r="H161" s="248">
        <v>0</v>
      </c>
      <c r="I161" s="249">
        <v>0</v>
      </c>
      <c r="K161" s="69"/>
      <c r="L161" s="255"/>
      <c r="M161" s="69">
        <v>0</v>
      </c>
      <c r="N161" s="69"/>
      <c r="O161" s="255"/>
      <c r="P161" s="257">
        <v>0</v>
      </c>
    </row>
    <row r="162" spans="1:16">
      <c r="A162" s="203">
        <v>0</v>
      </c>
      <c r="B162" s="204">
        <v>0</v>
      </c>
      <c r="C162" s="201">
        <v>0</v>
      </c>
      <c r="D162" s="208">
        <v>0</v>
      </c>
      <c r="F162" s="203">
        <v>0</v>
      </c>
      <c r="G162" s="204">
        <v>0</v>
      </c>
      <c r="H162" s="248">
        <v>0</v>
      </c>
      <c r="I162" s="249">
        <v>0</v>
      </c>
      <c r="K162" s="69"/>
      <c r="L162" s="255"/>
      <c r="M162" s="69">
        <v>0</v>
      </c>
      <c r="N162" s="69"/>
      <c r="O162" s="255"/>
      <c r="P162" s="257">
        <v>0</v>
      </c>
    </row>
    <row r="163" spans="1:16">
      <c r="A163" s="203">
        <v>0</v>
      </c>
      <c r="B163" s="204">
        <v>0</v>
      </c>
      <c r="C163" s="201">
        <v>0</v>
      </c>
      <c r="D163" s="208">
        <v>0</v>
      </c>
      <c r="F163" s="203">
        <v>0</v>
      </c>
      <c r="G163" s="204">
        <v>0</v>
      </c>
      <c r="H163" s="248">
        <v>0</v>
      </c>
      <c r="I163" s="249">
        <v>0</v>
      </c>
      <c r="K163" s="69"/>
      <c r="L163" s="255"/>
      <c r="M163" s="69">
        <v>0</v>
      </c>
      <c r="N163" s="69"/>
      <c r="O163" s="255"/>
      <c r="P163" s="257">
        <v>0</v>
      </c>
    </row>
    <row r="164" spans="1:16">
      <c r="A164" s="203">
        <v>0</v>
      </c>
      <c r="B164" s="204">
        <v>0</v>
      </c>
      <c r="C164" s="201">
        <v>0</v>
      </c>
      <c r="D164" s="208">
        <v>0</v>
      </c>
      <c r="F164" s="203">
        <v>0</v>
      </c>
      <c r="G164" s="204">
        <v>0</v>
      </c>
      <c r="H164" s="248">
        <v>0</v>
      </c>
      <c r="I164" s="249">
        <v>0</v>
      </c>
      <c r="K164" s="69"/>
      <c r="L164" s="255"/>
      <c r="M164" s="69">
        <v>0</v>
      </c>
      <c r="N164" s="69"/>
      <c r="O164" s="255"/>
      <c r="P164" s="257">
        <v>0</v>
      </c>
    </row>
    <row r="165" spans="1:16">
      <c r="A165" s="203">
        <v>0</v>
      </c>
      <c r="B165" s="204">
        <v>0</v>
      </c>
      <c r="C165" s="201">
        <v>0</v>
      </c>
      <c r="D165" s="208">
        <v>0</v>
      </c>
      <c r="F165" s="203">
        <v>0</v>
      </c>
      <c r="G165" s="204">
        <v>0</v>
      </c>
      <c r="H165" s="248">
        <v>0</v>
      </c>
      <c r="I165" s="249">
        <v>0</v>
      </c>
      <c r="K165" s="69"/>
      <c r="L165" s="255"/>
      <c r="M165" s="69">
        <v>0</v>
      </c>
      <c r="N165" s="69"/>
      <c r="O165" s="255"/>
      <c r="P165" s="257">
        <v>0</v>
      </c>
    </row>
    <row r="166" spans="1:16">
      <c r="A166" s="203">
        <v>0</v>
      </c>
      <c r="B166" s="204">
        <v>0</v>
      </c>
      <c r="C166" s="201">
        <v>0</v>
      </c>
      <c r="D166" s="208">
        <v>0</v>
      </c>
      <c r="F166" s="203">
        <v>0</v>
      </c>
      <c r="G166" s="204">
        <v>0</v>
      </c>
      <c r="H166" s="248">
        <v>0</v>
      </c>
      <c r="I166" s="249">
        <v>0</v>
      </c>
      <c r="K166" s="69"/>
      <c r="L166" s="255"/>
      <c r="M166" s="69">
        <v>0</v>
      </c>
      <c r="N166" s="69"/>
      <c r="O166" s="255"/>
      <c r="P166" s="257">
        <v>0</v>
      </c>
    </row>
    <row r="167" spans="1:16">
      <c r="A167" s="203">
        <v>0</v>
      </c>
      <c r="B167" s="204">
        <v>0</v>
      </c>
      <c r="C167" s="201">
        <v>0</v>
      </c>
      <c r="D167" s="208">
        <v>0</v>
      </c>
      <c r="F167" s="203">
        <v>0</v>
      </c>
      <c r="G167" s="204">
        <v>0</v>
      </c>
      <c r="H167" s="248">
        <v>0</v>
      </c>
      <c r="I167" s="249">
        <v>0</v>
      </c>
      <c r="K167" s="69"/>
      <c r="L167" s="255"/>
      <c r="M167" s="69">
        <v>0</v>
      </c>
      <c r="N167" s="69"/>
      <c r="O167" s="255"/>
      <c r="P167" s="257">
        <v>0</v>
      </c>
    </row>
    <row r="168" spans="1:16">
      <c r="A168" s="203">
        <v>0</v>
      </c>
      <c r="B168" s="204">
        <v>0</v>
      </c>
      <c r="C168" s="201">
        <v>0</v>
      </c>
      <c r="D168" s="208">
        <v>0</v>
      </c>
      <c r="F168" s="203">
        <v>0</v>
      </c>
      <c r="G168" s="204">
        <v>0</v>
      </c>
      <c r="H168" s="248">
        <v>0</v>
      </c>
      <c r="I168" s="249">
        <v>0</v>
      </c>
      <c r="K168" s="69"/>
      <c r="L168" s="255"/>
      <c r="M168" s="69">
        <v>0</v>
      </c>
      <c r="N168" s="69"/>
      <c r="O168" s="255"/>
      <c r="P168" s="257">
        <v>0</v>
      </c>
    </row>
    <row r="169" spans="1:16">
      <c r="A169" s="203">
        <v>0</v>
      </c>
      <c r="B169" s="204">
        <v>0</v>
      </c>
      <c r="C169" s="201">
        <v>0</v>
      </c>
      <c r="D169" s="208">
        <v>0</v>
      </c>
      <c r="F169" s="203">
        <v>0</v>
      </c>
      <c r="G169" s="204">
        <v>0</v>
      </c>
      <c r="H169" s="248">
        <v>0</v>
      </c>
      <c r="I169" s="249">
        <v>0</v>
      </c>
      <c r="K169" s="69"/>
      <c r="L169" s="255"/>
      <c r="M169" s="69">
        <v>0</v>
      </c>
      <c r="N169" s="69"/>
      <c r="O169" s="255"/>
      <c r="P169" s="257">
        <v>0</v>
      </c>
    </row>
    <row r="170" spans="1:16">
      <c r="A170" s="203">
        <v>0</v>
      </c>
      <c r="B170" s="204">
        <v>0</v>
      </c>
      <c r="C170" s="201">
        <v>0</v>
      </c>
      <c r="D170" s="208">
        <v>0</v>
      </c>
      <c r="F170" s="203">
        <v>0</v>
      </c>
      <c r="G170" s="204">
        <v>0</v>
      </c>
      <c r="H170" s="248">
        <v>0</v>
      </c>
      <c r="I170" s="249">
        <v>0</v>
      </c>
      <c r="K170" s="69"/>
      <c r="L170" s="255"/>
      <c r="M170" s="69">
        <v>0</v>
      </c>
      <c r="N170" s="69"/>
      <c r="O170" s="255"/>
      <c r="P170" s="257">
        <v>0</v>
      </c>
    </row>
    <row r="171" spans="1:16">
      <c r="A171" s="203">
        <v>0</v>
      </c>
      <c r="B171" s="204">
        <v>0</v>
      </c>
      <c r="C171" s="201">
        <v>0</v>
      </c>
      <c r="D171" s="208">
        <v>0</v>
      </c>
      <c r="F171" s="203">
        <v>0</v>
      </c>
      <c r="G171" s="204">
        <v>0</v>
      </c>
      <c r="H171" s="248">
        <v>0</v>
      </c>
      <c r="I171" s="249">
        <v>0</v>
      </c>
      <c r="K171" s="69"/>
      <c r="L171" s="255"/>
      <c r="M171" s="69">
        <v>0</v>
      </c>
      <c r="N171" s="69"/>
      <c r="O171" s="255"/>
      <c r="P171" s="257">
        <v>0</v>
      </c>
    </row>
    <row r="172" spans="1:16">
      <c r="A172" s="203">
        <v>0</v>
      </c>
      <c r="B172" s="204">
        <v>0</v>
      </c>
      <c r="C172" s="201">
        <v>0</v>
      </c>
      <c r="D172" s="208">
        <v>0</v>
      </c>
      <c r="F172" s="203">
        <v>0</v>
      </c>
      <c r="G172" s="204">
        <v>0</v>
      </c>
      <c r="H172" s="248">
        <v>0</v>
      </c>
      <c r="I172" s="249">
        <v>0</v>
      </c>
      <c r="K172" s="69"/>
      <c r="L172" s="255"/>
      <c r="M172" s="69">
        <v>0</v>
      </c>
      <c r="N172" s="69"/>
      <c r="O172" s="255"/>
      <c r="P172" s="257">
        <v>0</v>
      </c>
    </row>
    <row r="173" spans="1:16">
      <c r="A173" s="203">
        <v>0</v>
      </c>
      <c r="B173" s="204">
        <v>0</v>
      </c>
      <c r="C173" s="201">
        <v>0</v>
      </c>
      <c r="D173" s="208">
        <v>0</v>
      </c>
      <c r="F173" s="203">
        <v>0</v>
      </c>
      <c r="G173" s="204">
        <v>0</v>
      </c>
      <c r="H173" s="248">
        <v>0</v>
      </c>
      <c r="I173" s="249">
        <v>0</v>
      </c>
      <c r="K173" s="69"/>
      <c r="L173" s="255"/>
      <c r="M173" s="69">
        <v>0</v>
      </c>
      <c r="N173" s="69"/>
      <c r="O173" s="255"/>
      <c r="P173" s="257">
        <v>0</v>
      </c>
    </row>
    <row r="174" spans="1:16">
      <c r="A174" s="203">
        <v>0</v>
      </c>
      <c r="B174" s="204">
        <v>0</v>
      </c>
      <c r="C174" s="201">
        <v>0</v>
      </c>
      <c r="D174" s="208">
        <v>0</v>
      </c>
      <c r="F174" s="203">
        <v>0</v>
      </c>
      <c r="G174" s="204">
        <v>0</v>
      </c>
      <c r="H174" s="248">
        <v>0</v>
      </c>
      <c r="I174" s="249">
        <v>0</v>
      </c>
      <c r="K174" s="69"/>
      <c r="L174" s="255"/>
      <c r="M174" s="69">
        <v>0</v>
      </c>
      <c r="N174" s="69"/>
      <c r="O174" s="255"/>
      <c r="P174" s="257">
        <v>0</v>
      </c>
    </row>
    <row r="175" spans="1:16">
      <c r="A175" s="203">
        <v>0</v>
      </c>
      <c r="B175" s="204">
        <v>0</v>
      </c>
      <c r="C175" s="201">
        <v>0</v>
      </c>
      <c r="D175" s="208">
        <v>0</v>
      </c>
      <c r="F175" s="203">
        <v>0</v>
      </c>
      <c r="G175" s="204">
        <v>0</v>
      </c>
      <c r="H175" s="248">
        <v>0</v>
      </c>
      <c r="I175" s="249">
        <v>0</v>
      </c>
      <c r="K175" s="69"/>
      <c r="L175" s="255"/>
      <c r="M175" s="69">
        <v>0</v>
      </c>
      <c r="N175" s="69"/>
      <c r="O175" s="255"/>
      <c r="P175" s="257">
        <v>0</v>
      </c>
    </row>
    <row r="176" spans="1:16">
      <c r="A176" s="203">
        <v>0</v>
      </c>
      <c r="B176" s="204">
        <v>0</v>
      </c>
      <c r="C176" s="201">
        <v>0</v>
      </c>
      <c r="D176" s="208">
        <v>0</v>
      </c>
      <c r="F176" s="203">
        <v>0</v>
      </c>
      <c r="G176" s="204">
        <v>0</v>
      </c>
      <c r="H176" s="248">
        <v>0</v>
      </c>
      <c r="I176" s="249">
        <v>0</v>
      </c>
      <c r="K176" s="69"/>
      <c r="L176" s="255"/>
      <c r="M176" s="69">
        <v>0</v>
      </c>
      <c r="N176" s="69"/>
      <c r="O176" s="255"/>
      <c r="P176" s="257">
        <v>0</v>
      </c>
    </row>
    <row r="187" spans="7:7">
      <c r="G187" s="181">
        <v>0</v>
      </c>
    </row>
  </sheetData>
  <mergeCells count="12">
    <mergeCell ref="K3:M3"/>
    <mergeCell ref="N3:P3"/>
    <mergeCell ref="K4:M4"/>
    <mergeCell ref="N4:P4"/>
    <mergeCell ref="L5:M5"/>
    <mergeCell ref="O5:P5"/>
    <mergeCell ref="A3:D3"/>
    <mergeCell ref="A4:D4"/>
    <mergeCell ref="B5:D5"/>
    <mergeCell ref="A6:B6"/>
    <mergeCell ref="F3:I3"/>
    <mergeCell ref="G5:I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1"/>
  <sheetViews>
    <sheetView zoomScale="60" zoomScaleNormal="60" workbookViewId="0">
      <selection activeCell="F6" sqref="F6"/>
    </sheetView>
  </sheetViews>
  <sheetFormatPr defaultRowHeight="14.4"/>
  <cols>
    <col min="1" max="1" width="4.77734375" customWidth="1"/>
    <col min="2" max="2" width="46.88671875" customWidth="1"/>
    <col min="3" max="3" width="38.77734375" bestFit="1" customWidth="1"/>
    <col min="6" max="6" width="9.21875" style="1"/>
    <col min="8" max="8" width="50.21875" customWidth="1"/>
    <col min="9" max="9" width="38.77734375" bestFit="1" customWidth="1"/>
    <col min="13" max="13" width="4.88671875" customWidth="1"/>
    <col min="14" max="14" width="8" customWidth="1"/>
    <col min="15" max="15" width="56.21875" customWidth="1"/>
    <col min="16" max="16" width="30" customWidth="1"/>
    <col min="17" max="17" width="22.77734375" customWidth="1"/>
    <col min="18" max="18" width="24.77734375" customWidth="1"/>
    <col min="19" max="19" width="64.21875" customWidth="1"/>
    <col min="25" max="29" width="12.44140625" customWidth="1"/>
  </cols>
  <sheetData>
    <row r="1" spans="1:32" ht="15.6">
      <c r="A1" s="308"/>
      <c r="B1" s="308"/>
      <c r="C1" s="308"/>
      <c r="D1" s="308"/>
      <c r="E1" s="308"/>
      <c r="F1" s="308"/>
      <c r="G1" s="308"/>
      <c r="H1" s="308"/>
      <c r="I1" s="308"/>
      <c r="J1" s="308"/>
      <c r="K1" s="308"/>
      <c r="L1" s="308"/>
      <c r="M1" s="308"/>
      <c r="AE1" s="409" t="s">
        <v>133</v>
      </c>
      <c r="AF1" s="410" t="s">
        <v>117</v>
      </c>
    </row>
    <row r="2" spans="1:32" ht="21.6" thickBot="1">
      <c r="A2" s="308"/>
      <c r="B2" s="316" t="s">
        <v>125</v>
      </c>
      <c r="C2" s="308"/>
      <c r="D2" s="308"/>
      <c r="E2" s="308"/>
      <c r="F2" s="308"/>
      <c r="G2" s="308"/>
      <c r="H2" s="308"/>
      <c r="I2" s="308"/>
      <c r="J2" s="308"/>
      <c r="K2" s="308"/>
      <c r="L2" s="308"/>
      <c r="M2" s="308"/>
      <c r="O2" s="420" t="str">
        <f>B2</f>
        <v>HMP Coldingley</v>
      </c>
      <c r="U2" s="411" t="s">
        <v>134</v>
      </c>
      <c r="V2" s="411"/>
      <c r="W2" s="411"/>
      <c r="X2" s="411"/>
      <c r="Y2" s="411"/>
      <c r="Z2" s="411"/>
      <c r="AA2" s="411"/>
      <c r="AB2" s="411"/>
      <c r="AC2" s="411"/>
      <c r="AE2" s="411" t="s">
        <v>32</v>
      </c>
      <c r="AF2" s="412">
        <f t="shared" ref="AF2:AF13" si="0">$W$10/12</f>
        <v>3935.25</v>
      </c>
    </row>
    <row r="3" spans="1:32" ht="16.2" thickTop="1">
      <c r="A3" s="308"/>
      <c r="B3" s="308"/>
      <c r="C3" s="308"/>
      <c r="D3" s="308"/>
      <c r="E3" s="308"/>
      <c r="F3" s="308"/>
      <c r="G3" s="308"/>
      <c r="H3" s="308"/>
      <c r="I3" s="308"/>
      <c r="J3" s="308"/>
      <c r="K3" s="308"/>
      <c r="L3" s="308"/>
      <c r="M3" s="308"/>
      <c r="U3" s="409" t="str">
        <f>O2</f>
        <v>HMP Coldingley</v>
      </c>
      <c r="V3" s="410" t="s">
        <v>135</v>
      </c>
      <c r="W3" s="413" t="s">
        <v>136</v>
      </c>
      <c r="X3" s="410" t="s">
        <v>137</v>
      </c>
      <c r="Y3" s="410" t="s">
        <v>138</v>
      </c>
      <c r="Z3" s="410" t="s">
        <v>139</v>
      </c>
      <c r="AA3" s="414"/>
      <c r="AB3" s="411"/>
      <c r="AC3" s="411"/>
      <c r="AE3" s="411" t="s">
        <v>33</v>
      </c>
      <c r="AF3" s="412">
        <f t="shared" si="0"/>
        <v>3935.25</v>
      </c>
    </row>
    <row r="4" spans="1:32" ht="15.6">
      <c r="A4" s="308"/>
      <c r="B4" s="317" t="s">
        <v>101</v>
      </c>
      <c r="C4" s="319" t="str">
        <f>Overview!E4</f>
        <v>Cat C</v>
      </c>
      <c r="D4" s="308"/>
      <c r="E4" s="308"/>
      <c r="F4" s="308"/>
      <c r="G4" s="308"/>
      <c r="H4" s="308"/>
      <c r="I4" s="308"/>
      <c r="J4" s="308"/>
      <c r="K4" s="308"/>
      <c r="L4" s="308"/>
      <c r="M4" s="308"/>
      <c r="O4" s="421" t="str">
        <f>B4</f>
        <v>Site Category</v>
      </c>
      <c r="P4" s="422" t="str">
        <f>C4</f>
        <v>Cat C</v>
      </c>
      <c r="U4" s="411" t="s">
        <v>140</v>
      </c>
      <c r="V4" s="415">
        <f t="shared" ref="V4:V9" si="1">W4/$P$5</f>
        <v>120.42962962962963</v>
      </c>
      <c r="W4" s="416">
        <f>X4*(12/Y4)</f>
        <v>48774</v>
      </c>
      <c r="X4" s="416">
        <f>SUM(C129:C140)</f>
        <v>48774</v>
      </c>
      <c r="Y4" s="411">
        <f>COUNTIF(C129:C140,"&gt;0")</f>
        <v>12</v>
      </c>
      <c r="Z4" s="417" t="str">
        <f>IF(V4&lt;=$V$11,"Good",IF(V4&gt;$V$10,"Poor","Typical"))</f>
        <v>Poor</v>
      </c>
      <c r="AA4" s="414"/>
      <c r="AB4" s="411"/>
      <c r="AC4" s="411"/>
      <c r="AE4" s="411" t="s">
        <v>141</v>
      </c>
      <c r="AF4" s="412">
        <f t="shared" si="0"/>
        <v>3935.25</v>
      </c>
    </row>
    <row r="5" spans="1:32" ht="15.6">
      <c r="A5" s="308"/>
      <c r="B5" s="317" t="s">
        <v>102</v>
      </c>
      <c r="C5" s="319">
        <v>418</v>
      </c>
      <c r="D5" s="308"/>
      <c r="E5" s="308"/>
      <c r="F5" s="308"/>
      <c r="G5" s="308"/>
      <c r="H5" s="308"/>
      <c r="I5" s="308"/>
      <c r="J5" s="308"/>
      <c r="K5" s="308"/>
      <c r="L5" s="308"/>
      <c r="M5" s="308"/>
      <c r="O5" s="421" t="str">
        <f>B5</f>
        <v>Prison Population 2017/2018</v>
      </c>
      <c r="P5" s="423">
        <v>405</v>
      </c>
      <c r="U5" s="411" t="s">
        <v>142</v>
      </c>
      <c r="V5" s="415">
        <f t="shared" si="1"/>
        <v>131.96913580246914</v>
      </c>
      <c r="W5" s="416">
        <f>X5*(12/Y5)</f>
        <v>53447.5</v>
      </c>
      <c r="X5" s="416">
        <f>SUM(C141:C152)</f>
        <v>53447.5</v>
      </c>
      <c r="Y5" s="411">
        <f>COUNTIF(C141:C152,"&gt;0")</f>
        <v>12</v>
      </c>
      <c r="Z5" s="417" t="str">
        <f t="shared" ref="Z5:Z12" si="2">IF(V5&lt;=$V$11,"Good",IF(V5&gt;$V$10,"Poor","Typical"))</f>
        <v>Poor</v>
      </c>
      <c r="AA5" s="414"/>
      <c r="AB5" s="411"/>
      <c r="AC5" s="411"/>
      <c r="AE5" s="411" t="s">
        <v>143</v>
      </c>
      <c r="AF5" s="412">
        <f t="shared" si="0"/>
        <v>3935.25</v>
      </c>
    </row>
    <row r="6" spans="1:32" ht="15.6">
      <c r="A6" s="308"/>
      <c r="B6" s="308"/>
      <c r="C6" s="308"/>
      <c r="D6" s="308"/>
      <c r="E6" s="308"/>
      <c r="F6" s="308"/>
      <c r="G6" s="308"/>
      <c r="H6" s="308"/>
      <c r="I6" s="308"/>
      <c r="J6" s="308"/>
      <c r="K6" s="308"/>
      <c r="L6" s="308"/>
      <c r="M6" s="308"/>
      <c r="O6" s="421" t="s">
        <v>78</v>
      </c>
      <c r="P6" s="424" t="s">
        <v>165</v>
      </c>
      <c r="U6" s="411" t="s">
        <v>144</v>
      </c>
      <c r="V6" s="415">
        <f t="shared" si="1"/>
        <v>138.40123456790124</v>
      </c>
      <c r="W6" s="416">
        <f>X6*(12/Y6)</f>
        <v>56052.5</v>
      </c>
      <c r="X6" s="416">
        <f>SUM(C153:C164)</f>
        <v>56052.5</v>
      </c>
      <c r="Y6" s="411">
        <f>COUNTIF(C153:C164,"&gt;0")</f>
        <v>12</v>
      </c>
      <c r="Z6" s="417" t="str">
        <f t="shared" si="2"/>
        <v>Poor</v>
      </c>
      <c r="AA6" s="414"/>
      <c r="AB6" s="411"/>
      <c r="AC6" s="411"/>
      <c r="AE6" s="411" t="s">
        <v>24</v>
      </c>
      <c r="AF6" s="412">
        <f t="shared" si="0"/>
        <v>3935.25</v>
      </c>
    </row>
    <row r="7" spans="1:32" ht="16.2" thickBot="1">
      <c r="A7" s="308"/>
      <c r="B7" s="320" t="s">
        <v>103</v>
      </c>
      <c r="C7" s="308"/>
      <c r="D7" s="308"/>
      <c r="E7" s="308"/>
      <c r="F7" s="308"/>
      <c r="G7" s="308"/>
      <c r="H7" s="308"/>
      <c r="I7" s="308"/>
      <c r="J7" s="308"/>
      <c r="K7" s="308"/>
      <c r="L7" s="308"/>
      <c r="M7" s="308"/>
      <c r="U7" s="411" t="s">
        <v>145</v>
      </c>
      <c r="V7" s="415">
        <f t="shared" si="1"/>
        <v>121.64197530864197</v>
      </c>
      <c r="W7" s="416">
        <f>X7*(12/Y7)</f>
        <v>49265</v>
      </c>
      <c r="X7" s="416">
        <f>SUM(C165:C176)</f>
        <v>49265</v>
      </c>
      <c r="Y7" s="411">
        <f>COUNTIF(C165:C176,"&gt;0")</f>
        <v>12</v>
      </c>
      <c r="Z7" s="417" t="str">
        <f t="shared" si="2"/>
        <v>Poor</v>
      </c>
      <c r="AA7" s="414"/>
      <c r="AB7" s="411"/>
      <c r="AC7" s="411"/>
      <c r="AE7" s="411" t="s">
        <v>146</v>
      </c>
      <c r="AF7" s="412">
        <f t="shared" si="0"/>
        <v>3935.25</v>
      </c>
    </row>
    <row r="8" spans="1:32" ht="16.8" thickTop="1" thickBot="1">
      <c r="A8" s="308"/>
      <c r="B8" s="308"/>
      <c r="C8" s="308"/>
      <c r="D8" s="308"/>
      <c r="E8" s="308"/>
      <c r="F8" s="308"/>
      <c r="G8" s="308"/>
      <c r="H8" s="308"/>
      <c r="I8" s="308"/>
      <c r="J8" s="308"/>
      <c r="K8" s="308"/>
      <c r="L8" s="308"/>
      <c r="M8" s="308"/>
      <c r="U8" s="411" t="s">
        <v>147</v>
      </c>
      <c r="V8" s="415">
        <f t="shared" si="1"/>
        <v>102.35555555555555</v>
      </c>
      <c r="W8" s="416">
        <f>X8*(12/Y8)</f>
        <v>41454</v>
      </c>
      <c r="X8" s="416">
        <f>SUM(C177:C188)</f>
        <v>41454</v>
      </c>
      <c r="Y8" s="411">
        <f>COUNTIF(C177:C188,"&gt;0")</f>
        <v>12</v>
      </c>
      <c r="Z8" s="417" t="str">
        <f t="shared" si="2"/>
        <v>Typical</v>
      </c>
      <c r="AA8" s="414"/>
      <c r="AB8" s="411"/>
      <c r="AC8" s="411"/>
      <c r="AE8" s="411" t="s">
        <v>148</v>
      </c>
      <c r="AF8" s="412">
        <f t="shared" si="0"/>
        <v>3935.25</v>
      </c>
    </row>
    <row r="9" spans="1:32" ht="49.5" customHeight="1" thickBot="1">
      <c r="A9" s="308"/>
      <c r="B9" s="498" t="s">
        <v>104</v>
      </c>
      <c r="C9" s="499"/>
      <c r="D9" s="499"/>
      <c r="E9" s="499"/>
      <c r="F9" s="499"/>
      <c r="G9" s="499"/>
      <c r="H9" s="499"/>
      <c r="I9" s="327"/>
      <c r="J9" s="328"/>
      <c r="K9" s="308"/>
      <c r="L9" s="308"/>
      <c r="M9" s="308"/>
      <c r="O9" s="425"/>
      <c r="P9" s="426"/>
      <c r="Q9" s="426"/>
      <c r="R9" s="426"/>
      <c r="S9" s="426"/>
      <c r="U9" s="411" t="s">
        <v>149</v>
      </c>
      <c r="V9" s="415">
        <f t="shared" si="1"/>
        <v>116.6</v>
      </c>
      <c r="W9" s="418">
        <f>IF(Z12="Poor",W10,IF(W12=X7,0.95*X7,W12))</f>
        <v>47223</v>
      </c>
      <c r="X9" s="414"/>
      <c r="Y9" s="411"/>
      <c r="Z9" s="417" t="str">
        <f t="shared" si="2"/>
        <v>Typical</v>
      </c>
      <c r="AA9" s="414"/>
      <c r="AB9" s="419" t="str">
        <f>IF(Z12="Poor","move towards typical practice",IF(W12=W9,AB12,IF(AND(Z12="Typical",Z7="Typical"),"move towards good practice",IF(W12=W7,"5% reduction to achieve further improvement",0))))</f>
        <v>move towards typical practice</v>
      </c>
      <c r="AC9" s="411"/>
      <c r="AE9" s="411" t="s">
        <v>27</v>
      </c>
      <c r="AF9" s="412">
        <f t="shared" si="0"/>
        <v>3935.25</v>
      </c>
    </row>
    <row r="10" spans="1:32" ht="15.6">
      <c r="A10" s="308"/>
      <c r="B10" s="308"/>
      <c r="C10" s="308"/>
      <c r="D10" s="308"/>
      <c r="E10" s="308"/>
      <c r="F10" s="308"/>
      <c r="G10" s="308"/>
      <c r="H10" s="308"/>
      <c r="I10" s="308"/>
      <c r="J10" s="308"/>
      <c r="K10" s="308"/>
      <c r="L10" s="308"/>
      <c r="M10" s="308"/>
      <c r="U10" s="411" t="s">
        <v>150</v>
      </c>
      <c r="V10" s="415">
        <f>IF($P$6="Yes",143,IF($P$6="No",116.6,"Missing"))</f>
        <v>116.6</v>
      </c>
      <c r="W10" s="416">
        <f>V10*$P$5</f>
        <v>47223</v>
      </c>
      <c r="X10" s="416"/>
      <c r="Y10" s="414"/>
      <c r="Z10" s="417" t="str">
        <f t="shared" si="2"/>
        <v>Typical</v>
      </c>
      <c r="AA10" s="414"/>
      <c r="AB10" s="414"/>
      <c r="AC10" s="414"/>
      <c r="AD10" s="308"/>
      <c r="AE10" s="411" t="s">
        <v>151</v>
      </c>
      <c r="AF10" s="412">
        <f t="shared" si="0"/>
        <v>3935.25</v>
      </c>
    </row>
    <row r="11" spans="1:32" s="308" customFormat="1" ht="16.2" thickBot="1">
      <c r="B11" s="307" t="s">
        <v>131</v>
      </c>
      <c r="C11"/>
      <c r="D11"/>
      <c r="E11"/>
      <c r="F11"/>
      <c r="G11"/>
      <c r="H11"/>
      <c r="O11" s="427" t="s">
        <v>155</v>
      </c>
      <c r="U11" s="411" t="s">
        <v>152</v>
      </c>
      <c r="V11" s="415">
        <f>IF($P$6="Yes",115.3,IF($P$6="No",92.4,"Missing"))</f>
        <v>92.4</v>
      </c>
      <c r="W11" s="416">
        <f>V11*$P$5</f>
        <v>37422</v>
      </c>
      <c r="X11" s="416"/>
      <c r="Y11" s="414"/>
      <c r="Z11" s="417" t="str">
        <f t="shared" si="2"/>
        <v>Good</v>
      </c>
      <c r="AA11" s="414"/>
      <c r="AB11" s="414"/>
      <c r="AC11" s="414"/>
      <c r="AE11" s="411" t="s">
        <v>29</v>
      </c>
      <c r="AF11" s="412">
        <f t="shared" si="0"/>
        <v>3935.25</v>
      </c>
    </row>
    <row r="12" spans="1:32" s="308" customFormat="1" ht="25.05" customHeight="1" thickTop="1" thickBot="1">
      <c r="B12" s="500" t="str">
        <f>Overview!K13</f>
        <v xml:space="preserve">Electricity and water trending down, oil consumption 20% higher than expected considering weather conditions.. </v>
      </c>
      <c r="C12" s="501"/>
      <c r="D12" s="501"/>
      <c r="E12" s="501"/>
      <c r="F12" s="501"/>
      <c r="G12" s="501"/>
      <c r="H12" s="327"/>
      <c r="U12" s="411" t="s">
        <v>153</v>
      </c>
      <c r="V12" s="415">
        <f>W12/P5</f>
        <v>120.42962962962963</v>
      </c>
      <c r="W12" s="416">
        <f>MIN(W4:W7)</f>
        <v>48774</v>
      </c>
      <c r="X12" s="414"/>
      <c r="Y12" s="411"/>
      <c r="Z12" s="417" t="str">
        <f t="shared" si="2"/>
        <v>Poor</v>
      </c>
      <c r="AA12" s="411" t="str">
        <f>INDEX(U4:U7,MATCH(W12,W4:W7,0))</f>
        <v>2014/5</v>
      </c>
      <c r="AB12" s="411" t="str">
        <f>U12&amp;" ("&amp;AA12&amp;")"</f>
        <v>5-year low (2014/5)</v>
      </c>
      <c r="AC12" s="411"/>
      <c r="AD12"/>
      <c r="AE12" s="411" t="s">
        <v>30</v>
      </c>
      <c r="AF12" s="412">
        <f t="shared" si="0"/>
        <v>3935.25</v>
      </c>
    </row>
    <row r="13" spans="1:32" ht="15.6">
      <c r="A13" s="308"/>
      <c r="B13" s="308"/>
      <c r="C13" s="308"/>
      <c r="D13" s="308"/>
      <c r="E13" s="308"/>
      <c r="F13" s="308"/>
      <c r="G13" s="308"/>
      <c r="H13" s="308"/>
      <c r="I13" s="308"/>
      <c r="J13" s="308"/>
      <c r="K13" s="308"/>
      <c r="L13" s="308"/>
      <c r="M13" s="308"/>
      <c r="U13" s="308"/>
      <c r="AE13" s="411" t="s">
        <v>31</v>
      </c>
      <c r="AF13" s="412">
        <f t="shared" si="0"/>
        <v>3935.25</v>
      </c>
    </row>
    <row r="14" spans="1:32" ht="16.2" thickBot="1">
      <c r="A14" s="308"/>
      <c r="B14" s="320" t="s">
        <v>105</v>
      </c>
      <c r="C14" s="308"/>
      <c r="D14" s="308"/>
      <c r="E14" s="308"/>
      <c r="F14" s="308"/>
      <c r="G14" s="308"/>
      <c r="H14" s="308"/>
      <c r="I14" s="308"/>
      <c r="J14" s="308"/>
      <c r="K14" s="308"/>
      <c r="L14" s="308"/>
      <c r="M14" s="308"/>
    </row>
    <row r="15" spans="1:32" ht="16.2" thickTop="1">
      <c r="A15" s="308"/>
      <c r="B15" s="308"/>
      <c r="C15" s="308"/>
      <c r="D15" s="308"/>
      <c r="E15" s="308"/>
      <c r="F15" s="308"/>
      <c r="G15" s="308"/>
      <c r="H15" s="308"/>
      <c r="I15" s="308"/>
      <c r="J15" s="308"/>
      <c r="K15" s="308"/>
      <c r="L15" s="308"/>
      <c r="M15" s="308"/>
    </row>
    <row r="16" spans="1:32" ht="15.6">
      <c r="A16" s="308"/>
      <c r="B16" s="308"/>
      <c r="C16" s="308"/>
      <c r="D16" s="308"/>
      <c r="E16" s="308"/>
      <c r="F16" s="308"/>
      <c r="G16" s="308"/>
      <c r="H16" s="308"/>
      <c r="I16" s="308"/>
      <c r="J16" s="308"/>
      <c r="K16" s="308"/>
      <c r="L16" s="308"/>
      <c r="M16" s="308"/>
    </row>
    <row r="17" spans="1:13" ht="15.6">
      <c r="A17" s="308"/>
      <c r="B17" s="308"/>
      <c r="C17" s="308"/>
      <c r="D17" s="308"/>
      <c r="E17" s="308"/>
      <c r="F17" s="308"/>
      <c r="G17" s="308"/>
      <c r="H17" s="308"/>
      <c r="I17" s="308"/>
      <c r="J17" s="308"/>
      <c r="K17" s="308"/>
      <c r="L17" s="308"/>
      <c r="M17" s="308"/>
    </row>
    <row r="18" spans="1:13" ht="15.6">
      <c r="A18" s="308"/>
      <c r="B18" s="308"/>
      <c r="C18" s="308"/>
      <c r="D18" s="308"/>
      <c r="E18" s="308"/>
      <c r="F18" s="308"/>
      <c r="G18" s="308"/>
      <c r="H18" s="308"/>
      <c r="I18" s="308"/>
      <c r="J18" s="308"/>
      <c r="K18" s="308"/>
      <c r="L18" s="308"/>
      <c r="M18" s="315"/>
    </row>
    <row r="19" spans="1:13" ht="15.6">
      <c r="A19" s="308"/>
      <c r="B19" s="308"/>
      <c r="C19" s="308"/>
      <c r="D19" s="308"/>
      <c r="E19" s="308"/>
      <c r="F19" s="308"/>
      <c r="G19" s="308"/>
      <c r="H19" s="308"/>
      <c r="I19" s="308"/>
      <c r="J19" s="308"/>
      <c r="K19" s="308"/>
      <c r="L19" s="308"/>
      <c r="M19" s="308"/>
    </row>
    <row r="20" spans="1:13" ht="15.6">
      <c r="A20" s="308"/>
      <c r="B20" s="308"/>
      <c r="C20" s="308"/>
      <c r="D20" s="308"/>
      <c r="E20" s="308"/>
      <c r="F20" s="308"/>
      <c r="G20" s="308"/>
      <c r="H20" s="308"/>
      <c r="I20" s="308"/>
      <c r="J20" s="308"/>
      <c r="K20" s="308"/>
      <c r="L20" s="308"/>
      <c r="M20" s="308"/>
    </row>
    <row r="21" spans="1:13" ht="15.6">
      <c r="A21" s="308"/>
      <c r="B21" s="308"/>
      <c r="C21" s="308"/>
      <c r="D21" s="308"/>
      <c r="E21" s="308"/>
      <c r="F21" s="308"/>
      <c r="G21" s="308"/>
      <c r="H21" s="308"/>
      <c r="I21" s="308"/>
      <c r="J21" s="308"/>
      <c r="K21" s="308"/>
      <c r="L21" s="308"/>
      <c r="M21" s="308"/>
    </row>
    <row r="22" spans="1:13" ht="15.6">
      <c r="A22" s="308"/>
      <c r="B22" s="308"/>
      <c r="C22" s="308"/>
      <c r="D22" s="308"/>
      <c r="E22" s="308"/>
      <c r="F22" s="308"/>
      <c r="G22" s="308"/>
      <c r="H22" s="308"/>
      <c r="I22" s="308"/>
      <c r="J22" s="308"/>
      <c r="K22" s="308"/>
      <c r="L22" s="308"/>
      <c r="M22" s="308"/>
    </row>
    <row r="23" spans="1:13" ht="15.6">
      <c r="A23" s="308"/>
      <c r="B23" s="308"/>
      <c r="C23" s="308"/>
      <c r="D23" s="308"/>
      <c r="E23" s="308"/>
      <c r="F23" s="308"/>
      <c r="G23" s="308"/>
      <c r="H23" s="308"/>
      <c r="I23" s="308"/>
      <c r="J23" s="308"/>
      <c r="K23" s="308"/>
      <c r="L23" s="308"/>
      <c r="M23" s="308"/>
    </row>
    <row r="24" spans="1:13" ht="15.6">
      <c r="A24" s="308"/>
      <c r="B24" s="308"/>
      <c r="C24" s="308"/>
      <c r="D24" s="308"/>
      <c r="E24" s="308"/>
      <c r="F24" s="308"/>
      <c r="G24" s="308"/>
      <c r="H24" s="308"/>
      <c r="I24" s="308"/>
      <c r="J24" s="308"/>
      <c r="K24" s="308"/>
      <c r="L24" s="308"/>
      <c r="M24" s="308"/>
    </row>
    <row r="25" spans="1:13" ht="15.6">
      <c r="A25" s="308"/>
      <c r="B25" s="308"/>
      <c r="C25" s="308"/>
      <c r="D25" s="308"/>
      <c r="E25" s="308"/>
      <c r="F25" s="308"/>
      <c r="G25" s="308"/>
      <c r="H25" s="308"/>
      <c r="I25" s="308"/>
      <c r="J25" s="308"/>
      <c r="K25" s="308"/>
      <c r="L25" s="308"/>
      <c r="M25" s="308"/>
    </row>
    <row r="26" spans="1:13" ht="15.6">
      <c r="A26" s="308"/>
      <c r="B26" s="308"/>
      <c r="C26" s="308"/>
      <c r="D26" s="308"/>
      <c r="E26" s="308"/>
      <c r="F26" s="308"/>
      <c r="G26" s="308"/>
      <c r="H26" s="308"/>
      <c r="I26" s="308"/>
      <c r="J26" s="308"/>
      <c r="K26" s="308"/>
      <c r="L26" s="308"/>
      <c r="M26" s="308"/>
    </row>
    <row r="27" spans="1:13" ht="15.6">
      <c r="A27" s="308"/>
      <c r="B27" s="308"/>
      <c r="C27" s="308"/>
      <c r="D27" s="308"/>
      <c r="E27" s="308"/>
      <c r="F27" s="308"/>
      <c r="G27" s="308"/>
      <c r="H27" s="308"/>
      <c r="I27" s="308"/>
      <c r="J27" s="308"/>
      <c r="K27" s="308"/>
      <c r="L27" s="308"/>
      <c r="M27" s="308"/>
    </row>
    <row r="28" spans="1:13" ht="15.6">
      <c r="A28" s="308"/>
      <c r="B28" s="308"/>
      <c r="C28" s="308"/>
      <c r="D28" s="308"/>
      <c r="E28" s="308"/>
      <c r="F28" s="308"/>
      <c r="G28" s="308"/>
      <c r="H28" s="308"/>
      <c r="I28" s="308"/>
      <c r="J28" s="308"/>
      <c r="K28" s="308"/>
      <c r="L28" s="308"/>
      <c r="M28" s="308"/>
    </row>
    <row r="29" spans="1:13" ht="15.6">
      <c r="A29" s="308"/>
      <c r="B29" s="308"/>
      <c r="C29" s="308"/>
      <c r="D29" s="308"/>
      <c r="E29" s="308"/>
      <c r="F29" s="308"/>
      <c r="G29" s="308"/>
      <c r="H29" s="308"/>
      <c r="I29" s="308"/>
      <c r="J29" s="308"/>
      <c r="K29" s="308"/>
      <c r="L29" s="308"/>
      <c r="M29" s="308"/>
    </row>
    <row r="30" spans="1:13" ht="15.6">
      <c r="A30" s="308"/>
      <c r="B30" s="308"/>
      <c r="C30" s="308"/>
      <c r="D30" s="308"/>
      <c r="E30" s="308"/>
      <c r="F30" s="308"/>
      <c r="G30" s="308"/>
      <c r="H30" s="308"/>
      <c r="I30" s="308"/>
      <c r="J30" s="308"/>
      <c r="K30" s="308"/>
      <c r="L30" s="308"/>
      <c r="M30" s="308"/>
    </row>
    <row r="31" spans="1:13" ht="15.6">
      <c r="A31" s="308"/>
      <c r="B31" s="308"/>
      <c r="C31" s="308"/>
      <c r="D31" s="308"/>
      <c r="E31" s="308"/>
      <c r="F31" s="308"/>
      <c r="G31" s="308"/>
      <c r="H31" s="308"/>
      <c r="I31" s="308"/>
      <c r="J31" s="308"/>
      <c r="K31" s="308"/>
      <c r="L31" s="308"/>
      <c r="M31" s="308"/>
    </row>
    <row r="32" spans="1:13" ht="15.6">
      <c r="A32" s="308"/>
      <c r="B32" s="308"/>
      <c r="C32" s="308"/>
      <c r="D32" s="308"/>
      <c r="E32" s="308"/>
      <c r="F32" s="308"/>
      <c r="G32" s="308"/>
      <c r="H32" s="308"/>
      <c r="I32" s="308"/>
      <c r="J32" s="308"/>
      <c r="K32" s="308"/>
      <c r="L32" s="308"/>
      <c r="M32" s="308"/>
    </row>
    <row r="33" spans="1:15" ht="15.6">
      <c r="A33" s="308"/>
      <c r="B33" s="308"/>
      <c r="C33" s="308"/>
      <c r="D33" s="308"/>
      <c r="E33" s="308"/>
      <c r="F33" s="308"/>
      <c r="G33" s="308"/>
      <c r="H33" s="308"/>
      <c r="I33" s="308"/>
      <c r="J33" s="308"/>
      <c r="K33" s="308"/>
      <c r="L33" s="308"/>
      <c r="M33" s="308"/>
    </row>
    <row r="34" spans="1:15" ht="16.8" thickBot="1">
      <c r="A34" s="308"/>
      <c r="B34" s="308"/>
      <c r="C34" s="308"/>
      <c r="D34" s="308"/>
      <c r="E34" s="308"/>
      <c r="F34" s="308"/>
      <c r="G34" s="308"/>
      <c r="H34" s="308"/>
      <c r="I34" s="308"/>
      <c r="J34" s="308"/>
      <c r="K34" s="308"/>
      <c r="L34" s="308"/>
      <c r="M34" s="308"/>
      <c r="O34" s="428" t="s">
        <v>156</v>
      </c>
    </row>
    <row r="35" spans="1:15" ht="16.8" thickTop="1" thickBot="1">
      <c r="A35" s="308"/>
      <c r="B35" s="320" t="s">
        <v>106</v>
      </c>
      <c r="C35" s="308"/>
      <c r="D35" s="308"/>
      <c r="E35" s="308"/>
      <c r="F35" s="308"/>
      <c r="G35" s="308"/>
      <c r="H35" s="308"/>
      <c r="I35" s="308"/>
      <c r="J35" s="308"/>
      <c r="K35" s="308"/>
      <c r="L35" s="308"/>
      <c r="M35" s="308"/>
    </row>
    <row r="36" spans="1:15" ht="16.2" thickTop="1">
      <c r="A36" s="308"/>
      <c r="B36" s="308"/>
      <c r="C36" s="308"/>
      <c r="D36" s="308"/>
      <c r="E36" s="308"/>
      <c r="F36" s="308"/>
      <c r="G36" s="308"/>
      <c r="H36" s="308"/>
      <c r="I36" s="308"/>
      <c r="J36" s="308"/>
      <c r="K36" s="308"/>
      <c r="L36" s="308"/>
      <c r="M36" s="308"/>
    </row>
    <row r="37" spans="1:15" ht="15.6">
      <c r="A37" s="308"/>
      <c r="B37" s="308"/>
      <c r="C37" s="308"/>
      <c r="D37" s="308"/>
      <c r="E37" s="308"/>
      <c r="F37" s="308"/>
      <c r="G37" s="308"/>
      <c r="H37" s="308"/>
      <c r="I37" s="308"/>
      <c r="J37" s="308"/>
      <c r="K37" s="308"/>
      <c r="L37" s="308"/>
      <c r="M37" s="308"/>
    </row>
    <row r="38" spans="1:15" ht="15.6">
      <c r="A38" s="308"/>
      <c r="B38" s="308"/>
      <c r="C38" s="308"/>
      <c r="D38" s="308"/>
      <c r="E38" s="308"/>
      <c r="F38" s="308"/>
      <c r="G38" s="308"/>
      <c r="H38" s="308"/>
      <c r="I38" s="308"/>
      <c r="J38" s="308"/>
      <c r="K38" s="308"/>
      <c r="L38" s="308"/>
      <c r="M38" s="308"/>
    </row>
    <row r="39" spans="1:15" ht="15.6">
      <c r="A39" s="308"/>
      <c r="B39" s="308"/>
      <c r="C39" s="308"/>
      <c r="D39" s="308"/>
      <c r="E39" s="308"/>
      <c r="F39" s="308"/>
      <c r="G39" s="308"/>
      <c r="H39" s="308"/>
      <c r="I39" s="308"/>
      <c r="J39" s="308"/>
      <c r="K39" s="308"/>
      <c r="L39" s="308"/>
      <c r="M39" s="308"/>
    </row>
    <row r="40" spans="1:15" ht="15.6">
      <c r="A40" s="308"/>
      <c r="B40" s="308"/>
      <c r="C40" s="308"/>
      <c r="D40" s="308"/>
      <c r="E40" s="308"/>
      <c r="F40" s="308"/>
      <c r="G40" s="308"/>
      <c r="H40" s="308"/>
      <c r="I40" s="308"/>
      <c r="J40" s="308"/>
      <c r="K40" s="308"/>
      <c r="L40" s="308"/>
      <c r="M40" s="308"/>
    </row>
    <row r="41" spans="1:15" ht="15.6">
      <c r="A41" s="308"/>
      <c r="B41" s="308"/>
      <c r="C41" s="308"/>
      <c r="D41" s="308"/>
      <c r="E41" s="308"/>
      <c r="F41" s="308"/>
      <c r="G41" s="308"/>
      <c r="H41" s="308"/>
      <c r="I41" s="308"/>
      <c r="J41" s="308"/>
      <c r="K41" s="308"/>
      <c r="L41" s="308"/>
      <c r="M41" s="308"/>
    </row>
    <row r="42" spans="1:15" ht="15.6">
      <c r="A42" s="308"/>
      <c r="B42" s="308"/>
      <c r="C42" s="308"/>
      <c r="D42" s="308"/>
      <c r="E42" s="308"/>
      <c r="F42" s="308"/>
      <c r="G42" s="308"/>
      <c r="H42" s="308"/>
      <c r="I42" s="308"/>
      <c r="J42" s="308"/>
      <c r="K42" s="308"/>
      <c r="L42" s="308"/>
      <c r="M42" s="308"/>
    </row>
    <row r="43" spans="1:15" ht="15.6">
      <c r="A43" s="308"/>
      <c r="B43" s="308"/>
      <c r="C43" s="308"/>
      <c r="D43" s="308"/>
      <c r="E43" s="308"/>
      <c r="F43" s="308"/>
      <c r="G43" s="308"/>
      <c r="H43" s="308"/>
      <c r="I43" s="308"/>
      <c r="J43" s="308"/>
      <c r="K43" s="308"/>
      <c r="L43" s="308"/>
      <c r="M43" s="308"/>
    </row>
    <row r="44" spans="1:15" ht="15.6">
      <c r="A44" s="308"/>
      <c r="B44" s="308"/>
      <c r="C44" s="308"/>
      <c r="D44" s="308"/>
      <c r="E44" s="308"/>
      <c r="F44" s="308"/>
      <c r="G44" s="308"/>
      <c r="H44" s="308"/>
      <c r="I44" s="308"/>
      <c r="J44" s="308"/>
      <c r="K44" s="308"/>
      <c r="L44" s="308"/>
      <c r="M44" s="308"/>
    </row>
    <row r="45" spans="1:15" ht="15.6">
      <c r="A45" s="308"/>
      <c r="B45" s="308"/>
      <c r="C45" s="308"/>
      <c r="D45" s="308"/>
      <c r="E45" s="308"/>
      <c r="F45" s="308"/>
      <c r="G45" s="308"/>
      <c r="H45" s="308"/>
      <c r="I45" s="308"/>
      <c r="J45" s="308"/>
      <c r="K45" s="308"/>
      <c r="L45" s="308"/>
      <c r="M45" s="308"/>
    </row>
    <row r="46" spans="1:15" ht="15.6">
      <c r="A46" s="308"/>
      <c r="B46" s="308"/>
      <c r="C46" s="308"/>
      <c r="D46" s="308"/>
      <c r="E46" s="308"/>
      <c r="F46" s="308"/>
      <c r="G46" s="308"/>
      <c r="H46" s="308"/>
      <c r="I46" s="308"/>
      <c r="J46" s="308"/>
      <c r="K46" s="308"/>
      <c r="L46" s="308"/>
      <c r="M46" s="308"/>
    </row>
    <row r="47" spans="1:15" ht="15.6">
      <c r="A47" s="308"/>
      <c r="B47" s="308"/>
      <c r="C47" s="308"/>
      <c r="D47" s="308"/>
      <c r="E47" s="308"/>
      <c r="F47" s="308"/>
      <c r="G47" s="308"/>
      <c r="H47" s="308"/>
      <c r="I47" s="308"/>
      <c r="J47" s="308"/>
      <c r="K47" s="308"/>
      <c r="L47" s="308"/>
      <c r="M47" s="308"/>
    </row>
    <row r="48" spans="1:15" ht="15.6">
      <c r="A48" s="308"/>
      <c r="B48" s="308"/>
      <c r="C48" s="308"/>
      <c r="D48" s="308"/>
      <c r="E48" s="308"/>
      <c r="F48" s="308"/>
      <c r="G48" s="308"/>
      <c r="H48" s="308"/>
      <c r="I48" s="308"/>
      <c r="J48" s="308"/>
      <c r="K48" s="308"/>
      <c r="L48" s="308"/>
      <c r="M48" s="308"/>
    </row>
    <row r="49" spans="1:19" ht="15.6">
      <c r="A49" s="308"/>
      <c r="B49" s="308"/>
      <c r="C49" s="308"/>
      <c r="D49" s="308"/>
      <c r="E49" s="308"/>
      <c r="F49" s="308"/>
      <c r="G49" s="308"/>
      <c r="H49" s="308"/>
      <c r="I49" s="308"/>
      <c r="J49" s="308"/>
      <c r="K49" s="308"/>
      <c r="L49" s="308"/>
      <c r="M49" s="308"/>
    </row>
    <row r="50" spans="1:19" ht="15.6">
      <c r="A50" s="308"/>
      <c r="B50" s="315"/>
      <c r="C50" s="315"/>
      <c r="D50" s="308"/>
      <c r="E50" s="308"/>
      <c r="F50" s="308"/>
      <c r="G50" s="308"/>
      <c r="H50" s="308"/>
      <c r="I50" s="308"/>
      <c r="J50" s="308"/>
      <c r="K50" s="308"/>
      <c r="L50" s="308"/>
      <c r="M50" s="308"/>
    </row>
    <row r="51" spans="1:19" ht="15.6">
      <c r="A51" s="308"/>
      <c r="B51" s="315"/>
      <c r="C51" s="315"/>
      <c r="D51" s="308"/>
      <c r="E51" s="308"/>
      <c r="F51" s="308"/>
      <c r="G51" s="308"/>
      <c r="H51" s="308"/>
      <c r="I51" s="308"/>
      <c r="J51" s="308"/>
      <c r="K51" s="308"/>
      <c r="L51" s="308"/>
      <c r="M51" s="308"/>
    </row>
    <row r="52" spans="1:19" ht="15.6">
      <c r="A52" s="308"/>
      <c r="B52" s="315"/>
      <c r="C52" s="315"/>
      <c r="D52" s="308"/>
      <c r="E52" s="308"/>
      <c r="F52" s="308"/>
      <c r="G52" s="308"/>
      <c r="H52" s="308"/>
      <c r="I52" s="308"/>
      <c r="J52" s="308"/>
      <c r="K52" s="308"/>
      <c r="L52" s="308"/>
      <c r="M52" s="308"/>
    </row>
    <row r="53" spans="1:19" ht="15.6">
      <c r="A53" s="308"/>
      <c r="B53" s="315"/>
      <c r="C53" s="315"/>
      <c r="D53" s="308"/>
      <c r="E53" s="308"/>
      <c r="F53" s="308"/>
      <c r="G53" s="308"/>
      <c r="H53" s="308"/>
      <c r="I53" s="308"/>
      <c r="J53" s="308"/>
      <c r="K53" s="308"/>
      <c r="L53" s="308"/>
      <c r="M53" s="308"/>
    </row>
    <row r="54" spans="1:19" ht="15.6">
      <c r="A54" s="308"/>
      <c r="B54" s="315"/>
      <c r="C54" s="315"/>
      <c r="D54" s="308"/>
      <c r="E54" s="308"/>
      <c r="F54" s="308"/>
      <c r="G54" s="308"/>
      <c r="H54" s="308"/>
      <c r="I54" s="308"/>
      <c r="J54" s="308"/>
      <c r="K54" s="308"/>
      <c r="L54" s="308"/>
      <c r="M54" s="308"/>
    </row>
    <row r="55" spans="1:19" ht="15.6">
      <c r="A55" s="308"/>
      <c r="B55" s="315"/>
      <c r="C55" s="315"/>
      <c r="D55" s="308"/>
      <c r="E55" s="308"/>
      <c r="F55" s="308"/>
      <c r="G55" s="308"/>
      <c r="H55" s="308"/>
      <c r="I55" s="308"/>
      <c r="J55" s="308"/>
      <c r="K55" s="308"/>
      <c r="L55" s="308"/>
      <c r="M55" s="308"/>
      <c r="O55" s="429" t="str">
        <f>"Note: Current water use (2018/9) is an estimated annual water use, based on "&amp;Y9&amp;" months of data"</f>
        <v>Note: Current water use (2018/9) is an estimated annual water use, based on  months of data</v>
      </c>
    </row>
    <row r="56" spans="1:19" ht="15.6">
      <c r="A56" s="308"/>
      <c r="M56" s="308"/>
    </row>
    <row r="57" spans="1:19" ht="15.6">
      <c r="A57" s="308"/>
      <c r="M57" s="308"/>
      <c r="O57" s="308"/>
    </row>
    <row r="58" spans="1:19" ht="18" thickBot="1">
      <c r="A58" s="308"/>
      <c r="M58" s="308"/>
      <c r="O58" s="430" t="s">
        <v>157</v>
      </c>
      <c r="Q58" s="431">
        <v>3.1</v>
      </c>
    </row>
    <row r="59" spans="1:19" ht="31.8" thickTop="1" thickBot="1">
      <c r="A59" s="308"/>
      <c r="B59" s="320" t="s">
        <v>107</v>
      </c>
      <c r="C59" s="308"/>
      <c r="D59" s="308"/>
      <c r="E59" s="308"/>
      <c r="F59" s="308"/>
      <c r="G59" s="308"/>
      <c r="H59" s="320" t="s">
        <v>108</v>
      </c>
      <c r="I59" s="308"/>
      <c r="J59" s="308"/>
      <c r="K59" s="308"/>
      <c r="L59" s="308"/>
      <c r="M59" s="308"/>
      <c r="P59" s="432" t="s">
        <v>158</v>
      </c>
      <c r="Q59" s="432" t="s">
        <v>159</v>
      </c>
      <c r="R59" s="433" t="s">
        <v>160</v>
      </c>
      <c r="S59" s="434" t="str">
        <f>IF(P6="","",IF(P6="No","Benchmark Status (without laundry)","Benchmark Status (with laundry)"))</f>
        <v>Benchmark Status (without laundry)</v>
      </c>
    </row>
    <row r="60" spans="1:19" ht="16.2" thickTop="1">
      <c r="A60" s="308"/>
      <c r="B60" s="307" t="s">
        <v>109</v>
      </c>
      <c r="C60" s="321">
        <v>0.03</v>
      </c>
      <c r="D60" s="308"/>
      <c r="E60" s="308"/>
      <c r="F60" s="308"/>
      <c r="G60" s="308"/>
      <c r="H60" s="307" t="s">
        <v>110</v>
      </c>
      <c r="I60" s="322">
        <v>0.18396000000000001</v>
      </c>
      <c r="J60" s="308"/>
      <c r="K60" s="308"/>
      <c r="L60" s="308"/>
      <c r="M60" s="308"/>
      <c r="O60" s="435" t="s">
        <v>161</v>
      </c>
      <c r="P60" s="436">
        <f>W7</f>
        <v>49265</v>
      </c>
      <c r="Q60" s="437">
        <f>P60*3.1</f>
        <v>152721.5</v>
      </c>
      <c r="R60" s="436">
        <f>V7</f>
        <v>121.64197530864197</v>
      </c>
      <c r="S60" s="438" t="str">
        <f>Z7</f>
        <v>Poor</v>
      </c>
    </row>
    <row r="61" spans="1:19" ht="15.6">
      <c r="A61" s="308"/>
      <c r="B61" s="307" t="s">
        <v>111</v>
      </c>
      <c r="C61" s="321">
        <v>0.13</v>
      </c>
      <c r="D61" s="308"/>
      <c r="E61" s="308"/>
      <c r="F61" s="308"/>
      <c r="G61" s="308"/>
      <c r="H61" s="307" t="s">
        <v>112</v>
      </c>
      <c r="I61" s="322">
        <v>0.44932</v>
      </c>
      <c r="J61" s="308"/>
      <c r="K61" s="308"/>
      <c r="L61" s="308"/>
      <c r="M61" s="308"/>
      <c r="O61" s="435" t="s">
        <v>162</v>
      </c>
      <c r="P61" s="436">
        <f>W9</f>
        <v>47223</v>
      </c>
      <c r="Q61" s="437">
        <f>P61*3.1</f>
        <v>146391.30000000002</v>
      </c>
      <c r="R61" s="436">
        <f>V9</f>
        <v>116.6</v>
      </c>
      <c r="S61" s="438" t="str">
        <f>Z9&amp;": "&amp;AB9</f>
        <v>Typical: move towards typical practice</v>
      </c>
    </row>
    <row r="62" spans="1:19" ht="15.6">
      <c r="A62" s="308"/>
      <c r="B62" s="307" t="s">
        <v>130</v>
      </c>
      <c r="C62" s="321">
        <v>4.7619047619047616E-2</v>
      </c>
      <c r="D62" s="308"/>
      <c r="E62" s="308"/>
      <c r="F62" s="308"/>
      <c r="G62" s="308"/>
      <c r="H62" s="307" t="s">
        <v>113</v>
      </c>
      <c r="I62" s="322">
        <v>0.38442999999999999</v>
      </c>
      <c r="J62" s="308"/>
      <c r="K62" s="308"/>
      <c r="L62" s="308"/>
      <c r="M62" s="308"/>
      <c r="O62" s="439" t="s">
        <v>163</v>
      </c>
      <c r="P62" s="440">
        <f>P60-P61</f>
        <v>2042</v>
      </c>
      <c r="Q62" s="437">
        <f>P62*3.1</f>
        <v>6330.2</v>
      </c>
      <c r="R62" s="440"/>
      <c r="S62" s="441">
        <f>P62/P60</f>
        <v>4.1449304780269966E-2</v>
      </c>
    </row>
    <row r="63" spans="1:19" ht="15.6">
      <c r="A63" s="308"/>
      <c r="B63" s="308"/>
      <c r="C63" s="308"/>
      <c r="D63" s="308"/>
      <c r="E63" s="308"/>
      <c r="F63" s="308"/>
      <c r="G63" s="308"/>
      <c r="H63" s="307" t="s">
        <v>114</v>
      </c>
      <c r="I63" s="322">
        <v>0.30719999999999997</v>
      </c>
      <c r="J63" s="308"/>
      <c r="K63" s="308"/>
      <c r="L63" s="308"/>
      <c r="M63" s="308"/>
      <c r="P63" s="442">
        <f>P60-P61</f>
        <v>2042</v>
      </c>
      <c r="Q63" s="442"/>
      <c r="R63" s="442"/>
      <c r="S63" s="443"/>
    </row>
    <row r="64" spans="1:19" ht="15.6">
      <c r="A64" s="308"/>
      <c r="B64" s="308"/>
      <c r="C64" s="308"/>
      <c r="D64" s="308"/>
      <c r="E64" s="308"/>
      <c r="F64" s="308"/>
      <c r="G64" s="308"/>
      <c r="H64" s="308"/>
      <c r="I64" s="308"/>
      <c r="J64" s="308"/>
      <c r="K64" s="308"/>
      <c r="L64" s="308"/>
      <c r="M64" s="308"/>
      <c r="O64" s="435" t="str">
        <f>"Current 2018/9 (to date, based on "&amp;Y8&amp;" months)"</f>
        <v>Current 2018/9 (to date, based on 12 months)</v>
      </c>
      <c r="P64" s="436">
        <f>X8</f>
        <v>41454</v>
      </c>
      <c r="Q64" s="437">
        <f>P64*3.1</f>
        <v>128507.40000000001</v>
      </c>
      <c r="R64" s="436">
        <f>V8</f>
        <v>102.35555555555555</v>
      </c>
      <c r="S64" s="438" t="str">
        <f>Z8</f>
        <v>Typical</v>
      </c>
    </row>
    <row r="65" spans="1:19" ht="15.6">
      <c r="A65" s="308"/>
      <c r="B65" s="308"/>
      <c r="C65" s="308"/>
      <c r="D65" s="308"/>
      <c r="E65" s="308"/>
      <c r="F65" s="308"/>
      <c r="G65" s="308"/>
      <c r="H65" s="308"/>
      <c r="I65" s="308"/>
      <c r="J65" s="308"/>
      <c r="K65" s="308"/>
      <c r="L65" s="308"/>
      <c r="M65" s="308"/>
      <c r="O65" s="502" t="s">
        <v>164</v>
      </c>
      <c r="P65" s="496">
        <f>W8</f>
        <v>41454</v>
      </c>
      <c r="Q65" s="504">
        <f>P65*3.1</f>
        <v>128507.40000000001</v>
      </c>
      <c r="R65" s="496">
        <f>V8</f>
        <v>102.35555555555555</v>
      </c>
      <c r="S65" s="444" t="str">
        <f>IF(P65&gt;P60,"Currently higher than 2017/8","Currently an improvement on 2017/8")</f>
        <v>Currently an improvement on 2017/8</v>
      </c>
    </row>
    <row r="66" spans="1:19" ht="15.6">
      <c r="A66" s="308"/>
      <c r="B66" s="308"/>
      <c r="C66" s="308"/>
      <c r="D66" s="308"/>
      <c r="E66" s="308"/>
      <c r="F66" s="308"/>
      <c r="G66" s="308"/>
      <c r="H66" s="308"/>
      <c r="I66" s="308"/>
      <c r="J66" s="308"/>
      <c r="K66" s="308"/>
      <c r="L66" s="308"/>
      <c r="M66" s="308"/>
      <c r="O66" s="503"/>
      <c r="P66" s="497"/>
      <c r="Q66" s="497"/>
      <c r="R66" s="497"/>
      <c r="S66" s="444" t="str">
        <f>IF(P65&gt;P61,"Currently higher than target","Currently meeting target")</f>
        <v>Currently meeting target</v>
      </c>
    </row>
    <row r="67" spans="1:19" ht="15.6">
      <c r="A67" s="308"/>
      <c r="B67" s="308"/>
      <c r="C67" s="308"/>
      <c r="D67" s="308"/>
      <c r="E67" s="308"/>
      <c r="F67" s="308"/>
      <c r="G67" s="308"/>
      <c r="H67" s="308"/>
      <c r="I67" s="308"/>
      <c r="J67" s="308"/>
      <c r="K67" s="308"/>
      <c r="L67" s="308"/>
      <c r="M67" s="308"/>
      <c r="R67" s="1"/>
    </row>
    <row r="68" spans="1:19" ht="15.6">
      <c r="A68" s="308"/>
      <c r="B68" s="308"/>
      <c r="C68" s="308"/>
      <c r="D68" s="308"/>
      <c r="E68" s="308"/>
      <c r="F68" s="308"/>
      <c r="G68" s="308"/>
      <c r="H68" s="308"/>
      <c r="I68" s="308"/>
      <c r="J68" s="308"/>
      <c r="K68" s="308"/>
      <c r="L68" s="308"/>
      <c r="M68" s="308"/>
      <c r="O68" s="445"/>
    </row>
    <row r="69" spans="1:19" ht="15.6">
      <c r="A69" s="308"/>
      <c r="B69" s="308"/>
      <c r="C69" s="308"/>
      <c r="D69" s="308"/>
      <c r="E69" s="308"/>
      <c r="F69" s="308"/>
      <c r="G69" s="308"/>
      <c r="H69" s="308"/>
      <c r="I69" s="308"/>
      <c r="J69" s="308"/>
      <c r="K69" s="308"/>
      <c r="L69" s="308"/>
      <c r="M69" s="308"/>
      <c r="O69" s="446"/>
    </row>
    <row r="70" spans="1:19" ht="15.6">
      <c r="A70" s="308"/>
      <c r="B70" s="308"/>
      <c r="C70" s="308"/>
      <c r="D70" s="308"/>
      <c r="E70" s="308"/>
      <c r="F70" s="308"/>
      <c r="G70" s="308"/>
      <c r="H70" s="308"/>
      <c r="I70" s="308"/>
      <c r="J70" s="308"/>
      <c r="K70" s="308"/>
      <c r="L70" s="308"/>
      <c r="M70" s="308"/>
      <c r="O70" s="446"/>
    </row>
    <row r="71" spans="1:19" ht="15.6">
      <c r="A71" s="308"/>
      <c r="B71" s="308"/>
      <c r="C71" s="308"/>
      <c r="D71" s="308"/>
      <c r="E71" s="308"/>
      <c r="F71" s="308"/>
      <c r="G71" s="308"/>
      <c r="H71" s="308"/>
      <c r="I71" s="308"/>
      <c r="J71" s="308"/>
      <c r="K71" s="308"/>
      <c r="L71" s="308"/>
      <c r="M71" s="308"/>
      <c r="O71" s="447"/>
    </row>
    <row r="72" spans="1:19" ht="15.6">
      <c r="A72" s="308"/>
      <c r="B72" s="308"/>
      <c r="C72" s="308"/>
      <c r="D72" s="308"/>
      <c r="E72" s="308"/>
      <c r="F72" s="308"/>
      <c r="G72" s="308"/>
      <c r="H72" s="308"/>
      <c r="I72" s="308"/>
      <c r="J72" s="308"/>
      <c r="K72" s="308"/>
      <c r="L72" s="308"/>
      <c r="M72" s="308"/>
      <c r="O72" s="447"/>
    </row>
    <row r="73" spans="1:19" ht="15.6">
      <c r="A73" s="308"/>
      <c r="B73" s="308"/>
      <c r="C73" s="308"/>
      <c r="D73" s="308"/>
      <c r="E73" s="308"/>
      <c r="F73" s="308"/>
      <c r="G73" s="308"/>
      <c r="H73" s="308"/>
      <c r="I73" s="308"/>
      <c r="J73" s="308"/>
      <c r="K73" s="308"/>
      <c r="L73" s="308"/>
      <c r="M73" s="308"/>
      <c r="O73" s="448"/>
    </row>
    <row r="74" spans="1:19" ht="15.6">
      <c r="A74" s="308"/>
      <c r="B74" s="308"/>
      <c r="C74" s="308"/>
      <c r="D74" s="308"/>
      <c r="E74" s="308"/>
      <c r="F74" s="308"/>
      <c r="G74" s="308"/>
      <c r="H74" s="308"/>
      <c r="I74" s="308"/>
      <c r="J74" s="308"/>
      <c r="K74" s="308"/>
      <c r="L74" s="308"/>
      <c r="M74" s="308"/>
      <c r="O74" s="448"/>
    </row>
    <row r="75" spans="1:19" ht="15.6">
      <c r="A75" s="308"/>
      <c r="B75" s="308"/>
      <c r="C75" s="308"/>
      <c r="D75" s="308"/>
      <c r="E75" s="308"/>
      <c r="F75" s="308"/>
      <c r="G75" s="308"/>
      <c r="H75" s="308"/>
      <c r="I75" s="308"/>
      <c r="J75" s="308"/>
      <c r="K75" s="308"/>
      <c r="L75" s="308"/>
      <c r="M75" s="308"/>
      <c r="O75" s="449"/>
      <c r="P75" s="450"/>
      <c r="Q75" s="450"/>
      <c r="R75" s="450"/>
      <c r="S75" s="450"/>
    </row>
    <row r="76" spans="1:19" ht="15.6">
      <c r="A76" s="308"/>
      <c r="B76" s="308"/>
      <c r="C76" s="308"/>
      <c r="D76" s="308"/>
      <c r="E76" s="308"/>
      <c r="F76" s="308"/>
      <c r="G76" s="308"/>
      <c r="H76" s="308"/>
      <c r="I76" s="308"/>
      <c r="J76" s="308"/>
      <c r="K76" s="308"/>
      <c r="L76" s="308"/>
      <c r="M76" s="308"/>
      <c r="O76" s="450"/>
      <c r="P76" s="450"/>
      <c r="Q76" s="450"/>
      <c r="R76" s="450"/>
      <c r="S76" s="450"/>
    </row>
    <row r="77" spans="1:19" ht="15.6">
      <c r="A77" s="308"/>
      <c r="B77" s="308"/>
      <c r="C77" s="308"/>
      <c r="D77" s="308"/>
      <c r="E77" s="308"/>
      <c r="F77" s="308"/>
      <c r="G77" s="308"/>
      <c r="H77" s="308"/>
      <c r="I77" s="308"/>
      <c r="J77" s="308"/>
      <c r="K77" s="308"/>
      <c r="L77" s="308"/>
      <c r="M77" s="308"/>
      <c r="O77" s="450"/>
      <c r="P77" s="450"/>
      <c r="Q77" s="450"/>
      <c r="R77" s="450"/>
      <c r="S77" s="450"/>
    </row>
    <row r="78" spans="1:19" ht="15.6">
      <c r="A78" s="308"/>
      <c r="B78" s="308"/>
      <c r="C78" s="308"/>
      <c r="D78" s="308"/>
      <c r="E78" s="308"/>
      <c r="F78" s="308"/>
      <c r="G78" s="308"/>
      <c r="H78" s="308"/>
      <c r="I78" s="308"/>
      <c r="J78" s="308"/>
      <c r="K78" s="308"/>
      <c r="L78" s="308"/>
      <c r="M78" s="308"/>
    </row>
    <row r="79" spans="1:19" ht="15.6">
      <c r="A79" s="308"/>
      <c r="B79" s="308"/>
      <c r="C79" s="308"/>
      <c r="D79" s="308"/>
      <c r="E79" s="308"/>
      <c r="F79" s="308"/>
      <c r="G79" s="308"/>
      <c r="H79" s="308"/>
      <c r="I79" s="308"/>
      <c r="J79" s="308"/>
      <c r="K79" s="308"/>
      <c r="L79" s="308"/>
      <c r="M79" s="308"/>
      <c r="O79" s="451"/>
      <c r="P79" s="452"/>
      <c r="Q79" s="452"/>
      <c r="R79" s="452"/>
      <c r="S79" s="452"/>
    </row>
    <row r="80" spans="1:19" ht="15.6">
      <c r="A80" s="308"/>
      <c r="B80" s="308"/>
      <c r="C80" s="308"/>
      <c r="D80" s="308"/>
      <c r="E80" s="308"/>
      <c r="F80" s="308"/>
      <c r="G80" s="308"/>
      <c r="H80" s="308"/>
      <c r="I80" s="308"/>
      <c r="J80" s="308"/>
      <c r="K80" s="308"/>
      <c r="L80" s="308"/>
      <c r="M80" s="308"/>
      <c r="O80" s="453"/>
      <c r="P80" s="454"/>
      <c r="Q80" s="454"/>
      <c r="R80" s="454"/>
      <c r="S80" s="454"/>
    </row>
    <row r="81" spans="1:27" ht="15.6">
      <c r="A81" s="308"/>
      <c r="B81" s="308"/>
      <c r="C81" s="308"/>
      <c r="D81" s="308"/>
      <c r="E81" s="308"/>
      <c r="F81" s="308"/>
      <c r="G81" s="308"/>
      <c r="H81" s="308"/>
      <c r="I81" s="308"/>
      <c r="J81" s="308"/>
      <c r="K81" s="308"/>
      <c r="L81" s="308"/>
      <c r="M81" s="308"/>
      <c r="O81" s="453"/>
      <c r="P81" s="454"/>
      <c r="Q81" s="454"/>
      <c r="R81" s="454"/>
      <c r="S81" s="454"/>
    </row>
    <row r="82" spans="1:27" ht="15.6">
      <c r="A82" s="308"/>
      <c r="B82" s="308"/>
      <c r="C82" s="308"/>
      <c r="D82" s="308"/>
      <c r="E82" s="308"/>
      <c r="F82" s="308"/>
      <c r="G82" s="308"/>
      <c r="H82" s="308"/>
      <c r="I82" s="308"/>
      <c r="J82" s="308"/>
      <c r="K82" s="308"/>
      <c r="L82" s="308"/>
      <c r="M82" s="308"/>
      <c r="O82" s="453"/>
      <c r="P82" s="454"/>
      <c r="Q82" s="454"/>
      <c r="R82" s="454"/>
      <c r="S82" s="454"/>
    </row>
    <row r="83" spans="1:27" ht="15.6">
      <c r="A83" s="308"/>
      <c r="H83" s="332"/>
      <c r="I83" s="308"/>
      <c r="J83" s="308"/>
      <c r="K83" s="308"/>
      <c r="L83" s="308"/>
      <c r="M83" s="308"/>
      <c r="O83" s="453"/>
      <c r="P83" s="454"/>
      <c r="Q83" s="454"/>
      <c r="R83" s="454"/>
      <c r="S83" s="454"/>
    </row>
    <row r="84" spans="1:27" ht="15.6">
      <c r="A84" s="308"/>
      <c r="H84" s="308"/>
      <c r="I84" s="308"/>
      <c r="J84" s="308"/>
      <c r="K84" s="308"/>
      <c r="L84" s="308"/>
      <c r="M84" s="308"/>
      <c r="O84" s="455"/>
      <c r="P84" s="455"/>
      <c r="Q84" s="455"/>
      <c r="R84" s="455"/>
      <c r="S84" s="455"/>
    </row>
    <row r="85" spans="1:27" ht="16.2" thickBot="1">
      <c r="A85" s="308"/>
      <c r="H85" s="333"/>
      <c r="I85" s="334"/>
      <c r="J85" s="308"/>
      <c r="K85" s="308"/>
      <c r="L85" s="308"/>
      <c r="M85" s="308"/>
      <c r="P85" s="455"/>
      <c r="Q85" s="455"/>
      <c r="R85" s="455"/>
      <c r="S85" s="455"/>
      <c r="U85" s="320" t="s">
        <v>97</v>
      </c>
    </row>
    <row r="86" spans="1:27" ht="16.8" thickTop="1" thickBot="1">
      <c r="A86" s="308"/>
      <c r="B86" s="320" t="s">
        <v>98</v>
      </c>
      <c r="C86" s="308"/>
      <c r="H86" s="333"/>
      <c r="I86" s="335"/>
      <c r="J86" s="308"/>
      <c r="K86" s="308"/>
      <c r="L86" s="308"/>
      <c r="M86" s="308"/>
      <c r="P86" s="455"/>
      <c r="Q86" s="455"/>
      <c r="R86" s="455"/>
      <c r="S86" s="455"/>
      <c r="U86" s="308"/>
    </row>
    <row r="87" spans="1:27" ht="16.2" thickTop="1">
      <c r="A87" s="308"/>
      <c r="B87" s="308"/>
      <c r="C87" s="308"/>
      <c r="H87" s="333"/>
      <c r="I87" s="336"/>
      <c r="J87" s="308"/>
      <c r="K87" s="308"/>
      <c r="L87" s="308"/>
      <c r="M87" s="308"/>
      <c r="P87" s="308"/>
      <c r="Q87" s="308"/>
      <c r="U87" s="323" t="s">
        <v>115</v>
      </c>
      <c r="X87" s="308"/>
      <c r="Y87" s="308"/>
      <c r="Z87" s="308"/>
      <c r="AA87" s="308"/>
    </row>
    <row r="88" spans="1:27" ht="15.6">
      <c r="A88" s="308"/>
      <c r="B88" s="323" t="s">
        <v>115</v>
      </c>
      <c r="C88" s="324" t="str">
        <f>IF(C92&gt;C93,"Poor Practice",IF(AND(C92&gt;C94,C92&lt;C93),"Typical Practice","Good Practice"))</f>
        <v>Poor Practice</v>
      </c>
      <c r="H88" s="333"/>
      <c r="I88" s="336"/>
      <c r="J88" s="308"/>
      <c r="K88" s="308"/>
      <c r="L88" s="308"/>
      <c r="M88" s="308"/>
      <c r="P88" s="308"/>
      <c r="Q88" s="308"/>
      <c r="U88" s="323" t="s">
        <v>117</v>
      </c>
      <c r="X88" s="308"/>
      <c r="Y88" s="308"/>
      <c r="Z88" s="308"/>
      <c r="AA88" s="308"/>
    </row>
    <row r="89" spans="1:27" ht="15.6">
      <c r="A89" s="308"/>
      <c r="B89" s="323" t="s">
        <v>117</v>
      </c>
      <c r="C89" s="325" t="str">
        <f>IF(C88="Poor Practice","Move from Poor to Typical Practice",IF(C88="Typical Practice","Move from Typical to Good Practice","Remain at Good Practice"))</f>
        <v>Move from Poor to Typical Practice</v>
      </c>
      <c r="H89" s="333"/>
      <c r="I89" s="336"/>
      <c r="J89" s="308"/>
      <c r="K89" s="308"/>
      <c r="L89" s="308"/>
      <c r="M89" s="308"/>
      <c r="P89" s="308"/>
      <c r="Q89" s="308"/>
      <c r="U89" s="323" t="s">
        <v>118</v>
      </c>
      <c r="X89" s="308"/>
      <c r="Y89" s="308"/>
      <c r="Z89" s="308"/>
      <c r="AA89" s="308"/>
    </row>
    <row r="90" spans="1:27" ht="15.6">
      <c r="A90" s="308"/>
      <c r="B90" s="329" t="s">
        <v>127</v>
      </c>
      <c r="C90" s="330">
        <f>IF(C88="Poor Practice",(C92-C93)*C5,IF(C88="Typical Practice",(C92-C94)*C5,"0"))*C95</f>
        <v>283027.30035711615</v>
      </c>
      <c r="H90" s="333"/>
      <c r="I90" s="336"/>
      <c r="J90" s="308"/>
      <c r="K90" s="308"/>
      <c r="L90" s="308"/>
      <c r="M90" s="308"/>
      <c r="P90" s="308"/>
      <c r="Q90" s="308"/>
      <c r="U90" s="323" t="s">
        <v>119</v>
      </c>
      <c r="X90" s="308"/>
      <c r="Y90" s="308"/>
      <c r="Z90" s="308"/>
      <c r="AA90" s="308"/>
    </row>
    <row r="91" spans="1:27" ht="15.6">
      <c r="A91" s="308"/>
      <c r="B91" s="323" t="s">
        <v>118</v>
      </c>
      <c r="C91" s="326">
        <f>SUM(U129:U140)/$C$5</f>
        <v>7323.6675557791186</v>
      </c>
      <c r="H91" s="308"/>
      <c r="I91" s="308"/>
      <c r="J91" s="308"/>
      <c r="K91" s="308"/>
      <c r="L91" s="308"/>
      <c r="M91" s="308"/>
      <c r="P91" s="308"/>
      <c r="Q91" s="308"/>
      <c r="U91" s="323" t="s">
        <v>120</v>
      </c>
      <c r="X91" s="308"/>
      <c r="Y91" s="308"/>
      <c r="Z91" s="308"/>
      <c r="AA91" s="308"/>
    </row>
    <row r="92" spans="1:27" ht="15.6">
      <c r="A92" s="308"/>
      <c r="B92" s="323" t="s">
        <v>119</v>
      </c>
      <c r="C92" s="326">
        <f>SUM(V129:V140)/$C$5</f>
        <v>6389.5278771094554</v>
      </c>
      <c r="H92" s="308"/>
      <c r="I92" s="308"/>
      <c r="J92" s="308"/>
      <c r="K92" s="308"/>
      <c r="L92" s="308"/>
      <c r="M92" s="308"/>
      <c r="U92" s="323" t="s">
        <v>122</v>
      </c>
      <c r="X92" s="308"/>
      <c r="Y92" s="308"/>
      <c r="Z92" s="308"/>
      <c r="AA92" s="308"/>
    </row>
    <row r="93" spans="1:27" ht="15.6">
      <c r="A93" s="308"/>
      <c r="B93" s="323" t="s">
        <v>121</v>
      </c>
      <c r="C93" s="326">
        <v>3424.5230672175271</v>
      </c>
      <c r="H93" s="308"/>
      <c r="I93" s="308"/>
      <c r="J93" s="308"/>
      <c r="K93" s="308"/>
      <c r="L93" s="308"/>
      <c r="M93" s="308"/>
      <c r="X93" s="308"/>
      <c r="Y93" s="308"/>
      <c r="Z93" s="308"/>
      <c r="AA93" s="308"/>
    </row>
    <row r="94" spans="1:27" ht="15.6">
      <c r="A94" s="308"/>
      <c r="B94" s="323" t="s">
        <v>123</v>
      </c>
      <c r="C94" s="326">
        <v>2566.0543073919357</v>
      </c>
      <c r="H94" s="308"/>
      <c r="I94" s="308"/>
      <c r="J94" s="308"/>
      <c r="K94" s="308"/>
      <c r="L94" s="308"/>
      <c r="M94" s="308"/>
      <c r="X94" s="308"/>
      <c r="Y94" s="308"/>
      <c r="Z94" s="308"/>
      <c r="AA94" s="308"/>
    </row>
    <row r="95" spans="1:27" ht="15.6">
      <c r="A95" s="308"/>
      <c r="B95" s="323" t="s">
        <v>128</v>
      </c>
      <c r="C95" s="331">
        <f>SUM(AB142:AB153)/SUM(V129:V140)</f>
        <v>0.22836347597924328</v>
      </c>
      <c r="H95" s="308"/>
      <c r="I95" s="308"/>
      <c r="J95" s="308"/>
      <c r="K95" s="308"/>
      <c r="L95" s="308"/>
      <c r="M95" s="308"/>
      <c r="V95" s="308"/>
      <c r="W95" s="308"/>
      <c r="X95" s="308"/>
      <c r="Y95" s="308"/>
      <c r="Z95" s="308"/>
      <c r="AA95" s="308"/>
    </row>
    <row r="96" spans="1:27" ht="15.6">
      <c r="A96" s="308"/>
      <c r="H96" s="308"/>
      <c r="I96" s="308"/>
      <c r="J96" s="308"/>
      <c r="K96" s="308"/>
      <c r="L96" s="308"/>
      <c r="M96" s="308"/>
      <c r="O96" s="456"/>
      <c r="V96" s="308"/>
      <c r="W96" s="308"/>
      <c r="X96" s="308"/>
      <c r="Y96" s="308"/>
      <c r="Z96" s="308"/>
      <c r="AA96" s="308"/>
    </row>
    <row r="97" spans="1:27" ht="15.6">
      <c r="A97" s="308"/>
      <c r="H97" s="308"/>
      <c r="I97" s="308"/>
      <c r="J97" s="308"/>
      <c r="K97" s="308"/>
      <c r="L97" s="308"/>
      <c r="M97" s="308"/>
      <c r="O97" s="460"/>
      <c r="V97" s="308"/>
      <c r="W97" s="308"/>
      <c r="X97" s="308"/>
      <c r="Y97" s="308"/>
      <c r="Z97" s="308"/>
      <c r="AA97" s="308"/>
    </row>
    <row r="98" spans="1:27" ht="15.6">
      <c r="A98" s="308"/>
      <c r="H98" s="308"/>
      <c r="I98" s="308"/>
      <c r="J98" s="308"/>
      <c r="K98" s="308"/>
      <c r="L98" s="308"/>
      <c r="M98" s="308"/>
      <c r="O98" s="336"/>
      <c r="P98" s="308"/>
      <c r="Q98" s="308"/>
      <c r="R98" s="308"/>
      <c r="S98" s="308"/>
      <c r="V98" s="308"/>
      <c r="W98" s="308"/>
      <c r="X98" s="308"/>
      <c r="Y98" s="308"/>
      <c r="Z98" s="308"/>
      <c r="AA98" s="308"/>
    </row>
    <row r="99" spans="1:27" ht="15.6">
      <c r="A99" s="308"/>
      <c r="H99" s="308"/>
      <c r="I99" s="308"/>
      <c r="J99" s="308"/>
      <c r="K99" s="308"/>
      <c r="L99" s="308"/>
      <c r="M99" s="308"/>
      <c r="P99" s="1"/>
      <c r="V99" s="308"/>
      <c r="W99" s="308"/>
      <c r="X99" s="308"/>
      <c r="Y99" s="308"/>
      <c r="Z99" s="308"/>
      <c r="AA99" s="308"/>
    </row>
    <row r="100" spans="1:27" ht="15.6">
      <c r="A100" s="308"/>
      <c r="H100" s="308"/>
      <c r="I100" s="308"/>
      <c r="J100" s="308"/>
      <c r="K100" s="308"/>
      <c r="L100" s="308"/>
      <c r="M100" s="308"/>
      <c r="P100" s="1"/>
      <c r="V100" s="308"/>
      <c r="W100" s="308"/>
      <c r="X100" s="308"/>
      <c r="Y100" s="308"/>
      <c r="Z100" s="308"/>
      <c r="AA100" s="308"/>
    </row>
    <row r="101" spans="1:27" ht="15.6">
      <c r="A101" s="308"/>
      <c r="H101" s="308"/>
      <c r="I101" s="308"/>
      <c r="J101" s="308"/>
      <c r="K101" s="308"/>
      <c r="L101" s="308"/>
      <c r="M101" s="308"/>
      <c r="V101" s="308"/>
      <c r="W101" s="308"/>
      <c r="X101" s="308"/>
      <c r="Y101" s="308"/>
      <c r="Z101" s="308"/>
      <c r="AA101" s="308"/>
    </row>
    <row r="102" spans="1:27" ht="15.6">
      <c r="A102" s="308"/>
      <c r="H102" s="308"/>
      <c r="I102" s="308"/>
      <c r="J102" s="308"/>
      <c r="K102" s="308"/>
      <c r="L102" s="308"/>
      <c r="M102" s="308"/>
      <c r="V102" s="308"/>
      <c r="W102" s="308"/>
      <c r="X102" s="308"/>
      <c r="Y102" s="308"/>
      <c r="Z102" s="308"/>
      <c r="AA102" s="308"/>
    </row>
    <row r="103" spans="1:27" ht="15.6">
      <c r="A103" s="308"/>
      <c r="H103" s="308"/>
      <c r="I103" s="308"/>
      <c r="J103" s="308"/>
      <c r="K103" s="308"/>
      <c r="L103" s="308"/>
      <c r="M103" s="308"/>
      <c r="V103" s="308"/>
      <c r="W103" s="308"/>
      <c r="X103" s="308"/>
      <c r="Y103" s="308"/>
      <c r="Z103" s="308"/>
      <c r="AA103" s="308"/>
    </row>
    <row r="104" spans="1:27" ht="15.6">
      <c r="A104" s="308"/>
      <c r="H104" s="308"/>
      <c r="I104" s="308"/>
      <c r="J104" s="308"/>
      <c r="K104" s="308"/>
      <c r="L104" s="308"/>
      <c r="M104" s="308"/>
      <c r="V104" s="308"/>
      <c r="W104" s="308"/>
      <c r="X104" s="308"/>
      <c r="Y104" s="308"/>
      <c r="Z104" s="308"/>
      <c r="AA104" s="308"/>
    </row>
    <row r="105" spans="1:27" ht="15.6">
      <c r="A105" s="308"/>
      <c r="H105" s="308"/>
      <c r="I105" s="308"/>
      <c r="J105" s="308"/>
      <c r="K105" s="308"/>
      <c r="L105" s="308"/>
      <c r="M105" s="308"/>
      <c r="V105" s="308"/>
      <c r="W105" s="315"/>
      <c r="X105" s="308"/>
      <c r="Y105" s="308"/>
      <c r="Z105" s="308"/>
      <c r="AA105" s="308"/>
    </row>
    <row r="106" spans="1:27" ht="15.6">
      <c r="A106" s="308"/>
      <c r="B106" s="308" t="s">
        <v>99</v>
      </c>
      <c r="H106" s="308"/>
      <c r="I106" s="308"/>
      <c r="J106" s="308"/>
      <c r="K106" s="308"/>
      <c r="L106" s="308"/>
      <c r="M106" s="308"/>
      <c r="V106" s="308"/>
      <c r="W106" s="315"/>
      <c r="X106" s="308"/>
      <c r="Y106" s="308"/>
      <c r="Z106" s="308"/>
      <c r="AA106" s="308"/>
    </row>
    <row r="107" spans="1:27" ht="15.6">
      <c r="A107" s="308"/>
      <c r="B107" s="308" t="s">
        <v>124</v>
      </c>
      <c r="H107" s="308"/>
      <c r="I107" s="308"/>
      <c r="J107" s="308"/>
      <c r="K107" s="308"/>
      <c r="L107" s="308"/>
      <c r="M107" s="308"/>
      <c r="V107" s="308"/>
      <c r="W107" s="315"/>
      <c r="X107" s="308"/>
      <c r="Y107" s="308"/>
      <c r="Z107" s="308"/>
      <c r="AA107" s="308"/>
    </row>
    <row r="108" spans="1:27" ht="15.6">
      <c r="A108" s="308"/>
      <c r="B108" s="308"/>
      <c r="C108" s="315"/>
      <c r="D108" s="308"/>
      <c r="E108" s="308"/>
      <c r="F108" s="308"/>
      <c r="G108" s="308"/>
      <c r="H108" s="308"/>
      <c r="I108" s="308"/>
      <c r="J108" s="308"/>
      <c r="K108" s="308"/>
      <c r="L108" s="308"/>
      <c r="M108" s="308"/>
      <c r="V108" s="308"/>
      <c r="W108" s="315"/>
      <c r="X108" s="308"/>
      <c r="Y108" s="308"/>
      <c r="Z108" s="308"/>
      <c r="AA108" s="308"/>
    </row>
    <row r="109" spans="1:27" ht="15.6">
      <c r="A109" s="308"/>
      <c r="C109" s="315"/>
      <c r="D109" s="308"/>
      <c r="E109" s="308"/>
      <c r="F109" s="308"/>
      <c r="G109" s="308"/>
      <c r="H109" s="308"/>
      <c r="I109" s="308"/>
      <c r="J109" s="308"/>
      <c r="K109" s="308"/>
      <c r="L109" s="308"/>
      <c r="M109" s="308"/>
      <c r="V109" s="308"/>
      <c r="W109" s="315"/>
      <c r="X109" s="308"/>
      <c r="Y109" s="308"/>
      <c r="Z109" s="308"/>
      <c r="AA109" s="308"/>
    </row>
    <row r="110" spans="1:27" ht="15.6">
      <c r="A110" s="308"/>
      <c r="C110" s="315"/>
      <c r="D110" s="308"/>
      <c r="E110" s="308"/>
      <c r="F110" s="308"/>
      <c r="G110" s="308"/>
      <c r="H110" s="308"/>
      <c r="I110" s="308"/>
      <c r="J110" s="308"/>
      <c r="K110" s="308"/>
      <c r="L110" s="308"/>
      <c r="M110" s="308"/>
      <c r="V110" s="308"/>
      <c r="W110" s="315"/>
      <c r="X110" s="308"/>
      <c r="Y110" s="308"/>
      <c r="Z110" s="308"/>
      <c r="AA110" s="308"/>
    </row>
    <row r="111" spans="1:27" ht="15.6">
      <c r="V111" s="308"/>
      <c r="W111" s="315"/>
      <c r="X111" s="308"/>
      <c r="Y111" s="308"/>
      <c r="Z111" s="308"/>
      <c r="AA111" s="308"/>
    </row>
    <row r="112" spans="1:27" ht="15.6">
      <c r="V112" s="308"/>
      <c r="W112" s="315"/>
      <c r="X112" s="308"/>
      <c r="Y112" s="308"/>
      <c r="Z112" s="308"/>
      <c r="AA112" s="308"/>
    </row>
    <row r="113" spans="3:30" ht="15.6">
      <c r="V113" s="315"/>
      <c r="W113" s="315"/>
      <c r="X113" s="308"/>
      <c r="Y113" s="308"/>
      <c r="Z113" s="308"/>
      <c r="AA113" s="308"/>
    </row>
    <row r="114" spans="3:30" ht="15.6">
      <c r="V114" s="308"/>
      <c r="W114" s="315"/>
      <c r="X114" s="308"/>
      <c r="Y114" s="308"/>
      <c r="Z114" s="308"/>
      <c r="AA114" s="308"/>
    </row>
    <row r="128" spans="3:30" ht="15.6">
      <c r="C128" t="s">
        <v>7</v>
      </c>
      <c r="E128" t="s">
        <v>14</v>
      </c>
      <c r="F128" s="1" t="s">
        <v>9</v>
      </c>
      <c r="H128" t="s">
        <v>10</v>
      </c>
      <c r="I128" t="s">
        <v>84</v>
      </c>
      <c r="K128" t="s">
        <v>11</v>
      </c>
      <c r="L128" t="s">
        <v>12</v>
      </c>
      <c r="M128" t="s">
        <v>13</v>
      </c>
      <c r="O128" t="s">
        <v>19</v>
      </c>
      <c r="P128" s="1" t="str">
        <f t="shared" ref="P128:P159" si="3">F128</f>
        <v>DD</v>
      </c>
      <c r="R128" s="306" t="s">
        <v>89</v>
      </c>
      <c r="S128" s="307">
        <v>2014</v>
      </c>
      <c r="T128" s="307">
        <v>2015</v>
      </c>
      <c r="U128" s="307">
        <v>2016</v>
      </c>
      <c r="V128" s="307">
        <v>2017</v>
      </c>
      <c r="W128" s="307">
        <v>2018</v>
      </c>
      <c r="X128" s="308"/>
      <c r="Y128" s="308"/>
      <c r="Z128" s="308"/>
      <c r="AA128" s="308"/>
      <c r="AB128" s="308"/>
      <c r="AC128" s="308"/>
      <c r="AD128" s="308"/>
    </row>
    <row r="129" spans="2:30" ht="15.6">
      <c r="B129" s="2">
        <v>41730</v>
      </c>
      <c r="C129" s="1">
        <v>4061</v>
      </c>
      <c r="D129" s="2">
        <f>B129</f>
        <v>41730</v>
      </c>
      <c r="E129" s="1">
        <v>323171.64552799996</v>
      </c>
      <c r="F129" s="1">
        <f>'Site A'!F129</f>
        <v>116</v>
      </c>
      <c r="G129" s="2">
        <f>B129</f>
        <v>41730</v>
      </c>
      <c r="H129" s="1">
        <v>269928</v>
      </c>
      <c r="I129" s="1">
        <f>'Site B'!I129</f>
        <v>330</v>
      </c>
      <c r="J129" s="2">
        <f>G129</f>
        <v>41730</v>
      </c>
      <c r="K129" s="1">
        <v>145086.29999999999</v>
      </c>
      <c r="L129" s="1">
        <v>78805.910422679997</v>
      </c>
      <c r="M129" s="1">
        <f>L129+K129</f>
        <v>223892.21042267999</v>
      </c>
      <c r="N129" s="2">
        <f>J129</f>
        <v>41730</v>
      </c>
      <c r="O129" s="14">
        <f t="shared" ref="O129:O176" si="4">E129*0.03</f>
        <v>9695.1493658399977</v>
      </c>
      <c r="P129" s="1">
        <f t="shared" si="3"/>
        <v>116</v>
      </c>
      <c r="R129" s="309" t="s">
        <v>23</v>
      </c>
      <c r="S129" s="310">
        <f>M129</f>
        <v>223892.21042267999</v>
      </c>
      <c r="T129" s="310">
        <f>M141</f>
        <v>196668.55978722</v>
      </c>
      <c r="U129" s="310">
        <f>M153</f>
        <v>265853.08378130401</v>
      </c>
      <c r="V129" s="310">
        <f>M165</f>
        <v>212267.12925908802</v>
      </c>
      <c r="W129" s="310">
        <f>M177</f>
        <v>129455.36427395999</v>
      </c>
      <c r="X129" s="308"/>
      <c r="Y129" s="308"/>
      <c r="Z129" s="308"/>
      <c r="AA129" s="308"/>
      <c r="AB129" s="308"/>
      <c r="AC129" s="308"/>
      <c r="AD129" s="308"/>
    </row>
    <row r="130" spans="2:30" ht="15.6">
      <c r="B130" s="2">
        <v>41760</v>
      </c>
      <c r="C130" s="1">
        <v>4060</v>
      </c>
      <c r="D130" s="2">
        <f t="shared" ref="D130:D193" si="5">B130</f>
        <v>41760</v>
      </c>
      <c r="E130" s="1">
        <v>188399.39291699999</v>
      </c>
      <c r="F130" s="1">
        <f>'Site A'!F130</f>
        <v>77</v>
      </c>
      <c r="G130" s="2">
        <f t="shared" ref="G130:G193" si="6">B130</f>
        <v>41760</v>
      </c>
      <c r="H130" s="1">
        <v>117061</v>
      </c>
      <c r="I130" s="1">
        <f>'Site B'!I130</f>
        <v>279</v>
      </c>
      <c r="J130" s="2">
        <f t="shared" ref="J130:J193" si="7">G130</f>
        <v>41760</v>
      </c>
      <c r="K130" s="1">
        <v>62920.287499999999</v>
      </c>
      <c r="L130" s="1">
        <v>48148.831689645005</v>
      </c>
      <c r="M130" s="1">
        <f t="shared" ref="M130:M186" si="8">L130+K130</f>
        <v>111069.119189645</v>
      </c>
      <c r="N130" s="2">
        <f t="shared" ref="N130:N169" si="9">J130</f>
        <v>41760</v>
      </c>
      <c r="O130" s="14">
        <f t="shared" si="4"/>
        <v>5651.9817875099998</v>
      </c>
      <c r="P130" s="1">
        <f t="shared" si="3"/>
        <v>77</v>
      </c>
      <c r="R130" s="309" t="s">
        <v>24</v>
      </c>
      <c r="S130" s="310">
        <f t="shared" ref="S130:S140" si="10">M130</f>
        <v>111069.119189645</v>
      </c>
      <c r="T130" s="310">
        <f t="shared" ref="T130:T140" si="11">M142</f>
        <v>194131.21605575451</v>
      </c>
      <c r="U130" s="310">
        <f t="shared" ref="U130:U140" si="12">M154</f>
        <v>191961.300792136</v>
      </c>
      <c r="V130" s="310">
        <f t="shared" ref="V130:V140" si="13">M166</f>
        <v>184689.55229388003</v>
      </c>
      <c r="W130" s="310">
        <f t="shared" ref="W130:W140" si="14">M178</f>
        <v>106077.16188159199</v>
      </c>
      <c r="X130" s="308"/>
      <c r="Y130" s="308"/>
      <c r="Z130" s="308"/>
      <c r="AA130" s="308"/>
      <c r="AB130" s="308"/>
      <c r="AC130" s="308"/>
      <c r="AD130" s="308"/>
    </row>
    <row r="131" spans="2:30" ht="15.6">
      <c r="B131" s="2">
        <v>41791</v>
      </c>
      <c r="C131" s="1">
        <v>4060</v>
      </c>
      <c r="D131" s="2">
        <f t="shared" si="5"/>
        <v>41791</v>
      </c>
      <c r="E131" s="1">
        <v>202448.24361200002</v>
      </c>
      <c r="F131" s="1">
        <f>'Site A'!F131</f>
        <v>24</v>
      </c>
      <c r="G131" s="2">
        <f t="shared" si="6"/>
        <v>41791</v>
      </c>
      <c r="H131" s="1">
        <v>181027</v>
      </c>
      <c r="I131" s="1">
        <f>'Site B'!I131</f>
        <v>240</v>
      </c>
      <c r="J131" s="2">
        <f t="shared" si="7"/>
        <v>41791</v>
      </c>
      <c r="K131" s="1">
        <v>97302.012499999997</v>
      </c>
      <c r="L131" s="1">
        <v>50655.543068219995</v>
      </c>
      <c r="M131" s="1">
        <f t="shared" si="8"/>
        <v>147957.55556821998</v>
      </c>
      <c r="N131" s="2">
        <f t="shared" si="9"/>
        <v>41791</v>
      </c>
      <c r="O131" s="14">
        <f t="shared" si="4"/>
        <v>6073.4473083600005</v>
      </c>
      <c r="P131" s="1">
        <f t="shared" si="3"/>
        <v>24</v>
      </c>
      <c r="R131" s="309" t="s">
        <v>25</v>
      </c>
      <c r="S131" s="310">
        <f t="shared" si="10"/>
        <v>147957.55556821998</v>
      </c>
      <c r="T131" s="310">
        <f t="shared" si="11"/>
        <v>146031.00746903699</v>
      </c>
      <c r="U131" s="310">
        <f t="shared" si="12"/>
        <v>129552.908630096</v>
      </c>
      <c r="V131" s="310">
        <f t="shared" si="13"/>
        <v>125348.287392296</v>
      </c>
      <c r="W131" s="310">
        <f t="shared" si="14"/>
        <v>179349.90077488002</v>
      </c>
      <c r="X131" s="308"/>
      <c r="Y131" s="308"/>
      <c r="Z131" s="308"/>
      <c r="AA131" s="308"/>
      <c r="AB131" s="308"/>
      <c r="AC131" s="308"/>
      <c r="AD131" s="308"/>
    </row>
    <row r="132" spans="2:30" ht="15.6">
      <c r="B132" s="2">
        <v>41821</v>
      </c>
      <c r="C132" s="1">
        <v>4059</v>
      </c>
      <c r="D132" s="2">
        <f t="shared" si="5"/>
        <v>41821</v>
      </c>
      <c r="E132" s="1">
        <v>178557.48009600001</v>
      </c>
      <c r="F132" s="1">
        <f>'Site A'!F132</f>
        <v>8</v>
      </c>
      <c r="G132" s="2">
        <f t="shared" si="6"/>
        <v>41821</v>
      </c>
      <c r="H132" s="1">
        <v>186020</v>
      </c>
      <c r="I132" s="1">
        <f>'Site B'!I132</f>
        <v>232.5</v>
      </c>
      <c r="J132" s="2">
        <f t="shared" si="7"/>
        <v>41821</v>
      </c>
      <c r="K132" s="1">
        <v>99985.75</v>
      </c>
      <c r="L132" s="1">
        <v>44389.231817760003</v>
      </c>
      <c r="M132" s="1">
        <f t="shared" si="8"/>
        <v>144374.98181776001</v>
      </c>
      <c r="N132" s="2">
        <f t="shared" si="9"/>
        <v>41821</v>
      </c>
      <c r="O132" s="14">
        <f t="shared" si="4"/>
        <v>5356.7244028800005</v>
      </c>
      <c r="P132" s="1">
        <f t="shared" si="3"/>
        <v>8</v>
      </c>
      <c r="R132" s="309" t="s">
        <v>26</v>
      </c>
      <c r="S132" s="310">
        <f t="shared" si="10"/>
        <v>144374.98181776001</v>
      </c>
      <c r="T132" s="310">
        <f t="shared" si="11"/>
        <v>134126.0003358495</v>
      </c>
      <c r="U132" s="310">
        <f t="shared" si="12"/>
        <v>144821.79376618398</v>
      </c>
      <c r="V132" s="310">
        <f t="shared" si="13"/>
        <v>107640.798764976</v>
      </c>
      <c r="W132" s="310">
        <f t="shared" si="14"/>
        <v>90966.268967512005</v>
      </c>
      <c r="X132" s="308"/>
      <c r="Y132" s="308"/>
      <c r="Z132" s="308"/>
      <c r="AA132" s="308"/>
      <c r="AB132" s="308"/>
      <c r="AC132" s="308"/>
      <c r="AD132" s="308"/>
    </row>
    <row r="133" spans="2:30" ht="15.6">
      <c r="B133" s="2">
        <v>41852</v>
      </c>
      <c r="C133" s="1">
        <v>4059</v>
      </c>
      <c r="D133" s="2">
        <f t="shared" si="5"/>
        <v>41852</v>
      </c>
      <c r="E133" s="1">
        <v>173034.229502</v>
      </c>
      <c r="F133" s="1">
        <f>'Site A'!F133</f>
        <v>25</v>
      </c>
      <c r="G133" s="2">
        <f t="shared" si="6"/>
        <v>41852</v>
      </c>
      <c r="H133" s="1">
        <v>183878</v>
      </c>
      <c r="I133" s="1">
        <f>'Site B'!I133</f>
        <v>248</v>
      </c>
      <c r="J133" s="2">
        <f t="shared" si="7"/>
        <v>41852</v>
      </c>
      <c r="K133" s="1">
        <v>98834.425000000003</v>
      </c>
      <c r="L133" s="1">
        <v>43275.104457870002</v>
      </c>
      <c r="M133" s="1">
        <f t="shared" si="8"/>
        <v>142109.52945787</v>
      </c>
      <c r="N133" s="2">
        <f t="shared" si="9"/>
        <v>41852</v>
      </c>
      <c r="O133" s="14">
        <f t="shared" si="4"/>
        <v>5191.0268850599996</v>
      </c>
      <c r="P133" s="1">
        <f t="shared" si="3"/>
        <v>25</v>
      </c>
      <c r="R133" s="309" t="s">
        <v>27</v>
      </c>
      <c r="S133" s="310">
        <f t="shared" si="10"/>
        <v>142109.52945787</v>
      </c>
      <c r="T133" s="310">
        <f t="shared" si="11"/>
        <v>143612.85273456501</v>
      </c>
      <c r="U133" s="310">
        <f t="shared" si="12"/>
        <v>148503.33076427199</v>
      </c>
      <c r="V133" s="310">
        <f t="shared" si="13"/>
        <v>126504.07748795202</v>
      </c>
      <c r="W133" s="310">
        <f t="shared" si="14"/>
        <v>95297.442817200004</v>
      </c>
      <c r="X133" s="308"/>
      <c r="Y133" s="308"/>
      <c r="Z133" s="308"/>
      <c r="AA133" s="308"/>
      <c r="AB133" s="308"/>
      <c r="AC133" s="308"/>
      <c r="AD133" s="308"/>
    </row>
    <row r="134" spans="2:30" ht="15.6">
      <c r="B134" s="2">
        <v>41883</v>
      </c>
      <c r="C134" s="1">
        <v>4060</v>
      </c>
      <c r="D134" s="2">
        <f t="shared" si="5"/>
        <v>41883</v>
      </c>
      <c r="E134" s="1">
        <v>194244.90713499999</v>
      </c>
      <c r="F134" s="1">
        <f>'Site A'!F134</f>
        <v>25</v>
      </c>
      <c r="G134" s="2">
        <f t="shared" si="6"/>
        <v>41883</v>
      </c>
      <c r="H134" s="1">
        <v>177842</v>
      </c>
      <c r="I134" s="1">
        <f>'Site B'!I134</f>
        <v>300</v>
      </c>
      <c r="J134" s="2">
        <f t="shared" si="7"/>
        <v>41883</v>
      </c>
      <c r="K134" s="1">
        <v>95590.074999999997</v>
      </c>
      <c r="L134" s="1">
        <v>49045.599819974996</v>
      </c>
      <c r="M134" s="1">
        <f t="shared" si="8"/>
        <v>144635.67481997499</v>
      </c>
      <c r="N134" s="2">
        <f t="shared" si="9"/>
        <v>41883</v>
      </c>
      <c r="O134" s="14">
        <f t="shared" si="4"/>
        <v>5827.3472140499998</v>
      </c>
      <c r="P134" s="1">
        <f t="shared" si="3"/>
        <v>25</v>
      </c>
      <c r="R134" s="309" t="s">
        <v>28</v>
      </c>
      <c r="S134" s="310">
        <f t="shared" si="10"/>
        <v>144635.67481997499</v>
      </c>
      <c r="T134" s="310">
        <f t="shared" si="11"/>
        <v>141740.38598853251</v>
      </c>
      <c r="U134" s="310">
        <f t="shared" si="12"/>
        <v>153559.96721944801</v>
      </c>
      <c r="V134" s="310">
        <f t="shared" si="13"/>
        <v>155683.04428172001</v>
      </c>
      <c r="W134" s="310">
        <f t="shared" si="14"/>
        <v>90688.465712823992</v>
      </c>
      <c r="X134" s="308"/>
      <c r="Y134" s="308"/>
      <c r="Z134" s="308"/>
      <c r="AA134" s="308"/>
      <c r="AB134" s="308"/>
      <c r="AC134" s="308"/>
      <c r="AD134" s="308"/>
    </row>
    <row r="135" spans="2:30" ht="15.6">
      <c r="B135" s="2">
        <v>41913</v>
      </c>
      <c r="C135" s="1">
        <v>4061</v>
      </c>
      <c r="D135" s="2">
        <f t="shared" si="5"/>
        <v>41913</v>
      </c>
      <c r="E135" s="1">
        <v>450714.33424699999</v>
      </c>
      <c r="F135" s="1">
        <f>'Site A'!F135</f>
        <v>67</v>
      </c>
      <c r="G135" s="2">
        <f t="shared" si="6"/>
        <v>41913</v>
      </c>
      <c r="H135" s="1">
        <v>218037</v>
      </c>
      <c r="I135" s="1">
        <f>'Site B'!I135</f>
        <v>403</v>
      </c>
      <c r="J135" s="2">
        <f t="shared" si="7"/>
        <v>41913</v>
      </c>
      <c r="K135" s="1">
        <v>117194.8875</v>
      </c>
      <c r="L135" s="1">
        <v>114865.31783569499</v>
      </c>
      <c r="M135" s="1">
        <f t="shared" si="8"/>
        <v>232060.20533569501</v>
      </c>
      <c r="N135" s="2">
        <f t="shared" si="9"/>
        <v>41913</v>
      </c>
      <c r="O135" s="14">
        <f t="shared" si="4"/>
        <v>13521.430027409999</v>
      </c>
      <c r="P135" s="1">
        <f t="shared" si="3"/>
        <v>67</v>
      </c>
      <c r="R135" s="309" t="s">
        <v>29</v>
      </c>
      <c r="S135" s="310">
        <f t="shared" si="10"/>
        <v>232060.20533569501</v>
      </c>
      <c r="T135" s="310">
        <f t="shared" si="11"/>
        <v>199596.3873304415</v>
      </c>
      <c r="U135" s="310">
        <f t="shared" si="12"/>
        <v>202419.20240153599</v>
      </c>
      <c r="V135" s="310">
        <f t="shared" si="13"/>
        <v>123085.056518864</v>
      </c>
      <c r="W135" s="310">
        <f t="shared" si="14"/>
        <v>120264.376671648</v>
      </c>
      <c r="X135" s="308"/>
      <c r="Y135" s="308"/>
      <c r="Z135" s="308"/>
      <c r="AA135" s="308"/>
      <c r="AB135" s="308"/>
      <c r="AC135" s="308"/>
      <c r="AD135" s="308"/>
    </row>
    <row r="136" spans="2:30" ht="15.6">
      <c r="B136" s="2">
        <v>41944</v>
      </c>
      <c r="C136" s="1">
        <v>4060</v>
      </c>
      <c r="D136" s="2">
        <f t="shared" si="5"/>
        <v>41944</v>
      </c>
      <c r="E136" s="1">
        <v>835158.37960099999</v>
      </c>
      <c r="F136" s="1">
        <f>'Site A'!F136</f>
        <v>174</v>
      </c>
      <c r="G136" s="2">
        <f t="shared" si="6"/>
        <v>41944</v>
      </c>
      <c r="H136" s="1">
        <v>220381</v>
      </c>
      <c r="I136" s="1">
        <f>'Site B'!I136</f>
        <v>420</v>
      </c>
      <c r="J136" s="2">
        <f t="shared" si="7"/>
        <v>41944</v>
      </c>
      <c r="K136" s="1">
        <v>118454.78749999999</v>
      </c>
      <c r="L136" s="1">
        <v>215624.11222618501</v>
      </c>
      <c r="M136" s="1">
        <f t="shared" si="8"/>
        <v>334078.89972618502</v>
      </c>
      <c r="N136" s="2">
        <f t="shared" si="9"/>
        <v>41944</v>
      </c>
      <c r="O136" s="14">
        <f t="shared" si="4"/>
        <v>25054.751388029999</v>
      </c>
      <c r="P136" s="1">
        <f t="shared" si="3"/>
        <v>174</v>
      </c>
      <c r="R136" s="309" t="s">
        <v>30</v>
      </c>
      <c r="S136" s="310">
        <f t="shared" si="10"/>
        <v>334078.89972618502</v>
      </c>
      <c r="T136" s="310">
        <f t="shared" si="11"/>
        <v>352187.98823711049</v>
      </c>
      <c r="U136" s="310">
        <f t="shared" si="12"/>
        <v>321454.41584203998</v>
      </c>
      <c r="V136" s="310">
        <f t="shared" si="13"/>
        <v>276076.609462536</v>
      </c>
      <c r="W136" s="310">
        <f t="shared" si="14"/>
        <v>241914.67030975199</v>
      </c>
      <c r="X136" s="308"/>
      <c r="Y136" s="308"/>
      <c r="Z136" s="308"/>
      <c r="AA136" s="308"/>
      <c r="AB136" s="308"/>
      <c r="AC136" s="308"/>
      <c r="AD136" s="308"/>
    </row>
    <row r="137" spans="2:30" ht="15.6">
      <c r="B137" s="2">
        <v>41974</v>
      </c>
      <c r="C137" s="1">
        <v>4061</v>
      </c>
      <c r="D137" s="2">
        <f t="shared" si="5"/>
        <v>41974</v>
      </c>
      <c r="E137" s="1">
        <v>997346.06860899995</v>
      </c>
      <c r="F137" s="1">
        <f>'Site A'!F137</f>
        <v>280</v>
      </c>
      <c r="G137" s="2">
        <f t="shared" si="6"/>
        <v>41974</v>
      </c>
      <c r="H137" s="1">
        <v>204674</v>
      </c>
      <c r="I137" s="1">
        <f>'Site B'!I137</f>
        <v>496</v>
      </c>
      <c r="J137" s="2">
        <f t="shared" si="7"/>
        <v>41974</v>
      </c>
      <c r="K137" s="1">
        <v>110012.27499999999</v>
      </c>
      <c r="L137" s="1">
        <v>256615.62869266502</v>
      </c>
      <c r="M137" s="1">
        <f t="shared" si="8"/>
        <v>366627.90369266504</v>
      </c>
      <c r="N137" s="2">
        <f t="shared" si="9"/>
        <v>41974</v>
      </c>
      <c r="O137" s="14">
        <f t="shared" si="4"/>
        <v>29920.382058269999</v>
      </c>
      <c r="P137" s="1">
        <f t="shared" si="3"/>
        <v>280</v>
      </c>
      <c r="R137" s="309" t="s">
        <v>31</v>
      </c>
      <c r="S137" s="310">
        <f t="shared" si="10"/>
        <v>366627.90369266504</v>
      </c>
      <c r="T137" s="310">
        <f t="shared" si="11"/>
        <v>367375.2699144595</v>
      </c>
      <c r="U137" s="310">
        <f t="shared" si="12"/>
        <v>351936.54117068002</v>
      </c>
      <c r="V137" s="310">
        <f t="shared" si="13"/>
        <v>230064.55975938402</v>
      </c>
      <c r="W137" s="310">
        <f t="shared" si="14"/>
        <v>230581.80090712797</v>
      </c>
      <c r="X137" s="308"/>
      <c r="Y137" s="308"/>
      <c r="Z137" s="308"/>
      <c r="AA137" s="308"/>
      <c r="AB137" s="308"/>
      <c r="AC137" s="308"/>
      <c r="AD137" s="308"/>
    </row>
    <row r="138" spans="2:30" ht="15.6">
      <c r="B138" s="2">
        <v>42005</v>
      </c>
      <c r="C138" s="1">
        <v>4070</v>
      </c>
      <c r="D138" s="2">
        <f t="shared" si="5"/>
        <v>42005</v>
      </c>
      <c r="E138" s="1">
        <v>973831.93658099999</v>
      </c>
      <c r="F138" s="1">
        <f>'Site A'!F138</f>
        <v>315</v>
      </c>
      <c r="G138" s="2">
        <f t="shared" si="6"/>
        <v>42005</v>
      </c>
      <c r="H138" s="1">
        <v>207416</v>
      </c>
      <c r="I138" s="1">
        <f>'Site B'!I138</f>
        <v>496</v>
      </c>
      <c r="J138" s="2">
        <f t="shared" si="7"/>
        <v>42005</v>
      </c>
      <c r="K138" s="1">
        <v>111486.09999999999</v>
      </c>
      <c r="L138" s="1">
        <v>250511.32026748499</v>
      </c>
      <c r="M138" s="1">
        <f t="shared" si="8"/>
        <v>361997.42026748497</v>
      </c>
      <c r="N138" s="2">
        <f t="shared" si="9"/>
        <v>42005</v>
      </c>
      <c r="O138" s="14">
        <f t="shared" si="4"/>
        <v>29214.958097429997</v>
      </c>
      <c r="P138" s="1">
        <f t="shared" si="3"/>
        <v>315</v>
      </c>
      <c r="R138" s="309" t="s">
        <v>32</v>
      </c>
      <c r="S138" s="310">
        <f t="shared" si="10"/>
        <v>361997.42026748497</v>
      </c>
      <c r="T138" s="310">
        <f t="shared" si="11"/>
        <v>318829.74595090951</v>
      </c>
      <c r="U138" s="310">
        <f t="shared" si="12"/>
        <v>359941.71626702399</v>
      </c>
      <c r="V138" s="310">
        <f t="shared" si="13"/>
        <v>385338.84858795203</v>
      </c>
      <c r="W138" s="310">
        <f t="shared" si="14"/>
        <v>427525.77152452001</v>
      </c>
      <c r="X138" s="308"/>
      <c r="Y138" s="308"/>
      <c r="Z138" s="308"/>
      <c r="AA138" s="308"/>
      <c r="AB138" s="308"/>
      <c r="AC138" s="308"/>
      <c r="AD138" s="308"/>
    </row>
    <row r="139" spans="2:30" ht="15.6">
      <c r="B139" s="2">
        <v>42036</v>
      </c>
      <c r="C139" s="1">
        <v>4076</v>
      </c>
      <c r="D139" s="2">
        <f t="shared" si="5"/>
        <v>42036</v>
      </c>
      <c r="E139" s="1">
        <v>820070.74797000003</v>
      </c>
      <c r="F139" s="1">
        <f>'Site A'!F139</f>
        <v>294</v>
      </c>
      <c r="G139" s="2">
        <f t="shared" si="6"/>
        <v>42036</v>
      </c>
      <c r="H139" s="1">
        <v>208880</v>
      </c>
      <c r="I139" s="1">
        <f>'Site B'!I139</f>
        <v>420</v>
      </c>
      <c r="J139" s="2">
        <f t="shared" si="7"/>
        <v>42036</v>
      </c>
      <c r="K139" s="1">
        <v>112273</v>
      </c>
      <c r="L139" s="1">
        <v>207247.17737445</v>
      </c>
      <c r="M139" s="1">
        <f t="shared" si="8"/>
        <v>319520.17737445002</v>
      </c>
      <c r="N139" s="2">
        <f t="shared" si="9"/>
        <v>42036</v>
      </c>
      <c r="O139" s="14">
        <f t="shared" si="4"/>
        <v>24602.1224391</v>
      </c>
      <c r="P139" s="1">
        <f t="shared" si="3"/>
        <v>294</v>
      </c>
      <c r="R139" s="309" t="s">
        <v>33</v>
      </c>
      <c r="S139" s="310">
        <f t="shared" si="10"/>
        <v>319520.17737445002</v>
      </c>
      <c r="T139" s="310">
        <f t="shared" si="11"/>
        <v>416944.92253779445</v>
      </c>
      <c r="U139" s="310">
        <f t="shared" si="12"/>
        <v>465733.31187929603</v>
      </c>
      <c r="V139" s="310">
        <f t="shared" si="13"/>
        <v>389541.28831963998</v>
      </c>
      <c r="W139" s="310">
        <f t="shared" si="14"/>
        <v>331496.46112829604</v>
      </c>
      <c r="X139" s="308"/>
      <c r="Y139" s="308"/>
      <c r="Z139" s="308"/>
      <c r="AA139" s="308"/>
      <c r="AB139" s="308"/>
      <c r="AC139" s="308"/>
      <c r="AD139" s="308"/>
    </row>
    <row r="140" spans="2:30" ht="15.6">
      <c r="B140" s="2">
        <v>42064</v>
      </c>
      <c r="C140" s="1">
        <v>4087</v>
      </c>
      <c r="D140" s="2">
        <f t="shared" si="5"/>
        <v>42064</v>
      </c>
      <c r="E140" s="1">
        <v>1029256.0869519999</v>
      </c>
      <c r="F140" s="1">
        <f>'Site A'!F140</f>
        <v>239</v>
      </c>
      <c r="G140" s="2">
        <f t="shared" si="6"/>
        <v>42064</v>
      </c>
      <c r="H140" s="1">
        <v>249031</v>
      </c>
      <c r="I140" s="1">
        <f>'Site B'!I140</f>
        <v>403</v>
      </c>
      <c r="J140" s="2">
        <f t="shared" si="7"/>
        <v>42064</v>
      </c>
      <c r="K140" s="1">
        <v>133854.16250000001</v>
      </c>
      <c r="L140" s="1">
        <v>264488.29566611996</v>
      </c>
      <c r="M140" s="1">
        <f t="shared" si="8"/>
        <v>398342.45816611999</v>
      </c>
      <c r="N140" s="2">
        <f t="shared" si="9"/>
        <v>42064</v>
      </c>
      <c r="O140" s="14">
        <f t="shared" si="4"/>
        <v>30877.682608559997</v>
      </c>
      <c r="P140" s="1">
        <f t="shared" si="3"/>
        <v>239</v>
      </c>
      <c r="R140" s="309" t="s">
        <v>34</v>
      </c>
      <c r="S140" s="310">
        <f t="shared" si="10"/>
        <v>398342.45816611999</v>
      </c>
      <c r="T140" s="310">
        <f t="shared" si="11"/>
        <v>508989.94821456651</v>
      </c>
      <c r="U140" s="310">
        <f t="shared" si="12"/>
        <v>325555.46580165601</v>
      </c>
      <c r="V140" s="310">
        <f t="shared" si="13"/>
        <v>354583.40050346393</v>
      </c>
      <c r="W140" s="310">
        <f t="shared" si="14"/>
        <v>344500.33375443192</v>
      </c>
      <c r="X140" s="308"/>
      <c r="Y140" s="308"/>
      <c r="Z140" s="308"/>
      <c r="AA140" s="308"/>
      <c r="AB140" s="308"/>
      <c r="AC140" s="308"/>
      <c r="AD140" s="308"/>
    </row>
    <row r="141" spans="2:30" ht="15.6">
      <c r="B141" s="2">
        <v>42095</v>
      </c>
      <c r="C141" s="1">
        <v>4080</v>
      </c>
      <c r="D141" s="2">
        <f t="shared" si="5"/>
        <v>42095</v>
      </c>
      <c r="E141" s="1">
        <v>359091.32675999997</v>
      </c>
      <c r="F141" s="1">
        <f>'Site A'!F141</f>
        <v>146</v>
      </c>
      <c r="G141" s="2">
        <f t="shared" si="6"/>
        <v>42095</v>
      </c>
      <c r="H141" s="1">
        <v>212800</v>
      </c>
      <c r="I141" s="1">
        <f>'Site B'!I141</f>
        <v>330</v>
      </c>
      <c r="J141" s="2">
        <f t="shared" si="7"/>
        <v>42095</v>
      </c>
      <c r="K141" s="1">
        <v>106485.12</v>
      </c>
      <c r="L141" s="1">
        <v>90183.439787220006</v>
      </c>
      <c r="M141" s="1">
        <f t="shared" si="8"/>
        <v>196668.55978722</v>
      </c>
      <c r="N141" s="2">
        <f t="shared" si="9"/>
        <v>42095</v>
      </c>
      <c r="O141" s="14">
        <f t="shared" si="4"/>
        <v>10772.739802799999</v>
      </c>
      <c r="P141" s="1">
        <f t="shared" si="3"/>
        <v>146</v>
      </c>
      <c r="R141" s="311" t="s">
        <v>60</v>
      </c>
      <c r="S141" s="307">
        <v>2014</v>
      </c>
      <c r="T141" s="307">
        <v>2015</v>
      </c>
      <c r="U141" s="307">
        <v>2016</v>
      </c>
      <c r="V141" s="307">
        <v>2017</v>
      </c>
      <c r="W141" s="307">
        <v>2018</v>
      </c>
      <c r="X141" s="311" t="s">
        <v>90</v>
      </c>
      <c r="Y141" s="307">
        <v>2014</v>
      </c>
      <c r="Z141" s="307">
        <v>2015</v>
      </c>
      <c r="AA141" s="307">
        <v>2016</v>
      </c>
      <c r="AB141" s="307">
        <v>2017</v>
      </c>
      <c r="AC141" s="307">
        <v>2018</v>
      </c>
      <c r="AD141" s="308"/>
    </row>
    <row r="142" spans="2:30" ht="15.6">
      <c r="B142" s="2">
        <v>42125</v>
      </c>
      <c r="C142" s="1">
        <v>4080</v>
      </c>
      <c r="D142" s="2">
        <f t="shared" si="5"/>
        <v>42125</v>
      </c>
      <c r="E142" s="1">
        <v>363175.081061</v>
      </c>
      <c r="F142" s="1">
        <f>'Site A'!F142</f>
        <v>96</v>
      </c>
      <c r="G142" s="2">
        <f t="shared" si="6"/>
        <v>42125</v>
      </c>
      <c r="H142" s="1">
        <v>202559</v>
      </c>
      <c r="I142" s="1">
        <f>'Site B'!I142</f>
        <v>279</v>
      </c>
      <c r="J142" s="2">
        <f t="shared" si="7"/>
        <v>42125</v>
      </c>
      <c r="K142" s="1">
        <v>101360.52359999999</v>
      </c>
      <c r="L142" s="1">
        <v>92770.692455754514</v>
      </c>
      <c r="M142" s="1">
        <f t="shared" si="8"/>
        <v>194131.21605575451</v>
      </c>
      <c r="N142" s="2">
        <f t="shared" si="9"/>
        <v>42125</v>
      </c>
      <c r="O142" s="14">
        <f t="shared" si="4"/>
        <v>10895.25243183</v>
      </c>
      <c r="P142" s="1">
        <f t="shared" si="3"/>
        <v>96</v>
      </c>
      <c r="R142" s="309" t="s">
        <v>23</v>
      </c>
      <c r="S142" s="310">
        <f>C129</f>
        <v>4061</v>
      </c>
      <c r="T142" s="310">
        <f>C141</f>
        <v>4080</v>
      </c>
      <c r="U142" s="310">
        <f>C153</f>
        <v>4866.75</v>
      </c>
      <c r="V142" s="310">
        <f>C165</f>
        <v>4100</v>
      </c>
      <c r="W142" s="310">
        <f>C177</f>
        <v>3623</v>
      </c>
      <c r="X142" s="309" t="s">
        <v>23</v>
      </c>
      <c r="Y142" s="312">
        <v>48633.084603935233</v>
      </c>
      <c r="Z142" s="312">
        <v>42586.639802799997</v>
      </c>
      <c r="AA142" s="312">
        <v>44876.589802800001</v>
      </c>
      <c r="AB142" s="312">
        <v>47773.806857459997</v>
      </c>
      <c r="AC142" s="312">
        <v>37797.731479449998</v>
      </c>
      <c r="AD142" s="308"/>
    </row>
    <row r="143" spans="2:30" ht="15.6">
      <c r="B143" s="2">
        <v>42156</v>
      </c>
      <c r="C143" s="1">
        <v>4078</v>
      </c>
      <c r="D143" s="2">
        <f t="shared" si="5"/>
        <v>42156</v>
      </c>
      <c r="E143" s="1">
        <v>191764.781946</v>
      </c>
      <c r="F143" s="1">
        <f>'Site A'!F143</f>
        <v>37</v>
      </c>
      <c r="G143" s="2">
        <f t="shared" si="6"/>
        <v>42156</v>
      </c>
      <c r="H143" s="1">
        <v>195288</v>
      </c>
      <c r="I143" s="1">
        <f>'Site B'!I143</f>
        <v>240</v>
      </c>
      <c r="J143" s="2">
        <f t="shared" si="7"/>
        <v>42156</v>
      </c>
      <c r="K143" s="1">
        <v>97722.115199999986</v>
      </c>
      <c r="L143" s="1">
        <v>48308.892269037002</v>
      </c>
      <c r="M143" s="1">
        <f t="shared" si="8"/>
        <v>146031.00746903699</v>
      </c>
      <c r="N143" s="2">
        <f t="shared" si="9"/>
        <v>42156</v>
      </c>
      <c r="O143" s="14">
        <f t="shared" si="4"/>
        <v>5752.9434583800003</v>
      </c>
      <c r="P143" s="1">
        <f t="shared" si="3"/>
        <v>37</v>
      </c>
      <c r="R143" s="309" t="s">
        <v>24</v>
      </c>
      <c r="S143" s="310">
        <f t="shared" ref="S143:S153" si="15">C130</f>
        <v>4060</v>
      </c>
      <c r="T143" s="310">
        <f t="shared" ref="T143:T153" si="16">C142</f>
        <v>4080</v>
      </c>
      <c r="U143" s="310">
        <f t="shared" ref="U143:U153" si="17">C154</f>
        <v>4866.75</v>
      </c>
      <c r="V143" s="310">
        <f t="shared" ref="V143:V153" si="18">C166</f>
        <v>4063</v>
      </c>
      <c r="W143" s="310">
        <f t="shared" ref="W143:W153" si="19">C178</f>
        <v>3667</v>
      </c>
      <c r="X143" s="309" t="s">
        <v>24</v>
      </c>
      <c r="Y143" s="312">
        <v>23559.283216081429</v>
      </c>
      <c r="Z143" s="312">
        <v>41695.822431829998</v>
      </c>
      <c r="AA143" s="312">
        <v>43634.51243183</v>
      </c>
      <c r="AB143" s="312">
        <v>43796.442678350002</v>
      </c>
      <c r="AC143" s="312">
        <v>32695.909089389999</v>
      </c>
      <c r="AD143" s="308"/>
    </row>
    <row r="144" spans="2:30" ht="15.6">
      <c r="B144" s="2">
        <v>42186</v>
      </c>
      <c r="C144" s="1">
        <v>4071</v>
      </c>
      <c r="D144" s="2">
        <f t="shared" si="5"/>
        <v>42186</v>
      </c>
      <c r="E144" s="1">
        <v>124160.66957100001</v>
      </c>
      <c r="F144" s="1">
        <f>'Site A'!F144</f>
        <v>16</v>
      </c>
      <c r="G144" s="2">
        <f t="shared" si="6"/>
        <v>42186</v>
      </c>
      <c r="H144" s="1">
        <v>207417</v>
      </c>
      <c r="I144" s="1">
        <f>'Site B'!I144</f>
        <v>232.5</v>
      </c>
      <c r="J144" s="2">
        <f t="shared" si="7"/>
        <v>42186</v>
      </c>
      <c r="K144" s="1">
        <v>103791.46679999999</v>
      </c>
      <c r="L144" s="1">
        <v>30334.533535849499</v>
      </c>
      <c r="M144" s="1">
        <f t="shared" si="8"/>
        <v>134126.0003358495</v>
      </c>
      <c r="N144" s="2">
        <f t="shared" si="9"/>
        <v>42186</v>
      </c>
      <c r="O144" s="14">
        <f t="shared" si="4"/>
        <v>3724.82008713</v>
      </c>
      <c r="P144" s="1">
        <f t="shared" si="3"/>
        <v>16</v>
      </c>
      <c r="R144" s="309" t="s">
        <v>25</v>
      </c>
      <c r="S144" s="310">
        <f t="shared" si="15"/>
        <v>4060</v>
      </c>
      <c r="T144" s="310">
        <f t="shared" si="16"/>
        <v>4078</v>
      </c>
      <c r="U144" s="310">
        <f t="shared" si="17"/>
        <v>4867.75</v>
      </c>
      <c r="V144" s="310">
        <f t="shared" si="18"/>
        <v>4069</v>
      </c>
      <c r="W144" s="310">
        <f t="shared" si="19"/>
        <v>3378</v>
      </c>
      <c r="X144" s="309" t="s">
        <v>25</v>
      </c>
      <c r="Y144" s="312">
        <v>32277.65254645524</v>
      </c>
      <c r="Z144" s="312">
        <v>33382.28345838</v>
      </c>
      <c r="AA144" s="312">
        <v>34871.433458380001</v>
      </c>
      <c r="AB144" s="312">
        <v>33238.889096569997</v>
      </c>
      <c r="AC144" s="312">
        <v>43520.642604599998</v>
      </c>
      <c r="AD144" s="308"/>
    </row>
    <row r="145" spans="2:30" ht="15.6">
      <c r="B145" s="2">
        <v>42217</v>
      </c>
      <c r="C145" s="1">
        <v>4069</v>
      </c>
      <c r="D145" s="2">
        <f t="shared" si="5"/>
        <v>42217</v>
      </c>
      <c r="E145" s="1">
        <v>178260.46577000001</v>
      </c>
      <c r="F145" s="1">
        <f>'Site A'!F145</f>
        <v>14</v>
      </c>
      <c r="G145" s="2">
        <f t="shared" si="6"/>
        <v>42217</v>
      </c>
      <c r="H145" s="1">
        <v>197267</v>
      </c>
      <c r="I145" s="1">
        <f>'Site B'!I145</f>
        <v>248</v>
      </c>
      <c r="J145" s="2">
        <f t="shared" si="7"/>
        <v>42217</v>
      </c>
      <c r="K145" s="1">
        <v>98712.406799999997</v>
      </c>
      <c r="L145" s="1">
        <v>44900.445934565003</v>
      </c>
      <c r="M145" s="1">
        <f t="shared" si="8"/>
        <v>143612.85273456501</v>
      </c>
      <c r="N145" s="2">
        <f t="shared" si="9"/>
        <v>42217</v>
      </c>
      <c r="O145" s="14">
        <f t="shared" si="4"/>
        <v>5347.8139731000001</v>
      </c>
      <c r="P145" s="1">
        <f t="shared" si="3"/>
        <v>14</v>
      </c>
      <c r="R145" s="309" t="s">
        <v>26</v>
      </c>
      <c r="S145" s="310">
        <f t="shared" si="15"/>
        <v>4059</v>
      </c>
      <c r="T145" s="310">
        <f t="shared" si="16"/>
        <v>4071</v>
      </c>
      <c r="U145" s="310">
        <f t="shared" si="17"/>
        <v>4860.75</v>
      </c>
      <c r="V145" s="310">
        <f t="shared" si="18"/>
        <v>4227</v>
      </c>
      <c r="W145" s="310">
        <f t="shared" si="19"/>
        <v>3866</v>
      </c>
      <c r="X145" s="309" t="s">
        <v>26</v>
      </c>
      <c r="Y145" s="312">
        <v>31836.49583145143</v>
      </c>
      <c r="Z145" s="312">
        <v>31976.93008713</v>
      </c>
      <c r="AA145" s="312">
        <v>31211.620087130003</v>
      </c>
      <c r="AB145" s="312">
        <v>29786.478233419999</v>
      </c>
      <c r="AC145" s="312">
        <v>29155.817070789999</v>
      </c>
      <c r="AD145" s="308"/>
    </row>
    <row r="146" spans="2:30" ht="15.6">
      <c r="B146" s="2">
        <v>42248</v>
      </c>
      <c r="C146" s="1">
        <v>3860</v>
      </c>
      <c r="D146" s="2">
        <f t="shared" si="5"/>
        <v>42248</v>
      </c>
      <c r="E146" s="1">
        <v>174654.31538499999</v>
      </c>
      <c r="F146" s="1">
        <f>'Site A'!F146</f>
        <v>62</v>
      </c>
      <c r="G146" s="2">
        <f t="shared" si="6"/>
        <v>42248</v>
      </c>
      <c r="H146" s="1">
        <v>196687</v>
      </c>
      <c r="I146" s="1">
        <f>'Site B'!I146</f>
        <v>300</v>
      </c>
      <c r="J146" s="2">
        <f t="shared" si="7"/>
        <v>42248</v>
      </c>
      <c r="K146" s="1">
        <v>98422.174799999993</v>
      </c>
      <c r="L146" s="1">
        <v>43318.211188532499</v>
      </c>
      <c r="M146" s="1">
        <f t="shared" si="8"/>
        <v>141740.38598853251</v>
      </c>
      <c r="N146" s="2">
        <f t="shared" si="9"/>
        <v>42248</v>
      </c>
      <c r="O146" s="14">
        <f t="shared" si="4"/>
        <v>5239.6294615500001</v>
      </c>
      <c r="P146" s="1">
        <f t="shared" si="3"/>
        <v>62</v>
      </c>
      <c r="R146" s="309" t="s">
        <v>27</v>
      </c>
      <c r="S146" s="310">
        <f t="shared" si="15"/>
        <v>4059</v>
      </c>
      <c r="T146" s="310">
        <f t="shared" si="16"/>
        <v>4069</v>
      </c>
      <c r="U146" s="310">
        <f t="shared" si="17"/>
        <v>4866.75</v>
      </c>
      <c r="V146" s="310">
        <f t="shared" si="18"/>
        <v>4303</v>
      </c>
      <c r="W146" s="310">
        <f t="shared" si="19"/>
        <v>3862</v>
      </c>
      <c r="X146" s="309" t="s">
        <v>27</v>
      </c>
      <c r="Y146" s="312">
        <v>31373.662123155234</v>
      </c>
      <c r="Z146" s="312">
        <v>33075.423973099998</v>
      </c>
      <c r="AA146" s="312">
        <v>34138.303973099995</v>
      </c>
      <c r="AB146" s="312">
        <v>33497.037764339999</v>
      </c>
      <c r="AC146" s="312">
        <v>29430.136611500002</v>
      </c>
      <c r="AD146" s="308"/>
    </row>
    <row r="147" spans="2:30" ht="15.6">
      <c r="B147" s="2">
        <v>42278</v>
      </c>
      <c r="C147" s="1">
        <v>4867.75</v>
      </c>
      <c r="D147" s="2">
        <f t="shared" si="5"/>
        <v>42278</v>
      </c>
      <c r="E147" s="1">
        <v>372379.20070699998</v>
      </c>
      <c r="F147" s="1">
        <f>'Site A'!F147</f>
        <v>103</v>
      </c>
      <c r="G147" s="2">
        <f t="shared" si="6"/>
        <v>42278</v>
      </c>
      <c r="H147" s="1">
        <v>210087</v>
      </c>
      <c r="I147" s="1">
        <f>'Site B'!I147</f>
        <v>403</v>
      </c>
      <c r="J147" s="2">
        <f t="shared" si="7"/>
        <v>42278</v>
      </c>
      <c r="K147" s="1">
        <v>105127.53479999999</v>
      </c>
      <c r="L147" s="1">
        <v>94468.852530441509</v>
      </c>
      <c r="M147" s="1">
        <f t="shared" si="8"/>
        <v>199596.3873304415</v>
      </c>
      <c r="N147" s="2">
        <f t="shared" si="9"/>
        <v>42278</v>
      </c>
      <c r="O147" s="14">
        <f t="shared" si="4"/>
        <v>11171.376021209999</v>
      </c>
      <c r="P147" s="1">
        <f t="shared" si="3"/>
        <v>103</v>
      </c>
      <c r="R147" s="309" t="s">
        <v>28</v>
      </c>
      <c r="S147" s="310">
        <f t="shared" si="15"/>
        <v>4060</v>
      </c>
      <c r="T147" s="310">
        <f t="shared" si="16"/>
        <v>3860</v>
      </c>
      <c r="U147" s="310">
        <f t="shared" si="17"/>
        <v>4867.75</v>
      </c>
      <c r="V147" s="310">
        <f t="shared" si="18"/>
        <v>4142</v>
      </c>
      <c r="W147" s="310">
        <f t="shared" si="19"/>
        <v>3302</v>
      </c>
      <c r="X147" s="309" t="s">
        <v>28</v>
      </c>
      <c r="Y147" s="312">
        <v>31598.826261669044</v>
      </c>
      <c r="Z147" s="312">
        <v>32732.839461550004</v>
      </c>
      <c r="AA147" s="312">
        <v>32487.789461550001</v>
      </c>
      <c r="AB147" s="312">
        <v>37962.543611150002</v>
      </c>
      <c r="AC147" s="312">
        <v>28733.653148830002</v>
      </c>
      <c r="AD147" s="308"/>
    </row>
    <row r="148" spans="2:30" ht="15.6">
      <c r="B148" s="2">
        <v>42309</v>
      </c>
      <c r="C148" s="1">
        <v>4855.75</v>
      </c>
      <c r="D148" s="2">
        <f t="shared" si="5"/>
        <v>42309</v>
      </c>
      <c r="E148" s="1">
        <v>907051.98610899993</v>
      </c>
      <c r="F148" s="1">
        <f>'Site A'!F148</f>
        <v>143</v>
      </c>
      <c r="G148" s="2">
        <f t="shared" si="6"/>
        <v>42309</v>
      </c>
      <c r="H148" s="1">
        <v>237267</v>
      </c>
      <c r="I148" s="1">
        <f>'Site B'!I148</f>
        <v>420</v>
      </c>
      <c r="J148" s="2">
        <f t="shared" si="7"/>
        <v>42309</v>
      </c>
      <c r="K148" s="1">
        <v>118728.40679999998</v>
      </c>
      <c r="L148" s="1">
        <v>233459.58143711052</v>
      </c>
      <c r="M148" s="1">
        <f t="shared" si="8"/>
        <v>352187.98823711049</v>
      </c>
      <c r="N148" s="2">
        <f t="shared" si="9"/>
        <v>42309</v>
      </c>
      <c r="O148" s="14">
        <f t="shared" si="4"/>
        <v>27211.559583269998</v>
      </c>
      <c r="P148" s="1">
        <f t="shared" si="3"/>
        <v>143</v>
      </c>
      <c r="R148" s="309" t="s">
        <v>29</v>
      </c>
      <c r="S148" s="310">
        <f t="shared" si="15"/>
        <v>4061</v>
      </c>
      <c r="T148" s="310">
        <f t="shared" si="16"/>
        <v>4867.75</v>
      </c>
      <c r="U148" s="310">
        <f t="shared" si="17"/>
        <v>3355</v>
      </c>
      <c r="V148" s="310">
        <f t="shared" si="18"/>
        <v>4271</v>
      </c>
      <c r="W148" s="310">
        <f t="shared" si="19"/>
        <v>3137</v>
      </c>
      <c r="X148" s="309" t="s">
        <v>29</v>
      </c>
      <c r="Y148" s="312">
        <v>48234.820979790951</v>
      </c>
      <c r="Z148" s="312">
        <v>42950.586021210001</v>
      </c>
      <c r="AA148" s="312">
        <v>44156.596021209996</v>
      </c>
      <c r="AB148" s="312">
        <v>33975.866519380004</v>
      </c>
      <c r="AC148" s="312">
        <v>35680.060555160002</v>
      </c>
      <c r="AD148" s="308"/>
    </row>
    <row r="149" spans="2:30" ht="15.6">
      <c r="B149" s="2">
        <v>42339</v>
      </c>
      <c r="C149" s="1">
        <v>4874.75</v>
      </c>
      <c r="D149" s="2">
        <f t="shared" si="5"/>
        <v>42339</v>
      </c>
      <c r="E149" s="1">
        <v>956912.66295100003</v>
      </c>
      <c r="F149" s="1">
        <f>'Site A'!F149</f>
        <v>126</v>
      </c>
      <c r="G149" s="2">
        <f t="shared" si="6"/>
        <v>42339</v>
      </c>
      <c r="H149" s="1">
        <v>248134</v>
      </c>
      <c r="I149" s="1">
        <f>'Site B'!I149</f>
        <v>496</v>
      </c>
      <c r="J149" s="2">
        <f t="shared" si="7"/>
        <v>42339</v>
      </c>
      <c r="K149" s="1">
        <v>124166.25359999998</v>
      </c>
      <c r="L149" s="1">
        <v>243209.01631445953</v>
      </c>
      <c r="M149" s="1">
        <f t="shared" si="8"/>
        <v>367375.2699144595</v>
      </c>
      <c r="N149" s="2">
        <f t="shared" si="9"/>
        <v>42339</v>
      </c>
      <c r="O149" s="14">
        <f t="shared" si="4"/>
        <v>28707.379888529998</v>
      </c>
      <c r="P149" s="1">
        <f t="shared" si="3"/>
        <v>126</v>
      </c>
      <c r="R149" s="309" t="s">
        <v>30</v>
      </c>
      <c r="S149" s="310">
        <f t="shared" si="15"/>
        <v>4060</v>
      </c>
      <c r="T149" s="310">
        <f t="shared" si="16"/>
        <v>4855.75</v>
      </c>
      <c r="U149" s="310">
        <f t="shared" si="17"/>
        <v>5094</v>
      </c>
      <c r="V149" s="310">
        <f t="shared" si="18"/>
        <v>4667</v>
      </c>
      <c r="W149" s="310">
        <f t="shared" si="19"/>
        <v>3115</v>
      </c>
      <c r="X149" s="309" t="s">
        <v>30</v>
      </c>
      <c r="Y149" s="312">
        <v>66067.919483268095</v>
      </c>
      <c r="Z149" s="312">
        <v>69520.169583270006</v>
      </c>
      <c r="AA149" s="312">
        <v>68228.229583270004</v>
      </c>
      <c r="AB149" s="312">
        <v>59880.067162370004</v>
      </c>
      <c r="AC149" s="312">
        <v>57136.192126590002</v>
      </c>
      <c r="AD149" s="308"/>
    </row>
    <row r="150" spans="2:30" ht="15.6">
      <c r="B150" s="2">
        <v>42370</v>
      </c>
      <c r="C150" s="1">
        <v>4865.75</v>
      </c>
      <c r="D150" s="2">
        <f t="shared" si="5"/>
        <v>42370</v>
      </c>
      <c r="E150" s="1">
        <v>768796.107051</v>
      </c>
      <c r="F150" s="1">
        <f>'Site A'!F150</f>
        <v>278</v>
      </c>
      <c r="G150" s="2">
        <f t="shared" si="6"/>
        <v>42370</v>
      </c>
      <c r="H150" s="1">
        <v>248753</v>
      </c>
      <c r="I150" s="1">
        <f>'Site B'!I150</f>
        <v>496</v>
      </c>
      <c r="J150" s="2">
        <f t="shared" si="7"/>
        <v>42370</v>
      </c>
      <c r="K150" s="1">
        <v>124476.00119999998</v>
      </c>
      <c r="L150" s="1">
        <v>194353.74475090954</v>
      </c>
      <c r="M150" s="1">
        <f t="shared" si="8"/>
        <v>318829.74595090951</v>
      </c>
      <c r="N150" s="2">
        <f t="shared" si="9"/>
        <v>42370</v>
      </c>
      <c r="O150" s="14">
        <f t="shared" si="4"/>
        <v>23063.883211529999</v>
      </c>
      <c r="P150" s="1">
        <f t="shared" si="3"/>
        <v>278</v>
      </c>
      <c r="R150" s="309" t="s">
        <v>31</v>
      </c>
      <c r="S150" s="310">
        <f t="shared" si="15"/>
        <v>4061</v>
      </c>
      <c r="T150" s="310">
        <f t="shared" si="16"/>
        <v>4874.75</v>
      </c>
      <c r="U150" s="310">
        <f t="shared" si="17"/>
        <v>5547</v>
      </c>
      <c r="V150" s="310">
        <f t="shared" si="18"/>
        <v>4649</v>
      </c>
      <c r="W150" s="310">
        <f t="shared" si="19"/>
        <v>3594</v>
      </c>
      <c r="X150" s="309" t="s">
        <v>31</v>
      </c>
      <c r="Y150" s="312">
        <v>71114.106820174769</v>
      </c>
      <c r="Z150" s="312">
        <v>72524.099888530007</v>
      </c>
      <c r="AA150" s="312">
        <v>71112.039888530009</v>
      </c>
      <c r="AB150" s="312">
        <v>53875.179439030006</v>
      </c>
      <c r="AC150" s="312">
        <v>53859.002930510003</v>
      </c>
      <c r="AD150" s="308"/>
    </row>
    <row r="151" spans="2:30" ht="15.6">
      <c r="B151" s="2">
        <v>42401</v>
      </c>
      <c r="C151" s="1">
        <v>4878.75</v>
      </c>
      <c r="D151" s="2">
        <f t="shared" si="5"/>
        <v>42401</v>
      </c>
      <c r="E151" s="1">
        <v>1149011.4153809999</v>
      </c>
      <c r="F151" s="1">
        <f>'Site A'!F151</f>
        <v>268</v>
      </c>
      <c r="G151" s="2">
        <f t="shared" si="6"/>
        <v>42401</v>
      </c>
      <c r="H151" s="1">
        <v>246316</v>
      </c>
      <c r="I151" s="1">
        <f>'Site B'!I151</f>
        <v>420</v>
      </c>
      <c r="J151" s="2">
        <f t="shared" si="7"/>
        <v>42401</v>
      </c>
      <c r="K151" s="1">
        <v>123256.52639999999</v>
      </c>
      <c r="L151" s="1">
        <v>293688.39613779448</v>
      </c>
      <c r="M151" s="1">
        <f t="shared" si="8"/>
        <v>416944.92253779445</v>
      </c>
      <c r="N151" s="2">
        <f t="shared" si="9"/>
        <v>42401</v>
      </c>
      <c r="O151" s="14">
        <f t="shared" si="4"/>
        <v>34470.342461429995</v>
      </c>
      <c r="P151" s="1">
        <f t="shared" si="3"/>
        <v>268</v>
      </c>
      <c r="R151" s="309" t="s">
        <v>32</v>
      </c>
      <c r="S151" s="310">
        <f t="shared" si="15"/>
        <v>4070</v>
      </c>
      <c r="T151" s="310">
        <f t="shared" si="16"/>
        <v>4865.75</v>
      </c>
      <c r="U151" s="310">
        <f t="shared" si="17"/>
        <v>4928</v>
      </c>
      <c r="V151" s="310">
        <f t="shared" si="18"/>
        <v>3792</v>
      </c>
      <c r="W151" s="310">
        <f t="shared" si="19"/>
        <v>3237</v>
      </c>
      <c r="X151" s="309" t="s">
        <v>32</v>
      </c>
      <c r="Y151" s="312">
        <v>70410.295240287145</v>
      </c>
      <c r="Z151" s="312">
        <v>64507.703211529995</v>
      </c>
      <c r="AA151" s="312">
        <v>64949.053211530001</v>
      </c>
      <c r="AB151" s="312">
        <v>79618.95413934</v>
      </c>
      <c r="AC151" s="312">
        <v>88472.069324649987</v>
      </c>
      <c r="AD151" s="308"/>
    </row>
    <row r="152" spans="2:30" ht="15.6">
      <c r="B152" s="2">
        <v>42430</v>
      </c>
      <c r="C152" s="1">
        <v>4866.75</v>
      </c>
      <c r="D152" s="2">
        <f t="shared" si="5"/>
        <v>42430</v>
      </c>
      <c r="E152" s="1">
        <v>1488980.204957</v>
      </c>
      <c r="F152" s="1">
        <f>'Site A'!F152</f>
        <v>266</v>
      </c>
      <c r="G152" s="2">
        <f t="shared" si="6"/>
        <v>42430</v>
      </c>
      <c r="H152" s="1">
        <v>246276</v>
      </c>
      <c r="I152" s="1">
        <f>'Site B'!I152</f>
        <v>403</v>
      </c>
      <c r="J152" s="2">
        <f t="shared" si="7"/>
        <v>42430</v>
      </c>
      <c r="K152" s="1">
        <v>123236.51039999998</v>
      </c>
      <c r="L152" s="1">
        <v>385753.43781456654</v>
      </c>
      <c r="M152" s="1">
        <f t="shared" si="8"/>
        <v>508989.94821456651</v>
      </c>
      <c r="N152" s="2">
        <f t="shared" si="9"/>
        <v>42430</v>
      </c>
      <c r="O152" s="14">
        <f t="shared" si="4"/>
        <v>44669.406148709997</v>
      </c>
      <c r="P152" s="1">
        <f t="shared" si="3"/>
        <v>266</v>
      </c>
      <c r="R152" s="309" t="s">
        <v>33</v>
      </c>
      <c r="S152" s="310">
        <f t="shared" si="15"/>
        <v>4076</v>
      </c>
      <c r="T152" s="310">
        <f t="shared" si="16"/>
        <v>4878.75</v>
      </c>
      <c r="U152" s="310">
        <f t="shared" si="17"/>
        <v>3752</v>
      </c>
      <c r="V152" s="310">
        <f t="shared" si="18"/>
        <v>3428</v>
      </c>
      <c r="W152" s="310">
        <f t="shared" si="19"/>
        <v>3428</v>
      </c>
      <c r="X152" s="309" t="s">
        <v>33</v>
      </c>
      <c r="Y152" s="312">
        <v>62990.251010528569</v>
      </c>
      <c r="Z152" s="312">
        <v>80658.322461429998</v>
      </c>
      <c r="AA152" s="312">
        <v>76909.51246143</v>
      </c>
      <c r="AB152" s="312">
        <v>79078.458432549989</v>
      </c>
      <c r="AC152" s="312">
        <v>70924.917966570007</v>
      </c>
      <c r="AD152" s="308"/>
    </row>
    <row r="153" spans="2:30" ht="15.6">
      <c r="B153" s="2">
        <v>42461</v>
      </c>
      <c r="C153" s="1">
        <v>4866.75</v>
      </c>
      <c r="D153" s="2">
        <f t="shared" si="5"/>
        <v>42461</v>
      </c>
      <c r="E153" s="1">
        <v>646152.19718100003</v>
      </c>
      <c r="F153" s="1">
        <f>'Site A'!F153</f>
        <v>199</v>
      </c>
      <c r="G153" s="2">
        <f t="shared" si="6"/>
        <v>42461</v>
      </c>
      <c r="H153" s="1">
        <v>230415</v>
      </c>
      <c r="I153" s="1">
        <f>'Site B'!I153</f>
        <v>330</v>
      </c>
      <c r="J153" s="2">
        <f t="shared" si="7"/>
        <v>42461</v>
      </c>
      <c r="K153" s="1">
        <v>103525.4595</v>
      </c>
      <c r="L153" s="1">
        <v>162327.62428130402</v>
      </c>
      <c r="M153" s="1">
        <f t="shared" si="8"/>
        <v>265853.08378130401</v>
      </c>
      <c r="N153" s="2">
        <f t="shared" si="9"/>
        <v>42461</v>
      </c>
      <c r="O153" s="14">
        <f t="shared" si="4"/>
        <v>19384.565915430001</v>
      </c>
      <c r="P153" s="1">
        <f t="shared" si="3"/>
        <v>199</v>
      </c>
      <c r="R153" s="309" t="s">
        <v>34</v>
      </c>
      <c r="S153" s="310">
        <f t="shared" si="15"/>
        <v>4087</v>
      </c>
      <c r="T153" s="310">
        <f t="shared" si="16"/>
        <v>4866.75</v>
      </c>
      <c r="U153" s="310">
        <f t="shared" si="17"/>
        <v>4180</v>
      </c>
      <c r="V153" s="310">
        <f t="shared" si="18"/>
        <v>3554</v>
      </c>
      <c r="W153" s="310">
        <f t="shared" si="19"/>
        <v>3245</v>
      </c>
      <c r="X153" s="309" t="s">
        <v>34</v>
      </c>
      <c r="Y153" s="312">
        <v>78236.180513321888</v>
      </c>
      <c r="Z153" s="312">
        <v>95940.186148709996</v>
      </c>
      <c r="AA153" s="312">
        <v>92954.866148709989</v>
      </c>
      <c r="AB153" s="312">
        <v>77434.62074513</v>
      </c>
      <c r="AC153" s="312">
        <v>73544.252253440005</v>
      </c>
      <c r="AD153" s="308"/>
    </row>
    <row r="154" spans="2:30" ht="15.6">
      <c r="B154" s="2">
        <v>42491</v>
      </c>
      <c r="C154" s="1">
        <v>4866.75</v>
      </c>
      <c r="D154" s="2">
        <f t="shared" si="5"/>
        <v>42491</v>
      </c>
      <c r="E154" s="1">
        <v>376114.68147899996</v>
      </c>
      <c r="F154" s="1">
        <f>'Site A'!F154</f>
        <v>76</v>
      </c>
      <c r="G154" s="2">
        <f t="shared" si="6"/>
        <v>42491</v>
      </c>
      <c r="H154" s="1">
        <v>217472</v>
      </c>
      <c r="I154" s="1">
        <f>'Site B'!I154</f>
        <v>279</v>
      </c>
      <c r="J154" s="2">
        <f t="shared" si="7"/>
        <v>42491</v>
      </c>
      <c r="K154" s="1">
        <v>97710.169599999994</v>
      </c>
      <c r="L154" s="1">
        <v>94251.131192135988</v>
      </c>
      <c r="M154" s="1">
        <f t="shared" si="8"/>
        <v>191961.300792136</v>
      </c>
      <c r="N154" s="2">
        <f t="shared" si="9"/>
        <v>42491</v>
      </c>
      <c r="O154" s="14">
        <f t="shared" si="4"/>
        <v>11283.440444369999</v>
      </c>
      <c r="P154" s="1">
        <f t="shared" si="3"/>
        <v>76</v>
      </c>
      <c r="R154" s="311" t="s">
        <v>83</v>
      </c>
      <c r="S154" s="307">
        <v>2014</v>
      </c>
      <c r="T154" s="307">
        <v>2015</v>
      </c>
      <c r="U154" s="307">
        <v>2016</v>
      </c>
      <c r="V154" s="307">
        <v>2017</v>
      </c>
      <c r="W154" s="307">
        <v>2018</v>
      </c>
      <c r="X154" s="311" t="s">
        <v>91</v>
      </c>
      <c r="Y154" s="307">
        <v>2014</v>
      </c>
      <c r="Z154" s="307">
        <v>2015</v>
      </c>
      <c r="AA154" s="307">
        <v>2016</v>
      </c>
      <c r="AB154" s="307">
        <v>2017</v>
      </c>
      <c r="AC154" s="307">
        <v>2018</v>
      </c>
      <c r="AD154" s="308"/>
    </row>
    <row r="155" spans="2:30" ht="15.6">
      <c r="B155" s="2">
        <v>42522</v>
      </c>
      <c r="C155" s="1">
        <v>4867.75</v>
      </c>
      <c r="D155" s="2">
        <f t="shared" si="5"/>
        <v>42522</v>
      </c>
      <c r="E155" s="1">
        <v>158660.10179400002</v>
      </c>
      <c r="F155" s="1">
        <f>'Site A'!F155</f>
        <v>28</v>
      </c>
      <c r="G155" s="2">
        <f t="shared" si="6"/>
        <v>42522</v>
      </c>
      <c r="H155" s="1">
        <v>206743</v>
      </c>
      <c r="I155" s="1">
        <f>'Site B'!I155</f>
        <v>240</v>
      </c>
      <c r="J155" s="2">
        <f t="shared" si="7"/>
        <v>42522</v>
      </c>
      <c r="K155" s="1">
        <v>92889.6299</v>
      </c>
      <c r="L155" s="1">
        <v>36663.278730096004</v>
      </c>
      <c r="M155" s="1">
        <f t="shared" si="8"/>
        <v>129552.908630096</v>
      </c>
      <c r="N155" s="2">
        <f t="shared" si="9"/>
        <v>42522</v>
      </c>
      <c r="O155" s="14">
        <f t="shared" si="4"/>
        <v>4759.8030538200001</v>
      </c>
      <c r="P155" s="1">
        <f t="shared" si="3"/>
        <v>28</v>
      </c>
      <c r="R155" s="309" t="s">
        <v>23</v>
      </c>
      <c r="S155" s="310">
        <f>H129</f>
        <v>269928</v>
      </c>
      <c r="T155" s="310">
        <f>H141</f>
        <v>212800</v>
      </c>
      <c r="U155" s="310">
        <f>H153</f>
        <v>230415</v>
      </c>
      <c r="V155" s="310">
        <f>H165</f>
        <v>190278</v>
      </c>
      <c r="W155" s="310">
        <f>H177</f>
        <v>207241</v>
      </c>
      <c r="X155" s="309" t="s">
        <v>23</v>
      </c>
      <c r="Y155" s="310">
        <f>S155+S168</f>
        <v>593099.64552799996</v>
      </c>
      <c r="Z155" s="310">
        <f>T155+T168</f>
        <v>571891.32675999997</v>
      </c>
      <c r="AA155" s="310">
        <f>U168+U155</f>
        <v>876567.19718100003</v>
      </c>
      <c r="AB155" s="310">
        <f>V155+V168</f>
        <v>740857.82858199999</v>
      </c>
      <c r="AC155" s="310">
        <f>W155+W168</f>
        <v>489621.04931500001</v>
      </c>
      <c r="AD155" s="308"/>
    </row>
    <row r="156" spans="2:30" ht="15.6">
      <c r="B156" s="2">
        <v>42552</v>
      </c>
      <c r="C156" s="1">
        <v>4860.75</v>
      </c>
      <c r="D156" s="2">
        <f t="shared" si="5"/>
        <v>42552</v>
      </c>
      <c r="E156" s="1">
        <v>219288.83025100001</v>
      </c>
      <c r="F156" s="1">
        <f>'Site A'!F156</f>
        <v>11</v>
      </c>
      <c r="G156" s="2">
        <f t="shared" si="6"/>
        <v>42552</v>
      </c>
      <c r="H156" s="1">
        <v>201530</v>
      </c>
      <c r="I156" s="1">
        <f>'Site B'!I156</f>
        <v>232.5</v>
      </c>
      <c r="J156" s="2">
        <f t="shared" si="7"/>
        <v>42552</v>
      </c>
      <c r="K156" s="1">
        <v>90547.428999999989</v>
      </c>
      <c r="L156" s="1">
        <v>54274.364766184</v>
      </c>
      <c r="M156" s="1">
        <f t="shared" si="8"/>
        <v>144821.79376618398</v>
      </c>
      <c r="N156" s="2">
        <f t="shared" si="9"/>
        <v>42552</v>
      </c>
      <c r="O156" s="14">
        <f t="shared" si="4"/>
        <v>6578.6649075300002</v>
      </c>
      <c r="P156" s="1">
        <f t="shared" si="3"/>
        <v>11</v>
      </c>
      <c r="R156" s="309" t="s">
        <v>24</v>
      </c>
      <c r="S156" s="310">
        <f t="shared" ref="S156:S166" si="20">H130</f>
        <v>117061</v>
      </c>
      <c r="T156" s="310">
        <f t="shared" ref="T156:T166" si="21">H142</f>
        <v>202559</v>
      </c>
      <c r="U156" s="310">
        <f t="shared" ref="U156:U166" si="22">H154</f>
        <v>217472</v>
      </c>
      <c r="V156" s="310">
        <f t="shared" ref="V156:V166" si="23">H166</f>
        <v>199358</v>
      </c>
      <c r="W156" s="310">
        <f t="shared" ref="W156:W166" si="24">H178</f>
        <v>191529</v>
      </c>
      <c r="X156" s="309" t="s">
        <v>24</v>
      </c>
      <c r="Y156" s="310">
        <f t="shared" ref="Y156:Z166" si="25">S156+S169</f>
        <v>305460.39291699999</v>
      </c>
      <c r="Z156" s="310">
        <f t="shared" si="25"/>
        <v>565734.081061</v>
      </c>
      <c r="AA156" s="310">
        <f t="shared" ref="AA156:AA166" si="26">U169+U156</f>
        <v>593586.68147900002</v>
      </c>
      <c r="AB156" s="310">
        <f t="shared" ref="AB156:AC166" si="27">V156+V169</f>
        <v>634648.15594500001</v>
      </c>
      <c r="AC156" s="310">
        <f t="shared" si="27"/>
        <v>393133.636313</v>
      </c>
      <c r="AD156" s="308"/>
    </row>
    <row r="157" spans="2:30" ht="15.6">
      <c r="B157" s="2">
        <v>42583</v>
      </c>
      <c r="C157" s="1">
        <v>4866.75</v>
      </c>
      <c r="D157" s="2">
        <f t="shared" si="5"/>
        <v>42583</v>
      </c>
      <c r="E157" s="1">
        <v>229742.23295799998</v>
      </c>
      <c r="F157" s="1">
        <f>'Site A'!F157</f>
        <v>10</v>
      </c>
      <c r="G157" s="2">
        <f t="shared" si="6"/>
        <v>42583</v>
      </c>
      <c r="H157" s="1">
        <v>205443</v>
      </c>
      <c r="I157" s="1">
        <f>'Site B'!I157</f>
        <v>248</v>
      </c>
      <c r="J157" s="2">
        <f t="shared" si="7"/>
        <v>42583</v>
      </c>
      <c r="K157" s="1">
        <v>92305.539899999989</v>
      </c>
      <c r="L157" s="1">
        <v>56197.790864271999</v>
      </c>
      <c r="M157" s="1">
        <f t="shared" si="8"/>
        <v>148503.33076427199</v>
      </c>
      <c r="N157" s="2">
        <f t="shared" si="9"/>
        <v>42583</v>
      </c>
      <c r="O157" s="14">
        <f t="shared" si="4"/>
        <v>6892.2669887399989</v>
      </c>
      <c r="P157" s="1">
        <f t="shared" si="3"/>
        <v>10</v>
      </c>
      <c r="R157" s="309" t="s">
        <v>25</v>
      </c>
      <c r="S157" s="310">
        <f t="shared" si="20"/>
        <v>181027</v>
      </c>
      <c r="T157" s="310">
        <f t="shared" si="21"/>
        <v>195288</v>
      </c>
      <c r="U157" s="310">
        <f t="shared" si="22"/>
        <v>206743</v>
      </c>
      <c r="V157" s="310">
        <f t="shared" si="23"/>
        <v>188219</v>
      </c>
      <c r="W157" s="310">
        <f t="shared" si="24"/>
        <v>174354</v>
      </c>
      <c r="X157" s="309" t="s">
        <v>25</v>
      </c>
      <c r="Y157" s="310">
        <f t="shared" si="25"/>
        <v>383475.24361200002</v>
      </c>
      <c r="Z157" s="310">
        <f t="shared" si="25"/>
        <v>387052.781946</v>
      </c>
      <c r="AA157" s="310">
        <f t="shared" si="26"/>
        <v>365403.10179400002</v>
      </c>
      <c r="AB157" s="310">
        <f t="shared" si="27"/>
        <v>401066.30321899999</v>
      </c>
      <c r="AC157" s="310">
        <f t="shared" si="27"/>
        <v>657508.08682000008</v>
      </c>
      <c r="AD157" s="308"/>
    </row>
    <row r="158" spans="2:30" ht="15.6">
      <c r="B158" s="2">
        <v>42614</v>
      </c>
      <c r="C158" s="1">
        <v>4867.75</v>
      </c>
      <c r="D158" s="2">
        <f t="shared" si="5"/>
        <v>42614</v>
      </c>
      <c r="E158" s="1">
        <v>273183.74249700003</v>
      </c>
      <c r="F158" s="1">
        <f>'Site A'!F158</f>
        <v>19</v>
      </c>
      <c r="G158" s="2">
        <f t="shared" si="6"/>
        <v>42614</v>
      </c>
      <c r="H158" s="1">
        <v>194802</v>
      </c>
      <c r="I158" s="1">
        <f>'Site B'!I158</f>
        <v>300</v>
      </c>
      <c r="J158" s="2">
        <f t="shared" si="7"/>
        <v>42614</v>
      </c>
      <c r="K158" s="1">
        <v>87524.5386</v>
      </c>
      <c r="L158" s="1">
        <v>66035.428619448008</v>
      </c>
      <c r="M158" s="1">
        <f t="shared" si="8"/>
        <v>153559.96721944801</v>
      </c>
      <c r="N158" s="2">
        <f t="shared" si="9"/>
        <v>42614</v>
      </c>
      <c r="O158" s="14">
        <f t="shared" si="4"/>
        <v>8195.512274910001</v>
      </c>
      <c r="P158" s="1">
        <f t="shared" si="3"/>
        <v>19</v>
      </c>
      <c r="R158" s="309" t="s">
        <v>26</v>
      </c>
      <c r="S158" s="310">
        <f t="shared" si="20"/>
        <v>186020</v>
      </c>
      <c r="T158" s="310">
        <f t="shared" si="21"/>
        <v>207417</v>
      </c>
      <c r="U158" s="310">
        <f t="shared" si="22"/>
        <v>201530</v>
      </c>
      <c r="V158" s="310">
        <f t="shared" si="23"/>
        <v>180464</v>
      </c>
      <c r="W158" s="310">
        <f t="shared" si="24"/>
        <v>178168</v>
      </c>
      <c r="X158" s="309" t="s">
        <v>26</v>
      </c>
      <c r="Y158" s="310">
        <f t="shared" si="25"/>
        <v>364577.48009600001</v>
      </c>
      <c r="Z158" s="310">
        <f t="shared" si="25"/>
        <v>331577.66957100003</v>
      </c>
      <c r="AA158" s="310">
        <f t="shared" si="26"/>
        <v>420818.83025100001</v>
      </c>
      <c r="AB158" s="310">
        <f t="shared" si="27"/>
        <v>338335.94111399999</v>
      </c>
      <c r="AC158" s="310">
        <f t="shared" si="27"/>
        <v>324967.23569300002</v>
      </c>
      <c r="AD158" s="308"/>
    </row>
    <row r="159" spans="2:30" ht="15.6">
      <c r="B159" s="2">
        <v>42644</v>
      </c>
      <c r="C159" s="1">
        <v>3355</v>
      </c>
      <c r="D159" s="2">
        <f t="shared" si="5"/>
        <v>42644</v>
      </c>
      <c r="E159" s="1">
        <v>448674.65870399994</v>
      </c>
      <c r="F159" s="1">
        <f>'Site A'!F159</f>
        <v>101</v>
      </c>
      <c r="G159" s="2">
        <f t="shared" si="6"/>
        <v>42644</v>
      </c>
      <c r="H159" s="1">
        <v>219364</v>
      </c>
      <c r="I159" s="1">
        <f>'Site B'!I159</f>
        <v>403</v>
      </c>
      <c r="J159" s="2">
        <f t="shared" si="7"/>
        <v>42644</v>
      </c>
      <c r="K159" s="1">
        <v>98560.24519999999</v>
      </c>
      <c r="L159" s="1">
        <v>103858.95720153599</v>
      </c>
      <c r="M159" s="1">
        <f t="shared" si="8"/>
        <v>202419.20240153599</v>
      </c>
      <c r="N159" s="2">
        <f t="shared" si="9"/>
        <v>42644</v>
      </c>
      <c r="O159" s="14">
        <f t="shared" si="4"/>
        <v>13460.239761119998</v>
      </c>
      <c r="P159" s="1">
        <f t="shared" si="3"/>
        <v>101</v>
      </c>
      <c r="R159" s="309" t="s">
        <v>27</v>
      </c>
      <c r="S159" s="310">
        <f t="shared" si="20"/>
        <v>183878</v>
      </c>
      <c r="T159" s="310">
        <f t="shared" si="21"/>
        <v>197267</v>
      </c>
      <c r="U159" s="310">
        <f t="shared" si="22"/>
        <v>205443</v>
      </c>
      <c r="V159" s="310">
        <f t="shared" si="23"/>
        <v>189213</v>
      </c>
      <c r="W159" s="310">
        <f t="shared" si="24"/>
        <v>172538</v>
      </c>
      <c r="X159" s="309" t="s">
        <v>27</v>
      </c>
      <c r="Y159" s="310">
        <f t="shared" si="25"/>
        <v>356912.22950200003</v>
      </c>
      <c r="Z159" s="310">
        <f t="shared" si="25"/>
        <v>375527.46577000001</v>
      </c>
      <c r="AA159" s="310">
        <f t="shared" si="26"/>
        <v>435185.23295799998</v>
      </c>
      <c r="AB159" s="310">
        <f t="shared" si="27"/>
        <v>404651.32547799998</v>
      </c>
      <c r="AC159" s="310">
        <f t="shared" si="27"/>
        <v>341800.88705000002</v>
      </c>
      <c r="AD159" s="308"/>
    </row>
    <row r="160" spans="2:30" ht="15.6">
      <c r="B160" s="2">
        <v>42675</v>
      </c>
      <c r="C160" s="1">
        <v>5094</v>
      </c>
      <c r="D160" s="2">
        <f t="shared" si="5"/>
        <v>42675</v>
      </c>
      <c r="E160" s="1">
        <v>865653.67468499998</v>
      </c>
      <c r="F160" s="1">
        <f>'Site A'!F160</f>
        <v>248</v>
      </c>
      <c r="G160" s="2">
        <f t="shared" si="6"/>
        <v>42675</v>
      </c>
      <c r="H160" s="1">
        <v>227329</v>
      </c>
      <c r="I160" s="1">
        <f>'Site B'!I160</f>
        <v>420</v>
      </c>
      <c r="J160" s="2">
        <f t="shared" si="7"/>
        <v>42675</v>
      </c>
      <c r="K160" s="1">
        <v>102138.9197</v>
      </c>
      <c r="L160" s="1">
        <v>219315.49614204001</v>
      </c>
      <c r="M160" s="1">
        <f t="shared" si="8"/>
        <v>321454.41584203998</v>
      </c>
      <c r="N160" s="2">
        <f t="shared" si="9"/>
        <v>42675</v>
      </c>
      <c r="O160" s="14">
        <f t="shared" si="4"/>
        <v>25969.610240549999</v>
      </c>
      <c r="P160" s="1">
        <f t="shared" ref="P160:P176" si="28">F160</f>
        <v>248</v>
      </c>
      <c r="R160" s="309" t="s">
        <v>28</v>
      </c>
      <c r="S160" s="310">
        <f t="shared" si="20"/>
        <v>177842</v>
      </c>
      <c r="T160" s="310">
        <f t="shared" si="21"/>
        <v>196687</v>
      </c>
      <c r="U160" s="310">
        <f t="shared" si="22"/>
        <v>194802</v>
      </c>
      <c r="V160" s="310">
        <f t="shared" si="23"/>
        <v>183512</v>
      </c>
      <c r="W160" s="310">
        <f t="shared" si="24"/>
        <v>173452</v>
      </c>
      <c r="X160" s="309" t="s">
        <v>28</v>
      </c>
      <c r="Y160" s="310">
        <f t="shared" si="25"/>
        <v>372086.90713499999</v>
      </c>
      <c r="Z160" s="310">
        <f t="shared" si="25"/>
        <v>371341.31538499997</v>
      </c>
      <c r="AA160" s="310">
        <f t="shared" si="26"/>
        <v>467985.74249700003</v>
      </c>
      <c r="AB160" s="310">
        <f t="shared" si="27"/>
        <v>516144.653705</v>
      </c>
      <c r="AC160" s="310">
        <f t="shared" si="27"/>
        <v>326615.10496100003</v>
      </c>
      <c r="AD160" s="308"/>
    </row>
    <row r="161" spans="2:30" ht="15.6">
      <c r="B161" s="2">
        <v>42705</v>
      </c>
      <c r="C161" s="1">
        <v>5547</v>
      </c>
      <c r="D161" s="2">
        <f t="shared" si="5"/>
        <v>42705</v>
      </c>
      <c r="E161" s="1">
        <v>956918.54114500002</v>
      </c>
      <c r="F161" s="1">
        <f>'Site A'!F161</f>
        <v>262</v>
      </c>
      <c r="G161" s="2">
        <f t="shared" si="6"/>
        <v>42705</v>
      </c>
      <c r="H161" s="1">
        <v>237272</v>
      </c>
      <c r="I161" s="1">
        <f>'Site B'!I161</f>
        <v>496</v>
      </c>
      <c r="J161" s="2">
        <f t="shared" si="7"/>
        <v>42705</v>
      </c>
      <c r="K161" s="1">
        <v>106606.30959999999</v>
      </c>
      <c r="L161" s="1">
        <v>245330.23157068001</v>
      </c>
      <c r="M161" s="1">
        <f t="shared" si="8"/>
        <v>351936.54117068002</v>
      </c>
      <c r="N161" s="2">
        <f t="shared" si="9"/>
        <v>42705</v>
      </c>
      <c r="O161" s="14">
        <f t="shared" si="4"/>
        <v>28707.556234349999</v>
      </c>
      <c r="P161" s="1">
        <f t="shared" si="28"/>
        <v>262</v>
      </c>
      <c r="R161" s="309" t="s">
        <v>29</v>
      </c>
      <c r="S161" s="310">
        <f t="shared" si="20"/>
        <v>218037</v>
      </c>
      <c r="T161" s="310">
        <f t="shared" si="21"/>
        <v>210087</v>
      </c>
      <c r="U161" s="310">
        <f t="shared" si="22"/>
        <v>219364</v>
      </c>
      <c r="V161" s="310">
        <f t="shared" si="23"/>
        <v>205288</v>
      </c>
      <c r="W161" s="310">
        <f t="shared" si="24"/>
        <v>199493</v>
      </c>
      <c r="X161" s="309" t="s">
        <v>29</v>
      </c>
      <c r="Y161" s="310">
        <f t="shared" si="25"/>
        <v>668751.33424700005</v>
      </c>
      <c r="Z161" s="310">
        <f t="shared" si="25"/>
        <v>582466.20070699998</v>
      </c>
      <c r="AA161" s="310">
        <f t="shared" si="26"/>
        <v>668038.65870399994</v>
      </c>
      <c r="AB161" s="310">
        <f t="shared" si="27"/>
        <v>395235.55064600002</v>
      </c>
      <c r="AC161" s="310">
        <f t="shared" si="27"/>
        <v>444842.785172</v>
      </c>
      <c r="AD161" s="308"/>
    </row>
    <row r="162" spans="2:30" ht="15.6">
      <c r="B162" s="2">
        <v>42736</v>
      </c>
      <c r="C162" s="1">
        <v>4928</v>
      </c>
      <c r="D162" s="2">
        <f t="shared" si="5"/>
        <v>42736</v>
      </c>
      <c r="E162" s="1">
        <v>999765.081886</v>
      </c>
      <c r="F162" s="1">
        <f>'Site A'!F162</f>
        <v>350</v>
      </c>
      <c r="G162" s="2">
        <f t="shared" si="6"/>
        <v>42736</v>
      </c>
      <c r="H162" s="1">
        <v>252148</v>
      </c>
      <c r="I162" s="1">
        <f>'Site B'!I162</f>
        <v>496</v>
      </c>
      <c r="J162" s="2">
        <f t="shared" si="7"/>
        <v>42736</v>
      </c>
      <c r="K162" s="1">
        <v>113290.09639999999</v>
      </c>
      <c r="L162" s="1">
        <v>246651.61986702401</v>
      </c>
      <c r="M162" s="1">
        <f t="shared" si="8"/>
        <v>359941.71626702399</v>
      </c>
      <c r="N162" s="2">
        <f t="shared" si="9"/>
        <v>42736</v>
      </c>
      <c r="O162" s="14">
        <f t="shared" si="4"/>
        <v>29992.952456579998</v>
      </c>
      <c r="P162" s="1">
        <f t="shared" si="28"/>
        <v>350</v>
      </c>
      <c r="R162" s="309" t="s">
        <v>30</v>
      </c>
      <c r="S162" s="310">
        <f t="shared" si="20"/>
        <v>220381</v>
      </c>
      <c r="T162" s="310">
        <f t="shared" si="21"/>
        <v>237267</v>
      </c>
      <c r="U162" s="310">
        <f t="shared" si="22"/>
        <v>227329</v>
      </c>
      <c r="V162" s="310">
        <f t="shared" si="23"/>
        <v>213608</v>
      </c>
      <c r="W162" s="310">
        <f t="shared" si="24"/>
        <v>216003</v>
      </c>
      <c r="X162" s="309" t="s">
        <v>30</v>
      </c>
      <c r="Y162" s="310">
        <f t="shared" si="25"/>
        <v>1055539.3796009999</v>
      </c>
      <c r="Z162" s="310">
        <f t="shared" si="25"/>
        <v>1144318.9861089999</v>
      </c>
      <c r="AA162" s="310">
        <f t="shared" si="26"/>
        <v>1092982.674685</v>
      </c>
      <c r="AB162" s="310">
        <f t="shared" si="27"/>
        <v>985781.67207899992</v>
      </c>
      <c r="AC162" s="310">
        <f t="shared" si="27"/>
        <v>919492.63755299989</v>
      </c>
      <c r="AD162" s="308"/>
    </row>
    <row r="163" spans="2:30" ht="15.6">
      <c r="B163" s="2">
        <v>42767</v>
      </c>
      <c r="C163" s="1">
        <v>3752</v>
      </c>
      <c r="D163" s="2">
        <f t="shared" si="5"/>
        <v>42767</v>
      </c>
      <c r="E163" s="1">
        <v>1415143.1868439999</v>
      </c>
      <c r="F163" s="1">
        <f>'Site A'!F163</f>
        <v>227</v>
      </c>
      <c r="G163" s="2">
        <f t="shared" si="6"/>
        <v>42767</v>
      </c>
      <c r="H163" s="1">
        <v>217479</v>
      </c>
      <c r="I163" s="1">
        <f>'Site B'!I163</f>
        <v>420</v>
      </c>
      <c r="J163" s="2">
        <f t="shared" si="7"/>
        <v>42767</v>
      </c>
      <c r="K163" s="1">
        <v>97713.314699999988</v>
      </c>
      <c r="L163" s="1">
        <v>368019.99717929604</v>
      </c>
      <c r="M163" s="1">
        <f t="shared" si="8"/>
        <v>465733.31187929603</v>
      </c>
      <c r="N163" s="2">
        <f t="shared" si="9"/>
        <v>42767</v>
      </c>
      <c r="O163" s="14">
        <f t="shared" si="4"/>
        <v>42454.295605319996</v>
      </c>
      <c r="P163" s="1">
        <f t="shared" si="28"/>
        <v>227</v>
      </c>
      <c r="R163" s="309" t="s">
        <v>31</v>
      </c>
      <c r="S163" s="310">
        <f t="shared" si="20"/>
        <v>204674</v>
      </c>
      <c r="T163" s="310">
        <f t="shared" si="21"/>
        <v>248134</v>
      </c>
      <c r="U163" s="310">
        <f t="shared" si="22"/>
        <v>237272</v>
      </c>
      <c r="V163" s="310">
        <f t="shared" si="23"/>
        <v>238408</v>
      </c>
      <c r="W163" s="310">
        <f t="shared" si="24"/>
        <v>198548</v>
      </c>
      <c r="X163" s="309" t="s">
        <v>31</v>
      </c>
      <c r="Y163" s="310">
        <f t="shared" si="25"/>
        <v>1202020.068609</v>
      </c>
      <c r="Z163" s="310">
        <f t="shared" si="25"/>
        <v>1205046.662951</v>
      </c>
      <c r="AA163" s="310">
        <f t="shared" si="26"/>
        <v>1194190.5411450001</v>
      </c>
      <c r="AB163" s="310">
        <f t="shared" si="27"/>
        <v>808819.58130099997</v>
      </c>
      <c r="AC163" s="310">
        <f t="shared" si="27"/>
        <v>889631.03101699997</v>
      </c>
      <c r="AD163" s="308"/>
    </row>
    <row r="164" spans="2:30" ht="15.6">
      <c r="B164" s="2">
        <v>42795</v>
      </c>
      <c r="C164" s="1">
        <v>4180</v>
      </c>
      <c r="D164" s="2">
        <f t="shared" si="5"/>
        <v>42795</v>
      </c>
      <c r="E164" s="1">
        <v>888228.175009</v>
      </c>
      <c r="F164" s="1">
        <f>'Site A'!F164</f>
        <v>159</v>
      </c>
      <c r="G164" s="2">
        <f t="shared" si="6"/>
        <v>42795</v>
      </c>
      <c r="H164" s="1">
        <v>223312</v>
      </c>
      <c r="I164" s="1">
        <f>'Site B'!I164</f>
        <v>403</v>
      </c>
      <c r="J164" s="2">
        <f t="shared" si="7"/>
        <v>42795</v>
      </c>
      <c r="K164" s="1">
        <v>100334.08159999999</v>
      </c>
      <c r="L164" s="1">
        <v>225221.38420165601</v>
      </c>
      <c r="M164" s="1">
        <f t="shared" si="8"/>
        <v>325555.46580165601</v>
      </c>
      <c r="N164" s="2">
        <f t="shared" si="9"/>
        <v>42795</v>
      </c>
      <c r="O164" s="14">
        <f t="shared" si="4"/>
        <v>26646.845250269998</v>
      </c>
      <c r="P164" s="1">
        <f t="shared" si="28"/>
        <v>159</v>
      </c>
      <c r="R164" s="309" t="s">
        <v>32</v>
      </c>
      <c r="S164" s="310">
        <f t="shared" si="20"/>
        <v>207416</v>
      </c>
      <c r="T164" s="310">
        <f t="shared" si="21"/>
        <v>248753</v>
      </c>
      <c r="U164" s="310">
        <f t="shared" si="22"/>
        <v>252148</v>
      </c>
      <c r="V164" s="310">
        <f t="shared" si="23"/>
        <v>237813</v>
      </c>
      <c r="W164" s="310">
        <f t="shared" si="24"/>
        <v>222730</v>
      </c>
      <c r="X164" s="309" t="s">
        <v>32</v>
      </c>
      <c r="Y164" s="310">
        <f t="shared" si="25"/>
        <v>1181247.936581</v>
      </c>
      <c r="Z164" s="310">
        <f t="shared" si="25"/>
        <v>1017549.107051</v>
      </c>
      <c r="AA164" s="310">
        <f t="shared" si="26"/>
        <v>1251913.081886</v>
      </c>
      <c r="AB164" s="310">
        <f t="shared" si="27"/>
        <v>1382272.9379779999</v>
      </c>
      <c r="AC164" s="310">
        <f t="shared" si="27"/>
        <v>1613083.3441549998</v>
      </c>
      <c r="AD164" s="308"/>
    </row>
    <row r="165" spans="2:30" ht="15.6">
      <c r="B165" s="2">
        <v>42826</v>
      </c>
      <c r="C165" s="1">
        <v>4100</v>
      </c>
      <c r="D165" s="2">
        <f t="shared" si="5"/>
        <v>42826</v>
      </c>
      <c r="E165" s="1">
        <v>550579.82858199999</v>
      </c>
      <c r="F165" s="1">
        <f>'Site A'!F165</f>
        <v>140</v>
      </c>
      <c r="G165" s="2">
        <f t="shared" si="6"/>
        <v>42826</v>
      </c>
      <c r="H165" s="1">
        <v>190278</v>
      </c>
      <c r="I165" s="1">
        <f>'Site B'!I165</f>
        <v>330</v>
      </c>
      <c r="J165" s="2">
        <f t="shared" si="7"/>
        <v>42826</v>
      </c>
      <c r="K165" s="1">
        <v>73142.863200000007</v>
      </c>
      <c r="L165" s="1">
        <v>139124.266059088</v>
      </c>
      <c r="M165" s="1">
        <f t="shared" si="8"/>
        <v>212267.12925908802</v>
      </c>
      <c r="N165" s="2">
        <f t="shared" si="9"/>
        <v>42826</v>
      </c>
      <c r="O165" s="14">
        <f t="shared" si="4"/>
        <v>16517.39485746</v>
      </c>
      <c r="P165" s="1">
        <f t="shared" si="28"/>
        <v>140</v>
      </c>
      <c r="R165" s="309" t="s">
        <v>33</v>
      </c>
      <c r="S165" s="310">
        <f t="shared" si="20"/>
        <v>208880</v>
      </c>
      <c r="T165" s="310">
        <f t="shared" si="21"/>
        <v>246316</v>
      </c>
      <c r="U165" s="310">
        <f t="shared" si="22"/>
        <v>217479</v>
      </c>
      <c r="V165" s="310">
        <f t="shared" si="23"/>
        <v>219079</v>
      </c>
      <c r="W165" s="310">
        <f t="shared" si="24"/>
        <v>202383</v>
      </c>
      <c r="X165" s="309" t="s">
        <v>33</v>
      </c>
      <c r="Y165" s="310">
        <f t="shared" si="25"/>
        <v>1028950.74797</v>
      </c>
      <c r="Z165" s="310">
        <f t="shared" si="25"/>
        <v>1395327.4153809999</v>
      </c>
      <c r="AA165" s="310">
        <f t="shared" si="26"/>
        <v>1632622.1868439999</v>
      </c>
      <c r="AB165" s="310">
        <f t="shared" si="27"/>
        <v>1404861.7810849999</v>
      </c>
      <c r="AC165" s="310">
        <f t="shared" si="27"/>
        <v>1258049.132219</v>
      </c>
      <c r="AD165" s="308"/>
    </row>
    <row r="166" spans="2:30" ht="15.6">
      <c r="B166" s="2">
        <v>42856</v>
      </c>
      <c r="C166" s="1">
        <v>4063</v>
      </c>
      <c r="D166" s="2">
        <f t="shared" si="5"/>
        <v>42856</v>
      </c>
      <c r="E166" s="1">
        <v>435290.15594500001</v>
      </c>
      <c r="F166" s="1">
        <f>'Site A'!F166</f>
        <v>66</v>
      </c>
      <c r="G166" s="2">
        <f t="shared" si="6"/>
        <v>42856</v>
      </c>
      <c r="H166" s="1">
        <v>199358</v>
      </c>
      <c r="I166" s="1">
        <f>'Site B'!I166</f>
        <v>279</v>
      </c>
      <c r="J166" s="2">
        <f t="shared" si="7"/>
        <v>42856</v>
      </c>
      <c r="K166" s="1">
        <v>76633.215200000006</v>
      </c>
      <c r="L166" s="1">
        <v>108056.33709388001</v>
      </c>
      <c r="M166" s="1">
        <f t="shared" si="8"/>
        <v>184689.55229388003</v>
      </c>
      <c r="N166" s="2">
        <f t="shared" si="9"/>
        <v>42856</v>
      </c>
      <c r="O166" s="14">
        <f t="shared" si="4"/>
        <v>13058.704678349999</v>
      </c>
      <c r="P166" s="1">
        <f t="shared" si="28"/>
        <v>66</v>
      </c>
      <c r="R166" s="309" t="s">
        <v>34</v>
      </c>
      <c r="S166" s="310">
        <f t="shared" si="20"/>
        <v>249031</v>
      </c>
      <c r="T166" s="310">
        <f t="shared" si="21"/>
        <v>246276</v>
      </c>
      <c r="U166" s="310">
        <f t="shared" si="22"/>
        <v>223312</v>
      </c>
      <c r="V166" s="310">
        <f t="shared" si="23"/>
        <v>236243</v>
      </c>
      <c r="W166" s="310">
        <f t="shared" si="24"/>
        <v>208133</v>
      </c>
      <c r="X166" s="309" t="s">
        <v>34</v>
      </c>
      <c r="Y166" s="310">
        <f t="shared" si="25"/>
        <v>1278287.0869519999</v>
      </c>
      <c r="Z166" s="310">
        <f t="shared" si="25"/>
        <v>1735256.204957</v>
      </c>
      <c r="AA166" s="310">
        <f t="shared" si="26"/>
        <v>1111540.1750090001</v>
      </c>
      <c r="AB166" s="310">
        <f t="shared" si="27"/>
        <v>1337840.2581710001</v>
      </c>
      <c r="AC166" s="310">
        <f t="shared" si="27"/>
        <v>1301882.5084480001</v>
      </c>
      <c r="AD166" s="308"/>
    </row>
    <row r="167" spans="2:30" ht="15.6">
      <c r="B167" s="2">
        <v>42887</v>
      </c>
      <c r="C167" s="1">
        <v>4069</v>
      </c>
      <c r="D167" s="2">
        <f t="shared" si="5"/>
        <v>42887</v>
      </c>
      <c r="E167" s="1">
        <v>212847.30321899999</v>
      </c>
      <c r="F167" s="1">
        <f>'Site A'!F167</f>
        <v>18</v>
      </c>
      <c r="G167" s="2">
        <f t="shared" si="6"/>
        <v>42887</v>
      </c>
      <c r="H167" s="1">
        <v>188219</v>
      </c>
      <c r="I167" s="1">
        <f>'Site B'!I167</f>
        <v>240</v>
      </c>
      <c r="J167" s="2">
        <f t="shared" si="7"/>
        <v>42887</v>
      </c>
      <c r="K167" s="1">
        <v>72351.383600000001</v>
      </c>
      <c r="L167" s="1">
        <v>52996.903792295998</v>
      </c>
      <c r="M167" s="1">
        <f t="shared" si="8"/>
        <v>125348.287392296</v>
      </c>
      <c r="N167" s="2">
        <f t="shared" si="9"/>
        <v>42887</v>
      </c>
      <c r="O167" s="14">
        <f t="shared" si="4"/>
        <v>6385.41909657</v>
      </c>
      <c r="P167" s="1">
        <f t="shared" si="28"/>
        <v>18</v>
      </c>
      <c r="R167" s="311" t="s">
        <v>18</v>
      </c>
      <c r="S167" s="307">
        <v>2014</v>
      </c>
      <c r="T167" s="307">
        <v>2015</v>
      </c>
      <c r="U167" s="307">
        <v>2016</v>
      </c>
      <c r="V167" s="307">
        <v>2017</v>
      </c>
      <c r="W167" s="307">
        <v>2018</v>
      </c>
      <c r="X167" s="308"/>
      <c r="Y167" s="308"/>
      <c r="Z167" s="308"/>
      <c r="AA167" s="310" t="s">
        <v>92</v>
      </c>
      <c r="AB167" s="310" t="s">
        <v>93</v>
      </c>
      <c r="AC167" s="308" t="s">
        <v>94</v>
      </c>
      <c r="AD167" s="308" t="s">
        <v>95</v>
      </c>
    </row>
    <row r="168" spans="2:30" ht="15.6">
      <c r="B168" s="2">
        <v>42917</v>
      </c>
      <c r="C168" s="1">
        <v>4227</v>
      </c>
      <c r="D168" s="2">
        <f t="shared" si="5"/>
        <v>42917</v>
      </c>
      <c r="E168" s="1">
        <v>157871.94111399999</v>
      </c>
      <c r="F168" s="1">
        <f>'Site A'!F168</f>
        <v>9</v>
      </c>
      <c r="G168" s="2">
        <f t="shared" si="6"/>
        <v>42917</v>
      </c>
      <c r="H168" s="1">
        <v>180464</v>
      </c>
      <c r="I168" s="1">
        <f>'Site B'!I168</f>
        <v>232.5</v>
      </c>
      <c r="J168" s="2">
        <f t="shared" si="7"/>
        <v>42917</v>
      </c>
      <c r="K168" s="1">
        <v>69370.361600000004</v>
      </c>
      <c r="L168" s="1">
        <v>38270.437164976</v>
      </c>
      <c r="M168" s="1">
        <f t="shared" si="8"/>
        <v>107640.798764976</v>
      </c>
      <c r="N168" s="2">
        <f t="shared" si="9"/>
        <v>42917</v>
      </c>
      <c r="O168" s="14">
        <f t="shared" si="4"/>
        <v>4736.1582334199993</v>
      </c>
      <c r="P168" s="1">
        <f t="shared" si="28"/>
        <v>9</v>
      </c>
      <c r="R168" s="309" t="s">
        <v>23</v>
      </c>
      <c r="S168" s="310">
        <f>E129</f>
        <v>323171.64552799996</v>
      </c>
      <c r="T168" s="310">
        <f>+E141</f>
        <v>359091.32675999997</v>
      </c>
      <c r="U168" s="310">
        <f>E153</f>
        <v>646152.19718100003</v>
      </c>
      <c r="V168" s="310">
        <f>E165</f>
        <v>550579.82858199999</v>
      </c>
      <c r="W168" s="310">
        <f>E177</f>
        <v>282380.04931500001</v>
      </c>
      <c r="X168" s="308"/>
      <c r="Y168" s="308"/>
      <c r="Z168" s="308"/>
      <c r="AA168" s="313">
        <f>SUM(AA155:AA166)/$C$5</f>
        <v>24188.598335964114</v>
      </c>
      <c r="AB168" s="313">
        <f>SUM(AB155:AB166)/$C$5</f>
        <v>22369.655476801432</v>
      </c>
      <c r="AC168" s="313">
        <v>14970</v>
      </c>
      <c r="AD168" s="313">
        <v>11076</v>
      </c>
    </row>
    <row r="169" spans="2:30" ht="15.6">
      <c r="B169" s="2">
        <v>42948</v>
      </c>
      <c r="C169" s="1">
        <v>4303</v>
      </c>
      <c r="D169" s="2">
        <f t="shared" si="5"/>
        <v>42948</v>
      </c>
      <c r="E169" s="1">
        <v>215438.32547799998</v>
      </c>
      <c r="F169" s="1">
        <f>'Site A'!F169</f>
        <v>19</v>
      </c>
      <c r="G169" s="2">
        <f t="shared" si="6"/>
        <v>42948</v>
      </c>
      <c r="H169" s="1">
        <v>189213</v>
      </c>
      <c r="I169" s="1">
        <f>'Site B'!I169</f>
        <v>248</v>
      </c>
      <c r="J169" s="2">
        <f t="shared" si="7"/>
        <v>42948</v>
      </c>
      <c r="K169" s="1">
        <v>72733.477200000008</v>
      </c>
      <c r="L169" s="1">
        <v>53770.600287952002</v>
      </c>
      <c r="M169" s="1">
        <f t="shared" si="8"/>
        <v>126504.07748795202</v>
      </c>
      <c r="N169" s="2">
        <f t="shared" si="9"/>
        <v>42948</v>
      </c>
      <c r="O169" s="14">
        <f t="shared" si="4"/>
        <v>6463.1497643399989</v>
      </c>
      <c r="P169" s="1">
        <f t="shared" si="28"/>
        <v>19</v>
      </c>
      <c r="R169" s="309" t="s">
        <v>24</v>
      </c>
      <c r="S169" s="310">
        <f t="shared" ref="S169:S179" si="29">E130</f>
        <v>188399.39291699999</v>
      </c>
      <c r="T169" s="310">
        <f t="shared" ref="T169:T179" si="30">+E142</f>
        <v>363175.081061</v>
      </c>
      <c r="U169" s="310">
        <f t="shared" ref="U169:U179" si="31">E154</f>
        <v>376114.68147899996</v>
      </c>
      <c r="V169" s="310">
        <f t="shared" ref="V169:V179" si="32">E166</f>
        <v>435290.15594500001</v>
      </c>
      <c r="W169" s="310">
        <f t="shared" ref="W169:W179" si="33">E178</f>
        <v>201604.636313</v>
      </c>
      <c r="X169" s="308"/>
      <c r="Y169" s="308"/>
      <c r="Z169" s="308"/>
      <c r="AA169" s="310" t="s">
        <v>92</v>
      </c>
      <c r="AB169" s="310" t="s">
        <v>93</v>
      </c>
      <c r="AC169" s="308" t="s">
        <v>94</v>
      </c>
      <c r="AD169" s="308" t="s">
        <v>95</v>
      </c>
    </row>
    <row r="170" spans="2:30" ht="15.6">
      <c r="B170" s="2">
        <v>42979</v>
      </c>
      <c r="C170" s="1">
        <v>4142</v>
      </c>
      <c r="D170" s="2">
        <f t="shared" si="5"/>
        <v>42979</v>
      </c>
      <c r="E170" s="1">
        <v>332632.653705</v>
      </c>
      <c r="F170" s="1">
        <f>'Site A'!F170</f>
        <v>47</v>
      </c>
      <c r="G170" s="2">
        <f t="shared" si="6"/>
        <v>42979</v>
      </c>
      <c r="H170" s="1">
        <v>183512</v>
      </c>
      <c r="I170" s="1">
        <f>'Site B'!I170</f>
        <v>300</v>
      </c>
      <c r="J170" s="2">
        <f t="shared" si="7"/>
        <v>42979</v>
      </c>
      <c r="K170" s="1">
        <v>70542.012799999997</v>
      </c>
      <c r="L170" s="1">
        <v>85141.031481719998</v>
      </c>
      <c r="M170" s="1">
        <f t="shared" si="8"/>
        <v>155683.04428172001</v>
      </c>
      <c r="N170" s="2">
        <f t="shared" ref="N170:N176" si="34">J170</f>
        <v>42979</v>
      </c>
      <c r="O170" s="14">
        <f t="shared" si="4"/>
        <v>9978.97961115</v>
      </c>
      <c r="P170" s="1">
        <f t="shared" si="28"/>
        <v>47</v>
      </c>
      <c r="R170" s="309" t="s">
        <v>25</v>
      </c>
      <c r="S170" s="310">
        <f t="shared" si="29"/>
        <v>202448.24361200002</v>
      </c>
      <c r="T170" s="310">
        <f t="shared" si="30"/>
        <v>191764.781946</v>
      </c>
      <c r="U170" s="310">
        <f t="shared" si="31"/>
        <v>158660.10179400002</v>
      </c>
      <c r="V170" s="310">
        <f t="shared" si="32"/>
        <v>212847.30321899999</v>
      </c>
      <c r="W170" s="310">
        <f t="shared" si="33"/>
        <v>483154.08682000003</v>
      </c>
      <c r="X170" s="308"/>
      <c r="Y170" s="308"/>
      <c r="Z170" s="308"/>
      <c r="AA170" s="313">
        <f>SUM(U129:U140)/$C$5</f>
        <v>7323.6675557791186</v>
      </c>
      <c r="AB170" s="313">
        <f>SUM(V129:V140)/$C$5</f>
        <v>6389.5278771094554</v>
      </c>
      <c r="AC170" s="313">
        <v>3425</v>
      </c>
      <c r="AD170" s="313">
        <v>2566</v>
      </c>
    </row>
    <row r="171" spans="2:30" ht="15.6">
      <c r="B171" s="2">
        <v>43009</v>
      </c>
      <c r="C171" s="1">
        <v>4271</v>
      </c>
      <c r="D171" s="2">
        <f t="shared" si="5"/>
        <v>43009</v>
      </c>
      <c r="E171" s="1">
        <v>189947.55064600002</v>
      </c>
      <c r="F171" s="1">
        <f>'Site A'!F171</f>
        <v>76</v>
      </c>
      <c r="G171" s="2">
        <f t="shared" si="6"/>
        <v>43009</v>
      </c>
      <c r="H171" s="1">
        <v>205288</v>
      </c>
      <c r="I171" s="1">
        <f>'Site B'!I171</f>
        <v>403</v>
      </c>
      <c r="J171" s="2">
        <f t="shared" si="7"/>
        <v>43009</v>
      </c>
      <c r="K171" s="1">
        <v>78912.707200000004</v>
      </c>
      <c r="L171" s="1">
        <v>44172.349318864006</v>
      </c>
      <c r="M171" s="1">
        <f t="shared" si="8"/>
        <v>123085.056518864</v>
      </c>
      <c r="N171" s="2">
        <f t="shared" si="34"/>
        <v>43009</v>
      </c>
      <c r="O171" s="14">
        <f t="shared" si="4"/>
        <v>5698.4265193800002</v>
      </c>
      <c r="P171" s="1">
        <f t="shared" si="28"/>
        <v>76</v>
      </c>
      <c r="R171" s="309" t="s">
        <v>26</v>
      </c>
      <c r="S171" s="310">
        <f t="shared" si="29"/>
        <v>178557.48009600001</v>
      </c>
      <c r="T171" s="310">
        <f t="shared" si="30"/>
        <v>124160.66957100001</v>
      </c>
      <c r="U171" s="310">
        <f t="shared" si="31"/>
        <v>219288.83025100001</v>
      </c>
      <c r="V171" s="310">
        <f t="shared" si="32"/>
        <v>157871.94111399999</v>
      </c>
      <c r="W171" s="310">
        <f t="shared" si="33"/>
        <v>146799.235693</v>
      </c>
      <c r="X171" s="308"/>
      <c r="Y171" s="308"/>
      <c r="Z171" s="308"/>
      <c r="AA171" s="308"/>
      <c r="AB171" s="308"/>
      <c r="AC171" s="308"/>
      <c r="AD171" s="308"/>
    </row>
    <row r="172" spans="2:30" ht="15.6">
      <c r="B172" s="2">
        <v>43040</v>
      </c>
      <c r="C172" s="1">
        <v>4667</v>
      </c>
      <c r="D172" s="2">
        <f t="shared" si="5"/>
        <v>43040</v>
      </c>
      <c r="E172" s="1">
        <v>772173.67207899992</v>
      </c>
      <c r="F172" s="1">
        <f>'Site A'!F172</f>
        <v>233</v>
      </c>
      <c r="G172" s="2">
        <f t="shared" si="6"/>
        <v>43040</v>
      </c>
      <c r="H172" s="1">
        <v>213608</v>
      </c>
      <c r="I172" s="1">
        <f>'Site B'!I172</f>
        <v>420</v>
      </c>
      <c r="J172" s="2">
        <f t="shared" si="7"/>
        <v>43040</v>
      </c>
      <c r="K172" s="1">
        <v>82110.915200000003</v>
      </c>
      <c r="L172" s="1">
        <v>193965.69426253601</v>
      </c>
      <c r="M172" s="1">
        <f t="shared" si="8"/>
        <v>276076.609462536</v>
      </c>
      <c r="N172" s="2">
        <f t="shared" si="34"/>
        <v>43040</v>
      </c>
      <c r="O172" s="14">
        <f t="shared" si="4"/>
        <v>23165.210162369996</v>
      </c>
      <c r="P172" s="1">
        <f t="shared" si="28"/>
        <v>233</v>
      </c>
      <c r="R172" s="309" t="s">
        <v>27</v>
      </c>
      <c r="S172" s="310">
        <f t="shared" si="29"/>
        <v>173034.229502</v>
      </c>
      <c r="T172" s="310">
        <f t="shared" si="30"/>
        <v>178260.46577000001</v>
      </c>
      <c r="U172" s="310">
        <f t="shared" si="31"/>
        <v>229742.23295799998</v>
      </c>
      <c r="V172" s="310">
        <f t="shared" si="32"/>
        <v>215438.32547799998</v>
      </c>
      <c r="W172" s="310">
        <f t="shared" si="33"/>
        <v>169262.88704999999</v>
      </c>
      <c r="X172" s="308"/>
      <c r="Y172" s="308"/>
      <c r="Z172" s="308"/>
      <c r="AA172" s="308"/>
      <c r="AB172" s="308"/>
      <c r="AC172" s="308"/>
      <c r="AD172" s="308"/>
    </row>
    <row r="173" spans="2:30" ht="15.6">
      <c r="B173" s="2">
        <v>43070</v>
      </c>
      <c r="C173" s="1">
        <v>4649</v>
      </c>
      <c r="D173" s="2">
        <f t="shared" si="5"/>
        <v>43070</v>
      </c>
      <c r="E173" s="1">
        <v>570411.58130099997</v>
      </c>
      <c r="F173" s="1">
        <f>'Site A'!F173</f>
        <v>293</v>
      </c>
      <c r="G173" s="2">
        <f t="shared" si="6"/>
        <v>43070</v>
      </c>
      <c r="H173" s="1">
        <v>238408</v>
      </c>
      <c r="I173" s="1">
        <f>'Site B'!I173</f>
        <v>496</v>
      </c>
      <c r="J173" s="2">
        <f t="shared" si="7"/>
        <v>43070</v>
      </c>
      <c r="K173" s="1">
        <v>91644.035199999998</v>
      </c>
      <c r="L173" s="1">
        <v>138420.52455938401</v>
      </c>
      <c r="M173" s="1">
        <f t="shared" si="8"/>
        <v>230064.55975938402</v>
      </c>
      <c r="N173" s="2">
        <f t="shared" si="34"/>
        <v>43070</v>
      </c>
      <c r="O173" s="14">
        <f t="shared" si="4"/>
        <v>17112.34743903</v>
      </c>
      <c r="P173" s="1">
        <f t="shared" si="28"/>
        <v>293</v>
      </c>
      <c r="R173" s="309" t="s">
        <v>28</v>
      </c>
      <c r="S173" s="310">
        <f t="shared" si="29"/>
        <v>194244.90713499999</v>
      </c>
      <c r="T173" s="310">
        <f t="shared" si="30"/>
        <v>174654.31538499999</v>
      </c>
      <c r="U173" s="310">
        <f t="shared" si="31"/>
        <v>273183.74249700003</v>
      </c>
      <c r="V173" s="310">
        <f t="shared" si="32"/>
        <v>332632.653705</v>
      </c>
      <c r="W173" s="310">
        <f t="shared" si="33"/>
        <v>153163.104961</v>
      </c>
      <c r="X173" s="308"/>
      <c r="Y173" s="308"/>
      <c r="Z173" s="308"/>
      <c r="AA173" s="308"/>
      <c r="AB173" s="308"/>
      <c r="AC173" s="308"/>
      <c r="AD173" s="308"/>
    </row>
    <row r="174" spans="2:30" ht="15.6">
      <c r="B174" s="2">
        <v>43101</v>
      </c>
      <c r="C174" s="1">
        <v>3792</v>
      </c>
      <c r="D174" s="2">
        <f t="shared" si="5"/>
        <v>43101</v>
      </c>
      <c r="E174" s="1">
        <v>1144459.9379779999</v>
      </c>
      <c r="F174" s="1">
        <f>'Site A'!F174</f>
        <v>276</v>
      </c>
      <c r="G174" s="2">
        <f t="shared" si="6"/>
        <v>43101</v>
      </c>
      <c r="H174" s="1">
        <v>237813</v>
      </c>
      <c r="I174" s="1">
        <f>'Site B'!I174</f>
        <v>496</v>
      </c>
      <c r="J174" s="2">
        <f t="shared" si="7"/>
        <v>43101</v>
      </c>
      <c r="K174" s="1">
        <v>91415.317200000005</v>
      </c>
      <c r="L174" s="1">
        <v>293923.53138795204</v>
      </c>
      <c r="M174" s="1">
        <f t="shared" si="8"/>
        <v>385338.84858795203</v>
      </c>
      <c r="N174" s="2">
        <f t="shared" si="34"/>
        <v>43101</v>
      </c>
      <c r="O174" s="14">
        <f t="shared" si="4"/>
        <v>34333.798139339997</v>
      </c>
      <c r="P174" s="1">
        <f t="shared" si="28"/>
        <v>276</v>
      </c>
      <c r="R174" s="309" t="s">
        <v>29</v>
      </c>
      <c r="S174" s="310">
        <f t="shared" si="29"/>
        <v>450714.33424699999</v>
      </c>
      <c r="T174" s="310">
        <f t="shared" si="30"/>
        <v>372379.20070699998</v>
      </c>
      <c r="U174" s="310">
        <f t="shared" si="31"/>
        <v>448674.65870399994</v>
      </c>
      <c r="V174" s="310">
        <f t="shared" si="32"/>
        <v>189947.55064600002</v>
      </c>
      <c r="W174" s="310">
        <f t="shared" si="33"/>
        <v>245349.785172</v>
      </c>
      <c r="X174" s="308"/>
      <c r="Y174" s="308"/>
      <c r="Z174" s="308"/>
      <c r="AA174" s="308"/>
      <c r="AB174" s="308"/>
      <c r="AC174" s="308"/>
      <c r="AD174" s="308"/>
    </row>
    <row r="175" spans="2:30" ht="15.6">
      <c r="B175" s="2">
        <v>43132</v>
      </c>
      <c r="C175" s="1">
        <v>3428</v>
      </c>
      <c r="D175" s="2">
        <f t="shared" si="5"/>
        <v>43132</v>
      </c>
      <c r="E175" s="1">
        <v>1185782.7810849999</v>
      </c>
      <c r="F175" s="1">
        <f>'Site A'!F175</f>
        <v>325</v>
      </c>
      <c r="G175" s="2">
        <f t="shared" si="6"/>
        <v>43132</v>
      </c>
      <c r="H175" s="1">
        <v>219079</v>
      </c>
      <c r="I175" s="1">
        <f>'Site B'!I175</f>
        <v>420</v>
      </c>
      <c r="J175" s="2">
        <f t="shared" si="7"/>
        <v>43132</v>
      </c>
      <c r="K175" s="1">
        <v>84213.967600000004</v>
      </c>
      <c r="L175" s="1">
        <v>305327.32071964</v>
      </c>
      <c r="M175" s="1">
        <f t="shared" si="8"/>
        <v>389541.28831963998</v>
      </c>
      <c r="N175" s="2">
        <f t="shared" si="34"/>
        <v>43132</v>
      </c>
      <c r="O175" s="14">
        <f t="shared" si="4"/>
        <v>35573.483432549998</v>
      </c>
      <c r="P175" s="1">
        <f t="shared" si="28"/>
        <v>325</v>
      </c>
      <c r="R175" s="309" t="s">
        <v>30</v>
      </c>
      <c r="S175" s="310">
        <f t="shared" si="29"/>
        <v>835158.37960099999</v>
      </c>
      <c r="T175" s="310">
        <f t="shared" si="30"/>
        <v>907051.98610899993</v>
      </c>
      <c r="U175" s="310">
        <f t="shared" si="31"/>
        <v>865653.67468499998</v>
      </c>
      <c r="V175" s="310">
        <f t="shared" si="32"/>
        <v>772173.67207899992</v>
      </c>
      <c r="W175" s="310">
        <f t="shared" si="33"/>
        <v>703489.63755299989</v>
      </c>
      <c r="X175" s="308"/>
      <c r="Y175" s="308"/>
      <c r="Z175" s="308"/>
      <c r="AA175" s="308"/>
      <c r="AB175" s="308"/>
      <c r="AC175" s="308"/>
      <c r="AD175" s="308"/>
    </row>
    <row r="176" spans="2:30" ht="15.6">
      <c r="B176" s="2">
        <v>43160</v>
      </c>
      <c r="C176" s="1">
        <v>3554</v>
      </c>
      <c r="D176" s="2">
        <f t="shared" si="5"/>
        <v>43160</v>
      </c>
      <c r="E176" s="1">
        <v>1101597.2581710001</v>
      </c>
      <c r="F176" s="1">
        <f>'Site A'!F176</f>
        <v>207</v>
      </c>
      <c r="G176" s="2">
        <f t="shared" si="6"/>
        <v>43160</v>
      </c>
      <c r="H176" s="1">
        <v>236243</v>
      </c>
      <c r="I176" s="1">
        <f>'Site B'!I176</f>
        <v>403</v>
      </c>
      <c r="J176" s="2">
        <f t="shared" si="7"/>
        <v>43160</v>
      </c>
      <c r="K176" s="1">
        <v>72573.849599999987</v>
      </c>
      <c r="L176" s="1">
        <v>282009.55090346397</v>
      </c>
      <c r="M176" s="1">
        <f t="shared" si="8"/>
        <v>354583.40050346393</v>
      </c>
      <c r="N176" s="2">
        <f t="shared" si="34"/>
        <v>43160</v>
      </c>
      <c r="O176" s="14">
        <f t="shared" si="4"/>
        <v>33047.917745129998</v>
      </c>
      <c r="P176" s="1">
        <f t="shared" si="28"/>
        <v>207</v>
      </c>
      <c r="R176" s="309" t="s">
        <v>31</v>
      </c>
      <c r="S176" s="310">
        <f t="shared" si="29"/>
        <v>997346.06860899995</v>
      </c>
      <c r="T176" s="310">
        <f t="shared" si="30"/>
        <v>956912.66295100003</v>
      </c>
      <c r="U176" s="310">
        <f t="shared" si="31"/>
        <v>956918.54114500002</v>
      </c>
      <c r="V176" s="310">
        <f t="shared" si="32"/>
        <v>570411.58130099997</v>
      </c>
      <c r="W176" s="310">
        <f t="shared" si="33"/>
        <v>691083.03101699997</v>
      </c>
      <c r="X176" s="308"/>
      <c r="Y176" s="308"/>
      <c r="Z176" s="308"/>
      <c r="AA176" s="308"/>
      <c r="AB176" s="308"/>
      <c r="AC176" s="308"/>
      <c r="AD176" s="308"/>
    </row>
    <row r="177" spans="2:30" ht="15.6">
      <c r="B177" s="2">
        <v>43191</v>
      </c>
      <c r="C177" s="1">
        <v>3623</v>
      </c>
      <c r="D177" s="2">
        <f t="shared" si="5"/>
        <v>43191</v>
      </c>
      <c r="E177" s="1">
        <v>282380.04931500001</v>
      </c>
      <c r="F177" s="1">
        <f>'Site A'!F177</f>
        <v>141</v>
      </c>
      <c r="G177" s="2">
        <f t="shared" si="6"/>
        <v>43191</v>
      </c>
      <c r="H177" s="1">
        <v>207241</v>
      </c>
      <c r="I177" s="1">
        <f>'Site B'!I177</f>
        <v>330</v>
      </c>
      <c r="J177" s="2">
        <f t="shared" si="7"/>
        <v>43191</v>
      </c>
      <c r="K177" s="1">
        <v>63664.435199999993</v>
      </c>
      <c r="L177" s="1">
        <v>65790.929073959996</v>
      </c>
      <c r="M177" s="1">
        <f t="shared" si="8"/>
        <v>129455.36427395999</v>
      </c>
      <c r="N177" s="2">
        <f t="shared" ref="N177:N185" si="35">J177</f>
        <v>43191</v>
      </c>
      <c r="O177" s="14">
        <f t="shared" ref="O177:O185" si="36">E177*0.03</f>
        <v>8471.4014794499999</v>
      </c>
      <c r="P177" s="1">
        <f t="shared" ref="P177:P185" si="37">F177</f>
        <v>141</v>
      </c>
      <c r="R177" s="309" t="s">
        <v>32</v>
      </c>
      <c r="S177" s="310">
        <f t="shared" si="29"/>
        <v>973831.93658099999</v>
      </c>
      <c r="T177" s="310">
        <f t="shared" si="30"/>
        <v>768796.107051</v>
      </c>
      <c r="U177" s="310">
        <f t="shared" si="31"/>
        <v>999765.081886</v>
      </c>
      <c r="V177" s="310">
        <f t="shared" si="32"/>
        <v>1144459.9379779999</v>
      </c>
      <c r="W177" s="310">
        <f t="shared" si="33"/>
        <v>1390353.3441549998</v>
      </c>
      <c r="X177" s="308"/>
      <c r="Y177" s="308"/>
      <c r="Z177" s="308"/>
      <c r="AA177" s="308"/>
      <c r="AB177" s="308"/>
      <c r="AC177" s="308"/>
      <c r="AD177" s="308"/>
    </row>
    <row r="178" spans="2:30" ht="15.6">
      <c r="B178" s="2">
        <v>43221</v>
      </c>
      <c r="C178" s="1">
        <v>3667</v>
      </c>
      <c r="D178" s="2">
        <f t="shared" si="5"/>
        <v>43221</v>
      </c>
      <c r="E178" s="1">
        <v>201604.636313</v>
      </c>
      <c r="F178" s="1">
        <f>'Site A'!F178</f>
        <v>66</v>
      </c>
      <c r="G178" s="2">
        <f t="shared" si="6"/>
        <v>43221</v>
      </c>
      <c r="H178" s="1">
        <v>191529</v>
      </c>
      <c r="I178" s="1">
        <f>'Site B'!I178</f>
        <v>279</v>
      </c>
      <c r="J178" s="2">
        <f t="shared" si="7"/>
        <v>43221</v>
      </c>
      <c r="K178" s="1">
        <v>58837.708799999993</v>
      </c>
      <c r="L178" s="1">
        <v>47239.453081592001</v>
      </c>
      <c r="M178" s="1">
        <f t="shared" si="8"/>
        <v>106077.16188159199</v>
      </c>
      <c r="N178" s="2">
        <f t="shared" si="35"/>
        <v>43221</v>
      </c>
      <c r="O178" s="14">
        <f t="shared" si="36"/>
        <v>6048.1390893899998</v>
      </c>
      <c r="P178" s="1">
        <f t="shared" si="37"/>
        <v>66</v>
      </c>
      <c r="R178" s="309" t="s">
        <v>33</v>
      </c>
      <c r="S178" s="310">
        <f t="shared" si="29"/>
        <v>820070.74797000003</v>
      </c>
      <c r="T178" s="310">
        <f t="shared" si="30"/>
        <v>1149011.4153809999</v>
      </c>
      <c r="U178" s="310">
        <f t="shared" si="31"/>
        <v>1415143.1868439999</v>
      </c>
      <c r="V178" s="310">
        <f t="shared" si="32"/>
        <v>1185782.7810849999</v>
      </c>
      <c r="W178" s="310">
        <f t="shared" si="33"/>
        <v>1055666.132219</v>
      </c>
      <c r="X178" s="308"/>
      <c r="Y178" s="308"/>
      <c r="Z178" s="308"/>
      <c r="AA178" s="308"/>
      <c r="AB178" s="308"/>
      <c r="AC178" s="308"/>
      <c r="AD178" s="308"/>
    </row>
    <row r="179" spans="2:30" ht="15.6">
      <c r="B179" s="2">
        <v>43252</v>
      </c>
      <c r="C179" s="1">
        <v>3378</v>
      </c>
      <c r="D179" s="2">
        <f t="shared" si="5"/>
        <v>43252</v>
      </c>
      <c r="E179" s="1">
        <v>483154.08682000003</v>
      </c>
      <c r="F179" s="1">
        <f>'Site A'!F179</f>
        <v>17</v>
      </c>
      <c r="G179" s="2">
        <f t="shared" si="6"/>
        <v>43252</v>
      </c>
      <c r="H179" s="1">
        <v>174354</v>
      </c>
      <c r="I179" s="1">
        <f>'Site B'!I179</f>
        <v>240</v>
      </c>
      <c r="J179" s="2">
        <f t="shared" si="7"/>
        <v>43252</v>
      </c>
      <c r="K179" s="1">
        <v>53561.548799999997</v>
      </c>
      <c r="L179" s="1">
        <v>125788.35197488002</v>
      </c>
      <c r="M179" s="1">
        <f t="shared" si="8"/>
        <v>179349.90077488002</v>
      </c>
      <c r="N179" s="2">
        <f t="shared" si="35"/>
        <v>43252</v>
      </c>
      <c r="O179" s="14">
        <f t="shared" si="36"/>
        <v>14494.622604600001</v>
      </c>
      <c r="P179" s="1">
        <f t="shared" si="37"/>
        <v>17</v>
      </c>
      <c r="R179" s="309" t="s">
        <v>34</v>
      </c>
      <c r="S179" s="310">
        <f t="shared" si="29"/>
        <v>1029256.0869519999</v>
      </c>
      <c r="T179" s="310">
        <f t="shared" si="30"/>
        <v>1488980.204957</v>
      </c>
      <c r="U179" s="310">
        <f t="shared" si="31"/>
        <v>888228.175009</v>
      </c>
      <c r="V179" s="310">
        <f t="shared" si="32"/>
        <v>1101597.2581710001</v>
      </c>
      <c r="W179" s="310">
        <f t="shared" si="33"/>
        <v>1093749.5084480001</v>
      </c>
      <c r="X179" s="308"/>
      <c r="Y179" s="308"/>
      <c r="Z179" s="308"/>
      <c r="AA179" s="308"/>
      <c r="AB179" s="308"/>
      <c r="AC179" s="308"/>
      <c r="AD179" s="308"/>
    </row>
    <row r="180" spans="2:30">
      <c r="B180" s="2">
        <v>43282</v>
      </c>
      <c r="C180" s="1">
        <v>3866</v>
      </c>
      <c r="D180" s="2">
        <f t="shared" si="5"/>
        <v>43282</v>
      </c>
      <c r="E180" s="1">
        <v>146799.235693</v>
      </c>
      <c r="F180" s="1">
        <f>'Site A'!F180</f>
        <v>3</v>
      </c>
      <c r="G180" s="2">
        <f t="shared" si="6"/>
        <v>43282</v>
      </c>
      <c r="H180" s="1">
        <v>178168</v>
      </c>
      <c r="I180" s="1">
        <f>'Site B'!I180</f>
        <v>232.5</v>
      </c>
      <c r="J180" s="2">
        <f t="shared" si="7"/>
        <v>43282</v>
      </c>
      <c r="K180" s="1">
        <v>54733.209599999995</v>
      </c>
      <c r="L180" s="1">
        <v>36233.059367512004</v>
      </c>
      <c r="M180" s="1">
        <f t="shared" si="8"/>
        <v>90966.268967512005</v>
      </c>
      <c r="N180" s="2">
        <f t="shared" si="35"/>
        <v>43282</v>
      </c>
      <c r="O180" s="14">
        <f t="shared" si="36"/>
        <v>4403.9770707899997</v>
      </c>
      <c r="P180" s="1">
        <f t="shared" si="37"/>
        <v>3</v>
      </c>
    </row>
    <row r="181" spans="2:30">
      <c r="B181" s="2">
        <v>43313</v>
      </c>
      <c r="C181" s="1">
        <v>3862</v>
      </c>
      <c r="D181" s="2">
        <f t="shared" si="5"/>
        <v>43313</v>
      </c>
      <c r="E181" s="1">
        <v>169262.88704999999</v>
      </c>
      <c r="F181" s="1">
        <f>'Site A'!F181</f>
        <v>14</v>
      </c>
      <c r="G181" s="2">
        <f t="shared" si="6"/>
        <v>43313</v>
      </c>
      <c r="H181" s="1">
        <v>172538</v>
      </c>
      <c r="I181" s="1">
        <f>'Site B'!I181</f>
        <v>248</v>
      </c>
      <c r="J181" s="2">
        <f t="shared" si="7"/>
        <v>43313</v>
      </c>
      <c r="K181" s="1">
        <v>53003.673599999995</v>
      </c>
      <c r="L181" s="1">
        <v>42293.769217200002</v>
      </c>
      <c r="M181" s="1">
        <f t="shared" si="8"/>
        <v>95297.442817200004</v>
      </c>
      <c r="N181" s="2">
        <f t="shared" si="35"/>
        <v>43313</v>
      </c>
      <c r="O181" s="14">
        <f t="shared" si="36"/>
        <v>5077.8866114999992</v>
      </c>
      <c r="P181" s="1">
        <f t="shared" si="37"/>
        <v>14</v>
      </c>
    </row>
    <row r="182" spans="2:30">
      <c r="B182" s="2">
        <v>43344</v>
      </c>
      <c r="C182" s="1">
        <v>3302</v>
      </c>
      <c r="D182" s="2">
        <f t="shared" si="5"/>
        <v>43344</v>
      </c>
      <c r="E182" s="1">
        <v>153163.104961</v>
      </c>
      <c r="F182" s="1">
        <f>'Site A'!F182</f>
        <v>53</v>
      </c>
      <c r="G182" s="2">
        <f t="shared" si="6"/>
        <v>43344</v>
      </c>
      <c r="H182" s="1">
        <v>173452</v>
      </c>
      <c r="I182" s="1">
        <f>'Site B'!I182</f>
        <v>300</v>
      </c>
      <c r="J182" s="2">
        <f t="shared" si="7"/>
        <v>43344</v>
      </c>
      <c r="K182" s="1">
        <v>53284.454399999995</v>
      </c>
      <c r="L182" s="1">
        <v>37404.011312824005</v>
      </c>
      <c r="M182" s="1">
        <f t="shared" si="8"/>
        <v>90688.465712823992</v>
      </c>
      <c r="N182" s="2">
        <f t="shared" si="35"/>
        <v>43344</v>
      </c>
      <c r="O182" s="14">
        <f t="shared" si="36"/>
        <v>4594.8931488299995</v>
      </c>
      <c r="P182" s="1">
        <f t="shared" si="37"/>
        <v>53</v>
      </c>
    </row>
    <row r="183" spans="2:30">
      <c r="B183" s="2">
        <v>43374</v>
      </c>
      <c r="C183" s="1">
        <v>3137</v>
      </c>
      <c r="D183" s="2">
        <f t="shared" si="5"/>
        <v>43374</v>
      </c>
      <c r="E183" s="1">
        <v>245349.785172</v>
      </c>
      <c r="F183" s="1">
        <f>'Site A'!F183</f>
        <v>120</v>
      </c>
      <c r="G183" s="2">
        <f t="shared" si="6"/>
        <v>43374</v>
      </c>
      <c r="H183" s="1">
        <v>199493</v>
      </c>
      <c r="I183" s="1">
        <f>'Site B'!I183</f>
        <v>403</v>
      </c>
      <c r="J183" s="2">
        <f t="shared" si="7"/>
        <v>43374</v>
      </c>
      <c r="K183" s="1">
        <v>61284.249599999996</v>
      </c>
      <c r="L183" s="1">
        <v>58980.127071647999</v>
      </c>
      <c r="M183" s="1">
        <f t="shared" si="8"/>
        <v>120264.376671648</v>
      </c>
      <c r="N183" s="2">
        <f t="shared" si="35"/>
        <v>43374</v>
      </c>
      <c r="O183" s="14">
        <f t="shared" si="36"/>
        <v>7360.4935551600001</v>
      </c>
      <c r="P183" s="1">
        <f t="shared" si="37"/>
        <v>120</v>
      </c>
    </row>
    <row r="184" spans="2:30">
      <c r="B184" s="2">
        <v>43405</v>
      </c>
      <c r="C184" s="1">
        <v>3115</v>
      </c>
      <c r="D184" s="2">
        <f t="shared" si="5"/>
        <v>43405</v>
      </c>
      <c r="E184" s="1">
        <v>703489.63755299989</v>
      </c>
      <c r="F184" s="1">
        <f>'Site A'!F184</f>
        <v>182</v>
      </c>
      <c r="G184" s="2">
        <f t="shared" si="6"/>
        <v>43405</v>
      </c>
      <c r="H184" s="1">
        <v>216003</v>
      </c>
      <c r="I184" s="1">
        <f>'Site B'!I184</f>
        <v>420</v>
      </c>
      <c r="J184" s="2">
        <f t="shared" si="7"/>
        <v>43405</v>
      </c>
      <c r="K184" s="1">
        <v>66356.121599999999</v>
      </c>
      <c r="L184" s="1">
        <v>175558.54870975198</v>
      </c>
      <c r="M184" s="1">
        <f>L184+K184</f>
        <v>241914.67030975199</v>
      </c>
      <c r="N184" s="2">
        <f t="shared" si="35"/>
        <v>43405</v>
      </c>
      <c r="O184" s="14">
        <f t="shared" si="36"/>
        <v>21104.689126589998</v>
      </c>
      <c r="P184" s="1">
        <f t="shared" si="37"/>
        <v>182</v>
      </c>
    </row>
    <row r="185" spans="2:30">
      <c r="B185" s="2">
        <v>43435</v>
      </c>
      <c r="C185" s="1">
        <v>3594</v>
      </c>
      <c r="D185" s="2">
        <f t="shared" si="5"/>
        <v>43435</v>
      </c>
      <c r="E185" s="1">
        <v>691083.03101699997</v>
      </c>
      <c r="F185" s="1">
        <f>'Site A'!F185</f>
        <v>234</v>
      </c>
      <c r="G185" s="2">
        <f t="shared" si="6"/>
        <v>43435</v>
      </c>
      <c r="H185" s="1">
        <v>198548</v>
      </c>
      <c r="I185" s="1">
        <f>'Site B'!I185</f>
        <v>496</v>
      </c>
      <c r="J185" s="2">
        <f t="shared" si="7"/>
        <v>43435</v>
      </c>
      <c r="K185" s="1">
        <v>60993.945599999992</v>
      </c>
      <c r="L185" s="1">
        <v>169587.85530712799</v>
      </c>
      <c r="M185" s="1">
        <f>L185+K185</f>
        <v>230581.80090712797</v>
      </c>
      <c r="N185" s="2">
        <f t="shared" si="35"/>
        <v>43435</v>
      </c>
      <c r="O185" s="14">
        <f t="shared" si="36"/>
        <v>20732.490930509997</v>
      </c>
      <c r="P185" s="1">
        <f t="shared" si="37"/>
        <v>234</v>
      </c>
    </row>
    <row r="186" spans="2:30">
      <c r="B186" s="2">
        <v>43466</v>
      </c>
      <c r="C186" s="1">
        <v>3237</v>
      </c>
      <c r="D186" s="2">
        <f t="shared" si="5"/>
        <v>43466</v>
      </c>
      <c r="E186" s="1">
        <v>1390353.3441549998</v>
      </c>
      <c r="F186" s="1">
        <f>'Site A'!F186</f>
        <v>333</v>
      </c>
      <c r="G186" s="2">
        <f t="shared" si="6"/>
        <v>43466</v>
      </c>
      <c r="H186" s="1">
        <v>222730</v>
      </c>
      <c r="I186" s="1">
        <f>'Site B'!I186</f>
        <v>496</v>
      </c>
      <c r="J186" s="2">
        <f t="shared" si="7"/>
        <v>43466</v>
      </c>
      <c r="K186" s="1">
        <v>68422.655999999988</v>
      </c>
      <c r="L186" s="1">
        <v>359103.11552451999</v>
      </c>
      <c r="M186" s="1">
        <f t="shared" si="8"/>
        <v>427525.77152452001</v>
      </c>
      <c r="N186" s="2">
        <f t="shared" ref="N186:N200" si="38">J186</f>
        <v>43466</v>
      </c>
      <c r="O186" s="14">
        <f t="shared" ref="O186:O200" si="39">E186*0.03</f>
        <v>41710.600324649997</v>
      </c>
    </row>
    <row r="187" spans="2:30">
      <c r="B187" s="2">
        <v>43497</v>
      </c>
      <c r="C187" s="1">
        <v>3428</v>
      </c>
      <c r="D187" s="2">
        <f t="shared" si="5"/>
        <v>43497</v>
      </c>
      <c r="E187" s="1">
        <v>1055666.132219</v>
      </c>
      <c r="F187" s="1">
        <f>'Site A'!F187</f>
        <v>211</v>
      </c>
      <c r="G187" s="2">
        <f t="shared" si="6"/>
        <v>43497</v>
      </c>
      <c r="H187" s="1">
        <v>202383</v>
      </c>
      <c r="I187" s="1">
        <f>'Site B'!I187</f>
        <v>420</v>
      </c>
      <c r="J187" s="2">
        <f t="shared" si="7"/>
        <v>43497</v>
      </c>
      <c r="K187" s="1">
        <v>62172.057599999993</v>
      </c>
      <c r="L187" s="1">
        <v>269324.40352829604</v>
      </c>
      <c r="M187" s="1">
        <f t="shared" ref="M187:M200" si="40">L187+K187</f>
        <v>331496.46112829604</v>
      </c>
      <c r="N187" s="2">
        <f t="shared" si="38"/>
        <v>43497</v>
      </c>
      <c r="O187" s="14">
        <f t="shared" si="39"/>
        <v>31669.983966569998</v>
      </c>
    </row>
    <row r="188" spans="2:30">
      <c r="B188" s="2">
        <v>43525</v>
      </c>
      <c r="C188" s="1">
        <v>3245</v>
      </c>
      <c r="D188" s="2">
        <f t="shared" si="5"/>
        <v>43525</v>
      </c>
      <c r="E188" s="1">
        <v>1093749.5084480001</v>
      </c>
      <c r="F188" s="1">
        <f>'Site A'!F188</f>
        <v>188</v>
      </c>
      <c r="G188" s="2">
        <f t="shared" si="6"/>
        <v>43525</v>
      </c>
      <c r="H188" s="1">
        <v>208133</v>
      </c>
      <c r="I188" s="1">
        <f>'Site B'!I188</f>
        <v>403</v>
      </c>
      <c r="J188" s="2">
        <f t="shared" si="7"/>
        <v>43525</v>
      </c>
      <c r="K188" s="1">
        <v>63938.457599999994</v>
      </c>
      <c r="L188" s="1">
        <v>280561.87615443196</v>
      </c>
      <c r="M188" s="1">
        <f t="shared" si="40"/>
        <v>344500.33375443192</v>
      </c>
      <c r="N188" s="2">
        <f t="shared" si="38"/>
        <v>43525</v>
      </c>
      <c r="O188" s="14">
        <f t="shared" si="39"/>
        <v>32812.485253439998</v>
      </c>
    </row>
    <row r="189" spans="2:30">
      <c r="B189" s="2">
        <v>43556</v>
      </c>
      <c r="C189" s="1">
        <v>0</v>
      </c>
      <c r="D189" s="2">
        <f t="shared" si="5"/>
        <v>43556</v>
      </c>
      <c r="E189" s="1">
        <v>0</v>
      </c>
      <c r="F189" s="1">
        <f>'Site A'!F189</f>
        <v>0</v>
      </c>
      <c r="G189" s="2">
        <f t="shared" si="6"/>
        <v>43556</v>
      </c>
      <c r="H189" s="1">
        <v>0</v>
      </c>
      <c r="I189" s="1">
        <f>'Site B'!I189</f>
        <v>330</v>
      </c>
      <c r="J189" s="2">
        <f t="shared" si="7"/>
        <v>43556</v>
      </c>
      <c r="K189" s="1">
        <v>0</v>
      </c>
      <c r="L189" s="1">
        <v>0</v>
      </c>
      <c r="M189" s="1">
        <f t="shared" si="40"/>
        <v>0</v>
      </c>
      <c r="N189" s="2">
        <f t="shared" si="38"/>
        <v>43556</v>
      </c>
      <c r="O189" s="14">
        <f t="shared" si="39"/>
        <v>0</v>
      </c>
    </row>
    <row r="190" spans="2:30">
      <c r="B190" s="2">
        <v>43586</v>
      </c>
      <c r="C190" s="1">
        <v>0</v>
      </c>
      <c r="D190" s="2">
        <f t="shared" si="5"/>
        <v>43586</v>
      </c>
      <c r="E190" s="1">
        <v>0</v>
      </c>
      <c r="F190" s="1">
        <f>'Site A'!F190</f>
        <v>0</v>
      </c>
      <c r="G190" s="2">
        <f t="shared" si="6"/>
        <v>43586</v>
      </c>
      <c r="H190" s="1">
        <v>0</v>
      </c>
      <c r="I190" s="1">
        <f>'Site B'!I190</f>
        <v>279</v>
      </c>
      <c r="J190" s="2">
        <f t="shared" si="7"/>
        <v>43586</v>
      </c>
      <c r="K190" s="1">
        <v>0</v>
      </c>
      <c r="L190" s="1">
        <v>0</v>
      </c>
      <c r="M190" s="1">
        <f t="shared" si="40"/>
        <v>0</v>
      </c>
      <c r="N190" s="2">
        <f t="shared" si="38"/>
        <v>43586</v>
      </c>
      <c r="O190" s="14">
        <f t="shared" si="39"/>
        <v>0</v>
      </c>
    </row>
    <row r="191" spans="2:30">
      <c r="B191" s="2">
        <v>43617</v>
      </c>
      <c r="C191" s="1">
        <v>0</v>
      </c>
      <c r="D191" s="2">
        <f t="shared" si="5"/>
        <v>43617</v>
      </c>
      <c r="E191" s="1">
        <v>0</v>
      </c>
      <c r="F191" s="1">
        <f>'Site A'!F191</f>
        <v>0</v>
      </c>
      <c r="G191" s="2">
        <f t="shared" si="6"/>
        <v>43617</v>
      </c>
      <c r="H191" s="1">
        <v>0</v>
      </c>
      <c r="I191" s="1">
        <f>'Site B'!I191</f>
        <v>240</v>
      </c>
      <c r="J191" s="2">
        <f t="shared" si="7"/>
        <v>43617</v>
      </c>
      <c r="K191" s="1">
        <v>0</v>
      </c>
      <c r="L191" s="1">
        <v>0</v>
      </c>
      <c r="M191" s="1">
        <f t="shared" si="40"/>
        <v>0</v>
      </c>
      <c r="N191" s="2">
        <f t="shared" si="38"/>
        <v>43617</v>
      </c>
      <c r="O191" s="14">
        <f t="shared" si="39"/>
        <v>0</v>
      </c>
    </row>
    <row r="192" spans="2:30">
      <c r="B192" s="2">
        <v>43647</v>
      </c>
      <c r="C192" s="1">
        <v>0</v>
      </c>
      <c r="D192" s="2">
        <f t="shared" si="5"/>
        <v>43647</v>
      </c>
      <c r="E192" s="1">
        <v>0</v>
      </c>
      <c r="F192" s="1">
        <f>'Site A'!F192</f>
        <v>0</v>
      </c>
      <c r="G192" s="2">
        <f t="shared" si="6"/>
        <v>43647</v>
      </c>
      <c r="H192" s="1">
        <v>0</v>
      </c>
      <c r="I192" s="1">
        <f>'Site B'!I192</f>
        <v>232.5</v>
      </c>
      <c r="J192" s="2">
        <f t="shared" si="7"/>
        <v>43647</v>
      </c>
      <c r="K192" s="1">
        <v>0</v>
      </c>
      <c r="L192" s="1">
        <v>0</v>
      </c>
      <c r="M192" s="1">
        <f t="shared" si="40"/>
        <v>0</v>
      </c>
      <c r="N192" s="2">
        <f t="shared" si="38"/>
        <v>43647</v>
      </c>
      <c r="O192" s="14">
        <f t="shared" si="39"/>
        <v>0</v>
      </c>
    </row>
    <row r="193" spans="2:15">
      <c r="B193" s="2">
        <v>43678</v>
      </c>
      <c r="C193" s="1">
        <v>0</v>
      </c>
      <c r="D193" s="2">
        <f t="shared" si="5"/>
        <v>43678</v>
      </c>
      <c r="E193" s="1">
        <v>0</v>
      </c>
      <c r="F193" s="1">
        <f>'Site A'!F193</f>
        <v>0</v>
      </c>
      <c r="G193" s="2">
        <f t="shared" si="6"/>
        <v>43678</v>
      </c>
      <c r="H193" s="1">
        <v>0</v>
      </c>
      <c r="I193" s="1">
        <f>'Site B'!I193</f>
        <v>248</v>
      </c>
      <c r="J193" s="2">
        <f t="shared" si="7"/>
        <v>43678</v>
      </c>
      <c r="K193" s="1">
        <v>0</v>
      </c>
      <c r="L193" s="1">
        <v>0</v>
      </c>
      <c r="M193" s="1">
        <f t="shared" si="40"/>
        <v>0</v>
      </c>
      <c r="N193" s="2">
        <f t="shared" si="38"/>
        <v>43678</v>
      </c>
      <c r="O193" s="14">
        <f t="shared" si="39"/>
        <v>0</v>
      </c>
    </row>
    <row r="194" spans="2:15">
      <c r="B194" s="2">
        <v>43709</v>
      </c>
      <c r="C194" s="1">
        <v>0</v>
      </c>
      <c r="D194" s="2">
        <f t="shared" ref="D194:D200" si="41">B194</f>
        <v>43709</v>
      </c>
      <c r="E194" s="1">
        <v>0</v>
      </c>
      <c r="F194" s="1">
        <f>'Site A'!F194</f>
        <v>0</v>
      </c>
      <c r="G194" s="2">
        <f t="shared" ref="G194:G200" si="42">B194</f>
        <v>43709</v>
      </c>
      <c r="H194" s="1">
        <v>0</v>
      </c>
      <c r="I194" s="1">
        <f>'Site B'!I194</f>
        <v>300</v>
      </c>
      <c r="J194" s="2">
        <f t="shared" ref="J194:J200" si="43">G194</f>
        <v>43709</v>
      </c>
      <c r="K194" s="1">
        <v>0</v>
      </c>
      <c r="L194" s="1">
        <v>0</v>
      </c>
      <c r="M194" s="1">
        <f t="shared" si="40"/>
        <v>0</v>
      </c>
      <c r="N194" s="2">
        <f t="shared" si="38"/>
        <v>43709</v>
      </c>
      <c r="O194" s="14">
        <f t="shared" si="39"/>
        <v>0</v>
      </c>
    </row>
    <row r="195" spans="2:15">
      <c r="B195" s="2">
        <v>43739</v>
      </c>
      <c r="C195" s="1">
        <v>0</v>
      </c>
      <c r="D195" s="2">
        <f t="shared" si="41"/>
        <v>43739</v>
      </c>
      <c r="E195" s="1">
        <v>0</v>
      </c>
      <c r="F195" s="1">
        <f>'Site A'!F195</f>
        <v>0</v>
      </c>
      <c r="G195" s="2">
        <f t="shared" si="42"/>
        <v>43739</v>
      </c>
      <c r="H195" s="1">
        <v>0</v>
      </c>
      <c r="I195" s="1">
        <f>'Site B'!I195</f>
        <v>403</v>
      </c>
      <c r="J195" s="2">
        <f t="shared" si="43"/>
        <v>43739</v>
      </c>
      <c r="K195" s="1">
        <v>0</v>
      </c>
      <c r="L195" s="1">
        <v>0</v>
      </c>
      <c r="M195" s="1">
        <f t="shared" si="40"/>
        <v>0</v>
      </c>
      <c r="N195" s="2">
        <f t="shared" si="38"/>
        <v>43739</v>
      </c>
      <c r="O195" s="14">
        <f t="shared" si="39"/>
        <v>0</v>
      </c>
    </row>
    <row r="196" spans="2:15">
      <c r="B196" s="2">
        <v>43770</v>
      </c>
      <c r="C196" s="1">
        <v>0</v>
      </c>
      <c r="D196" s="2">
        <f t="shared" si="41"/>
        <v>43770</v>
      </c>
      <c r="E196" s="1">
        <v>0</v>
      </c>
      <c r="F196" s="1">
        <f>'Site A'!F196</f>
        <v>0</v>
      </c>
      <c r="G196" s="2">
        <f t="shared" si="42"/>
        <v>43770</v>
      </c>
      <c r="H196" s="1">
        <v>0</v>
      </c>
      <c r="I196" s="1">
        <f>'Site B'!I196</f>
        <v>420</v>
      </c>
      <c r="J196" s="2">
        <f t="shared" si="43"/>
        <v>43770</v>
      </c>
      <c r="K196" s="1">
        <v>0</v>
      </c>
      <c r="L196" s="1">
        <v>0</v>
      </c>
      <c r="M196" s="1">
        <f t="shared" si="40"/>
        <v>0</v>
      </c>
      <c r="N196" s="2">
        <f t="shared" si="38"/>
        <v>43770</v>
      </c>
      <c r="O196" s="14">
        <f t="shared" si="39"/>
        <v>0</v>
      </c>
    </row>
    <row r="197" spans="2:15">
      <c r="B197" s="2">
        <v>43800</v>
      </c>
      <c r="C197" s="1">
        <v>0</v>
      </c>
      <c r="D197" s="2">
        <f t="shared" si="41"/>
        <v>43800</v>
      </c>
      <c r="E197" s="1">
        <v>0</v>
      </c>
      <c r="F197" s="1">
        <f>'Site A'!F197</f>
        <v>0</v>
      </c>
      <c r="G197" s="2">
        <f t="shared" si="42"/>
        <v>43800</v>
      </c>
      <c r="H197" s="1">
        <v>0</v>
      </c>
      <c r="I197" s="1">
        <f>'Site B'!I197</f>
        <v>496</v>
      </c>
      <c r="J197" s="2">
        <f t="shared" si="43"/>
        <v>43800</v>
      </c>
      <c r="K197" s="1">
        <v>0</v>
      </c>
      <c r="L197" s="1">
        <v>0</v>
      </c>
      <c r="M197" s="1">
        <f t="shared" si="40"/>
        <v>0</v>
      </c>
      <c r="N197" s="2">
        <f t="shared" si="38"/>
        <v>43800</v>
      </c>
      <c r="O197" s="14">
        <f t="shared" si="39"/>
        <v>0</v>
      </c>
    </row>
    <row r="198" spans="2:15">
      <c r="B198" s="2">
        <v>43831</v>
      </c>
      <c r="C198" s="1">
        <v>0</v>
      </c>
      <c r="D198" s="2">
        <f t="shared" si="41"/>
        <v>43831</v>
      </c>
      <c r="E198" s="1">
        <v>0</v>
      </c>
      <c r="F198" s="1">
        <f>'Site A'!F198</f>
        <v>0</v>
      </c>
      <c r="G198" s="2">
        <f t="shared" si="42"/>
        <v>43831</v>
      </c>
      <c r="H198" s="1">
        <v>0</v>
      </c>
      <c r="I198" s="1">
        <f>'Site B'!I198</f>
        <v>496</v>
      </c>
      <c r="J198" s="2">
        <f t="shared" si="43"/>
        <v>43831</v>
      </c>
      <c r="K198" s="1">
        <v>0</v>
      </c>
      <c r="L198" s="1">
        <v>0</v>
      </c>
      <c r="M198" s="1">
        <f t="shared" si="40"/>
        <v>0</v>
      </c>
      <c r="N198" s="2">
        <f t="shared" si="38"/>
        <v>43831</v>
      </c>
      <c r="O198" s="14">
        <f t="shared" si="39"/>
        <v>0</v>
      </c>
    </row>
    <row r="199" spans="2:15">
      <c r="B199" s="2">
        <v>43862</v>
      </c>
      <c r="C199" s="1">
        <v>0</v>
      </c>
      <c r="D199" s="2">
        <f t="shared" si="41"/>
        <v>43862</v>
      </c>
      <c r="E199" s="1">
        <v>0</v>
      </c>
      <c r="F199" s="1">
        <f>'Site A'!F199</f>
        <v>0</v>
      </c>
      <c r="G199" s="2">
        <f t="shared" si="42"/>
        <v>43862</v>
      </c>
      <c r="H199" s="1">
        <v>0</v>
      </c>
      <c r="I199" s="1">
        <f>'Site B'!I199</f>
        <v>420</v>
      </c>
      <c r="J199" s="2">
        <f t="shared" si="43"/>
        <v>43862</v>
      </c>
      <c r="K199" s="1">
        <v>0</v>
      </c>
      <c r="L199" s="1">
        <v>0</v>
      </c>
      <c r="M199" s="1">
        <f t="shared" si="40"/>
        <v>0</v>
      </c>
      <c r="N199" s="2">
        <f t="shared" si="38"/>
        <v>43862</v>
      </c>
      <c r="O199" s="14">
        <f t="shared" si="39"/>
        <v>0</v>
      </c>
    </row>
    <row r="200" spans="2:15">
      <c r="B200" s="2">
        <v>43891</v>
      </c>
      <c r="C200" s="1">
        <v>0</v>
      </c>
      <c r="D200" s="2">
        <f t="shared" si="41"/>
        <v>43891</v>
      </c>
      <c r="E200" s="1">
        <v>0</v>
      </c>
      <c r="F200" s="1">
        <f>'Site A'!F200</f>
        <v>0</v>
      </c>
      <c r="G200" s="2">
        <f t="shared" si="42"/>
        <v>43891</v>
      </c>
      <c r="H200" s="1">
        <v>0</v>
      </c>
      <c r="I200" s="1">
        <f>'Site B'!I200</f>
        <v>403</v>
      </c>
      <c r="J200" s="2">
        <f t="shared" si="43"/>
        <v>43891</v>
      </c>
      <c r="K200" s="1">
        <v>0</v>
      </c>
      <c r="L200" s="1">
        <v>0</v>
      </c>
      <c r="M200" s="1">
        <f t="shared" si="40"/>
        <v>0</v>
      </c>
      <c r="N200" s="2">
        <f t="shared" si="38"/>
        <v>43891</v>
      </c>
      <c r="O200" s="14">
        <f t="shared" si="39"/>
        <v>0</v>
      </c>
    </row>
    <row r="201" spans="2:15">
      <c r="B201" s="2"/>
    </row>
  </sheetData>
  <mergeCells count="6">
    <mergeCell ref="R65:R66"/>
    <mergeCell ref="B9:H9"/>
    <mergeCell ref="B12:G12"/>
    <mergeCell ref="O65:O66"/>
    <mergeCell ref="P65:P66"/>
    <mergeCell ref="Q65:Q66"/>
  </mergeCells>
  <conditionalFormatting sqref="I87:I88">
    <cfRule type="containsText" dxfId="33" priority="41" operator="containsText" text="Good">
      <formula>NOT(ISERROR(SEARCH("Good",I87)))</formula>
    </cfRule>
    <cfRule type="containsText" dxfId="32" priority="42" operator="containsText" text="Typical">
      <formula>NOT(ISERROR(SEARCH("Typical",I87)))</formula>
    </cfRule>
    <cfRule type="containsText" dxfId="31" priority="43" operator="containsText" text="Poor">
      <formula>NOT(ISERROR(SEARCH("Poor",I87)))</formula>
    </cfRule>
  </conditionalFormatting>
  <conditionalFormatting sqref="I85">
    <cfRule type="containsText" dxfId="30" priority="35" operator="containsText" text="Good">
      <formula>NOT(ISERROR(SEARCH("Good",I85)))</formula>
    </cfRule>
    <cfRule type="containsText" dxfId="29" priority="36" operator="containsText" text="Typical">
      <formula>NOT(ISERROR(SEARCH("Typical",I85)))</formula>
    </cfRule>
    <cfRule type="containsText" dxfId="28" priority="37" operator="containsText" text="Poor">
      <formula>NOT(ISERROR(SEARCH("Poor",I85)))</formula>
    </cfRule>
  </conditionalFormatting>
  <conditionalFormatting sqref="I89:I90">
    <cfRule type="containsText" dxfId="27" priority="29" operator="containsText" text="Good">
      <formula>NOT(ISERROR(SEARCH("Good",I89)))</formula>
    </cfRule>
    <cfRule type="containsText" dxfId="26" priority="30" operator="containsText" text="Typical">
      <formula>NOT(ISERROR(SEARCH("Typical",I89)))</formula>
    </cfRule>
    <cfRule type="containsText" dxfId="25" priority="31" operator="containsText" text="Poor">
      <formula>NOT(ISERROR(SEARCH("Poor",I89)))</formula>
    </cfRule>
  </conditionalFormatting>
  <conditionalFormatting sqref="C88">
    <cfRule type="containsText" dxfId="24" priority="23" operator="containsText" text="Good">
      <formula>NOT(ISERROR(SEARCH("Good",C88)))</formula>
    </cfRule>
    <cfRule type="containsText" dxfId="23" priority="24" operator="containsText" text="Typical">
      <formula>NOT(ISERROR(SEARCH("Typical",C88)))</formula>
    </cfRule>
    <cfRule type="containsText" dxfId="22" priority="25" operator="containsText" text="Poor">
      <formula>NOT(ISERROR(SEARCH("Poor",C88)))</formula>
    </cfRule>
  </conditionalFormatting>
  <conditionalFormatting sqref="C91:C94">
    <cfRule type="containsText" dxfId="21" priority="26" operator="containsText" text="Good">
      <formula>NOT(ISERROR(SEARCH("Good",C91)))</formula>
    </cfRule>
    <cfRule type="containsText" dxfId="20" priority="27" operator="containsText" text="Typical">
      <formula>NOT(ISERROR(SEARCH("Typical",C91)))</formula>
    </cfRule>
    <cfRule type="containsText" dxfId="19" priority="28" operator="containsText" text="Poor">
      <formula>NOT(ISERROR(SEARCH("Poor",C91)))</formula>
    </cfRule>
  </conditionalFormatting>
  <conditionalFormatting sqref="S65">
    <cfRule type="containsText" dxfId="18" priority="4" operator="containsText" text="higher">
      <formula>NOT(ISERROR(SEARCH("higher",S65)))</formula>
    </cfRule>
    <cfRule type="containsText" dxfId="17" priority="5" operator="containsText" text="improvement">
      <formula>NOT(ISERROR(SEARCH("improvement",S65)))</formula>
    </cfRule>
  </conditionalFormatting>
  <conditionalFormatting sqref="O98">
    <cfRule type="containsText" dxfId="16" priority="17" operator="containsText" text="Good">
      <formula>NOT(ISERROR(SEARCH("Good",O98)))</formula>
    </cfRule>
    <cfRule type="containsText" dxfId="15" priority="18" operator="containsText" text="Typical">
      <formula>NOT(ISERROR(SEARCH("Typical",O98)))</formula>
    </cfRule>
    <cfRule type="containsText" dxfId="14" priority="19" operator="containsText" text="Poor">
      <formula>NOT(ISERROR(SEARCH("Poor",O98)))</formula>
    </cfRule>
  </conditionalFormatting>
  <conditionalFormatting sqref="O98">
    <cfRule type="containsText" dxfId="13" priority="14" operator="containsText" text="Good">
      <formula>NOT(ISERROR(SEARCH("Good",O98)))</formula>
    </cfRule>
    <cfRule type="containsText" dxfId="12" priority="15" operator="containsText" text="Typical">
      <formula>NOT(ISERROR(SEARCH("Typical",O98)))</formula>
    </cfRule>
    <cfRule type="containsText" dxfId="11" priority="16" operator="containsText" text="Poor">
      <formula>NOT(ISERROR(SEARCH("Poor",O98)))</formula>
    </cfRule>
  </conditionalFormatting>
  <conditionalFormatting sqref="S60:S61">
    <cfRule type="containsText" dxfId="10" priority="11" operator="containsText" text="Good">
      <formula>NOT(ISERROR(SEARCH("Good",S60)))</formula>
    </cfRule>
    <cfRule type="containsText" dxfId="9" priority="12" operator="containsText" text="Typical">
      <formula>NOT(ISERROR(SEARCH("Typical",S60)))</formula>
    </cfRule>
    <cfRule type="containsText" dxfId="8" priority="13" operator="containsText" text="Poor">
      <formula>NOT(ISERROR(SEARCH("Poor",S60)))</formula>
    </cfRule>
  </conditionalFormatting>
  <conditionalFormatting sqref="S66">
    <cfRule type="containsText" dxfId="7" priority="6" operator="containsText" text="higher">
      <formula>NOT(ISERROR(SEARCH("higher",S66)))</formula>
    </cfRule>
    <cfRule type="containsText" dxfId="6" priority="7" operator="containsText" text="improvement">
      <formula>NOT(ISERROR(SEARCH("improvement",S66)))</formula>
    </cfRule>
  </conditionalFormatting>
  <conditionalFormatting sqref="S64">
    <cfRule type="containsText" dxfId="5" priority="8" operator="containsText" text="Good">
      <formula>NOT(ISERROR(SEARCH("Good",S64)))</formula>
    </cfRule>
    <cfRule type="containsText" dxfId="4" priority="9" operator="containsText" text="Typical">
      <formula>NOT(ISERROR(SEARCH("Typical",S64)))</formula>
    </cfRule>
    <cfRule type="containsText" dxfId="3" priority="10" operator="containsText" text="Poor">
      <formula>NOT(ISERROR(SEARCH("Poor",S64)))</formula>
    </cfRule>
  </conditionalFormatting>
  <conditionalFormatting sqref="AB9">
    <cfRule type="beginsWith" dxfId="2" priority="1" operator="beginsWith" text="Good">
      <formula>LEFT(AB9,LEN("Good"))="Good"</formula>
    </cfRule>
    <cfRule type="beginsWith" dxfId="1" priority="2" operator="beginsWith" text="Typical">
      <formula>LEFT(AB9,LEN("Typical"))="Typical"</formula>
    </cfRule>
    <cfRule type="beginsWith" dxfId="0" priority="3" operator="beginsWith" text="Poor">
      <formula>LEFT(AB9,LEN("Poor"))="Poor"</formula>
    </cfRule>
  </conditionalFormatting>
  <dataValidations count="1">
    <dataValidation allowBlank="1" sqref="L70 K62:L64 O60"/>
  </dataValidations>
  <pageMargins left="0.23622047244094491" right="0.23622047244094491" top="0.74803149606299213" bottom="0.74803149606299213" header="0.31496062992125984" footer="0.31496062992125984"/>
  <pageSetup paperSize="9" scale="40" fitToHeight="0"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76"/>
  <sheetViews>
    <sheetView zoomScale="80" zoomScaleNormal="80" workbookViewId="0">
      <pane ySplit="8" topLeftCell="A133" activePane="bottomLeft" state="frozen"/>
      <selection pane="bottomLeft" activeCell="A4" sqref="A4:XFD5"/>
    </sheetView>
  </sheetViews>
  <sheetFormatPr defaultRowHeight="14.4"/>
  <cols>
    <col min="1" max="3" width="12.77734375" customWidth="1"/>
    <col min="4" max="4" width="12.77734375" style="1" customWidth="1"/>
    <col min="5" max="7" width="12.77734375" customWidth="1"/>
    <col min="8" max="8" width="12.77734375" style="1" customWidth="1"/>
    <col min="10" max="10" width="15" customWidth="1"/>
    <col min="11" max="13" width="12.77734375" customWidth="1"/>
    <col min="14" max="14" width="15" customWidth="1"/>
    <col min="15" max="17" width="12.77734375" customWidth="1"/>
    <col min="18" max="18" width="3.5546875" customWidth="1"/>
    <col min="19" max="26" width="12.77734375" customWidth="1"/>
    <col min="27" max="27" width="4.21875" customWidth="1"/>
    <col min="28" max="33" width="12.77734375" customWidth="1"/>
  </cols>
  <sheetData>
    <row r="1" spans="1:33" ht="18" thickBot="1">
      <c r="A1" s="263" t="s">
        <v>36</v>
      </c>
      <c r="B1" s="19"/>
      <c r="C1" s="19"/>
      <c r="D1" s="20"/>
      <c r="E1" s="263"/>
      <c r="F1" s="19"/>
      <c r="G1" s="19"/>
      <c r="H1" s="20"/>
      <c r="J1" s="19"/>
      <c r="K1" s="19"/>
      <c r="L1" s="19"/>
      <c r="M1" s="19"/>
      <c r="N1" s="19"/>
      <c r="O1" s="19"/>
      <c r="P1" s="19"/>
      <c r="Q1" s="19"/>
      <c r="S1" s="19"/>
      <c r="T1" s="19"/>
      <c r="U1" s="19"/>
      <c r="V1" s="19"/>
      <c r="W1" s="19"/>
      <c r="X1" s="19"/>
      <c r="Y1" s="19"/>
      <c r="Z1" s="19"/>
      <c r="AB1" s="19"/>
      <c r="AC1" s="19"/>
      <c r="AD1" s="19"/>
      <c r="AE1" s="19"/>
      <c r="AF1" s="19"/>
      <c r="AG1" s="19"/>
    </row>
    <row r="2" spans="1:33" ht="18" thickBot="1">
      <c r="A2" s="108" t="s">
        <v>18</v>
      </c>
      <c r="B2" s="22"/>
      <c r="C2" s="22"/>
      <c r="D2" s="23"/>
      <c r="E2" s="108" t="s">
        <v>18</v>
      </c>
      <c r="F2" s="22"/>
      <c r="G2" s="22"/>
      <c r="H2" s="23"/>
      <c r="J2" s="108" t="s">
        <v>10</v>
      </c>
      <c r="K2" s="22"/>
      <c r="L2" s="22"/>
      <c r="M2" s="110"/>
      <c r="N2" s="108" t="s">
        <v>10</v>
      </c>
      <c r="O2" s="22"/>
      <c r="P2" s="22"/>
      <c r="Q2" s="110"/>
      <c r="S2" s="274" t="s">
        <v>72</v>
      </c>
      <c r="T2" s="275"/>
      <c r="U2" s="275"/>
      <c r="V2" s="275"/>
      <c r="W2" s="274" t="s">
        <v>72</v>
      </c>
      <c r="X2" s="275"/>
      <c r="Y2" s="275"/>
      <c r="Z2" s="275"/>
      <c r="AB2" s="108" t="s">
        <v>60</v>
      </c>
      <c r="AC2" s="22"/>
      <c r="AD2" s="110"/>
      <c r="AE2" s="108" t="s">
        <v>60</v>
      </c>
      <c r="AF2" s="22"/>
      <c r="AG2" s="110"/>
    </row>
    <row r="3" spans="1:33">
      <c r="A3" s="508" t="s">
        <v>37</v>
      </c>
      <c r="B3" s="509"/>
      <c r="C3" s="509"/>
      <c r="D3" s="510"/>
      <c r="E3" s="508" t="s">
        <v>37</v>
      </c>
      <c r="F3" s="509"/>
      <c r="G3" s="509"/>
      <c r="H3" s="510"/>
      <c r="J3" s="508" t="s">
        <v>37</v>
      </c>
      <c r="K3" s="509"/>
      <c r="L3" s="546"/>
      <c r="M3" s="510"/>
      <c r="N3" s="508" t="s">
        <v>37</v>
      </c>
      <c r="O3" s="509"/>
      <c r="P3" s="546"/>
      <c r="Q3" s="510"/>
      <c r="S3" s="590" t="s">
        <v>37</v>
      </c>
      <c r="T3" s="591"/>
      <c r="U3" s="592"/>
      <c r="V3" s="19"/>
      <c r="W3" s="590" t="s">
        <v>37</v>
      </c>
      <c r="X3" s="591"/>
      <c r="Y3" s="592"/>
      <c r="Z3" s="19"/>
      <c r="AB3" s="563" t="s">
        <v>37</v>
      </c>
      <c r="AC3" s="564"/>
      <c r="AD3" s="565"/>
      <c r="AE3" s="563" t="s">
        <v>37</v>
      </c>
      <c r="AF3" s="564"/>
      <c r="AG3" s="565"/>
    </row>
    <row r="4" spans="1:33" ht="15" thickBot="1">
      <c r="A4" s="586"/>
      <c r="B4" s="587"/>
      <c r="C4" s="587"/>
      <c r="D4" s="588"/>
      <c r="E4" s="547"/>
      <c r="F4" s="521"/>
      <c r="G4" s="521"/>
      <c r="H4" s="522"/>
      <c r="J4" s="579"/>
      <c r="K4" s="580"/>
      <c r="L4" s="581"/>
      <c r="M4" s="582"/>
      <c r="N4" s="583"/>
      <c r="O4" s="584"/>
      <c r="P4" s="584"/>
      <c r="Q4" s="585"/>
      <c r="S4" s="593"/>
      <c r="T4" s="558"/>
      <c r="U4" s="559"/>
      <c r="V4" s="19"/>
      <c r="W4" s="593"/>
      <c r="X4" s="558"/>
      <c r="Y4" s="559"/>
      <c r="Z4" s="19"/>
      <c r="AB4" s="558"/>
      <c r="AC4" s="558"/>
      <c r="AD4" s="559"/>
      <c r="AE4" s="558"/>
      <c r="AF4" s="558"/>
      <c r="AG4" s="559"/>
    </row>
    <row r="5" spans="1:33" ht="15" thickBot="1">
      <c r="A5" s="264"/>
      <c r="B5" s="589"/>
      <c r="C5" s="553"/>
      <c r="D5" s="552"/>
      <c r="E5" s="264"/>
      <c r="F5" s="589"/>
      <c r="G5" s="553"/>
      <c r="H5" s="552"/>
      <c r="J5" s="114"/>
      <c r="K5" s="553"/>
      <c r="L5" s="551"/>
      <c r="M5" s="552"/>
      <c r="N5" s="114"/>
      <c r="O5" s="553"/>
      <c r="P5" s="551"/>
      <c r="Q5" s="552"/>
      <c r="S5" s="157"/>
      <c r="T5" s="548"/>
      <c r="U5" s="549"/>
      <c r="V5" s="19"/>
      <c r="W5" s="157"/>
      <c r="X5" s="548"/>
      <c r="Y5" s="549"/>
      <c r="Z5" s="19"/>
      <c r="AB5" s="157"/>
      <c r="AC5" s="548"/>
      <c r="AD5" s="549"/>
      <c r="AE5" s="157"/>
      <c r="AF5" s="548"/>
      <c r="AG5" s="549"/>
    </row>
    <row r="6" spans="1:33" ht="15" thickBot="1">
      <c r="A6" s="543" t="s">
        <v>38</v>
      </c>
      <c r="B6" s="544"/>
      <c r="C6" s="33" t="s">
        <v>40</v>
      </c>
      <c r="D6" s="32"/>
      <c r="E6" s="543" t="s">
        <v>38</v>
      </c>
      <c r="F6" s="544"/>
      <c r="G6" s="33" t="s">
        <v>40</v>
      </c>
      <c r="H6" s="32"/>
      <c r="J6" s="115" t="s">
        <v>49</v>
      </c>
      <c r="K6" s="33" t="s">
        <v>50</v>
      </c>
      <c r="L6" s="116"/>
      <c r="M6" s="110"/>
      <c r="N6" s="115" t="s">
        <v>49</v>
      </c>
      <c r="O6" s="33" t="s">
        <v>50</v>
      </c>
      <c r="P6" s="116"/>
      <c r="Q6" s="110"/>
      <c r="S6" s="122" t="s">
        <v>49</v>
      </c>
      <c r="T6" s="39"/>
      <c r="U6" s="40" t="s">
        <v>73</v>
      </c>
      <c r="V6" s="19"/>
      <c r="W6" s="122" t="s">
        <v>49</v>
      </c>
      <c r="X6" s="39"/>
      <c r="Y6" s="40" t="s">
        <v>73</v>
      </c>
      <c r="Z6" s="19"/>
      <c r="AB6" s="122" t="s">
        <v>49</v>
      </c>
      <c r="AC6" s="39"/>
      <c r="AD6" s="40" t="s">
        <v>15</v>
      </c>
      <c r="AE6" s="122" t="s">
        <v>49</v>
      </c>
      <c r="AF6" s="39"/>
      <c r="AG6" s="40" t="s">
        <v>15</v>
      </c>
    </row>
    <row r="7" spans="1:33" ht="15" thickBot="1">
      <c r="A7" s="122" t="s">
        <v>41</v>
      </c>
      <c r="B7" s="39"/>
      <c r="C7" s="40">
        <v>1</v>
      </c>
      <c r="D7" s="41"/>
      <c r="E7" s="122" t="s">
        <v>42</v>
      </c>
      <c r="F7" s="39"/>
      <c r="G7" s="40">
        <v>1</v>
      </c>
      <c r="H7" s="41"/>
      <c r="J7" s="115" t="s">
        <v>42</v>
      </c>
      <c r="K7" s="33">
        <v>10</v>
      </c>
      <c r="L7" s="119"/>
      <c r="M7" s="121"/>
      <c r="N7" s="115" t="s">
        <v>42</v>
      </c>
      <c r="O7" s="33">
        <v>1</v>
      </c>
      <c r="P7" s="119"/>
      <c r="Q7" s="121"/>
      <c r="S7" s="115" t="s">
        <v>42</v>
      </c>
      <c r="T7" s="276"/>
      <c r="U7" s="33">
        <v>1</v>
      </c>
      <c r="V7" s="124"/>
      <c r="W7" s="115" t="s">
        <v>42</v>
      </c>
      <c r="X7" s="276"/>
      <c r="Y7" s="33">
        <v>1</v>
      </c>
      <c r="Z7" s="124"/>
      <c r="AB7" s="122" t="s">
        <v>42</v>
      </c>
      <c r="AC7" s="39"/>
      <c r="AD7" s="40">
        <v>1</v>
      </c>
      <c r="AE7" s="122" t="s">
        <v>42</v>
      </c>
      <c r="AF7" s="39"/>
      <c r="AG7" s="40">
        <v>1</v>
      </c>
    </row>
    <row r="8" spans="1:33" ht="31.8">
      <c r="A8" s="125" t="s">
        <v>43</v>
      </c>
      <c r="B8" s="51" t="s">
        <v>44</v>
      </c>
      <c r="C8" s="51" t="s">
        <v>45</v>
      </c>
      <c r="D8" s="52" t="s">
        <v>46</v>
      </c>
      <c r="E8" s="125" t="s">
        <v>43</v>
      </c>
      <c r="F8" s="51" t="s">
        <v>44</v>
      </c>
      <c r="G8" s="51" t="s">
        <v>45</v>
      </c>
      <c r="H8" s="52" t="s">
        <v>46</v>
      </c>
      <c r="J8" s="125" t="s">
        <v>43</v>
      </c>
      <c r="K8" s="51" t="s">
        <v>52</v>
      </c>
      <c r="L8" s="51" t="s">
        <v>53</v>
      </c>
      <c r="M8" s="126" t="s">
        <v>54</v>
      </c>
      <c r="N8" s="125" t="s">
        <v>43</v>
      </c>
      <c r="O8" s="51" t="s">
        <v>66</v>
      </c>
      <c r="P8" s="51" t="s">
        <v>67</v>
      </c>
      <c r="Q8" s="126" t="s">
        <v>54</v>
      </c>
      <c r="S8" s="277" t="s">
        <v>74</v>
      </c>
      <c r="T8" s="277" t="s">
        <v>75</v>
      </c>
      <c r="U8" s="277" t="s">
        <v>76</v>
      </c>
      <c r="V8" s="277" t="s">
        <v>77</v>
      </c>
      <c r="W8" s="277" t="s">
        <v>74</v>
      </c>
      <c r="X8" s="277" t="s">
        <v>75</v>
      </c>
      <c r="Y8" s="277" t="s">
        <v>76</v>
      </c>
      <c r="Z8" s="277" t="s">
        <v>77</v>
      </c>
      <c r="AB8" s="125" t="s">
        <v>43</v>
      </c>
      <c r="AC8" s="51" t="s">
        <v>44</v>
      </c>
      <c r="AD8" s="126" t="s">
        <v>54</v>
      </c>
      <c r="AE8" s="125" t="s">
        <v>43</v>
      </c>
      <c r="AF8" s="51" t="s">
        <v>44</v>
      </c>
      <c r="AG8" s="126" t="s">
        <v>54</v>
      </c>
    </row>
    <row r="9" spans="1:33">
      <c r="A9" s="129">
        <v>39172</v>
      </c>
      <c r="B9" s="59">
        <v>85270</v>
      </c>
      <c r="C9" s="59"/>
      <c r="D9" s="64"/>
      <c r="E9" s="129">
        <v>39172</v>
      </c>
      <c r="F9" s="59">
        <v>165544</v>
      </c>
      <c r="G9" s="59"/>
      <c r="H9" s="64"/>
      <c r="J9" s="129">
        <v>39172</v>
      </c>
      <c r="K9" s="59">
        <v>578185</v>
      </c>
      <c r="L9" s="130">
        <v>142153</v>
      </c>
      <c r="M9" s="132"/>
      <c r="N9" s="129">
        <v>39172</v>
      </c>
      <c r="O9" s="59">
        <v>62407</v>
      </c>
      <c r="P9" s="130">
        <v>36294</v>
      </c>
      <c r="Q9" s="132"/>
      <c r="S9" s="75">
        <v>39172</v>
      </c>
      <c r="T9" s="69"/>
      <c r="U9" s="69"/>
      <c r="V9" s="69"/>
      <c r="W9" s="75">
        <v>39172</v>
      </c>
      <c r="X9" s="69"/>
      <c r="Y9" s="69">
        <v>105000</v>
      </c>
      <c r="Z9" s="69"/>
      <c r="AB9" s="129">
        <v>39172</v>
      </c>
      <c r="AC9" s="59">
        <v>244443</v>
      </c>
      <c r="AD9" s="132"/>
      <c r="AE9" s="129">
        <v>39172</v>
      </c>
      <c r="AF9" s="59">
        <v>2811</v>
      </c>
      <c r="AG9" s="132"/>
    </row>
    <row r="10" spans="1:33">
      <c r="A10" s="129">
        <v>39202</v>
      </c>
      <c r="B10" s="59">
        <v>87313</v>
      </c>
      <c r="C10" s="59">
        <f>(IF(B10=0,0,B10-B9))*$C$7</f>
        <v>2043</v>
      </c>
      <c r="D10" s="64">
        <f t="shared" ref="D10:D76" si="0">IF($C$6="metric",C10*0.3643,C10*1.031)</f>
        <v>744.26490000000001</v>
      </c>
      <c r="E10" s="129">
        <v>39202</v>
      </c>
      <c r="F10" s="59">
        <v>166484</v>
      </c>
      <c r="G10" s="59">
        <f>(IF(F10=0,0,F10-F9))*$G$7</f>
        <v>940</v>
      </c>
      <c r="H10" s="64">
        <f>IF($G$6="metric",G10*0.3643,G10*1.031)</f>
        <v>342.44200000000001</v>
      </c>
      <c r="J10" s="129">
        <v>39202</v>
      </c>
      <c r="K10" s="59">
        <v>590577</v>
      </c>
      <c r="L10" s="130">
        <v>144751</v>
      </c>
      <c r="M10" s="132">
        <v>149900</v>
      </c>
      <c r="N10" s="129">
        <v>39202</v>
      </c>
      <c r="O10" s="59">
        <v>62636</v>
      </c>
      <c r="P10" s="130">
        <v>42847</v>
      </c>
      <c r="Q10" s="132">
        <v>6782</v>
      </c>
      <c r="S10" s="278">
        <v>39202</v>
      </c>
      <c r="T10" s="69"/>
      <c r="U10" s="69">
        <v>20115</v>
      </c>
      <c r="V10" s="69">
        <v>0</v>
      </c>
      <c r="W10" s="278">
        <v>39202</v>
      </c>
      <c r="X10" s="69">
        <v>87107</v>
      </c>
      <c r="Y10" s="69">
        <v>114000</v>
      </c>
      <c r="Z10" s="69">
        <v>78107</v>
      </c>
      <c r="AB10" s="129">
        <v>39202</v>
      </c>
      <c r="AC10" s="59">
        <v>247903</v>
      </c>
      <c r="AD10" s="132">
        <v>3460</v>
      </c>
      <c r="AE10" s="129">
        <v>39202</v>
      </c>
      <c r="AF10" s="59">
        <v>2871</v>
      </c>
      <c r="AG10" s="132">
        <v>60</v>
      </c>
    </row>
    <row r="11" spans="1:33">
      <c r="A11" s="129">
        <v>39233</v>
      </c>
      <c r="B11" s="59">
        <v>87709</v>
      </c>
      <c r="C11" s="59">
        <f>(IF(B11=0,0,B11-B10))*$C$7</f>
        <v>396</v>
      </c>
      <c r="D11" s="64">
        <f t="shared" si="0"/>
        <v>144.2628</v>
      </c>
      <c r="E11" s="129">
        <v>39233</v>
      </c>
      <c r="F11" s="59">
        <v>166983</v>
      </c>
      <c r="G11" s="59">
        <f>(IF(F11=0,0,F11-F10))*$G$7</f>
        <v>499</v>
      </c>
      <c r="H11" s="64">
        <f t="shared" ref="H11:H77" si="1">IF($G$6="metric",G11*0.3643,G11*1.031)</f>
        <v>181.78570000000002</v>
      </c>
      <c r="J11" s="129">
        <v>39233</v>
      </c>
      <c r="K11" s="59">
        <v>603177</v>
      </c>
      <c r="L11" s="130">
        <v>147901</v>
      </c>
      <c r="M11" s="132">
        <v>157500</v>
      </c>
      <c r="N11" s="129">
        <v>39233</v>
      </c>
      <c r="O11" s="59">
        <v>62865</v>
      </c>
      <c r="P11" s="130">
        <v>49399</v>
      </c>
      <c r="Q11" s="132">
        <v>6781</v>
      </c>
      <c r="S11" s="278">
        <v>39233</v>
      </c>
      <c r="T11" s="69"/>
      <c r="U11" s="69">
        <v>20100</v>
      </c>
      <c r="V11" s="69">
        <v>15</v>
      </c>
      <c r="W11" s="278">
        <v>39233</v>
      </c>
      <c r="X11" s="69">
        <v>89366</v>
      </c>
      <c r="Y11" s="69">
        <v>149000</v>
      </c>
      <c r="Z11" s="69">
        <v>54366</v>
      </c>
      <c r="AB11" s="129">
        <v>39233</v>
      </c>
      <c r="AC11" s="59">
        <v>255167</v>
      </c>
      <c r="AD11" s="132">
        <v>7264</v>
      </c>
      <c r="AE11" s="129">
        <v>39233</v>
      </c>
      <c r="AF11" s="59">
        <v>2934</v>
      </c>
      <c r="AG11" s="132">
        <v>63</v>
      </c>
    </row>
    <row r="12" spans="1:33">
      <c r="A12" s="129">
        <v>39261</v>
      </c>
      <c r="B12" s="59">
        <v>88132</v>
      </c>
      <c r="C12" s="59">
        <f t="shared" ref="C12:C75" si="2">(IF(B12=0,0,IF(B11=0,0,B12-B11)))*$C$7</f>
        <v>423</v>
      </c>
      <c r="D12" s="64">
        <f t="shared" si="0"/>
        <v>154.09890000000001</v>
      </c>
      <c r="E12" s="129">
        <v>39261</v>
      </c>
      <c r="F12" s="59">
        <v>167547</v>
      </c>
      <c r="G12" s="59">
        <f t="shared" ref="G12:G76" si="3">(IF(F12=0,0,IF(F11=0,0,F12-F11)))*$G$7</f>
        <v>564</v>
      </c>
      <c r="H12" s="64">
        <f t="shared" si="1"/>
        <v>205.46520000000001</v>
      </c>
      <c r="J12" s="129">
        <v>39261</v>
      </c>
      <c r="K12" s="59">
        <v>615317</v>
      </c>
      <c r="L12" s="59">
        <v>149936</v>
      </c>
      <c r="M12" s="132">
        <v>141750</v>
      </c>
      <c r="N12" s="129">
        <v>39261</v>
      </c>
      <c r="O12" s="59">
        <v>63127</v>
      </c>
      <c r="P12" s="130">
        <v>49399</v>
      </c>
      <c r="Q12" s="132">
        <v>262</v>
      </c>
      <c r="S12" s="278">
        <v>39261</v>
      </c>
      <c r="T12" s="69"/>
      <c r="U12" s="69">
        <v>20095</v>
      </c>
      <c r="V12" s="69">
        <v>5</v>
      </c>
      <c r="W12" s="278">
        <v>39261</v>
      </c>
      <c r="X12" s="69">
        <v>53150</v>
      </c>
      <c r="Y12" s="69">
        <v>144000</v>
      </c>
      <c r="Z12" s="69">
        <v>58150</v>
      </c>
      <c r="AB12" s="129">
        <v>39261</v>
      </c>
      <c r="AC12" s="59">
        <v>260272</v>
      </c>
      <c r="AD12" s="59">
        <v>5105</v>
      </c>
      <c r="AE12" s="129">
        <v>39261</v>
      </c>
      <c r="AF12" s="59">
        <v>2969</v>
      </c>
      <c r="AG12" s="59">
        <v>35</v>
      </c>
    </row>
    <row r="13" spans="1:33">
      <c r="A13" s="129">
        <v>39293</v>
      </c>
      <c r="B13" s="59">
        <v>88511</v>
      </c>
      <c r="C13" s="59">
        <f t="shared" si="2"/>
        <v>379</v>
      </c>
      <c r="D13" s="64">
        <f t="shared" si="0"/>
        <v>138.06970000000001</v>
      </c>
      <c r="E13" s="129">
        <v>39293</v>
      </c>
      <c r="F13" s="59">
        <v>168275</v>
      </c>
      <c r="G13" s="59">
        <f t="shared" si="3"/>
        <v>728</v>
      </c>
      <c r="H13" s="64">
        <f t="shared" si="1"/>
        <v>265.21039999999999</v>
      </c>
      <c r="J13" s="129">
        <v>39293</v>
      </c>
      <c r="K13" s="59">
        <v>627631</v>
      </c>
      <c r="L13" s="59">
        <v>152925</v>
      </c>
      <c r="M13" s="132">
        <v>153030</v>
      </c>
      <c r="N13" s="129">
        <v>39293</v>
      </c>
      <c r="O13" s="59">
        <v>63456</v>
      </c>
      <c r="P13" s="130">
        <v>49399</v>
      </c>
      <c r="Q13" s="132">
        <v>329</v>
      </c>
      <c r="S13" s="278">
        <v>39293</v>
      </c>
      <c r="T13" s="69"/>
      <c r="U13" s="69">
        <v>20095</v>
      </c>
      <c r="V13" s="69">
        <v>0</v>
      </c>
      <c r="W13" s="278">
        <v>39293</v>
      </c>
      <c r="X13" s="69">
        <v>51369</v>
      </c>
      <c r="Y13" s="69">
        <v>130000</v>
      </c>
      <c r="Z13" s="69">
        <v>65369</v>
      </c>
      <c r="AB13" s="129">
        <v>39293</v>
      </c>
      <c r="AC13" s="59">
        <v>265776</v>
      </c>
      <c r="AD13" s="59">
        <v>5504</v>
      </c>
      <c r="AE13" s="129">
        <v>39293</v>
      </c>
      <c r="AF13" s="59">
        <v>3014</v>
      </c>
      <c r="AG13" s="59">
        <v>45</v>
      </c>
    </row>
    <row r="14" spans="1:33">
      <c r="A14" s="129">
        <v>39325</v>
      </c>
      <c r="B14" s="59">
        <v>88884</v>
      </c>
      <c r="C14" s="59">
        <f t="shared" si="2"/>
        <v>373</v>
      </c>
      <c r="D14" s="64">
        <f t="shared" si="0"/>
        <v>135.88390000000001</v>
      </c>
      <c r="E14" s="129">
        <v>39325</v>
      </c>
      <c r="F14" s="59">
        <v>168979</v>
      </c>
      <c r="G14" s="59">
        <f t="shared" si="3"/>
        <v>704</v>
      </c>
      <c r="H14" s="64">
        <f t="shared" si="1"/>
        <v>256.46719999999999</v>
      </c>
      <c r="J14" s="129">
        <v>39325</v>
      </c>
      <c r="K14" s="59">
        <v>640144</v>
      </c>
      <c r="L14" s="59">
        <v>156055</v>
      </c>
      <c r="M14" s="132">
        <v>156430</v>
      </c>
      <c r="N14" s="129">
        <v>39325</v>
      </c>
      <c r="O14" s="59">
        <v>63796</v>
      </c>
      <c r="P14" s="130">
        <v>49399</v>
      </c>
      <c r="Q14" s="132">
        <v>340</v>
      </c>
      <c r="S14" s="278">
        <v>39325</v>
      </c>
      <c r="T14" s="69"/>
      <c r="U14" s="69">
        <v>20095</v>
      </c>
      <c r="V14" s="69">
        <v>0</v>
      </c>
      <c r="W14" s="278">
        <v>39325</v>
      </c>
      <c r="X14" s="69">
        <v>70601</v>
      </c>
      <c r="Y14" s="69">
        <v>142120</v>
      </c>
      <c r="Z14" s="69">
        <v>58481</v>
      </c>
      <c r="AB14" s="129">
        <v>39325</v>
      </c>
      <c r="AC14" s="59">
        <v>271463</v>
      </c>
      <c r="AD14" s="59">
        <v>5687</v>
      </c>
      <c r="AE14" s="129">
        <v>39325</v>
      </c>
      <c r="AF14" s="59">
        <v>3067</v>
      </c>
      <c r="AG14" s="59">
        <v>53</v>
      </c>
    </row>
    <row r="15" spans="1:33">
      <c r="A15" s="129">
        <v>39355</v>
      </c>
      <c r="B15" s="59">
        <v>89234</v>
      </c>
      <c r="C15" s="59">
        <f t="shared" si="2"/>
        <v>350</v>
      </c>
      <c r="D15" s="64">
        <f t="shared" si="0"/>
        <v>127.50500000000001</v>
      </c>
      <c r="E15" s="129">
        <v>39355</v>
      </c>
      <c r="F15" s="59">
        <v>169729</v>
      </c>
      <c r="G15" s="59">
        <f t="shared" si="3"/>
        <v>750</v>
      </c>
      <c r="H15" s="64">
        <f t="shared" si="1"/>
        <v>273.22500000000002</v>
      </c>
      <c r="J15" s="129">
        <v>39355</v>
      </c>
      <c r="K15" s="59">
        <v>652842</v>
      </c>
      <c r="L15" s="59">
        <v>159062</v>
      </c>
      <c r="M15" s="132">
        <v>157050</v>
      </c>
      <c r="N15" s="129">
        <v>39355</v>
      </c>
      <c r="O15" s="59">
        <v>64111</v>
      </c>
      <c r="P15" s="130">
        <v>49399</v>
      </c>
      <c r="Q15" s="132">
        <v>315</v>
      </c>
      <c r="S15" s="278">
        <v>39355</v>
      </c>
      <c r="T15" s="69"/>
      <c r="U15" s="69">
        <v>20095</v>
      </c>
      <c r="V15" s="69">
        <v>0</v>
      </c>
      <c r="W15" s="278">
        <v>39355</v>
      </c>
      <c r="X15" s="69">
        <v>34791</v>
      </c>
      <c r="Y15" s="69">
        <v>136000</v>
      </c>
      <c r="Z15" s="69">
        <v>40911</v>
      </c>
      <c r="AB15" s="129">
        <v>39355</v>
      </c>
      <c r="AC15" s="59">
        <v>276869</v>
      </c>
      <c r="AD15" s="59">
        <v>5406</v>
      </c>
      <c r="AE15" s="129">
        <v>39355</v>
      </c>
      <c r="AF15" s="59">
        <v>3100</v>
      </c>
      <c r="AG15" s="59">
        <v>33</v>
      </c>
    </row>
    <row r="16" spans="1:33">
      <c r="A16" s="129">
        <v>39386</v>
      </c>
      <c r="B16" s="59">
        <v>90424</v>
      </c>
      <c r="C16" s="59">
        <f t="shared" si="2"/>
        <v>1190</v>
      </c>
      <c r="D16" s="64">
        <f t="shared" si="0"/>
        <v>433.517</v>
      </c>
      <c r="E16" s="129">
        <v>39386</v>
      </c>
      <c r="F16" s="59">
        <v>170598</v>
      </c>
      <c r="G16" s="59">
        <f t="shared" si="3"/>
        <v>869</v>
      </c>
      <c r="H16" s="64">
        <f t="shared" si="1"/>
        <v>316.57670000000002</v>
      </c>
      <c r="J16" s="129">
        <v>39386</v>
      </c>
      <c r="K16" s="59">
        <v>667343</v>
      </c>
      <c r="L16" s="59">
        <v>162656</v>
      </c>
      <c r="M16" s="132">
        <v>180950</v>
      </c>
      <c r="N16" s="129">
        <v>39386</v>
      </c>
      <c r="O16" s="59">
        <v>64525</v>
      </c>
      <c r="P16" s="130">
        <v>49399</v>
      </c>
      <c r="Q16" s="132">
        <v>414</v>
      </c>
      <c r="S16" s="278">
        <v>39386</v>
      </c>
      <c r="T16" s="69"/>
      <c r="U16" s="69">
        <v>20095</v>
      </c>
      <c r="V16" s="69">
        <v>0</v>
      </c>
      <c r="W16" s="278">
        <v>39386</v>
      </c>
      <c r="X16" s="69">
        <v>71930</v>
      </c>
      <c r="Y16" s="69">
        <v>130000</v>
      </c>
      <c r="Z16" s="69">
        <v>77930</v>
      </c>
      <c r="AB16" s="129">
        <v>39386</v>
      </c>
      <c r="AC16" s="59">
        <v>282611</v>
      </c>
      <c r="AD16" s="59">
        <v>5742</v>
      </c>
      <c r="AE16" s="129">
        <v>39386</v>
      </c>
      <c r="AF16" s="59">
        <v>3123</v>
      </c>
      <c r="AG16" s="59">
        <v>23</v>
      </c>
    </row>
    <row r="17" spans="1:33">
      <c r="A17" s="129">
        <v>39415</v>
      </c>
      <c r="B17" s="59">
        <v>91989</v>
      </c>
      <c r="C17" s="59">
        <f t="shared" si="2"/>
        <v>1565</v>
      </c>
      <c r="D17" s="64">
        <f t="shared" si="0"/>
        <v>570.12950000000001</v>
      </c>
      <c r="E17" s="129">
        <v>39415</v>
      </c>
      <c r="F17" s="65">
        <v>171739</v>
      </c>
      <c r="G17" s="59">
        <f t="shared" si="3"/>
        <v>1141</v>
      </c>
      <c r="H17" s="64">
        <f t="shared" si="1"/>
        <v>415.66630000000004</v>
      </c>
      <c r="J17" s="129">
        <v>39415</v>
      </c>
      <c r="K17" s="65">
        <v>682465</v>
      </c>
      <c r="L17" s="65">
        <v>166082</v>
      </c>
      <c r="M17" s="132">
        <v>185480</v>
      </c>
      <c r="N17" s="129">
        <v>39415</v>
      </c>
      <c r="O17" s="59">
        <v>65141</v>
      </c>
      <c r="P17" s="134">
        <v>49399</v>
      </c>
      <c r="Q17" s="132">
        <v>616</v>
      </c>
      <c r="S17" s="278">
        <v>39415</v>
      </c>
      <c r="T17" s="69"/>
      <c r="U17" s="69">
        <v>20095</v>
      </c>
      <c r="V17" s="69">
        <v>0</v>
      </c>
      <c r="W17" s="278">
        <v>39415</v>
      </c>
      <c r="X17" s="69">
        <v>87104</v>
      </c>
      <c r="Y17" s="69">
        <v>118000</v>
      </c>
      <c r="Z17" s="69">
        <v>99104</v>
      </c>
      <c r="AB17" s="129">
        <v>39415</v>
      </c>
      <c r="AC17" s="59">
        <v>288012</v>
      </c>
      <c r="AD17" s="59">
        <v>5401</v>
      </c>
      <c r="AE17" s="129">
        <v>39415</v>
      </c>
      <c r="AF17" s="59">
        <v>3151</v>
      </c>
      <c r="AG17" s="59">
        <v>28</v>
      </c>
    </row>
    <row r="18" spans="1:33">
      <c r="A18" s="129">
        <v>39447</v>
      </c>
      <c r="B18" s="59">
        <v>93820</v>
      </c>
      <c r="C18" s="59">
        <f t="shared" si="2"/>
        <v>1831</v>
      </c>
      <c r="D18" s="64">
        <f t="shared" si="0"/>
        <v>667.03330000000005</v>
      </c>
      <c r="E18" s="129">
        <v>39447</v>
      </c>
      <c r="F18" s="65">
        <v>173133</v>
      </c>
      <c r="G18" s="59">
        <f t="shared" si="3"/>
        <v>1394</v>
      </c>
      <c r="H18" s="64">
        <f t="shared" si="1"/>
        <v>507.83420000000001</v>
      </c>
      <c r="J18" s="129">
        <v>39447</v>
      </c>
      <c r="K18" s="65">
        <v>698738</v>
      </c>
      <c r="L18" s="65">
        <v>169949</v>
      </c>
      <c r="M18" s="132">
        <v>201400</v>
      </c>
      <c r="N18" s="129">
        <v>39447</v>
      </c>
      <c r="O18" s="59">
        <v>66049</v>
      </c>
      <c r="P18" s="134">
        <v>49399</v>
      </c>
      <c r="Q18" s="132">
        <v>908</v>
      </c>
      <c r="S18" s="278">
        <v>39447</v>
      </c>
      <c r="T18" s="69"/>
      <c r="U18" s="69">
        <v>20095</v>
      </c>
      <c r="V18" s="69">
        <v>0</v>
      </c>
      <c r="W18" s="278">
        <v>39447</v>
      </c>
      <c r="X18" s="69">
        <v>88804</v>
      </c>
      <c r="Y18" s="69">
        <v>120000</v>
      </c>
      <c r="Z18" s="69">
        <v>86804</v>
      </c>
      <c r="AB18" s="129">
        <v>39447</v>
      </c>
      <c r="AC18" s="59">
        <v>293390</v>
      </c>
      <c r="AD18" s="59">
        <v>5378</v>
      </c>
      <c r="AE18" s="129">
        <v>39447</v>
      </c>
      <c r="AF18" s="59">
        <v>3180</v>
      </c>
      <c r="AG18" s="59">
        <v>29</v>
      </c>
    </row>
    <row r="19" spans="1:33">
      <c r="A19" s="129">
        <v>39478</v>
      </c>
      <c r="B19" s="59">
        <v>95570</v>
      </c>
      <c r="C19" s="59">
        <f t="shared" si="2"/>
        <v>1750</v>
      </c>
      <c r="D19" s="64">
        <f t="shared" si="0"/>
        <v>637.52499999999998</v>
      </c>
      <c r="E19" s="129">
        <v>39478</v>
      </c>
      <c r="F19" s="65">
        <v>174327</v>
      </c>
      <c r="G19" s="59">
        <f t="shared" si="3"/>
        <v>1194</v>
      </c>
      <c r="H19" s="64">
        <f t="shared" si="1"/>
        <v>434.9742</v>
      </c>
      <c r="J19" s="129">
        <v>39478</v>
      </c>
      <c r="K19" s="65">
        <v>715445</v>
      </c>
      <c r="L19" s="65">
        <v>173721</v>
      </c>
      <c r="M19" s="132">
        <v>204790</v>
      </c>
      <c r="N19" s="129">
        <v>39478</v>
      </c>
      <c r="O19" s="59">
        <v>66939</v>
      </c>
      <c r="P19" s="134">
        <v>49422</v>
      </c>
      <c r="Q19" s="132">
        <v>913</v>
      </c>
      <c r="S19" s="278">
        <v>39478</v>
      </c>
      <c r="T19" s="69"/>
      <c r="U19" s="69">
        <v>20095</v>
      </c>
      <c r="V19" s="69">
        <v>0</v>
      </c>
      <c r="W19" s="278">
        <v>39478</v>
      </c>
      <c r="X19" s="69">
        <v>85040</v>
      </c>
      <c r="Y19" s="69">
        <v>92000</v>
      </c>
      <c r="Z19" s="69">
        <v>113040</v>
      </c>
      <c r="AB19" s="129">
        <v>39478</v>
      </c>
      <c r="AC19" s="59">
        <v>299059</v>
      </c>
      <c r="AD19" s="59">
        <v>5669</v>
      </c>
      <c r="AE19" s="129">
        <v>39478</v>
      </c>
      <c r="AF19" s="59">
        <v>3222</v>
      </c>
      <c r="AG19" s="59">
        <v>42</v>
      </c>
    </row>
    <row r="20" spans="1:33">
      <c r="A20" s="129">
        <v>39506</v>
      </c>
      <c r="B20" s="59">
        <v>97094</v>
      </c>
      <c r="C20" s="59">
        <f t="shared" si="2"/>
        <v>1524</v>
      </c>
      <c r="D20" s="64">
        <f t="shared" si="0"/>
        <v>555.19320000000005</v>
      </c>
      <c r="E20" s="129">
        <v>39506</v>
      </c>
      <c r="F20" s="59">
        <v>175494</v>
      </c>
      <c r="G20" s="59">
        <f t="shared" si="3"/>
        <v>1167</v>
      </c>
      <c r="H20" s="64">
        <f t="shared" si="1"/>
        <v>425.13810000000001</v>
      </c>
      <c r="J20" s="75">
        <v>39506</v>
      </c>
      <c r="K20" s="59">
        <v>731720</v>
      </c>
      <c r="L20" s="59">
        <v>177551</v>
      </c>
      <c r="M20" s="132">
        <v>201050</v>
      </c>
      <c r="N20" s="129">
        <v>39506</v>
      </c>
      <c r="O20" s="59">
        <v>67847</v>
      </c>
      <c r="P20" s="59">
        <v>49423</v>
      </c>
      <c r="Q20" s="132">
        <v>909</v>
      </c>
      <c r="S20" s="278">
        <v>39506</v>
      </c>
      <c r="T20" s="69"/>
      <c r="U20" s="69">
        <v>0</v>
      </c>
      <c r="V20" s="69">
        <v>0</v>
      </c>
      <c r="W20" s="278">
        <v>39506</v>
      </c>
      <c r="X20" s="69">
        <v>135042</v>
      </c>
      <c r="Y20" s="69">
        <v>130000</v>
      </c>
      <c r="Z20" s="69">
        <v>97042</v>
      </c>
      <c r="AB20" s="129">
        <v>39506</v>
      </c>
      <c r="AC20" s="59">
        <v>304272</v>
      </c>
      <c r="AD20" s="59">
        <v>5213</v>
      </c>
      <c r="AE20" s="129">
        <v>39506</v>
      </c>
      <c r="AF20" s="59">
        <v>3262</v>
      </c>
      <c r="AG20" s="59">
        <v>40</v>
      </c>
    </row>
    <row r="21" spans="1:33">
      <c r="A21" s="75">
        <v>39537</v>
      </c>
      <c r="B21" s="59">
        <v>98752</v>
      </c>
      <c r="C21" s="59">
        <f t="shared" si="2"/>
        <v>1658</v>
      </c>
      <c r="D21" s="64">
        <f>IF($C$6="metric",C21*0.3643,C21*1.031)</f>
        <v>604.00940000000003</v>
      </c>
      <c r="E21" s="75">
        <v>39537</v>
      </c>
      <c r="F21" s="65">
        <v>176821</v>
      </c>
      <c r="G21" s="59">
        <f t="shared" si="3"/>
        <v>1327</v>
      </c>
      <c r="H21" s="64">
        <f t="shared" si="1"/>
        <v>483.42610000000002</v>
      </c>
      <c r="J21" s="75">
        <v>39537</v>
      </c>
      <c r="K21" s="65">
        <v>748546</v>
      </c>
      <c r="L21" s="65">
        <v>181923</v>
      </c>
      <c r="M21" s="132">
        <v>211980</v>
      </c>
      <c r="N21" s="75">
        <v>39537</v>
      </c>
      <c r="O21" s="59">
        <v>68696</v>
      </c>
      <c r="P21" s="59">
        <v>49423</v>
      </c>
      <c r="Q21" s="132">
        <v>849</v>
      </c>
      <c r="S21" s="100">
        <v>39537</v>
      </c>
      <c r="T21" s="69"/>
      <c r="U21" s="69">
        <v>0</v>
      </c>
      <c r="V21" s="69">
        <v>0</v>
      </c>
      <c r="W21" s="100">
        <v>39537</v>
      </c>
      <c r="X21" s="69">
        <v>103022</v>
      </c>
      <c r="Y21" s="69">
        <v>128000</v>
      </c>
      <c r="Z21" s="69">
        <v>105022</v>
      </c>
      <c r="AB21" s="75">
        <v>39537</v>
      </c>
      <c r="AC21" s="59">
        <v>309679</v>
      </c>
      <c r="AD21" s="59">
        <v>5407</v>
      </c>
      <c r="AE21" s="75">
        <v>39537</v>
      </c>
      <c r="AF21" s="59">
        <v>3303</v>
      </c>
      <c r="AG21" s="59">
        <v>41</v>
      </c>
    </row>
    <row r="22" spans="1:33">
      <c r="A22" s="75">
        <v>39568</v>
      </c>
      <c r="B22" s="69">
        <v>100700</v>
      </c>
      <c r="C22" s="59">
        <f t="shared" si="2"/>
        <v>1948</v>
      </c>
      <c r="D22" s="64">
        <f>IF($C$6="metric",C22*0.3643,C22*1.031)</f>
        <v>709.65640000000008</v>
      </c>
      <c r="E22" s="265">
        <v>39568</v>
      </c>
      <c r="F22" s="69">
        <v>177996</v>
      </c>
      <c r="G22" s="59">
        <f t="shared" si="3"/>
        <v>1175</v>
      </c>
      <c r="H22" s="64">
        <f t="shared" si="1"/>
        <v>428.05250000000001</v>
      </c>
      <c r="J22" s="75">
        <v>39568</v>
      </c>
      <c r="K22" s="69">
        <v>763599</v>
      </c>
      <c r="L22" s="69">
        <v>186090</v>
      </c>
      <c r="M22" s="132">
        <v>192200</v>
      </c>
      <c r="N22" s="75">
        <v>39568</v>
      </c>
      <c r="O22" s="69">
        <v>69383</v>
      </c>
      <c r="P22" s="69">
        <v>49423</v>
      </c>
      <c r="Q22" s="132">
        <v>687</v>
      </c>
      <c r="S22" s="100">
        <v>39568</v>
      </c>
      <c r="T22" s="69"/>
      <c r="U22" s="69">
        <v>0</v>
      </c>
      <c r="V22" s="69">
        <v>0</v>
      </c>
      <c r="W22" s="100">
        <v>39568</v>
      </c>
      <c r="X22" s="69">
        <v>102427</v>
      </c>
      <c r="Y22" s="69">
        <v>134000</v>
      </c>
      <c r="Z22" s="69">
        <v>96427</v>
      </c>
      <c r="AB22" s="75">
        <v>39568</v>
      </c>
      <c r="AC22" s="69">
        <v>315279</v>
      </c>
      <c r="AD22" s="59">
        <v>5600</v>
      </c>
      <c r="AE22" s="75">
        <v>39568</v>
      </c>
      <c r="AF22" s="69">
        <v>3345</v>
      </c>
      <c r="AG22" s="59">
        <v>42</v>
      </c>
    </row>
    <row r="23" spans="1:33">
      <c r="A23" s="75">
        <v>39598</v>
      </c>
      <c r="B23" s="69">
        <v>101480</v>
      </c>
      <c r="C23" s="59">
        <f t="shared" si="2"/>
        <v>780</v>
      </c>
      <c r="D23" s="64">
        <f t="shared" si="0"/>
        <v>284.154</v>
      </c>
      <c r="E23" s="75">
        <v>39598</v>
      </c>
      <c r="F23" s="69">
        <v>179221</v>
      </c>
      <c r="G23" s="59">
        <f t="shared" si="3"/>
        <v>1225</v>
      </c>
      <c r="H23" s="64">
        <f t="shared" si="1"/>
        <v>446.26750000000004</v>
      </c>
      <c r="J23" s="75">
        <v>39598</v>
      </c>
      <c r="K23" s="69">
        <v>777052</v>
      </c>
      <c r="L23" s="69">
        <v>189513</v>
      </c>
      <c r="M23" s="132">
        <v>168760</v>
      </c>
      <c r="N23" s="75">
        <v>39598</v>
      </c>
      <c r="O23" s="69">
        <v>69787</v>
      </c>
      <c r="P23" s="69">
        <v>49423</v>
      </c>
      <c r="Q23" s="132">
        <v>404</v>
      </c>
      <c r="S23" s="100">
        <v>39598</v>
      </c>
      <c r="T23" s="69"/>
      <c r="U23" s="69">
        <v>29000</v>
      </c>
      <c r="V23" s="69">
        <v>0</v>
      </c>
      <c r="W23" s="100">
        <v>39598</v>
      </c>
      <c r="X23" s="69">
        <v>66862</v>
      </c>
      <c r="Y23" s="69">
        <v>148000</v>
      </c>
      <c r="Z23" s="69">
        <v>52862</v>
      </c>
      <c r="AB23" s="75">
        <v>39598</v>
      </c>
      <c r="AC23" s="69">
        <v>321269</v>
      </c>
      <c r="AD23" s="59">
        <v>5990</v>
      </c>
      <c r="AE23" s="75">
        <v>39598</v>
      </c>
      <c r="AF23" s="69">
        <v>3397</v>
      </c>
      <c r="AG23" s="59">
        <v>52</v>
      </c>
    </row>
    <row r="24" spans="1:33">
      <c r="A24" s="75">
        <v>39629</v>
      </c>
      <c r="B24" s="69">
        <v>101880</v>
      </c>
      <c r="C24" s="59">
        <f t="shared" si="2"/>
        <v>400</v>
      </c>
      <c r="D24" s="64">
        <f t="shared" si="0"/>
        <v>145.72</v>
      </c>
      <c r="E24" s="75">
        <v>39629</v>
      </c>
      <c r="F24" s="69">
        <v>180243</v>
      </c>
      <c r="G24" s="59">
        <f t="shared" si="3"/>
        <v>1022</v>
      </c>
      <c r="H24" s="64">
        <f t="shared" si="1"/>
        <v>372.31460000000004</v>
      </c>
      <c r="J24" s="75" t="s">
        <v>68</v>
      </c>
      <c r="K24" s="69">
        <v>790000</v>
      </c>
      <c r="L24" s="69">
        <v>194000</v>
      </c>
      <c r="M24" s="132">
        <v>174350</v>
      </c>
      <c r="N24" s="75">
        <v>39629</v>
      </c>
      <c r="O24" s="69">
        <v>70124</v>
      </c>
      <c r="P24" s="69">
        <v>49423</v>
      </c>
      <c r="Q24" s="132">
        <v>337</v>
      </c>
      <c r="S24" s="100">
        <v>39629</v>
      </c>
      <c r="T24" s="69"/>
      <c r="U24" s="69">
        <v>28000</v>
      </c>
      <c r="V24" s="69">
        <v>1000</v>
      </c>
      <c r="W24" s="100">
        <v>39629</v>
      </c>
      <c r="X24" s="69">
        <v>34549</v>
      </c>
      <c r="Y24" s="69">
        <v>124000</v>
      </c>
      <c r="Z24" s="69">
        <v>58549</v>
      </c>
      <c r="AB24" s="75">
        <v>39629</v>
      </c>
      <c r="AC24" s="69">
        <v>327476</v>
      </c>
      <c r="AD24" s="59">
        <v>6207</v>
      </c>
      <c r="AE24" s="75">
        <v>39629</v>
      </c>
      <c r="AF24" s="69">
        <v>3460</v>
      </c>
      <c r="AG24" s="59">
        <v>63</v>
      </c>
    </row>
    <row r="25" spans="1:33">
      <c r="A25" s="265">
        <v>39661</v>
      </c>
      <c r="B25" s="69">
        <v>102275</v>
      </c>
      <c r="C25" s="59">
        <f t="shared" si="2"/>
        <v>395</v>
      </c>
      <c r="D25" s="64">
        <f t="shared" si="0"/>
        <v>143.89850000000001</v>
      </c>
      <c r="E25" s="75">
        <v>39661</v>
      </c>
      <c r="F25" s="69">
        <v>180967</v>
      </c>
      <c r="G25" s="59">
        <f t="shared" si="3"/>
        <v>724</v>
      </c>
      <c r="H25" s="64">
        <f t="shared" si="1"/>
        <v>263.75319999999999</v>
      </c>
      <c r="J25" s="69" t="s">
        <v>69</v>
      </c>
      <c r="K25" s="69">
        <v>810000</v>
      </c>
      <c r="L25" s="69">
        <v>197000</v>
      </c>
      <c r="M25" s="132">
        <v>230000</v>
      </c>
      <c r="N25" s="75">
        <v>39661</v>
      </c>
      <c r="O25" s="69">
        <v>70452</v>
      </c>
      <c r="P25" s="69">
        <v>49423</v>
      </c>
      <c r="Q25" s="132">
        <v>328</v>
      </c>
      <c r="S25" s="100">
        <v>39661</v>
      </c>
      <c r="T25" s="69"/>
      <c r="U25" s="69">
        <v>28000</v>
      </c>
      <c r="V25" s="69">
        <v>0</v>
      </c>
      <c r="W25" s="100">
        <v>39661</v>
      </c>
      <c r="X25" s="69">
        <v>70119</v>
      </c>
      <c r="Y25" s="69">
        <v>144000</v>
      </c>
      <c r="Z25" s="69">
        <v>50119</v>
      </c>
      <c r="AB25" s="75">
        <v>39661</v>
      </c>
      <c r="AC25" s="69">
        <v>334043</v>
      </c>
      <c r="AD25" s="59">
        <v>6567</v>
      </c>
      <c r="AE25" s="75">
        <v>39661</v>
      </c>
      <c r="AF25" s="69">
        <v>3511</v>
      </c>
      <c r="AG25" s="59">
        <v>51</v>
      </c>
    </row>
    <row r="26" spans="1:33">
      <c r="A26" s="75">
        <v>39690</v>
      </c>
      <c r="B26" s="69">
        <v>102607</v>
      </c>
      <c r="C26" s="59">
        <f t="shared" si="2"/>
        <v>332</v>
      </c>
      <c r="D26" s="64">
        <f t="shared" si="0"/>
        <v>120.94760000000001</v>
      </c>
      <c r="E26" s="75">
        <v>39690</v>
      </c>
      <c r="F26" s="69">
        <v>181991</v>
      </c>
      <c r="G26" s="59">
        <f t="shared" si="3"/>
        <v>1024</v>
      </c>
      <c r="H26" s="64">
        <f t="shared" si="1"/>
        <v>373.04320000000001</v>
      </c>
      <c r="J26" s="69" t="s">
        <v>70</v>
      </c>
      <c r="K26" s="69">
        <v>830000</v>
      </c>
      <c r="L26" s="69">
        <v>199000</v>
      </c>
      <c r="M26" s="132">
        <v>220000</v>
      </c>
      <c r="N26" s="75">
        <v>39690</v>
      </c>
      <c r="O26" s="69">
        <v>70722</v>
      </c>
      <c r="P26" s="69">
        <v>49430</v>
      </c>
      <c r="Q26" s="132">
        <v>277</v>
      </c>
      <c r="S26" s="100">
        <v>39690</v>
      </c>
      <c r="T26" s="69"/>
      <c r="U26" s="69">
        <v>28000</v>
      </c>
      <c r="V26" s="69">
        <v>0</v>
      </c>
      <c r="W26" s="100">
        <v>39690</v>
      </c>
      <c r="X26" s="69">
        <v>34443</v>
      </c>
      <c r="Y26" s="69">
        <v>132000</v>
      </c>
      <c r="Z26" s="69">
        <v>46443</v>
      </c>
      <c r="AB26" s="75">
        <v>39690</v>
      </c>
      <c r="AC26" s="69">
        <v>339165</v>
      </c>
      <c r="AD26" s="59">
        <v>5122</v>
      </c>
      <c r="AE26" s="75">
        <v>39690</v>
      </c>
      <c r="AF26" s="69">
        <v>3542</v>
      </c>
      <c r="AG26" s="59">
        <v>31</v>
      </c>
    </row>
    <row r="27" spans="1:33">
      <c r="A27" s="75">
        <v>39722</v>
      </c>
      <c r="B27" s="69">
        <v>103017</v>
      </c>
      <c r="C27" s="59">
        <f t="shared" si="2"/>
        <v>410</v>
      </c>
      <c r="D27" s="64">
        <f t="shared" si="0"/>
        <v>149.363</v>
      </c>
      <c r="E27" s="75">
        <v>39722</v>
      </c>
      <c r="F27" s="69">
        <v>183400</v>
      </c>
      <c r="G27" s="59">
        <f t="shared" si="3"/>
        <v>1409</v>
      </c>
      <c r="H27" s="64">
        <f t="shared" si="1"/>
        <v>513.29870000000005</v>
      </c>
      <c r="J27" s="75" t="s">
        <v>71</v>
      </c>
      <c r="K27" s="69">
        <v>850000</v>
      </c>
      <c r="L27" s="69">
        <v>202000</v>
      </c>
      <c r="M27" s="132">
        <v>230000</v>
      </c>
      <c r="N27" s="75">
        <v>39722</v>
      </c>
      <c r="O27" s="69">
        <v>71202</v>
      </c>
      <c r="P27" s="69">
        <v>49422</v>
      </c>
      <c r="Q27" s="132">
        <v>472</v>
      </c>
      <c r="S27" s="100">
        <v>39722</v>
      </c>
      <c r="T27" s="69"/>
      <c r="U27" s="69">
        <v>26000</v>
      </c>
      <c r="V27" s="69">
        <v>2000</v>
      </c>
      <c r="W27" s="100">
        <v>39722</v>
      </c>
      <c r="X27" s="69">
        <v>53459</v>
      </c>
      <c r="Y27" s="69">
        <v>130000</v>
      </c>
      <c r="Z27" s="69">
        <v>55459</v>
      </c>
      <c r="AB27" s="75">
        <v>39722</v>
      </c>
      <c r="AC27" s="69">
        <v>345699</v>
      </c>
      <c r="AD27" s="59">
        <v>6534</v>
      </c>
      <c r="AE27" s="75">
        <v>39722</v>
      </c>
      <c r="AF27" s="69">
        <v>3581</v>
      </c>
      <c r="AG27" s="59">
        <v>39</v>
      </c>
    </row>
    <row r="28" spans="1:33">
      <c r="A28" s="75">
        <v>39752</v>
      </c>
      <c r="B28" s="69">
        <v>104311</v>
      </c>
      <c r="C28" s="59">
        <f t="shared" si="2"/>
        <v>1294</v>
      </c>
      <c r="D28" s="64">
        <f t="shared" si="0"/>
        <v>471.4042</v>
      </c>
      <c r="E28" s="75">
        <v>39752</v>
      </c>
      <c r="F28" s="69">
        <v>185431</v>
      </c>
      <c r="G28" s="59">
        <f t="shared" si="3"/>
        <v>2031</v>
      </c>
      <c r="H28" s="64">
        <f t="shared" si="1"/>
        <v>739.89330000000007</v>
      </c>
      <c r="J28" s="75">
        <v>39752</v>
      </c>
      <c r="K28" s="69">
        <v>788042</v>
      </c>
      <c r="L28" s="69">
        <v>192387</v>
      </c>
      <c r="M28" s="132">
        <v>185000</v>
      </c>
      <c r="N28" s="75">
        <v>39752</v>
      </c>
      <c r="O28" s="69">
        <v>71784</v>
      </c>
      <c r="P28" s="69">
        <v>49423</v>
      </c>
      <c r="Q28" s="132">
        <v>583</v>
      </c>
      <c r="S28" s="100">
        <v>39752</v>
      </c>
      <c r="T28" s="69"/>
      <c r="U28" s="69">
        <v>25500</v>
      </c>
      <c r="V28" s="69">
        <v>500</v>
      </c>
      <c r="W28" s="100">
        <v>39752</v>
      </c>
      <c r="X28" s="69">
        <v>86006</v>
      </c>
      <c r="Y28" s="69">
        <v>125250</v>
      </c>
      <c r="Z28" s="69">
        <v>90756</v>
      </c>
      <c r="AB28" s="75">
        <v>39752</v>
      </c>
      <c r="AC28" s="69">
        <v>352107</v>
      </c>
      <c r="AD28" s="59">
        <v>6408</v>
      </c>
      <c r="AE28" s="75">
        <v>39752</v>
      </c>
      <c r="AF28" s="69">
        <v>3610</v>
      </c>
      <c r="AG28" s="59">
        <v>29</v>
      </c>
    </row>
    <row r="29" spans="1:33">
      <c r="A29" s="75">
        <v>39782</v>
      </c>
      <c r="B29" s="69">
        <v>105985</v>
      </c>
      <c r="C29" s="59">
        <f t="shared" si="2"/>
        <v>1674</v>
      </c>
      <c r="D29" s="64">
        <f t="shared" si="0"/>
        <v>609.83820000000003</v>
      </c>
      <c r="E29" s="75">
        <v>39782</v>
      </c>
      <c r="F29" s="69">
        <v>186629</v>
      </c>
      <c r="G29" s="59">
        <f t="shared" si="3"/>
        <v>1198</v>
      </c>
      <c r="H29" s="64">
        <f t="shared" si="1"/>
        <v>436.4314</v>
      </c>
      <c r="J29" s="75">
        <v>39782</v>
      </c>
      <c r="K29" s="69">
        <v>805693</v>
      </c>
      <c r="L29" s="69">
        <v>196808</v>
      </c>
      <c r="M29" s="132">
        <v>220720</v>
      </c>
      <c r="N29" s="75">
        <v>39782</v>
      </c>
      <c r="O29" s="69">
        <v>72596</v>
      </c>
      <c r="P29" s="69">
        <v>49423</v>
      </c>
      <c r="Q29" s="132">
        <v>812</v>
      </c>
      <c r="S29" s="100">
        <v>39782</v>
      </c>
      <c r="T29" s="69"/>
      <c r="U29" s="69">
        <v>25000</v>
      </c>
      <c r="V29" s="69">
        <v>500</v>
      </c>
      <c r="W29" s="100">
        <v>39782</v>
      </c>
      <c r="X29" s="69">
        <v>97541</v>
      </c>
      <c r="Y29" s="69">
        <v>114000</v>
      </c>
      <c r="Z29" s="69">
        <v>108791</v>
      </c>
      <c r="AB29" s="75">
        <v>39782</v>
      </c>
      <c r="AC29" s="69">
        <v>358536</v>
      </c>
      <c r="AD29" s="59">
        <v>6429</v>
      </c>
      <c r="AE29" s="75">
        <v>39782</v>
      </c>
      <c r="AF29" s="69">
        <v>3702</v>
      </c>
      <c r="AG29" s="59">
        <v>92</v>
      </c>
    </row>
    <row r="30" spans="1:33">
      <c r="A30" s="75">
        <v>39813</v>
      </c>
      <c r="B30" s="69">
        <v>107743</v>
      </c>
      <c r="C30" s="59">
        <f t="shared" si="2"/>
        <v>1758</v>
      </c>
      <c r="D30" s="64">
        <f t="shared" si="0"/>
        <v>640.43939999999998</v>
      </c>
      <c r="E30" s="75">
        <v>39813</v>
      </c>
      <c r="F30" s="69">
        <v>188015</v>
      </c>
      <c r="G30" s="59">
        <f t="shared" si="3"/>
        <v>1386</v>
      </c>
      <c r="H30" s="64">
        <f t="shared" si="1"/>
        <v>504.91980000000001</v>
      </c>
      <c r="J30" s="100">
        <v>39813</v>
      </c>
      <c r="K30" s="72">
        <v>823600</v>
      </c>
      <c r="L30" s="72">
        <v>201482</v>
      </c>
      <c r="M30" s="132">
        <v>225810</v>
      </c>
      <c r="N30" s="75">
        <v>39813</v>
      </c>
      <c r="O30" s="69">
        <v>73574</v>
      </c>
      <c r="P30" s="69">
        <v>49423</v>
      </c>
      <c r="Q30" s="132">
        <v>978</v>
      </c>
      <c r="S30" s="100">
        <v>39813</v>
      </c>
      <c r="T30" s="69"/>
      <c r="U30" s="69">
        <v>24750</v>
      </c>
      <c r="V30" s="69">
        <v>250</v>
      </c>
      <c r="W30" s="100">
        <v>39813</v>
      </c>
      <c r="X30" s="69">
        <v>103908</v>
      </c>
      <c r="Y30" s="69">
        <v>108000</v>
      </c>
      <c r="Z30" s="69">
        <v>109908</v>
      </c>
      <c r="AB30" s="75">
        <v>39813</v>
      </c>
      <c r="AC30" s="69">
        <v>365139</v>
      </c>
      <c r="AD30" s="59">
        <v>6603</v>
      </c>
      <c r="AE30" s="75">
        <v>39813</v>
      </c>
      <c r="AF30" s="69">
        <v>3769</v>
      </c>
      <c r="AG30" s="59">
        <v>67</v>
      </c>
    </row>
    <row r="31" spans="1:33">
      <c r="A31" s="75">
        <v>39843</v>
      </c>
      <c r="B31" s="69">
        <v>109594</v>
      </c>
      <c r="C31" s="59">
        <f t="shared" si="2"/>
        <v>1851</v>
      </c>
      <c r="D31" s="64">
        <f t="shared" si="0"/>
        <v>674.3193</v>
      </c>
      <c r="E31" s="75">
        <v>39843</v>
      </c>
      <c r="F31" s="69">
        <v>189538</v>
      </c>
      <c r="G31" s="59">
        <f t="shared" si="3"/>
        <v>1523</v>
      </c>
      <c r="H31" s="64">
        <f t="shared" si="1"/>
        <v>554.82889999999998</v>
      </c>
      <c r="J31" s="75">
        <v>39843</v>
      </c>
      <c r="K31" s="69">
        <v>841825</v>
      </c>
      <c r="L31" s="69">
        <v>206053</v>
      </c>
      <c r="M31" s="132">
        <v>227960</v>
      </c>
      <c r="N31" s="75">
        <v>39843</v>
      </c>
      <c r="O31" s="69">
        <v>74554</v>
      </c>
      <c r="P31" s="69">
        <v>49423</v>
      </c>
      <c r="Q31" s="132">
        <v>980</v>
      </c>
      <c r="S31" s="100">
        <v>39843</v>
      </c>
      <c r="T31" s="69"/>
      <c r="U31" s="69">
        <v>24500</v>
      </c>
      <c r="V31" s="69">
        <v>250</v>
      </c>
      <c r="W31" s="100">
        <v>39843</v>
      </c>
      <c r="X31" s="69">
        <v>121829</v>
      </c>
      <c r="Y31" s="69">
        <v>126000</v>
      </c>
      <c r="Z31" s="69">
        <v>103829</v>
      </c>
      <c r="AB31" s="75">
        <v>39843</v>
      </c>
      <c r="AC31" s="69">
        <v>371769</v>
      </c>
      <c r="AD31" s="59">
        <v>6630</v>
      </c>
      <c r="AE31" s="75">
        <v>39843</v>
      </c>
      <c r="AF31" s="69">
        <v>3838</v>
      </c>
      <c r="AG31" s="59">
        <v>69</v>
      </c>
    </row>
    <row r="32" spans="1:33">
      <c r="A32" s="75">
        <v>39871</v>
      </c>
      <c r="B32" s="69">
        <v>111304</v>
      </c>
      <c r="C32" s="59">
        <f t="shared" si="2"/>
        <v>1710</v>
      </c>
      <c r="D32" s="64">
        <f t="shared" si="0"/>
        <v>622.95299999999997</v>
      </c>
      <c r="E32" s="75">
        <v>39871</v>
      </c>
      <c r="F32" s="69">
        <v>190867</v>
      </c>
      <c r="G32" s="59">
        <f t="shared" si="3"/>
        <v>1329</v>
      </c>
      <c r="H32" s="64">
        <f t="shared" si="1"/>
        <v>484.15469999999999</v>
      </c>
      <c r="J32" s="75">
        <v>39871</v>
      </c>
      <c r="K32" s="69">
        <v>858827</v>
      </c>
      <c r="L32" s="69">
        <v>210312</v>
      </c>
      <c r="M32" s="132">
        <v>212610</v>
      </c>
      <c r="N32" s="75">
        <v>39871</v>
      </c>
      <c r="O32" s="69">
        <v>75384</v>
      </c>
      <c r="P32" s="69">
        <v>49423</v>
      </c>
      <c r="Q32" s="132">
        <v>830</v>
      </c>
      <c r="S32" s="100">
        <v>39871</v>
      </c>
      <c r="T32" s="69"/>
      <c r="U32" s="69">
        <v>24400</v>
      </c>
      <c r="V32" s="69">
        <v>100</v>
      </c>
      <c r="W32" s="100">
        <v>39871</v>
      </c>
      <c r="X32" s="69">
        <v>91192</v>
      </c>
      <c r="Y32" s="69">
        <v>122000</v>
      </c>
      <c r="Z32" s="69">
        <v>95192</v>
      </c>
      <c r="AB32" s="75">
        <v>39871</v>
      </c>
      <c r="AC32" s="69">
        <v>377935</v>
      </c>
      <c r="AD32" s="59">
        <v>6166</v>
      </c>
      <c r="AE32" s="75">
        <v>39871</v>
      </c>
      <c r="AF32" s="69">
        <v>3893</v>
      </c>
      <c r="AG32" s="59">
        <v>55</v>
      </c>
    </row>
    <row r="33" spans="1:33">
      <c r="A33" s="75">
        <v>39903</v>
      </c>
      <c r="B33" s="69">
        <v>113221</v>
      </c>
      <c r="C33" s="59">
        <f t="shared" si="2"/>
        <v>1917</v>
      </c>
      <c r="D33" s="64">
        <f t="shared" si="0"/>
        <v>698.36310000000003</v>
      </c>
      <c r="E33" s="75">
        <v>39896</v>
      </c>
      <c r="F33" s="69">
        <v>191691</v>
      </c>
      <c r="G33" s="59">
        <f t="shared" si="3"/>
        <v>824</v>
      </c>
      <c r="H33" s="64">
        <f t="shared" si="1"/>
        <v>300.1832</v>
      </c>
      <c r="J33" s="75">
        <v>39903</v>
      </c>
      <c r="K33" s="69">
        <v>876682</v>
      </c>
      <c r="L33" s="69">
        <v>214750</v>
      </c>
      <c r="M33" s="132">
        <v>222930</v>
      </c>
      <c r="N33" s="75">
        <v>39903</v>
      </c>
      <c r="O33" s="69">
        <v>761172</v>
      </c>
      <c r="P33" s="69">
        <v>494426</v>
      </c>
      <c r="Q33" s="132">
        <v>1130791</v>
      </c>
      <c r="S33" s="100">
        <v>39903</v>
      </c>
      <c r="T33" s="69"/>
      <c r="U33" s="69">
        <v>24300</v>
      </c>
      <c r="V33" s="69">
        <v>100</v>
      </c>
      <c r="W33" s="100">
        <v>39903</v>
      </c>
      <c r="X33" s="69">
        <v>84239</v>
      </c>
      <c r="Y33" s="69">
        <v>94000</v>
      </c>
      <c r="Z33" s="69">
        <v>112239</v>
      </c>
      <c r="AB33" s="75">
        <v>39903</v>
      </c>
      <c r="AC33" s="69">
        <v>384748</v>
      </c>
      <c r="AD33" s="59">
        <v>6813</v>
      </c>
      <c r="AE33" s="75">
        <v>39903</v>
      </c>
      <c r="AF33" s="69">
        <v>3958</v>
      </c>
      <c r="AG33" s="59">
        <v>65</v>
      </c>
    </row>
    <row r="34" spans="1:33">
      <c r="A34" s="75">
        <v>39933</v>
      </c>
      <c r="B34" s="69">
        <v>114484</v>
      </c>
      <c r="C34" s="59">
        <f t="shared" si="2"/>
        <v>1263</v>
      </c>
      <c r="D34" s="64">
        <f t="shared" si="0"/>
        <v>460.11090000000002</v>
      </c>
      <c r="E34" s="266">
        <v>39933</v>
      </c>
      <c r="F34" s="140">
        <v>14690</v>
      </c>
      <c r="G34" s="257"/>
      <c r="H34" s="267"/>
      <c r="J34" s="75">
        <v>39933</v>
      </c>
      <c r="K34" s="69">
        <v>891946</v>
      </c>
      <c r="L34" s="69">
        <v>219014</v>
      </c>
      <c r="M34" s="132">
        <v>195280</v>
      </c>
      <c r="N34" s="75">
        <v>39933</v>
      </c>
      <c r="O34" s="69">
        <v>765996</v>
      </c>
      <c r="P34" s="69">
        <v>494426</v>
      </c>
      <c r="Q34" s="132">
        <v>4824</v>
      </c>
      <c r="S34" s="100">
        <v>39933</v>
      </c>
      <c r="T34" s="69"/>
      <c r="U34" s="69">
        <v>24000</v>
      </c>
      <c r="V34" s="69">
        <v>300</v>
      </c>
      <c r="W34" s="100">
        <v>39933</v>
      </c>
      <c r="X34" s="69">
        <v>121800</v>
      </c>
      <c r="Y34" s="69">
        <v>123458</v>
      </c>
      <c r="Z34" s="69">
        <v>92342</v>
      </c>
      <c r="AB34" s="75">
        <v>39933</v>
      </c>
      <c r="AC34" s="69">
        <v>391205</v>
      </c>
      <c r="AD34" s="59">
        <v>6457</v>
      </c>
      <c r="AE34" s="75">
        <v>39933</v>
      </c>
      <c r="AF34" s="69">
        <v>4014</v>
      </c>
      <c r="AG34" s="59">
        <v>56</v>
      </c>
    </row>
    <row r="35" spans="1:33">
      <c r="A35" s="75">
        <v>39964</v>
      </c>
      <c r="B35" s="69">
        <v>114950</v>
      </c>
      <c r="C35" s="59">
        <f t="shared" si="2"/>
        <v>466</v>
      </c>
      <c r="D35" s="64">
        <f t="shared" si="0"/>
        <v>169.7638</v>
      </c>
      <c r="E35" s="75">
        <v>39964</v>
      </c>
      <c r="F35" s="69">
        <v>22992</v>
      </c>
      <c r="G35" s="59">
        <f t="shared" si="3"/>
        <v>8302</v>
      </c>
      <c r="H35" s="64">
        <f t="shared" si="1"/>
        <v>3024.4186</v>
      </c>
      <c r="J35" s="75">
        <v>39964</v>
      </c>
      <c r="K35" s="69">
        <v>907487</v>
      </c>
      <c r="L35" s="69">
        <v>222959</v>
      </c>
      <c r="M35" s="132">
        <v>194860</v>
      </c>
      <c r="N35" s="75">
        <v>39964</v>
      </c>
      <c r="O35" s="69">
        <v>769961</v>
      </c>
      <c r="P35" s="69">
        <v>494426</v>
      </c>
      <c r="Q35" s="132">
        <v>3965</v>
      </c>
      <c r="S35" s="100">
        <v>39964</v>
      </c>
      <c r="T35" s="69"/>
      <c r="U35" s="69">
        <v>23750</v>
      </c>
      <c r="V35" s="69">
        <v>250</v>
      </c>
      <c r="W35" s="100">
        <v>39964</v>
      </c>
      <c r="X35" s="69">
        <v>53697</v>
      </c>
      <c r="Y35" s="69">
        <v>134000</v>
      </c>
      <c r="Z35" s="69">
        <v>43155</v>
      </c>
      <c r="AB35" s="75">
        <v>39964</v>
      </c>
      <c r="AC35" s="69">
        <v>397970</v>
      </c>
      <c r="AD35" s="59">
        <v>6765</v>
      </c>
      <c r="AE35" s="75">
        <v>39964</v>
      </c>
      <c r="AF35" s="69">
        <v>4070</v>
      </c>
      <c r="AG35" s="59">
        <v>56</v>
      </c>
    </row>
    <row r="36" spans="1:33">
      <c r="A36" s="75">
        <v>39994</v>
      </c>
      <c r="B36" s="69">
        <v>115378</v>
      </c>
      <c r="C36" s="59">
        <f t="shared" si="2"/>
        <v>428</v>
      </c>
      <c r="D36" s="64">
        <f t="shared" si="0"/>
        <v>155.9204</v>
      </c>
      <c r="E36" s="75">
        <v>39994</v>
      </c>
      <c r="F36" s="69">
        <v>28673</v>
      </c>
      <c r="G36" s="59">
        <f t="shared" si="3"/>
        <v>5681</v>
      </c>
      <c r="H36" s="64">
        <f t="shared" si="1"/>
        <v>2069.5882999999999</v>
      </c>
      <c r="J36" s="75">
        <v>39994</v>
      </c>
      <c r="K36" s="69">
        <v>922444</v>
      </c>
      <c r="L36" s="69">
        <v>226618</v>
      </c>
      <c r="M36" s="132">
        <v>186160</v>
      </c>
      <c r="N36" s="75">
        <v>39994</v>
      </c>
      <c r="O36" s="69">
        <v>773240</v>
      </c>
      <c r="P36" s="69">
        <v>494426</v>
      </c>
      <c r="Q36" s="132">
        <v>3279</v>
      </c>
      <c r="S36" s="100">
        <v>39994</v>
      </c>
      <c r="T36" s="69"/>
      <c r="U36" s="69">
        <v>23500</v>
      </c>
      <c r="V36" s="69">
        <v>250</v>
      </c>
      <c r="W36" s="100">
        <v>39994</v>
      </c>
      <c r="X36" s="69">
        <v>36112</v>
      </c>
      <c r="Y36" s="69">
        <v>128000</v>
      </c>
      <c r="Z36" s="69">
        <v>42112</v>
      </c>
      <c r="AB36" s="75">
        <v>39994</v>
      </c>
      <c r="AC36" s="69">
        <v>404624</v>
      </c>
      <c r="AD36" s="59">
        <v>6654</v>
      </c>
      <c r="AE36" s="75">
        <v>39994</v>
      </c>
      <c r="AF36" s="69">
        <v>4141</v>
      </c>
      <c r="AG36" s="59">
        <v>71</v>
      </c>
    </row>
    <row r="37" spans="1:33">
      <c r="A37" s="75">
        <v>40025</v>
      </c>
      <c r="B37" s="69">
        <v>115824</v>
      </c>
      <c r="C37" s="59">
        <f t="shared" si="2"/>
        <v>446</v>
      </c>
      <c r="D37" s="64">
        <f t="shared" si="0"/>
        <v>162.4778</v>
      </c>
      <c r="E37" s="75">
        <v>40025</v>
      </c>
      <c r="F37" s="69">
        <v>33999</v>
      </c>
      <c r="G37" s="59">
        <f t="shared" si="3"/>
        <v>5326</v>
      </c>
      <c r="H37" s="64">
        <f t="shared" si="1"/>
        <v>1940.2618</v>
      </c>
      <c r="J37" s="75">
        <v>40025</v>
      </c>
      <c r="K37" s="69">
        <v>938132</v>
      </c>
      <c r="L37" s="69">
        <v>230615</v>
      </c>
      <c r="M37" s="132">
        <v>196850</v>
      </c>
      <c r="N37" s="75">
        <v>40025</v>
      </c>
      <c r="O37" s="69">
        <v>776541</v>
      </c>
      <c r="P37" s="69">
        <v>494426</v>
      </c>
      <c r="Q37" s="132">
        <v>3301</v>
      </c>
      <c r="S37" s="100">
        <v>40025</v>
      </c>
      <c r="T37" s="69"/>
      <c r="U37" s="69">
        <v>23400</v>
      </c>
      <c r="V37" s="69">
        <v>100</v>
      </c>
      <c r="W37" s="100">
        <v>40025</v>
      </c>
      <c r="X37" s="69">
        <v>52637</v>
      </c>
      <c r="Y37" s="69">
        <v>131250</v>
      </c>
      <c r="Z37" s="69">
        <v>49387</v>
      </c>
      <c r="AB37" s="75">
        <v>40025</v>
      </c>
      <c r="AC37" s="69">
        <v>411422</v>
      </c>
      <c r="AD37" s="59">
        <v>6798</v>
      </c>
      <c r="AE37" s="75">
        <v>40025</v>
      </c>
      <c r="AF37" s="69">
        <v>4196</v>
      </c>
      <c r="AG37" s="59">
        <v>55</v>
      </c>
    </row>
    <row r="38" spans="1:33">
      <c r="A38" s="75">
        <v>40056</v>
      </c>
      <c r="B38" s="69">
        <v>116250</v>
      </c>
      <c r="C38" s="59">
        <f t="shared" si="2"/>
        <v>426</v>
      </c>
      <c r="D38" s="64">
        <f t="shared" si="0"/>
        <v>155.1918</v>
      </c>
      <c r="E38" s="75">
        <v>40056</v>
      </c>
      <c r="F38" s="69">
        <v>39598</v>
      </c>
      <c r="G38" s="59">
        <f t="shared" si="3"/>
        <v>5599</v>
      </c>
      <c r="H38" s="64">
        <f t="shared" si="1"/>
        <v>2039.7157</v>
      </c>
      <c r="J38" s="75">
        <v>40056</v>
      </c>
      <c r="K38" s="72">
        <v>953896</v>
      </c>
      <c r="L38" s="72">
        <v>234663</v>
      </c>
      <c r="M38" s="130">
        <v>198120</v>
      </c>
      <c r="N38" s="75">
        <v>40056</v>
      </c>
      <c r="O38" s="72">
        <v>779978</v>
      </c>
      <c r="P38" s="72">
        <v>494426</v>
      </c>
      <c r="Q38" s="132">
        <v>3437</v>
      </c>
      <c r="S38" s="100">
        <v>40056</v>
      </c>
      <c r="T38" s="69"/>
      <c r="U38" s="69">
        <v>23300</v>
      </c>
      <c r="V38" s="69">
        <v>100</v>
      </c>
      <c r="W38" s="100">
        <v>40056</v>
      </c>
      <c r="X38" s="69">
        <v>34981</v>
      </c>
      <c r="Y38" s="69">
        <v>122000</v>
      </c>
      <c r="Z38" s="69">
        <v>44231</v>
      </c>
      <c r="AB38" s="75">
        <v>40056</v>
      </c>
      <c r="AC38" s="69">
        <v>417977</v>
      </c>
      <c r="AD38" s="59">
        <v>6555</v>
      </c>
      <c r="AE38" s="75">
        <v>40056</v>
      </c>
      <c r="AF38" s="69">
        <v>4249</v>
      </c>
      <c r="AG38" s="59">
        <v>53</v>
      </c>
    </row>
    <row r="39" spans="1:33">
      <c r="A39" s="75">
        <v>40086</v>
      </c>
      <c r="B39" s="69">
        <v>116660</v>
      </c>
      <c r="C39" s="59">
        <f t="shared" si="2"/>
        <v>410</v>
      </c>
      <c r="D39" s="64">
        <f t="shared" si="0"/>
        <v>149.363</v>
      </c>
      <c r="E39" s="75">
        <v>40086</v>
      </c>
      <c r="F39" s="69">
        <v>45381</v>
      </c>
      <c r="G39" s="59">
        <f t="shared" si="3"/>
        <v>5783</v>
      </c>
      <c r="H39" s="64">
        <f t="shared" si="1"/>
        <v>2106.7469000000001</v>
      </c>
      <c r="J39" s="75">
        <v>40086</v>
      </c>
      <c r="K39" s="72">
        <v>969276</v>
      </c>
      <c r="L39" s="72">
        <v>238513</v>
      </c>
      <c r="M39" s="130">
        <v>192300</v>
      </c>
      <c r="N39" s="75">
        <v>40086</v>
      </c>
      <c r="O39" s="72">
        <v>783814</v>
      </c>
      <c r="P39" s="72">
        <v>494426</v>
      </c>
      <c r="Q39" s="132">
        <v>3836</v>
      </c>
      <c r="S39" s="100">
        <v>40086</v>
      </c>
      <c r="T39" s="69"/>
      <c r="U39" s="69">
        <v>23200</v>
      </c>
      <c r="V39" s="69">
        <v>100</v>
      </c>
      <c r="W39" s="100">
        <v>40086</v>
      </c>
      <c r="X39" s="69">
        <v>50711</v>
      </c>
      <c r="Y39" s="69">
        <v>134000</v>
      </c>
      <c r="Z39" s="69">
        <v>38711</v>
      </c>
      <c r="AB39" s="75">
        <v>40086</v>
      </c>
      <c r="AC39" s="69">
        <v>424451</v>
      </c>
      <c r="AD39" s="59">
        <v>6474</v>
      </c>
      <c r="AE39" s="75">
        <v>40086</v>
      </c>
      <c r="AF39" s="69">
        <v>4292</v>
      </c>
      <c r="AG39" s="59">
        <v>43</v>
      </c>
    </row>
    <row r="40" spans="1:33">
      <c r="A40" s="75">
        <v>40116</v>
      </c>
      <c r="B40" s="72">
        <v>117889</v>
      </c>
      <c r="C40" s="59">
        <f t="shared" si="2"/>
        <v>1229</v>
      </c>
      <c r="D40" s="60">
        <f t="shared" si="0"/>
        <v>447.72470000000004</v>
      </c>
      <c r="E40" s="75">
        <v>40116</v>
      </c>
      <c r="F40" s="72">
        <v>54661</v>
      </c>
      <c r="G40" s="59">
        <f t="shared" si="3"/>
        <v>9280</v>
      </c>
      <c r="H40" s="64">
        <f t="shared" si="1"/>
        <v>3380.7040000000002</v>
      </c>
      <c r="J40" s="75">
        <v>40116</v>
      </c>
      <c r="K40" s="72">
        <v>985063</v>
      </c>
      <c r="L40" s="72">
        <v>242529</v>
      </c>
      <c r="M40" s="130">
        <v>198030</v>
      </c>
      <c r="N40" s="75">
        <v>40116</v>
      </c>
      <c r="O40" s="72">
        <v>788195</v>
      </c>
      <c r="P40" s="72">
        <v>494426</v>
      </c>
      <c r="Q40" s="132">
        <v>4381</v>
      </c>
      <c r="S40" s="100">
        <v>40116</v>
      </c>
      <c r="T40" s="69"/>
      <c r="U40" s="69">
        <v>23000</v>
      </c>
      <c r="V40" s="69">
        <v>200</v>
      </c>
      <c r="W40" s="100">
        <v>40116</v>
      </c>
      <c r="X40" s="69">
        <v>66677</v>
      </c>
      <c r="Y40" s="69">
        <v>122000</v>
      </c>
      <c r="Z40" s="69">
        <v>78677</v>
      </c>
      <c r="AB40" s="75">
        <v>40116</v>
      </c>
      <c r="AC40" s="72">
        <v>430811</v>
      </c>
      <c r="AD40" s="130">
        <v>6360</v>
      </c>
      <c r="AE40" s="75">
        <v>40116</v>
      </c>
      <c r="AF40" s="72">
        <v>4334</v>
      </c>
      <c r="AG40" s="59">
        <v>42</v>
      </c>
    </row>
    <row r="41" spans="1:33">
      <c r="A41" s="75">
        <v>40147</v>
      </c>
      <c r="B41" s="72">
        <v>119582</v>
      </c>
      <c r="C41" s="59">
        <f t="shared" si="2"/>
        <v>1693</v>
      </c>
      <c r="D41" s="60">
        <f t="shared" si="0"/>
        <v>616.75990000000002</v>
      </c>
      <c r="E41" s="75">
        <v>40147</v>
      </c>
      <c r="F41" s="72">
        <v>68705</v>
      </c>
      <c r="G41" s="59">
        <f t="shared" si="3"/>
        <v>14044</v>
      </c>
      <c r="H41" s="64">
        <f t="shared" si="1"/>
        <v>5116.2291999999998</v>
      </c>
      <c r="J41" s="75">
        <v>40147</v>
      </c>
      <c r="K41" s="72">
        <v>1003506</v>
      </c>
      <c r="L41" s="72">
        <v>246906</v>
      </c>
      <c r="M41" s="130">
        <v>228200</v>
      </c>
      <c r="N41" s="75">
        <v>40147</v>
      </c>
      <c r="O41" s="72">
        <v>793968</v>
      </c>
      <c r="P41" s="72">
        <v>494430</v>
      </c>
      <c r="Q41" s="132">
        <v>5777</v>
      </c>
      <c r="S41" s="100">
        <v>40147</v>
      </c>
      <c r="T41" s="69"/>
      <c r="U41" s="69">
        <v>22000</v>
      </c>
      <c r="V41" s="69">
        <v>1000</v>
      </c>
      <c r="W41" s="100">
        <v>40147</v>
      </c>
      <c r="X41" s="69">
        <v>77495</v>
      </c>
      <c r="Y41" s="69">
        <v>100000</v>
      </c>
      <c r="Z41" s="69">
        <v>99495</v>
      </c>
      <c r="AB41" s="75">
        <v>40147</v>
      </c>
      <c r="AC41" s="72">
        <v>437012</v>
      </c>
      <c r="AD41" s="130">
        <v>6201</v>
      </c>
      <c r="AE41" s="75">
        <v>40147</v>
      </c>
      <c r="AF41" s="72">
        <v>4382</v>
      </c>
      <c r="AG41" s="59">
        <v>48</v>
      </c>
    </row>
    <row r="42" spans="1:33">
      <c r="A42" s="75">
        <v>40178</v>
      </c>
      <c r="B42" s="72">
        <v>121426</v>
      </c>
      <c r="C42" s="59">
        <f t="shared" si="2"/>
        <v>1844</v>
      </c>
      <c r="D42" s="60">
        <f t="shared" si="0"/>
        <v>671.76920000000007</v>
      </c>
      <c r="E42" s="75">
        <v>40178</v>
      </c>
      <c r="F42" s="72">
        <v>86514</v>
      </c>
      <c r="G42" s="59">
        <f t="shared" si="3"/>
        <v>17809</v>
      </c>
      <c r="H42" s="64">
        <f t="shared" si="1"/>
        <v>6487.8186999999998</v>
      </c>
      <c r="J42" s="75">
        <v>40178</v>
      </c>
      <c r="K42" s="72">
        <v>1021590</v>
      </c>
      <c r="L42" s="72">
        <v>251712</v>
      </c>
      <c r="M42" s="112">
        <v>228900</v>
      </c>
      <c r="N42" s="75">
        <v>40178</v>
      </c>
      <c r="O42" s="72">
        <v>803037</v>
      </c>
      <c r="P42" s="72">
        <v>494426</v>
      </c>
      <c r="Q42" s="272">
        <v>9065</v>
      </c>
      <c r="S42" s="100">
        <v>40178</v>
      </c>
      <c r="T42" s="69"/>
      <c r="U42" s="69">
        <v>20900</v>
      </c>
      <c r="V42" s="69">
        <v>1100</v>
      </c>
      <c r="W42" s="100">
        <v>40178</v>
      </c>
      <c r="X42" s="69">
        <v>144000</v>
      </c>
      <c r="Y42" s="69">
        <v>148000</v>
      </c>
      <c r="Z42" s="69">
        <v>96000</v>
      </c>
      <c r="AB42" s="75">
        <v>40178</v>
      </c>
      <c r="AC42" s="72">
        <v>442930</v>
      </c>
      <c r="AD42" s="130">
        <v>5918</v>
      </c>
      <c r="AE42" s="75">
        <v>40178</v>
      </c>
      <c r="AF42" s="72">
        <v>4432</v>
      </c>
      <c r="AG42" s="59">
        <v>50</v>
      </c>
    </row>
    <row r="43" spans="1:33">
      <c r="A43" s="75">
        <v>40209</v>
      </c>
      <c r="B43" s="69">
        <v>123280</v>
      </c>
      <c r="C43" s="59">
        <f t="shared" si="2"/>
        <v>1854</v>
      </c>
      <c r="D43" s="60">
        <f t="shared" si="0"/>
        <v>675.41219999999998</v>
      </c>
      <c r="E43" s="75">
        <v>40209</v>
      </c>
      <c r="F43" s="69">
        <v>106452</v>
      </c>
      <c r="G43" s="59">
        <f t="shared" si="3"/>
        <v>19938</v>
      </c>
      <c r="H43" s="64">
        <f t="shared" si="1"/>
        <v>7263.4134000000004</v>
      </c>
      <c r="J43" s="75">
        <v>40209</v>
      </c>
      <c r="K43" s="69">
        <v>1041657</v>
      </c>
      <c r="L43" s="69">
        <v>256934</v>
      </c>
      <c r="M43" s="112">
        <v>252890</v>
      </c>
      <c r="N43" s="77">
        <v>40209</v>
      </c>
      <c r="O43" s="136">
        <v>3161</v>
      </c>
      <c r="P43" s="136">
        <v>2404</v>
      </c>
      <c r="Q43" s="113">
        <v>7772</v>
      </c>
      <c r="S43" s="75">
        <v>40209</v>
      </c>
      <c r="T43" s="69"/>
      <c r="U43" s="69">
        <v>19000</v>
      </c>
      <c r="V43" s="69">
        <v>1900</v>
      </c>
      <c r="W43" s="133">
        <v>40209</v>
      </c>
      <c r="X43" s="69">
        <v>72000</v>
      </c>
      <c r="Y43" s="69">
        <v>116000</v>
      </c>
      <c r="Z43" s="69">
        <v>104000</v>
      </c>
      <c r="AB43" s="75">
        <v>40209</v>
      </c>
      <c r="AC43" s="69">
        <v>449060</v>
      </c>
      <c r="AD43" s="130">
        <v>6130</v>
      </c>
      <c r="AE43" s="75">
        <v>40209</v>
      </c>
      <c r="AF43" s="69">
        <v>4476</v>
      </c>
      <c r="AG43" s="59">
        <v>44</v>
      </c>
    </row>
    <row r="44" spans="1:33">
      <c r="A44" s="75">
        <v>40237</v>
      </c>
      <c r="B44" s="69">
        <v>124953</v>
      </c>
      <c r="C44" s="59">
        <f t="shared" si="2"/>
        <v>1673</v>
      </c>
      <c r="D44" s="60">
        <f t="shared" si="0"/>
        <v>609.47390000000007</v>
      </c>
      <c r="E44" s="75">
        <v>40237</v>
      </c>
      <c r="F44" s="69">
        <v>123995</v>
      </c>
      <c r="G44" s="59">
        <f t="shared" si="3"/>
        <v>17543</v>
      </c>
      <c r="H44" s="64">
        <f t="shared" si="1"/>
        <v>6390.9149000000007</v>
      </c>
      <c r="J44" s="75">
        <v>40237</v>
      </c>
      <c r="K44" s="69">
        <v>1059542</v>
      </c>
      <c r="L44" s="69">
        <v>261609</v>
      </c>
      <c r="M44" s="272">
        <v>225600</v>
      </c>
      <c r="N44" s="75">
        <v>40237</v>
      </c>
      <c r="O44" s="69">
        <v>5824</v>
      </c>
      <c r="P44" s="69">
        <v>7699</v>
      </c>
      <c r="Q44" s="272">
        <v>7958</v>
      </c>
      <c r="S44" s="75">
        <v>40237</v>
      </c>
      <c r="T44" s="69"/>
      <c r="U44" s="69">
        <v>18250</v>
      </c>
      <c r="V44" s="69">
        <v>750</v>
      </c>
      <c r="W44" s="133">
        <v>40237</v>
      </c>
      <c r="X44" s="69">
        <v>107992</v>
      </c>
      <c r="Y44" s="69">
        <v>108000</v>
      </c>
      <c r="Z44" s="69">
        <v>115992</v>
      </c>
      <c r="AB44" s="75">
        <v>40237</v>
      </c>
      <c r="AC44" s="69">
        <v>455100</v>
      </c>
      <c r="AD44" s="130">
        <v>6040</v>
      </c>
      <c r="AE44" s="75">
        <v>40237</v>
      </c>
      <c r="AF44" s="69">
        <v>4516</v>
      </c>
      <c r="AG44" s="59">
        <v>40</v>
      </c>
    </row>
    <row r="45" spans="1:33">
      <c r="A45" s="75">
        <v>40268</v>
      </c>
      <c r="B45" s="69">
        <v>126652</v>
      </c>
      <c r="C45" s="59">
        <f t="shared" si="2"/>
        <v>1699</v>
      </c>
      <c r="D45" s="60">
        <f t="shared" si="0"/>
        <v>618.94569999999999</v>
      </c>
      <c r="E45" s="75">
        <v>40268</v>
      </c>
      <c r="F45" s="69">
        <v>142302</v>
      </c>
      <c r="G45" s="59">
        <f t="shared" si="3"/>
        <v>18307</v>
      </c>
      <c r="H45" s="64">
        <f t="shared" si="1"/>
        <v>6669.2401</v>
      </c>
      <c r="J45" s="75">
        <v>40268</v>
      </c>
      <c r="K45" s="69">
        <v>1078784</v>
      </c>
      <c r="L45" s="69">
        <v>266570</v>
      </c>
      <c r="M45" s="272">
        <v>242030</v>
      </c>
      <c r="N45" s="75">
        <v>40268</v>
      </c>
      <c r="O45" s="69">
        <v>8877</v>
      </c>
      <c r="P45" s="69">
        <v>11612</v>
      </c>
      <c r="Q45" s="272">
        <v>6966</v>
      </c>
      <c r="S45" s="75">
        <v>40268</v>
      </c>
      <c r="T45" s="69"/>
      <c r="U45" s="69">
        <v>18000</v>
      </c>
      <c r="V45" s="69">
        <v>250</v>
      </c>
      <c r="W45" s="133">
        <v>40268</v>
      </c>
      <c r="X45" s="69">
        <v>108000</v>
      </c>
      <c r="Y45" s="69">
        <v>116000</v>
      </c>
      <c r="Z45" s="69">
        <v>100000</v>
      </c>
      <c r="AB45" s="75">
        <v>40268</v>
      </c>
      <c r="AC45" s="69">
        <v>455291</v>
      </c>
      <c r="AD45" s="130">
        <v>191</v>
      </c>
      <c r="AE45" s="75">
        <v>40268</v>
      </c>
      <c r="AF45" s="69">
        <v>4560</v>
      </c>
      <c r="AG45" s="59">
        <v>44</v>
      </c>
    </row>
    <row r="46" spans="1:33">
      <c r="A46" s="75">
        <v>40298</v>
      </c>
      <c r="B46" s="69">
        <v>128173</v>
      </c>
      <c r="C46" s="59">
        <f t="shared" si="2"/>
        <v>1521</v>
      </c>
      <c r="D46" s="60">
        <f t="shared" si="0"/>
        <v>554.10030000000006</v>
      </c>
      <c r="E46" s="75">
        <v>40298</v>
      </c>
      <c r="F46" s="69">
        <v>155690</v>
      </c>
      <c r="G46" s="59">
        <f t="shared" si="3"/>
        <v>13388</v>
      </c>
      <c r="H46" s="64">
        <f t="shared" si="1"/>
        <v>4877.2484000000004</v>
      </c>
      <c r="J46" s="75">
        <v>40298</v>
      </c>
      <c r="K46" s="69">
        <v>1095778</v>
      </c>
      <c r="L46" s="69">
        <v>271271</v>
      </c>
      <c r="M46" s="272">
        <v>216950</v>
      </c>
      <c r="N46" s="75">
        <v>40298</v>
      </c>
      <c r="O46" s="69">
        <v>11239</v>
      </c>
      <c r="P46" s="69">
        <v>14563</v>
      </c>
      <c r="Q46" s="272">
        <v>5313</v>
      </c>
      <c r="S46" s="75">
        <v>40298</v>
      </c>
      <c r="T46" s="69"/>
      <c r="U46" s="69">
        <v>17750</v>
      </c>
      <c r="V46" s="69">
        <v>250</v>
      </c>
      <c r="W46" s="133">
        <v>40298</v>
      </c>
      <c r="X46" s="69">
        <v>108000</v>
      </c>
      <c r="Y46" s="69">
        <v>140000</v>
      </c>
      <c r="Z46" s="69">
        <v>84000</v>
      </c>
      <c r="AB46" s="75">
        <v>40298</v>
      </c>
      <c r="AC46" s="69">
        <v>461325</v>
      </c>
      <c r="AD46" s="130">
        <v>6034</v>
      </c>
      <c r="AE46" s="75">
        <v>40298</v>
      </c>
      <c r="AF46" s="69">
        <v>4601</v>
      </c>
      <c r="AG46" s="59">
        <v>41</v>
      </c>
    </row>
    <row r="47" spans="1:33">
      <c r="A47" s="75">
        <v>40329</v>
      </c>
      <c r="B47" s="69">
        <v>129280</v>
      </c>
      <c r="C47" s="59">
        <f t="shared" si="2"/>
        <v>1107</v>
      </c>
      <c r="D47" s="60">
        <f t="shared" si="0"/>
        <v>403.2801</v>
      </c>
      <c r="E47" s="75">
        <v>40329</v>
      </c>
      <c r="F47" s="69">
        <v>164444</v>
      </c>
      <c r="G47" s="59">
        <f t="shared" si="3"/>
        <v>8754</v>
      </c>
      <c r="H47" s="64">
        <f t="shared" si="1"/>
        <v>3189.0822000000003</v>
      </c>
      <c r="J47" s="75">
        <v>40329</v>
      </c>
      <c r="K47" s="69">
        <v>1112490</v>
      </c>
      <c r="L47" s="69">
        <v>275540</v>
      </c>
      <c r="M47" s="272">
        <v>209810</v>
      </c>
      <c r="N47" s="75">
        <v>40329</v>
      </c>
      <c r="O47" s="69">
        <v>13290</v>
      </c>
      <c r="P47" s="69">
        <v>17052</v>
      </c>
      <c r="Q47" s="272">
        <v>4540</v>
      </c>
      <c r="S47" s="75">
        <v>40329</v>
      </c>
      <c r="T47" s="69"/>
      <c r="U47" s="69">
        <v>17600</v>
      </c>
      <c r="V47" s="69">
        <v>150</v>
      </c>
      <c r="W47" s="133">
        <v>40329</v>
      </c>
      <c r="X47" s="69">
        <v>36000</v>
      </c>
      <c r="Y47" s="69">
        <v>106000</v>
      </c>
      <c r="Z47" s="69">
        <v>70000</v>
      </c>
      <c r="AB47" s="75">
        <v>40329</v>
      </c>
      <c r="AC47" s="69">
        <v>467205</v>
      </c>
      <c r="AD47" s="130">
        <v>5880</v>
      </c>
      <c r="AE47" s="75">
        <v>40329</v>
      </c>
      <c r="AF47" s="69">
        <v>4639</v>
      </c>
      <c r="AG47" s="59">
        <v>38</v>
      </c>
    </row>
    <row r="48" spans="1:33">
      <c r="A48" s="75">
        <v>40359</v>
      </c>
      <c r="B48" s="69">
        <v>129680</v>
      </c>
      <c r="C48" s="59">
        <f t="shared" si="2"/>
        <v>400</v>
      </c>
      <c r="D48" s="60">
        <f t="shared" si="0"/>
        <v>145.72</v>
      </c>
      <c r="E48" s="75">
        <v>40359</v>
      </c>
      <c r="F48" s="69">
        <v>169434</v>
      </c>
      <c r="G48" s="59">
        <f t="shared" si="3"/>
        <v>4990</v>
      </c>
      <c r="H48" s="64">
        <f t="shared" si="1"/>
        <v>1817.857</v>
      </c>
      <c r="J48" s="75">
        <v>40359</v>
      </c>
      <c r="K48" s="69">
        <v>1128004</v>
      </c>
      <c r="L48" s="69">
        <v>279473</v>
      </c>
      <c r="M48" s="272">
        <v>194470</v>
      </c>
      <c r="N48" s="75">
        <v>40359</v>
      </c>
      <c r="O48" s="69">
        <v>14956</v>
      </c>
      <c r="P48" s="69">
        <v>19133</v>
      </c>
      <c r="Q48" s="272">
        <v>3747</v>
      </c>
      <c r="S48" s="75">
        <v>40359</v>
      </c>
      <c r="T48" s="69">
        <v>12500</v>
      </c>
      <c r="U48" s="69">
        <v>29950</v>
      </c>
      <c r="V48" s="69">
        <v>150</v>
      </c>
      <c r="W48" s="133">
        <v>40359</v>
      </c>
      <c r="X48" s="69">
        <v>72000</v>
      </c>
      <c r="Y48" s="69">
        <v>130000</v>
      </c>
      <c r="Z48" s="69">
        <v>48000</v>
      </c>
      <c r="AB48" s="75">
        <v>40359</v>
      </c>
      <c r="AC48" s="69">
        <v>473424</v>
      </c>
      <c r="AD48" s="130">
        <v>6219</v>
      </c>
      <c r="AE48" s="75">
        <v>40359</v>
      </c>
      <c r="AF48" s="69">
        <v>4681</v>
      </c>
      <c r="AG48" s="59">
        <v>42</v>
      </c>
    </row>
    <row r="49" spans="1:33">
      <c r="A49" s="75">
        <v>40389</v>
      </c>
      <c r="B49" s="69">
        <v>130059</v>
      </c>
      <c r="C49" s="59">
        <f t="shared" si="2"/>
        <v>379</v>
      </c>
      <c r="D49" s="60">
        <f t="shared" si="0"/>
        <v>138.06970000000001</v>
      </c>
      <c r="E49" s="75">
        <v>40389</v>
      </c>
      <c r="F49" s="69">
        <v>173656</v>
      </c>
      <c r="G49" s="59">
        <f t="shared" si="3"/>
        <v>4222</v>
      </c>
      <c r="H49" s="64">
        <f t="shared" si="1"/>
        <v>1538.0746000000001</v>
      </c>
      <c r="J49" s="75">
        <v>40389</v>
      </c>
      <c r="K49" s="69">
        <v>1143257</v>
      </c>
      <c r="L49" s="69">
        <v>283261</v>
      </c>
      <c r="M49" s="272">
        <v>190410</v>
      </c>
      <c r="N49" s="75">
        <v>40389</v>
      </c>
      <c r="O49" s="69">
        <v>16417</v>
      </c>
      <c r="P49" s="69">
        <v>21057</v>
      </c>
      <c r="Q49" s="272">
        <v>3385</v>
      </c>
      <c r="S49" s="100">
        <v>40389</v>
      </c>
      <c r="U49" s="72">
        <v>28500</v>
      </c>
      <c r="V49" s="69">
        <v>1450</v>
      </c>
      <c r="W49" s="100">
        <v>40389</v>
      </c>
      <c r="X49" s="72">
        <v>36000</v>
      </c>
      <c r="Y49" s="72">
        <v>122000</v>
      </c>
      <c r="Z49" s="69">
        <v>44000</v>
      </c>
      <c r="AB49" s="75">
        <v>40389</v>
      </c>
      <c r="AC49" s="69">
        <v>479499</v>
      </c>
      <c r="AD49" s="130">
        <v>6075</v>
      </c>
      <c r="AE49" s="75">
        <v>40389</v>
      </c>
      <c r="AF49" s="69">
        <v>4723</v>
      </c>
      <c r="AG49" s="59">
        <v>42</v>
      </c>
    </row>
    <row r="50" spans="1:33">
      <c r="A50" s="75">
        <v>40421</v>
      </c>
      <c r="B50" s="69">
        <v>130479</v>
      </c>
      <c r="C50" s="59">
        <f t="shared" si="2"/>
        <v>420</v>
      </c>
      <c r="D50" s="60">
        <f t="shared" si="0"/>
        <v>153.006</v>
      </c>
      <c r="E50" s="75">
        <v>40421</v>
      </c>
      <c r="F50" s="69">
        <v>178222</v>
      </c>
      <c r="G50" s="59">
        <f t="shared" si="3"/>
        <v>4566</v>
      </c>
      <c r="H50" s="64">
        <f t="shared" si="1"/>
        <v>1663.3938000000001</v>
      </c>
      <c r="J50" s="75">
        <v>40421</v>
      </c>
      <c r="K50" s="69">
        <v>1159641</v>
      </c>
      <c r="L50" s="69">
        <v>287350</v>
      </c>
      <c r="M50" s="272">
        <v>204730</v>
      </c>
      <c r="N50" s="75">
        <v>40421</v>
      </c>
      <c r="O50" s="69">
        <v>17864</v>
      </c>
      <c r="P50" s="69">
        <v>23041</v>
      </c>
      <c r="Q50" s="272">
        <v>3431</v>
      </c>
      <c r="S50" s="100">
        <v>40421</v>
      </c>
      <c r="U50" s="72">
        <v>28000</v>
      </c>
      <c r="V50" s="69">
        <v>500</v>
      </c>
      <c r="W50" s="100">
        <v>40421</v>
      </c>
      <c r="X50" s="72">
        <v>36000</v>
      </c>
      <c r="Y50" s="72">
        <v>108000</v>
      </c>
      <c r="Z50" s="69">
        <v>50000</v>
      </c>
      <c r="AB50" s="75">
        <v>40421</v>
      </c>
      <c r="AC50" s="69">
        <v>485421</v>
      </c>
      <c r="AD50" s="130">
        <v>5922</v>
      </c>
      <c r="AE50" s="75">
        <v>40421</v>
      </c>
      <c r="AF50" s="69">
        <v>4759</v>
      </c>
      <c r="AG50" s="59">
        <v>36</v>
      </c>
    </row>
    <row r="51" spans="1:33">
      <c r="A51" s="75">
        <v>40451</v>
      </c>
      <c r="B51" s="69">
        <v>131054</v>
      </c>
      <c r="C51" s="59">
        <f t="shared" si="2"/>
        <v>575</v>
      </c>
      <c r="D51" s="60">
        <f t="shared" si="0"/>
        <v>209.4725</v>
      </c>
      <c r="E51" s="75">
        <v>40451</v>
      </c>
      <c r="F51" s="69">
        <v>183167</v>
      </c>
      <c r="G51" s="59">
        <f t="shared" si="3"/>
        <v>4945</v>
      </c>
      <c r="H51" s="64">
        <f t="shared" si="1"/>
        <v>1801.4635000000001</v>
      </c>
      <c r="J51" s="75">
        <v>40451</v>
      </c>
      <c r="K51" s="69">
        <v>1175823</v>
      </c>
      <c r="L51" s="69">
        <v>291254</v>
      </c>
      <c r="M51" s="272">
        <v>200860</v>
      </c>
      <c r="N51" s="75">
        <v>40451</v>
      </c>
      <c r="O51" s="69">
        <v>19410</v>
      </c>
      <c r="P51" s="69">
        <v>25043</v>
      </c>
      <c r="Q51" s="272">
        <v>3548</v>
      </c>
      <c r="S51" s="100">
        <v>40451</v>
      </c>
      <c r="U51" s="72">
        <v>27500</v>
      </c>
      <c r="V51" s="69">
        <v>500</v>
      </c>
      <c r="W51" s="100">
        <v>40451</v>
      </c>
      <c r="X51" s="72">
        <v>72000</v>
      </c>
      <c r="Y51" s="72">
        <v>138000</v>
      </c>
      <c r="Z51" s="69">
        <v>42000</v>
      </c>
      <c r="AB51" s="75">
        <v>40451</v>
      </c>
      <c r="AC51" s="69">
        <v>490917</v>
      </c>
      <c r="AD51" s="130">
        <v>5496</v>
      </c>
      <c r="AE51" s="75">
        <v>40451</v>
      </c>
      <c r="AF51" s="69">
        <v>4788</v>
      </c>
      <c r="AG51" s="59">
        <v>29</v>
      </c>
    </row>
    <row r="52" spans="1:33">
      <c r="A52" s="75">
        <v>40483</v>
      </c>
      <c r="B52" s="69">
        <v>132369</v>
      </c>
      <c r="C52" s="59">
        <f t="shared" si="2"/>
        <v>1315</v>
      </c>
      <c r="D52" s="60">
        <f t="shared" si="0"/>
        <v>479.05450000000002</v>
      </c>
      <c r="E52" s="75">
        <v>40483</v>
      </c>
      <c r="F52" s="69">
        <v>193424</v>
      </c>
      <c r="G52" s="59">
        <f t="shared" si="3"/>
        <v>10257</v>
      </c>
      <c r="H52" s="64">
        <f t="shared" si="1"/>
        <v>3736.6251000000002</v>
      </c>
      <c r="J52" s="75">
        <v>40483</v>
      </c>
      <c r="K52" s="69">
        <v>1193758</v>
      </c>
      <c r="L52" s="69">
        <v>295898</v>
      </c>
      <c r="M52" s="272">
        <v>225790</v>
      </c>
      <c r="N52" s="75">
        <v>40483</v>
      </c>
      <c r="O52" s="69">
        <v>21846</v>
      </c>
      <c r="P52" s="69">
        <v>28171</v>
      </c>
      <c r="Q52" s="272">
        <v>5564</v>
      </c>
      <c r="S52" s="100">
        <v>40483</v>
      </c>
      <c r="U52" s="72">
        <v>27000</v>
      </c>
      <c r="V52" s="69">
        <v>500</v>
      </c>
      <c r="W52" s="100">
        <v>40483</v>
      </c>
      <c r="X52" s="72">
        <v>72000</v>
      </c>
      <c r="Y52" s="72">
        <v>138000</v>
      </c>
      <c r="Z52" s="69">
        <v>72000</v>
      </c>
      <c r="AB52" s="75">
        <v>40483</v>
      </c>
      <c r="AC52" s="69">
        <v>496499</v>
      </c>
      <c r="AD52" s="130">
        <v>5582</v>
      </c>
      <c r="AE52" s="75">
        <v>40483</v>
      </c>
      <c r="AF52" s="69">
        <v>4825</v>
      </c>
      <c r="AG52" s="59">
        <v>37</v>
      </c>
    </row>
    <row r="53" spans="1:33">
      <c r="A53" s="75">
        <v>40513</v>
      </c>
      <c r="B53" s="69">
        <v>134162</v>
      </c>
      <c r="C53" s="59">
        <f t="shared" si="2"/>
        <v>1793</v>
      </c>
      <c r="D53" s="60">
        <f t="shared" si="0"/>
        <v>653.18989999999997</v>
      </c>
      <c r="E53" s="75">
        <v>40513</v>
      </c>
      <c r="F53" s="69">
        <v>209996</v>
      </c>
      <c r="G53" s="59">
        <f t="shared" si="3"/>
        <v>16572</v>
      </c>
      <c r="H53" s="64">
        <f t="shared" si="1"/>
        <v>6037.1796000000004</v>
      </c>
      <c r="J53" s="75">
        <v>40513</v>
      </c>
      <c r="K53" s="69">
        <v>1214126</v>
      </c>
      <c r="L53" s="69">
        <v>300720</v>
      </c>
      <c r="M53" s="272">
        <v>251900</v>
      </c>
      <c r="N53" s="75">
        <v>40513</v>
      </c>
      <c r="O53" s="69">
        <v>24723</v>
      </c>
      <c r="P53" s="69">
        <v>31752</v>
      </c>
      <c r="Q53" s="272">
        <v>6458</v>
      </c>
      <c r="S53" s="100">
        <v>40513</v>
      </c>
      <c r="U53" s="72">
        <v>26500</v>
      </c>
      <c r="V53" s="69">
        <v>500</v>
      </c>
      <c r="W53" s="100">
        <v>40513</v>
      </c>
      <c r="X53" s="72">
        <v>104000</v>
      </c>
      <c r="Y53" s="72">
        <v>106000</v>
      </c>
      <c r="Z53" s="69">
        <v>136000</v>
      </c>
      <c r="AB53" s="75">
        <v>40513</v>
      </c>
      <c r="AC53" s="69">
        <v>502471</v>
      </c>
      <c r="AD53" s="130">
        <v>5972</v>
      </c>
      <c r="AE53" s="75">
        <v>40513</v>
      </c>
      <c r="AF53" s="69">
        <v>4847</v>
      </c>
      <c r="AG53" s="59">
        <v>22</v>
      </c>
    </row>
    <row r="54" spans="1:33">
      <c r="A54" s="75">
        <v>40543</v>
      </c>
      <c r="B54" s="69">
        <v>136412</v>
      </c>
      <c r="C54" s="59">
        <f t="shared" si="2"/>
        <v>2250</v>
      </c>
      <c r="D54" s="60">
        <f t="shared" si="0"/>
        <v>819.67500000000007</v>
      </c>
      <c r="E54" s="75">
        <v>40543</v>
      </c>
      <c r="F54" s="69">
        <v>230202</v>
      </c>
      <c r="G54" s="59">
        <f t="shared" si="3"/>
        <v>20206</v>
      </c>
      <c r="H54" s="64">
        <f t="shared" si="1"/>
        <v>7361.0457999999999</v>
      </c>
      <c r="J54" s="75">
        <v>40543</v>
      </c>
      <c r="K54" s="69">
        <v>1235965</v>
      </c>
      <c r="L54" s="69">
        <v>306190</v>
      </c>
      <c r="M54" s="272">
        <v>273090</v>
      </c>
      <c r="N54" s="75">
        <v>40543</v>
      </c>
      <c r="O54" s="69">
        <v>28630</v>
      </c>
      <c r="P54" s="69">
        <v>36459</v>
      </c>
      <c r="Q54" s="272">
        <v>8614</v>
      </c>
      <c r="S54" s="100">
        <v>40543</v>
      </c>
      <c r="U54" s="72">
        <v>26000</v>
      </c>
      <c r="V54" s="69">
        <v>500</v>
      </c>
      <c r="W54" s="100">
        <v>40543</v>
      </c>
      <c r="X54" s="72">
        <v>108000</v>
      </c>
      <c r="Y54" s="72">
        <v>118000</v>
      </c>
      <c r="Z54" s="69">
        <v>96000</v>
      </c>
      <c r="AB54" s="75">
        <v>40543</v>
      </c>
      <c r="AC54" s="69">
        <v>507688</v>
      </c>
      <c r="AD54" s="130">
        <v>5217</v>
      </c>
      <c r="AE54" s="75">
        <v>40543</v>
      </c>
      <c r="AF54" s="69">
        <v>4866</v>
      </c>
      <c r="AG54" s="59">
        <v>19</v>
      </c>
    </row>
    <row r="55" spans="1:33">
      <c r="A55" s="75">
        <v>40574</v>
      </c>
      <c r="B55" s="69">
        <v>138143</v>
      </c>
      <c r="C55" s="59">
        <f t="shared" si="2"/>
        <v>1731</v>
      </c>
      <c r="D55" s="60">
        <f t="shared" si="0"/>
        <v>630.60329999999999</v>
      </c>
      <c r="E55" s="75">
        <v>40574</v>
      </c>
      <c r="F55" s="69">
        <v>248286</v>
      </c>
      <c r="G55" s="59">
        <f t="shared" si="3"/>
        <v>18084</v>
      </c>
      <c r="H55" s="64">
        <f t="shared" si="1"/>
        <v>6588.0012000000006</v>
      </c>
      <c r="J55" s="75">
        <v>40574</v>
      </c>
      <c r="K55" s="69">
        <v>1259060</v>
      </c>
      <c r="L55" s="69">
        <v>311928</v>
      </c>
      <c r="M55" s="272">
        <v>288330</v>
      </c>
      <c r="N55" s="75">
        <v>40574</v>
      </c>
      <c r="O55" s="69">
        <v>32203</v>
      </c>
      <c r="P55" s="69">
        <v>41029</v>
      </c>
      <c r="Q55" s="272">
        <v>8143</v>
      </c>
      <c r="S55" s="100">
        <v>40574</v>
      </c>
      <c r="U55" s="72">
        <v>25500</v>
      </c>
      <c r="V55" s="69">
        <v>500</v>
      </c>
      <c r="W55" s="100">
        <v>40574</v>
      </c>
      <c r="X55" s="72">
        <v>72000</v>
      </c>
      <c r="Y55" s="72">
        <v>108000</v>
      </c>
      <c r="Z55" s="69">
        <v>82000</v>
      </c>
      <c r="AB55" s="75">
        <v>40574</v>
      </c>
      <c r="AC55" s="69">
        <v>512982</v>
      </c>
      <c r="AD55" s="130">
        <v>5294</v>
      </c>
      <c r="AE55" s="75">
        <v>40574</v>
      </c>
      <c r="AF55" s="69">
        <v>4895</v>
      </c>
      <c r="AG55" s="59">
        <v>29</v>
      </c>
    </row>
    <row r="56" spans="1:33">
      <c r="A56" s="75">
        <v>40602</v>
      </c>
      <c r="B56" s="69">
        <v>139561</v>
      </c>
      <c r="C56" s="59">
        <f t="shared" si="2"/>
        <v>1418</v>
      </c>
      <c r="D56" s="60">
        <f t="shared" si="0"/>
        <v>516.57740000000001</v>
      </c>
      <c r="E56" s="75">
        <v>40602</v>
      </c>
      <c r="F56" s="69">
        <v>263710</v>
      </c>
      <c r="G56" s="59">
        <f t="shared" si="3"/>
        <v>15424</v>
      </c>
      <c r="H56" s="64">
        <f t="shared" si="1"/>
        <v>5618.9632000000001</v>
      </c>
      <c r="J56" s="75">
        <v>40602</v>
      </c>
      <c r="K56" s="69">
        <v>1277850</v>
      </c>
      <c r="L56" s="69">
        <v>316648</v>
      </c>
      <c r="M56" s="272">
        <v>235100</v>
      </c>
      <c r="N56" s="75">
        <v>40602</v>
      </c>
      <c r="O56" s="69">
        <v>35453</v>
      </c>
      <c r="P56" s="69">
        <v>45195</v>
      </c>
      <c r="Q56" s="272">
        <v>7416</v>
      </c>
      <c r="S56" s="100">
        <v>40602</v>
      </c>
      <c r="U56" s="72">
        <v>25000</v>
      </c>
      <c r="V56" s="69">
        <v>500</v>
      </c>
      <c r="W56" s="100">
        <v>40602</v>
      </c>
      <c r="X56" s="72">
        <v>72000</v>
      </c>
      <c r="Y56" s="72">
        <v>121000</v>
      </c>
      <c r="Z56" s="69">
        <v>59000</v>
      </c>
      <c r="AB56" s="75">
        <v>40602</v>
      </c>
      <c r="AC56" s="69">
        <v>516476</v>
      </c>
      <c r="AD56" s="130">
        <v>3494</v>
      </c>
      <c r="AE56" s="75">
        <v>40602</v>
      </c>
      <c r="AF56" s="69">
        <v>4920</v>
      </c>
      <c r="AG56" s="59">
        <v>25</v>
      </c>
    </row>
    <row r="57" spans="1:33">
      <c r="A57" s="75">
        <v>40633</v>
      </c>
      <c r="B57" s="69">
        <v>141008</v>
      </c>
      <c r="C57" s="59">
        <f t="shared" si="2"/>
        <v>1447</v>
      </c>
      <c r="D57" s="60">
        <f t="shared" si="0"/>
        <v>527.14210000000003</v>
      </c>
      <c r="E57" s="75">
        <v>40633</v>
      </c>
      <c r="F57" s="69">
        <v>279044</v>
      </c>
      <c r="G57" s="59">
        <f t="shared" si="3"/>
        <v>15334</v>
      </c>
      <c r="H57" s="64">
        <f t="shared" si="1"/>
        <v>5586.1761999999999</v>
      </c>
      <c r="J57" s="75">
        <v>40633</v>
      </c>
      <c r="K57" s="69">
        <v>1293392</v>
      </c>
      <c r="L57" s="69">
        <v>320828</v>
      </c>
      <c r="M57" s="272">
        <v>197220</v>
      </c>
      <c r="N57" s="75">
        <v>40633</v>
      </c>
      <c r="O57" s="69">
        <v>38832</v>
      </c>
      <c r="P57" s="69">
        <v>49374</v>
      </c>
      <c r="Q57" s="272">
        <v>7558</v>
      </c>
      <c r="S57" s="100">
        <v>40633</v>
      </c>
      <c r="U57" s="72">
        <v>24500</v>
      </c>
      <c r="V57" s="69">
        <v>500</v>
      </c>
      <c r="W57" s="100">
        <v>40633</v>
      </c>
      <c r="X57" s="72">
        <v>72000</v>
      </c>
      <c r="Y57" s="72">
        <v>128000</v>
      </c>
      <c r="Z57" s="69">
        <v>65000</v>
      </c>
      <c r="AB57" s="75">
        <v>40633</v>
      </c>
      <c r="AC57" s="69">
        <v>520255</v>
      </c>
      <c r="AD57" s="130">
        <v>3779</v>
      </c>
      <c r="AE57" s="75">
        <v>40633</v>
      </c>
      <c r="AF57" s="69">
        <v>4953</v>
      </c>
      <c r="AG57" s="59">
        <v>33</v>
      </c>
    </row>
    <row r="58" spans="1:33">
      <c r="A58" s="75">
        <v>40664</v>
      </c>
      <c r="B58" s="69">
        <v>141824</v>
      </c>
      <c r="C58" s="59">
        <f t="shared" si="2"/>
        <v>816</v>
      </c>
      <c r="D58" s="60">
        <f t="shared" si="0"/>
        <v>297.2688</v>
      </c>
      <c r="E58" s="75">
        <v>40664</v>
      </c>
      <c r="F58" s="69">
        <v>287025</v>
      </c>
      <c r="G58" s="59">
        <f t="shared" si="3"/>
        <v>7981</v>
      </c>
      <c r="H58" s="64">
        <f t="shared" si="1"/>
        <v>2907.4783000000002</v>
      </c>
      <c r="J58" s="75">
        <v>40664</v>
      </c>
      <c r="K58" s="69">
        <v>1309845</v>
      </c>
      <c r="L58" s="69">
        <v>325369</v>
      </c>
      <c r="M58" s="272">
        <v>209940</v>
      </c>
      <c r="N58" s="75">
        <v>40664</v>
      </c>
      <c r="O58" s="69">
        <v>41334</v>
      </c>
      <c r="P58" s="69">
        <v>52549</v>
      </c>
      <c r="Q58" s="272">
        <v>5677</v>
      </c>
      <c r="S58" s="100">
        <v>40664</v>
      </c>
      <c r="T58" s="69"/>
      <c r="U58" s="72">
        <v>24000</v>
      </c>
      <c r="V58" s="69">
        <v>500</v>
      </c>
      <c r="W58" s="100">
        <v>40664</v>
      </c>
      <c r="X58" s="72">
        <v>36000</v>
      </c>
      <c r="Y58" s="72">
        <v>136000</v>
      </c>
      <c r="Z58" s="69">
        <v>28000</v>
      </c>
      <c r="AB58" s="75">
        <v>40664</v>
      </c>
      <c r="AC58" s="69">
        <v>524315</v>
      </c>
      <c r="AD58" s="59">
        <v>4060</v>
      </c>
      <c r="AE58" s="75">
        <v>40664</v>
      </c>
      <c r="AF58" s="69">
        <v>5017</v>
      </c>
      <c r="AG58" s="59">
        <v>64</v>
      </c>
    </row>
    <row r="59" spans="1:33">
      <c r="A59" s="75">
        <v>40695</v>
      </c>
      <c r="B59" s="69">
        <v>142204</v>
      </c>
      <c r="C59" s="59">
        <f t="shared" si="2"/>
        <v>380</v>
      </c>
      <c r="D59" s="60">
        <f t="shared" si="0"/>
        <v>138.434</v>
      </c>
      <c r="E59" s="75">
        <v>40695</v>
      </c>
      <c r="F59" s="69">
        <v>293619</v>
      </c>
      <c r="G59" s="59">
        <f t="shared" si="3"/>
        <v>6594</v>
      </c>
      <c r="H59" s="64">
        <f t="shared" si="1"/>
        <v>2402.1941999999999</v>
      </c>
      <c r="J59" s="100">
        <v>40695</v>
      </c>
      <c r="K59" s="72">
        <v>1324454</v>
      </c>
      <c r="L59" s="72">
        <v>329250</v>
      </c>
      <c r="M59" s="272">
        <v>184900</v>
      </c>
      <c r="N59" s="100">
        <v>40695</v>
      </c>
      <c r="O59" s="72">
        <v>43216</v>
      </c>
      <c r="P59" s="72">
        <v>55093</v>
      </c>
      <c r="Q59" s="272">
        <v>4426</v>
      </c>
      <c r="S59" s="100">
        <v>40695</v>
      </c>
      <c r="U59" s="72">
        <v>23500</v>
      </c>
      <c r="V59" s="69">
        <v>500</v>
      </c>
      <c r="W59" s="100">
        <v>40695</v>
      </c>
      <c r="X59" s="72">
        <v>0</v>
      </c>
      <c r="Y59" s="72">
        <v>124000</v>
      </c>
      <c r="Z59" s="69">
        <v>12000</v>
      </c>
      <c r="AB59" s="75">
        <v>40695</v>
      </c>
      <c r="AC59" s="69">
        <v>528080</v>
      </c>
      <c r="AD59" s="59">
        <v>3765</v>
      </c>
      <c r="AE59" s="75">
        <v>40695</v>
      </c>
      <c r="AF59" s="69">
        <v>5075</v>
      </c>
      <c r="AG59" s="59">
        <v>58</v>
      </c>
    </row>
    <row r="60" spans="1:33">
      <c r="A60" s="75">
        <v>40725</v>
      </c>
      <c r="B60" s="69">
        <v>142581</v>
      </c>
      <c r="C60" s="59">
        <f t="shared" si="2"/>
        <v>377</v>
      </c>
      <c r="D60" s="60">
        <f t="shared" si="0"/>
        <v>137.34110000000001</v>
      </c>
      <c r="E60" s="75">
        <v>40725</v>
      </c>
      <c r="F60" s="69">
        <v>299538</v>
      </c>
      <c r="G60" s="59">
        <f t="shared" si="3"/>
        <v>5919</v>
      </c>
      <c r="H60" s="64">
        <f t="shared" si="1"/>
        <v>2156.2917000000002</v>
      </c>
      <c r="J60" s="100">
        <v>40725</v>
      </c>
      <c r="K60" s="72">
        <v>1339545</v>
      </c>
      <c r="L60" s="72">
        <v>333171</v>
      </c>
      <c r="M60" s="272">
        <v>190120</v>
      </c>
      <c r="N60" s="100">
        <v>40725</v>
      </c>
      <c r="O60" s="72">
        <v>44468</v>
      </c>
      <c r="P60" s="72">
        <v>56921</v>
      </c>
      <c r="Q60" s="272">
        <v>3080</v>
      </c>
      <c r="S60" s="100">
        <v>40725</v>
      </c>
      <c r="U60" s="72">
        <v>23000</v>
      </c>
      <c r="V60" s="69">
        <v>500</v>
      </c>
      <c r="W60" s="100">
        <v>40725</v>
      </c>
      <c r="X60" s="72">
        <v>0</v>
      </c>
      <c r="Y60" s="72">
        <v>114000</v>
      </c>
      <c r="Z60" s="69">
        <v>10000</v>
      </c>
      <c r="AB60" s="75">
        <v>40725</v>
      </c>
      <c r="AC60" s="69">
        <v>532036</v>
      </c>
      <c r="AD60" s="59">
        <v>3956</v>
      </c>
      <c r="AE60" s="75">
        <v>40725</v>
      </c>
      <c r="AF60" s="69">
        <v>5121</v>
      </c>
      <c r="AG60" s="59">
        <v>46</v>
      </c>
    </row>
    <row r="61" spans="1:33">
      <c r="A61" s="75">
        <v>40756</v>
      </c>
      <c r="B61" s="69">
        <v>142928</v>
      </c>
      <c r="C61" s="59">
        <f t="shared" si="2"/>
        <v>347</v>
      </c>
      <c r="D61" s="60">
        <f t="shared" si="0"/>
        <v>126.41210000000001</v>
      </c>
      <c r="E61" s="75">
        <v>40756</v>
      </c>
      <c r="F61" s="69">
        <v>305063</v>
      </c>
      <c r="G61" s="59">
        <f t="shared" si="3"/>
        <v>5525</v>
      </c>
      <c r="H61" s="64">
        <f t="shared" si="1"/>
        <v>2012.7575000000002</v>
      </c>
      <c r="J61" s="100">
        <v>40756</v>
      </c>
      <c r="K61" s="72">
        <v>1353766</v>
      </c>
      <c r="L61" s="72">
        <v>336933</v>
      </c>
      <c r="M61" s="272">
        <v>179830</v>
      </c>
      <c r="N61" s="100">
        <v>40756</v>
      </c>
      <c r="O61" s="72">
        <v>45617</v>
      </c>
      <c r="P61" s="72">
        <v>58664</v>
      </c>
      <c r="Q61" s="272">
        <v>2892</v>
      </c>
      <c r="S61" s="100">
        <v>40756</v>
      </c>
      <c r="U61" s="72">
        <v>22500</v>
      </c>
      <c r="V61" s="69">
        <v>500</v>
      </c>
      <c r="W61" s="100">
        <v>40756</v>
      </c>
      <c r="X61" s="72">
        <v>0</v>
      </c>
      <c r="Y61" s="72">
        <v>105000</v>
      </c>
      <c r="Z61" s="69">
        <v>9000</v>
      </c>
      <c r="AB61" s="75">
        <v>40756</v>
      </c>
      <c r="AC61" s="69">
        <v>535908</v>
      </c>
      <c r="AD61" s="59">
        <v>3872</v>
      </c>
      <c r="AE61" s="75">
        <v>40756</v>
      </c>
      <c r="AF61" s="69">
        <v>5165</v>
      </c>
      <c r="AG61" s="59">
        <v>44</v>
      </c>
    </row>
    <row r="62" spans="1:33">
      <c r="A62" s="75">
        <v>40786</v>
      </c>
      <c r="B62" s="69">
        <v>143268</v>
      </c>
      <c r="C62" s="59">
        <f t="shared" si="2"/>
        <v>340</v>
      </c>
      <c r="D62" s="60">
        <f t="shared" si="0"/>
        <v>123.86200000000001</v>
      </c>
      <c r="E62" s="75">
        <v>40786</v>
      </c>
      <c r="F62" s="69">
        <v>310450</v>
      </c>
      <c r="G62" s="59">
        <f t="shared" si="3"/>
        <v>5387</v>
      </c>
      <c r="H62" s="64">
        <f t="shared" si="1"/>
        <v>1962.4841000000001</v>
      </c>
      <c r="J62" s="100">
        <v>40786</v>
      </c>
      <c r="K62" s="72">
        <v>1367601</v>
      </c>
      <c r="L62" s="72">
        <v>340613</v>
      </c>
      <c r="M62" s="272">
        <v>175150</v>
      </c>
      <c r="N62" s="100">
        <v>40786</v>
      </c>
      <c r="O62" s="72">
        <v>46761</v>
      </c>
      <c r="P62" s="72">
        <v>60340</v>
      </c>
      <c r="Q62" s="272">
        <v>2820</v>
      </c>
      <c r="S62" s="100">
        <v>40786</v>
      </c>
      <c r="U62" s="72">
        <v>22000</v>
      </c>
      <c r="V62" s="69">
        <v>500</v>
      </c>
      <c r="W62" s="100">
        <v>40786</v>
      </c>
      <c r="X62" s="72">
        <v>0</v>
      </c>
      <c r="Y62" s="72">
        <v>90000</v>
      </c>
      <c r="Z62" s="69">
        <v>15000</v>
      </c>
      <c r="AB62" s="75">
        <v>40786</v>
      </c>
      <c r="AC62" s="69">
        <v>539658</v>
      </c>
      <c r="AD62" s="59">
        <v>3750</v>
      </c>
      <c r="AE62" s="75">
        <v>40786</v>
      </c>
      <c r="AF62" s="69">
        <v>5203</v>
      </c>
      <c r="AG62" s="59">
        <v>38</v>
      </c>
    </row>
    <row r="63" spans="1:33">
      <c r="A63" s="75">
        <v>40816</v>
      </c>
      <c r="B63" s="69">
        <v>143647</v>
      </c>
      <c r="C63" s="59">
        <f t="shared" si="2"/>
        <v>379</v>
      </c>
      <c r="D63" s="60">
        <f t="shared" si="0"/>
        <v>138.06970000000001</v>
      </c>
      <c r="E63" s="75">
        <v>40816</v>
      </c>
      <c r="F63" s="69">
        <v>315852</v>
      </c>
      <c r="G63" s="59">
        <f t="shared" si="3"/>
        <v>5402</v>
      </c>
      <c r="H63" s="64">
        <f t="shared" si="1"/>
        <v>1967.9486000000002</v>
      </c>
      <c r="J63" s="100">
        <v>40816</v>
      </c>
      <c r="K63" s="72">
        <v>1382188</v>
      </c>
      <c r="L63" s="72">
        <v>344418</v>
      </c>
      <c r="M63" s="272">
        <v>183920</v>
      </c>
      <c r="N63" s="100">
        <v>40816</v>
      </c>
      <c r="O63" s="72">
        <v>47843</v>
      </c>
      <c r="P63" s="72">
        <v>61968</v>
      </c>
      <c r="Q63" s="272">
        <v>2710</v>
      </c>
      <c r="S63" s="100">
        <v>40816</v>
      </c>
      <c r="U63" s="72">
        <v>21500</v>
      </c>
      <c r="V63" s="69">
        <v>500</v>
      </c>
      <c r="W63" s="100">
        <v>40816</v>
      </c>
      <c r="X63" s="72">
        <v>36000</v>
      </c>
      <c r="Y63" s="72">
        <v>120000</v>
      </c>
      <c r="Z63" s="69">
        <v>6000</v>
      </c>
      <c r="AB63" s="75">
        <v>40816</v>
      </c>
      <c r="AC63" s="69">
        <v>543503</v>
      </c>
      <c r="AD63" s="59">
        <v>3845</v>
      </c>
      <c r="AE63" s="75">
        <v>40816</v>
      </c>
      <c r="AF63" s="69">
        <v>5235</v>
      </c>
      <c r="AG63" s="59">
        <v>32</v>
      </c>
    </row>
    <row r="64" spans="1:33">
      <c r="A64" s="75">
        <v>40847</v>
      </c>
      <c r="B64" s="69">
        <v>144355</v>
      </c>
      <c r="C64" s="59">
        <f t="shared" si="2"/>
        <v>708</v>
      </c>
      <c r="D64" s="60">
        <f t="shared" si="0"/>
        <v>257.92439999999999</v>
      </c>
      <c r="E64" s="75">
        <v>40847</v>
      </c>
      <c r="F64" s="69">
        <v>324242</v>
      </c>
      <c r="G64" s="59">
        <f t="shared" si="3"/>
        <v>8390</v>
      </c>
      <c r="H64" s="64">
        <f t="shared" si="1"/>
        <v>3056.4770000000003</v>
      </c>
      <c r="J64" s="100">
        <v>40847</v>
      </c>
      <c r="K64" s="72">
        <v>1398576</v>
      </c>
      <c r="L64" s="72">
        <v>348700</v>
      </c>
      <c r="M64" s="272">
        <v>206700</v>
      </c>
      <c r="N64" s="100">
        <v>40847</v>
      </c>
      <c r="O64" s="72">
        <v>49151</v>
      </c>
      <c r="P64" s="72">
        <v>63891</v>
      </c>
      <c r="Q64" s="272">
        <v>3231</v>
      </c>
      <c r="S64" s="100">
        <v>40847</v>
      </c>
      <c r="U64" s="72">
        <v>21000</v>
      </c>
      <c r="V64" s="69">
        <v>500</v>
      </c>
      <c r="W64" s="100">
        <v>40847</v>
      </c>
      <c r="X64" s="72">
        <v>45000</v>
      </c>
      <c r="Y64" s="72">
        <v>130000</v>
      </c>
      <c r="Z64" s="69">
        <v>35000</v>
      </c>
      <c r="AB64" s="75">
        <v>40847</v>
      </c>
      <c r="AC64" s="69">
        <v>547409</v>
      </c>
      <c r="AD64" s="59">
        <v>3906</v>
      </c>
      <c r="AE64" s="75">
        <v>40847</v>
      </c>
      <c r="AF64" s="69">
        <v>5273</v>
      </c>
      <c r="AG64" s="59">
        <v>38</v>
      </c>
    </row>
    <row r="65" spans="1:33">
      <c r="A65" s="75">
        <v>40878</v>
      </c>
      <c r="B65" s="69">
        <v>145518</v>
      </c>
      <c r="C65" s="59">
        <f t="shared" si="2"/>
        <v>1163</v>
      </c>
      <c r="D65" s="60">
        <f t="shared" si="0"/>
        <v>423.68090000000001</v>
      </c>
      <c r="E65" s="75">
        <v>40878</v>
      </c>
      <c r="F65" s="69">
        <v>335854</v>
      </c>
      <c r="G65" s="59">
        <f t="shared" si="3"/>
        <v>11612</v>
      </c>
      <c r="H65" s="64">
        <f t="shared" si="1"/>
        <v>4230.2516000000005</v>
      </c>
      <c r="J65" s="75">
        <v>40878</v>
      </c>
      <c r="K65" s="69">
        <v>1416820</v>
      </c>
      <c r="L65" s="69">
        <v>353123</v>
      </c>
      <c r="M65" s="272">
        <v>226670</v>
      </c>
      <c r="N65" s="273">
        <v>40878</v>
      </c>
      <c r="O65" s="69">
        <v>51078</v>
      </c>
      <c r="P65" s="69">
        <v>66513</v>
      </c>
      <c r="Q65" s="272">
        <v>4549</v>
      </c>
      <c r="S65" s="100">
        <v>40878</v>
      </c>
      <c r="U65" s="72">
        <v>20500</v>
      </c>
      <c r="V65" s="69">
        <v>500</v>
      </c>
      <c r="W65" s="100">
        <v>40878</v>
      </c>
      <c r="X65" s="72">
        <v>36000</v>
      </c>
      <c r="Y65" s="72">
        <v>108000</v>
      </c>
      <c r="Z65" s="69">
        <v>58000</v>
      </c>
      <c r="AB65" s="75">
        <v>40878</v>
      </c>
      <c r="AC65" s="69">
        <v>551381</v>
      </c>
      <c r="AD65" s="59">
        <v>3972</v>
      </c>
      <c r="AE65" s="75">
        <v>40878</v>
      </c>
      <c r="AF65" s="69">
        <v>5304</v>
      </c>
      <c r="AG65" s="59">
        <v>31</v>
      </c>
    </row>
    <row r="66" spans="1:33">
      <c r="A66" s="75">
        <v>40911</v>
      </c>
      <c r="B66" s="69">
        <v>147160</v>
      </c>
      <c r="C66" s="59">
        <f t="shared" si="2"/>
        <v>1642</v>
      </c>
      <c r="D66" s="60">
        <f t="shared" si="0"/>
        <v>598.18060000000003</v>
      </c>
      <c r="E66" s="75">
        <v>40911</v>
      </c>
      <c r="F66" s="69">
        <v>353707</v>
      </c>
      <c r="G66" s="59">
        <f t="shared" si="3"/>
        <v>17853</v>
      </c>
      <c r="H66" s="64">
        <f t="shared" si="1"/>
        <v>6503.8479000000007</v>
      </c>
      <c r="J66" s="75">
        <v>40911</v>
      </c>
      <c r="K66" s="69">
        <v>1435655</v>
      </c>
      <c r="L66" s="69">
        <v>358265</v>
      </c>
      <c r="M66" s="272">
        <v>239770</v>
      </c>
      <c r="N66" s="129">
        <v>40911</v>
      </c>
      <c r="O66" s="69">
        <v>53483</v>
      </c>
      <c r="P66" s="69">
        <v>69566</v>
      </c>
      <c r="Q66" s="272">
        <v>5458</v>
      </c>
      <c r="S66" s="100">
        <v>40911</v>
      </c>
      <c r="U66" s="72">
        <v>20000</v>
      </c>
      <c r="V66" s="69">
        <v>500</v>
      </c>
      <c r="W66" s="100">
        <v>40911</v>
      </c>
      <c r="X66" s="72">
        <v>72000</v>
      </c>
      <c r="Y66" s="72">
        <v>102000</v>
      </c>
      <c r="Z66" s="69">
        <v>78000</v>
      </c>
      <c r="AB66" s="75">
        <v>40911</v>
      </c>
      <c r="AC66" s="69">
        <v>555576</v>
      </c>
      <c r="AD66" s="59">
        <v>4195</v>
      </c>
      <c r="AE66" s="75">
        <v>40911</v>
      </c>
      <c r="AF66" s="69">
        <v>5338</v>
      </c>
      <c r="AG66" s="59">
        <v>34</v>
      </c>
    </row>
    <row r="67" spans="1:33">
      <c r="A67" s="75">
        <v>40939</v>
      </c>
      <c r="B67" s="69">
        <v>148578</v>
      </c>
      <c r="C67" s="94">
        <f t="shared" si="2"/>
        <v>1418</v>
      </c>
      <c r="D67" s="268">
        <f t="shared" si="0"/>
        <v>516.57740000000001</v>
      </c>
      <c r="E67" s="75">
        <v>40939</v>
      </c>
      <c r="F67" s="69">
        <v>369300</v>
      </c>
      <c r="G67" s="94">
        <f t="shared" si="3"/>
        <v>15593</v>
      </c>
      <c r="H67" s="269">
        <f t="shared" si="1"/>
        <v>5680.5299000000005</v>
      </c>
      <c r="J67" s="75">
        <v>40939</v>
      </c>
      <c r="K67" s="69">
        <v>1453219</v>
      </c>
      <c r="L67" s="69">
        <v>362861</v>
      </c>
      <c r="M67" s="272">
        <v>221600</v>
      </c>
      <c r="N67" s="129">
        <v>40939</v>
      </c>
      <c r="O67" s="69">
        <v>55696</v>
      </c>
      <c r="P67" s="69">
        <v>72441</v>
      </c>
      <c r="Q67" s="272">
        <v>5088</v>
      </c>
      <c r="S67" s="100">
        <v>40939</v>
      </c>
      <c r="U67" s="72">
        <v>19500</v>
      </c>
      <c r="V67" s="69">
        <v>500</v>
      </c>
      <c r="W67" s="100">
        <v>40939</v>
      </c>
      <c r="X67" s="72">
        <v>72000</v>
      </c>
      <c r="Y67" s="72">
        <v>98000</v>
      </c>
      <c r="Z67" s="69">
        <v>76000</v>
      </c>
      <c r="AB67" s="75">
        <v>40939</v>
      </c>
      <c r="AC67" s="69">
        <v>559452</v>
      </c>
      <c r="AD67" s="59">
        <v>3876</v>
      </c>
      <c r="AE67" s="75">
        <v>40939</v>
      </c>
      <c r="AF67" s="69">
        <v>5372</v>
      </c>
      <c r="AG67" s="59">
        <v>34</v>
      </c>
    </row>
    <row r="68" spans="1:33">
      <c r="A68" s="75">
        <v>40969</v>
      </c>
      <c r="B68" s="69">
        <v>150050</v>
      </c>
      <c r="C68" s="59">
        <f t="shared" si="2"/>
        <v>1472</v>
      </c>
      <c r="D68" s="62">
        <f t="shared" si="0"/>
        <v>536.24959999999999</v>
      </c>
      <c r="E68" s="75">
        <v>40969</v>
      </c>
      <c r="F68" s="69">
        <v>385935</v>
      </c>
      <c r="G68" s="59">
        <f t="shared" si="3"/>
        <v>16635</v>
      </c>
      <c r="H68" s="62">
        <f t="shared" si="1"/>
        <v>6060.1305000000002</v>
      </c>
      <c r="J68" s="75">
        <v>40969</v>
      </c>
      <c r="K68" s="69">
        <v>1472086</v>
      </c>
      <c r="L68" s="69">
        <v>367807</v>
      </c>
      <c r="M68" s="272">
        <v>238130</v>
      </c>
      <c r="N68" s="273">
        <v>40969</v>
      </c>
      <c r="O68" s="69">
        <v>58322</v>
      </c>
      <c r="P68" s="69">
        <v>75518</v>
      </c>
      <c r="Q68" s="272">
        <v>5703</v>
      </c>
      <c r="S68" s="100">
        <v>40969</v>
      </c>
      <c r="U68" s="72">
        <v>19000</v>
      </c>
      <c r="V68" s="69">
        <v>500</v>
      </c>
      <c r="W68" s="100">
        <v>40969</v>
      </c>
      <c r="X68" s="72">
        <v>72000</v>
      </c>
      <c r="Y68" s="72">
        <v>102000</v>
      </c>
      <c r="Z68" s="69">
        <v>68000</v>
      </c>
      <c r="AB68" s="75">
        <v>40969</v>
      </c>
      <c r="AC68" s="69">
        <v>563518</v>
      </c>
      <c r="AD68" s="59">
        <v>4066</v>
      </c>
      <c r="AE68" s="75">
        <v>40969</v>
      </c>
      <c r="AF68" s="69">
        <v>5401</v>
      </c>
      <c r="AG68" s="59">
        <v>29</v>
      </c>
    </row>
    <row r="69" spans="1:33">
      <c r="A69" s="75">
        <v>41001</v>
      </c>
      <c r="B69" s="69">
        <v>151460</v>
      </c>
      <c r="C69" s="59">
        <f t="shared" si="2"/>
        <v>1410</v>
      </c>
      <c r="D69" s="62">
        <f t="shared" si="0"/>
        <v>513.66300000000001</v>
      </c>
      <c r="E69" s="75">
        <v>41001</v>
      </c>
      <c r="F69" s="69">
        <v>399720</v>
      </c>
      <c r="G69" s="59">
        <f t="shared" si="3"/>
        <v>13785</v>
      </c>
      <c r="H69" s="62">
        <f t="shared" si="1"/>
        <v>5021.8755000000001</v>
      </c>
      <c r="J69" s="75">
        <v>41001</v>
      </c>
      <c r="K69" s="69">
        <v>1489746</v>
      </c>
      <c r="L69" s="69">
        <v>372681</v>
      </c>
      <c r="M69" s="272">
        <v>225340</v>
      </c>
      <c r="N69" s="129">
        <v>41001</v>
      </c>
      <c r="O69" s="69">
        <v>60993</v>
      </c>
      <c r="P69" s="69">
        <v>79046</v>
      </c>
      <c r="Q69" s="272">
        <v>6199</v>
      </c>
      <c r="S69" s="100">
        <v>41001</v>
      </c>
      <c r="U69" s="72">
        <v>18500</v>
      </c>
      <c r="V69" s="69">
        <v>500</v>
      </c>
      <c r="W69" s="100">
        <v>41001</v>
      </c>
      <c r="X69" s="72">
        <v>72000</v>
      </c>
      <c r="Y69" s="72">
        <v>116000</v>
      </c>
      <c r="Z69" s="69">
        <v>58000</v>
      </c>
      <c r="AB69" s="75">
        <v>41001</v>
      </c>
      <c r="AC69" s="69">
        <v>567984</v>
      </c>
      <c r="AD69" s="59">
        <v>4466</v>
      </c>
      <c r="AE69" s="75">
        <v>41001</v>
      </c>
      <c r="AF69" s="69">
        <v>5431</v>
      </c>
      <c r="AG69" s="59">
        <v>30</v>
      </c>
    </row>
    <row r="70" spans="1:33">
      <c r="A70" s="75">
        <v>41029</v>
      </c>
      <c r="B70" s="69">
        <v>152718</v>
      </c>
      <c r="C70" s="59">
        <f t="shared" si="2"/>
        <v>1258</v>
      </c>
      <c r="D70" s="62">
        <f t="shared" si="0"/>
        <v>458.2894</v>
      </c>
      <c r="E70" s="75">
        <v>41029</v>
      </c>
      <c r="F70" s="69">
        <v>412559</v>
      </c>
      <c r="G70" s="59">
        <f t="shared" si="3"/>
        <v>12839</v>
      </c>
      <c r="H70" s="62">
        <f t="shared" si="1"/>
        <v>4677.2476999999999</v>
      </c>
      <c r="J70" s="75">
        <v>41029</v>
      </c>
      <c r="K70" s="69">
        <v>1505051</v>
      </c>
      <c r="L70" s="69">
        <v>377064</v>
      </c>
      <c r="M70" s="272">
        <v>196880</v>
      </c>
      <c r="N70" s="129">
        <v>41029</v>
      </c>
      <c r="O70" s="69">
        <v>63085</v>
      </c>
      <c r="P70" s="69">
        <v>81705</v>
      </c>
      <c r="Q70" s="272">
        <v>4751</v>
      </c>
      <c r="S70" s="100">
        <v>41029</v>
      </c>
      <c r="U70" s="72">
        <v>18000</v>
      </c>
      <c r="V70" s="69">
        <v>500</v>
      </c>
      <c r="W70" s="100">
        <v>41029</v>
      </c>
      <c r="X70" s="72">
        <v>72000</v>
      </c>
      <c r="Y70" s="72">
        <v>132100</v>
      </c>
      <c r="Z70" s="69">
        <v>55900</v>
      </c>
      <c r="AB70" s="75">
        <v>41029</v>
      </c>
      <c r="AC70" s="69">
        <v>571969</v>
      </c>
      <c r="AD70" s="59">
        <v>3985</v>
      </c>
      <c r="AE70" s="75">
        <v>41029</v>
      </c>
      <c r="AF70" s="69">
        <v>5458</v>
      </c>
      <c r="AG70" s="59">
        <v>27</v>
      </c>
    </row>
    <row r="71" spans="1:33">
      <c r="A71" s="75">
        <v>41061</v>
      </c>
      <c r="B71" s="69">
        <v>153757</v>
      </c>
      <c r="C71" s="59">
        <f t="shared" si="2"/>
        <v>1039</v>
      </c>
      <c r="D71" s="62">
        <f t="shared" si="0"/>
        <v>378.5077</v>
      </c>
      <c r="E71" s="75">
        <v>41061</v>
      </c>
      <c r="F71" s="69">
        <v>421191</v>
      </c>
      <c r="G71" s="59">
        <f t="shared" si="3"/>
        <v>8632</v>
      </c>
      <c r="H71" s="62">
        <f t="shared" si="1"/>
        <v>3144.6376</v>
      </c>
      <c r="J71" s="75">
        <v>41061</v>
      </c>
      <c r="K71" s="69">
        <v>1521498</v>
      </c>
      <c r="L71" s="69">
        <v>381429</v>
      </c>
      <c r="M71" s="272">
        <v>208120</v>
      </c>
      <c r="N71" s="129">
        <v>41061</v>
      </c>
      <c r="O71" s="69">
        <v>64935</v>
      </c>
      <c r="P71" s="69">
        <v>83980</v>
      </c>
      <c r="Q71" s="272">
        <v>4125</v>
      </c>
      <c r="S71" s="100">
        <v>41061</v>
      </c>
      <c r="U71" s="72">
        <v>17000</v>
      </c>
      <c r="V71" s="69">
        <v>1000</v>
      </c>
      <c r="W71" s="100">
        <v>41061</v>
      </c>
      <c r="X71" s="72">
        <v>0</v>
      </c>
      <c r="Y71" s="72">
        <v>101000</v>
      </c>
      <c r="Z71" s="69">
        <v>31100</v>
      </c>
      <c r="AB71" s="75">
        <v>41061</v>
      </c>
      <c r="AC71" s="69">
        <v>576797</v>
      </c>
      <c r="AD71" s="59">
        <v>4828</v>
      </c>
      <c r="AE71" s="75">
        <v>41061</v>
      </c>
      <c r="AF71" s="69">
        <v>5484</v>
      </c>
      <c r="AG71" s="59">
        <v>26</v>
      </c>
    </row>
    <row r="72" spans="1:33">
      <c r="A72" s="75">
        <v>41090</v>
      </c>
      <c r="B72" s="69">
        <v>154236</v>
      </c>
      <c r="C72" s="59">
        <f t="shared" si="2"/>
        <v>479</v>
      </c>
      <c r="D72" s="62">
        <f t="shared" si="0"/>
        <v>174.49970000000002</v>
      </c>
      <c r="E72" s="75">
        <v>41090</v>
      </c>
      <c r="F72" s="69">
        <v>427175</v>
      </c>
      <c r="G72" s="59">
        <f t="shared" si="3"/>
        <v>5984</v>
      </c>
      <c r="H72" s="62">
        <f t="shared" si="1"/>
        <v>2179.9712</v>
      </c>
      <c r="J72" s="75">
        <v>41090</v>
      </c>
      <c r="K72" s="69">
        <v>1535647</v>
      </c>
      <c r="L72" s="69">
        <v>385180</v>
      </c>
      <c r="M72" s="272">
        <v>179000</v>
      </c>
      <c r="N72" s="129">
        <v>41090</v>
      </c>
      <c r="O72" s="69">
        <v>66166</v>
      </c>
      <c r="P72" s="69">
        <v>85666</v>
      </c>
      <c r="Q72" s="272">
        <v>2917</v>
      </c>
      <c r="S72" s="100">
        <v>41090</v>
      </c>
      <c r="U72" s="72">
        <v>16000</v>
      </c>
      <c r="V72" s="69">
        <v>1000</v>
      </c>
      <c r="W72" s="100">
        <v>41090</v>
      </c>
      <c r="X72" s="72">
        <v>0</v>
      </c>
      <c r="Y72" s="72">
        <v>82000</v>
      </c>
      <c r="Z72" s="69">
        <v>19000</v>
      </c>
      <c r="AB72" s="75">
        <v>41090</v>
      </c>
      <c r="AC72" s="69">
        <v>581075</v>
      </c>
      <c r="AD72" s="59">
        <v>4278</v>
      </c>
      <c r="AE72" s="75">
        <v>41090</v>
      </c>
      <c r="AF72" s="69">
        <v>5503</v>
      </c>
      <c r="AG72" s="59">
        <v>19</v>
      </c>
    </row>
    <row r="73" spans="1:33">
      <c r="A73" s="75">
        <v>41121</v>
      </c>
      <c r="B73" s="69">
        <v>154677</v>
      </c>
      <c r="C73" s="59">
        <f t="shared" si="2"/>
        <v>441</v>
      </c>
      <c r="D73" s="62">
        <f t="shared" si="0"/>
        <v>160.65630000000002</v>
      </c>
      <c r="E73" s="75"/>
      <c r="F73" s="69"/>
      <c r="G73" s="59"/>
      <c r="H73" s="62"/>
      <c r="J73" s="75"/>
      <c r="K73" s="69"/>
      <c r="L73" s="69"/>
      <c r="M73" s="272"/>
      <c r="N73" s="273"/>
      <c r="O73" s="69"/>
      <c r="P73" s="69"/>
      <c r="Q73" s="272"/>
      <c r="S73" s="100"/>
      <c r="U73" s="72"/>
      <c r="V73" s="69"/>
      <c r="W73" s="100"/>
      <c r="X73" s="72"/>
      <c r="Y73" s="72"/>
      <c r="Z73" s="69"/>
      <c r="AB73" s="75"/>
      <c r="AC73" s="69"/>
      <c r="AD73" s="59"/>
      <c r="AE73" s="75"/>
      <c r="AF73" s="69"/>
      <c r="AG73" s="59"/>
    </row>
    <row r="74" spans="1:33">
      <c r="A74" s="100">
        <v>41152</v>
      </c>
      <c r="B74" s="72">
        <v>155075</v>
      </c>
      <c r="C74" s="59">
        <f t="shared" si="2"/>
        <v>398</v>
      </c>
      <c r="D74" s="62">
        <f t="shared" si="0"/>
        <v>144.9914</v>
      </c>
      <c r="E74" s="75">
        <v>41121</v>
      </c>
      <c r="F74" s="69">
        <v>433314</v>
      </c>
      <c r="G74" s="59">
        <f>(IF(F74=0,0,IF(F72=0,0,F74-F72)))*$G$7</f>
        <v>6139</v>
      </c>
      <c r="H74" s="62">
        <f t="shared" si="1"/>
        <v>2236.4376999999999</v>
      </c>
      <c r="J74" s="75">
        <v>41121</v>
      </c>
      <c r="K74" s="69">
        <v>1551443</v>
      </c>
      <c r="L74" s="69">
        <v>389256</v>
      </c>
      <c r="M74" s="132">
        <v>198720</v>
      </c>
      <c r="N74" s="273">
        <v>41121</v>
      </c>
      <c r="O74" s="69">
        <v>67605</v>
      </c>
      <c r="P74" s="69">
        <v>87701</v>
      </c>
      <c r="Q74" s="132">
        <v>3474</v>
      </c>
      <c r="S74" s="100">
        <v>41121</v>
      </c>
      <c r="U74" s="72">
        <v>15500</v>
      </c>
      <c r="V74" s="69">
        <v>500</v>
      </c>
      <c r="W74" s="100">
        <v>41121</v>
      </c>
      <c r="X74" s="72">
        <v>0</v>
      </c>
      <c r="Y74" s="72">
        <v>66000</v>
      </c>
      <c r="Z74" s="69">
        <v>16000</v>
      </c>
      <c r="AB74" s="75">
        <v>41121</v>
      </c>
      <c r="AC74" s="69">
        <v>585597</v>
      </c>
      <c r="AD74" s="59">
        <v>4522</v>
      </c>
      <c r="AE74" s="75">
        <v>41121</v>
      </c>
      <c r="AF74" s="69">
        <v>5528</v>
      </c>
      <c r="AG74" s="59">
        <v>25</v>
      </c>
    </row>
    <row r="75" spans="1:33">
      <c r="A75" s="100">
        <v>41182</v>
      </c>
      <c r="B75" s="72">
        <v>155502</v>
      </c>
      <c r="C75" s="94">
        <f t="shared" si="2"/>
        <v>427</v>
      </c>
      <c r="D75" s="93">
        <f t="shared" si="0"/>
        <v>155.55610000000001</v>
      </c>
      <c r="E75" s="100">
        <v>41152</v>
      </c>
      <c r="F75" s="72">
        <v>439062</v>
      </c>
      <c r="G75" s="59">
        <f t="shared" si="3"/>
        <v>5748</v>
      </c>
      <c r="H75" s="62">
        <f t="shared" si="1"/>
        <v>2093.9964</v>
      </c>
      <c r="J75" s="100">
        <v>41152</v>
      </c>
      <c r="K75" s="72">
        <v>1566340</v>
      </c>
      <c r="L75" s="72">
        <v>393170</v>
      </c>
      <c r="M75" s="132">
        <v>188110</v>
      </c>
      <c r="N75" s="100">
        <v>41152</v>
      </c>
      <c r="O75" s="72">
        <v>68893</v>
      </c>
      <c r="P75" s="72">
        <v>89293</v>
      </c>
      <c r="Q75" s="132">
        <v>2880</v>
      </c>
      <c r="S75" s="100">
        <v>41152</v>
      </c>
      <c r="U75" s="72">
        <v>15400</v>
      </c>
      <c r="V75" s="69">
        <v>100</v>
      </c>
      <c r="W75" s="100">
        <v>41152</v>
      </c>
      <c r="X75" s="72">
        <v>0</v>
      </c>
      <c r="Y75" s="72">
        <v>52000</v>
      </c>
      <c r="Z75" s="69">
        <v>14000</v>
      </c>
      <c r="AB75" s="75">
        <v>41152</v>
      </c>
      <c r="AC75" s="69">
        <v>589872</v>
      </c>
      <c r="AD75" s="59">
        <v>4275</v>
      </c>
      <c r="AE75" s="75">
        <v>41152</v>
      </c>
      <c r="AF75" s="69">
        <v>5543</v>
      </c>
      <c r="AG75" s="59">
        <v>15</v>
      </c>
    </row>
    <row r="76" spans="1:33">
      <c r="A76" s="75">
        <v>41213</v>
      </c>
      <c r="B76" s="69">
        <v>450</v>
      </c>
      <c r="C76" s="59">
        <v>450</v>
      </c>
      <c r="D76" s="62">
        <f t="shared" si="0"/>
        <v>163.935</v>
      </c>
      <c r="E76" s="100">
        <v>41183</v>
      </c>
      <c r="F76" s="72">
        <v>445281</v>
      </c>
      <c r="G76" s="59">
        <f t="shared" si="3"/>
        <v>6219</v>
      </c>
      <c r="H76" s="62">
        <f t="shared" si="1"/>
        <v>2265.5817000000002</v>
      </c>
      <c r="J76" s="100">
        <v>41183</v>
      </c>
      <c r="K76" s="72">
        <v>1581602</v>
      </c>
      <c r="L76" s="72">
        <v>397171</v>
      </c>
      <c r="M76" s="272">
        <v>192630</v>
      </c>
      <c r="N76" s="100">
        <v>41183</v>
      </c>
      <c r="O76" s="72">
        <v>70214</v>
      </c>
      <c r="P76" s="72">
        <v>91128</v>
      </c>
      <c r="Q76" s="272">
        <v>3156</v>
      </c>
      <c r="S76" s="100">
        <v>41183</v>
      </c>
      <c r="U76" s="72">
        <v>15200</v>
      </c>
      <c r="V76" s="69">
        <v>200</v>
      </c>
      <c r="W76" s="100">
        <v>41183</v>
      </c>
      <c r="X76" s="72">
        <v>72000</v>
      </c>
      <c r="Y76" s="72">
        <v>108000</v>
      </c>
      <c r="Z76" s="69">
        <v>16000</v>
      </c>
      <c r="AB76" s="75">
        <v>41183</v>
      </c>
      <c r="AC76" s="69">
        <v>594082</v>
      </c>
      <c r="AD76" s="59">
        <v>4210</v>
      </c>
      <c r="AE76" s="75">
        <v>41183</v>
      </c>
      <c r="AF76" s="69">
        <v>5560</v>
      </c>
      <c r="AG76" s="59">
        <v>17</v>
      </c>
    </row>
    <row r="77" spans="1:33">
      <c r="A77" s="75">
        <v>41243</v>
      </c>
      <c r="B77" s="69">
        <v>454</v>
      </c>
      <c r="C77" s="59">
        <f t="shared" ref="C77:C128" si="4">(IF(B77=0,0,IF(B76=0,0,B77-B76)))*$C$7</f>
        <v>4</v>
      </c>
      <c r="D77" s="62">
        <f t="shared" ref="D77:D119" si="5">IF($C$6="metric",C77*0.3643,C77*1.031)</f>
        <v>1.4572000000000001</v>
      </c>
      <c r="E77" s="75">
        <v>41213</v>
      </c>
      <c r="F77" s="69">
        <v>457845</v>
      </c>
      <c r="G77" s="59">
        <f t="shared" ref="G77:G129" si="6">(IF(F77=0,0,IF(F76=0,0,F77-F76)))*$G$7</f>
        <v>12564</v>
      </c>
      <c r="H77" s="62">
        <f t="shared" si="1"/>
        <v>4577.0652</v>
      </c>
      <c r="J77" s="75">
        <v>41213</v>
      </c>
      <c r="K77" s="69">
        <v>1598415</v>
      </c>
      <c r="L77" s="69">
        <v>401645</v>
      </c>
      <c r="M77" s="272">
        <v>212870</v>
      </c>
      <c r="N77" s="75">
        <v>41213</v>
      </c>
      <c r="O77" s="69">
        <v>71620</v>
      </c>
      <c r="P77" s="69">
        <v>92917</v>
      </c>
      <c r="Q77" s="272">
        <v>3195</v>
      </c>
      <c r="S77" s="100">
        <v>41213</v>
      </c>
      <c r="U77" s="72">
        <v>15000</v>
      </c>
      <c r="V77" s="69">
        <v>200</v>
      </c>
      <c r="W77" s="100">
        <v>41213</v>
      </c>
      <c r="X77" s="72">
        <v>72000</v>
      </c>
      <c r="Y77" s="72">
        <v>118000</v>
      </c>
      <c r="Z77" s="69">
        <v>62000</v>
      </c>
      <c r="AB77" s="75">
        <v>41213</v>
      </c>
      <c r="AC77" s="69">
        <v>598089</v>
      </c>
      <c r="AD77" s="59">
        <v>4007</v>
      </c>
      <c r="AE77" s="75">
        <v>41213</v>
      </c>
      <c r="AF77" s="69">
        <v>5569</v>
      </c>
      <c r="AG77" s="59">
        <v>9</v>
      </c>
    </row>
    <row r="78" spans="1:33">
      <c r="A78" s="75">
        <v>41274</v>
      </c>
      <c r="B78" s="69">
        <v>861</v>
      </c>
      <c r="C78" s="59">
        <f t="shared" si="4"/>
        <v>407</v>
      </c>
      <c r="D78" s="62">
        <f t="shared" si="5"/>
        <v>148.27010000000001</v>
      </c>
      <c r="E78" s="75">
        <v>41243</v>
      </c>
      <c r="F78" s="69">
        <v>473551</v>
      </c>
      <c r="G78" s="59">
        <f t="shared" si="6"/>
        <v>15706</v>
      </c>
      <c r="H78" s="62">
        <f t="shared" ref="H78:H129" si="7">IF($G$6="metric",G78*0.3643,G78*1.031)</f>
        <v>5721.6958000000004</v>
      </c>
      <c r="J78" s="75">
        <v>41243</v>
      </c>
      <c r="K78" s="69">
        <v>1616449</v>
      </c>
      <c r="L78" s="69">
        <v>406365</v>
      </c>
      <c r="M78" s="272">
        <v>227540</v>
      </c>
      <c r="N78" s="75">
        <v>41243</v>
      </c>
      <c r="O78" s="69">
        <v>73157</v>
      </c>
      <c r="P78" s="69">
        <v>94872</v>
      </c>
      <c r="Q78" s="272">
        <v>3492</v>
      </c>
      <c r="S78" s="100">
        <v>41243</v>
      </c>
      <c r="U78" s="72">
        <v>14800</v>
      </c>
      <c r="V78" s="69">
        <v>200</v>
      </c>
      <c r="W78" s="100">
        <v>41243</v>
      </c>
      <c r="X78" s="72">
        <v>72000</v>
      </c>
      <c r="Y78" s="72">
        <v>126000</v>
      </c>
      <c r="Z78" s="69">
        <v>64000</v>
      </c>
      <c r="AB78" s="75">
        <v>41243</v>
      </c>
      <c r="AC78" s="69">
        <v>601988</v>
      </c>
      <c r="AD78" s="59">
        <v>3899</v>
      </c>
      <c r="AE78" s="75">
        <v>41243</v>
      </c>
      <c r="AF78" s="69">
        <v>5581</v>
      </c>
      <c r="AG78" s="59">
        <v>12</v>
      </c>
    </row>
    <row r="79" spans="1:33">
      <c r="A79" s="75">
        <v>41305</v>
      </c>
      <c r="B79" s="69">
        <v>1260</v>
      </c>
      <c r="C79" s="59">
        <f t="shared" si="4"/>
        <v>399</v>
      </c>
      <c r="D79" s="62">
        <f t="shared" si="5"/>
        <v>145.35570000000001</v>
      </c>
      <c r="E79" s="75">
        <v>41274</v>
      </c>
      <c r="F79" s="69">
        <v>493676</v>
      </c>
      <c r="G79" s="59">
        <f t="shared" si="6"/>
        <v>20125</v>
      </c>
      <c r="H79" s="62">
        <f t="shared" si="7"/>
        <v>7331.5375000000004</v>
      </c>
      <c r="J79" s="75">
        <v>41274</v>
      </c>
      <c r="K79" s="69">
        <v>1634978</v>
      </c>
      <c r="L79" s="69">
        <v>411422</v>
      </c>
      <c r="M79" s="272">
        <v>235860</v>
      </c>
      <c r="N79" s="75">
        <v>41274</v>
      </c>
      <c r="O79" s="69">
        <v>75280</v>
      </c>
      <c r="P79" s="69">
        <v>97412</v>
      </c>
      <c r="Q79" s="272">
        <v>4663</v>
      </c>
      <c r="S79" s="100">
        <v>41274</v>
      </c>
      <c r="T79">
        <v>14500</v>
      </c>
      <c r="U79" s="72">
        <v>29000</v>
      </c>
      <c r="V79" s="69">
        <v>300</v>
      </c>
      <c r="W79" s="100">
        <v>41274</v>
      </c>
      <c r="X79" s="72">
        <v>72000</v>
      </c>
      <c r="Y79" s="72">
        <v>136000</v>
      </c>
      <c r="Z79" s="69">
        <v>62000</v>
      </c>
      <c r="AB79" s="75">
        <v>41274</v>
      </c>
      <c r="AC79" s="69">
        <v>602084</v>
      </c>
      <c r="AD79" s="257">
        <v>4217</v>
      </c>
      <c r="AE79" s="75">
        <v>41274</v>
      </c>
      <c r="AF79" s="69">
        <v>5605</v>
      </c>
      <c r="AG79" s="59">
        <v>24</v>
      </c>
    </row>
    <row r="80" spans="1:33">
      <c r="A80" s="75">
        <v>41333</v>
      </c>
      <c r="B80" s="69">
        <v>1555</v>
      </c>
      <c r="C80" s="59">
        <f t="shared" si="4"/>
        <v>295</v>
      </c>
      <c r="D80" s="62">
        <f t="shared" si="5"/>
        <v>107.46850000000001</v>
      </c>
      <c r="E80" s="75">
        <v>41305</v>
      </c>
      <c r="F80" s="69">
        <v>513552</v>
      </c>
      <c r="G80" s="59">
        <f t="shared" si="6"/>
        <v>19876</v>
      </c>
      <c r="H80" s="62">
        <f t="shared" si="7"/>
        <v>7240.8267999999998</v>
      </c>
      <c r="J80" s="75">
        <v>41305</v>
      </c>
      <c r="K80" s="69">
        <v>1655027</v>
      </c>
      <c r="L80" s="69">
        <v>416747</v>
      </c>
      <c r="M80" s="272">
        <v>253740</v>
      </c>
      <c r="N80" s="75">
        <v>41305</v>
      </c>
      <c r="O80" s="69">
        <v>78180</v>
      </c>
      <c r="P80" s="69">
        <v>100765</v>
      </c>
      <c r="Q80" s="272">
        <v>6253</v>
      </c>
      <c r="S80" s="100">
        <v>41305</v>
      </c>
      <c r="U80" s="72">
        <v>28800</v>
      </c>
      <c r="V80" s="69">
        <v>200</v>
      </c>
      <c r="W80" s="100">
        <v>41305</v>
      </c>
      <c r="X80" s="72">
        <v>36000</v>
      </c>
      <c r="Y80" s="72">
        <v>74900</v>
      </c>
      <c r="Z80" s="69">
        <v>97100</v>
      </c>
      <c r="AB80" s="75">
        <v>41305</v>
      </c>
      <c r="AC80" s="69">
        <v>604875</v>
      </c>
      <c r="AD80" s="59">
        <v>2791</v>
      </c>
      <c r="AE80" s="75">
        <v>41305</v>
      </c>
      <c r="AF80" s="69">
        <v>5617</v>
      </c>
      <c r="AG80" s="59">
        <v>12</v>
      </c>
    </row>
    <row r="81" spans="1:33">
      <c r="A81" s="75">
        <v>41365</v>
      </c>
      <c r="B81" s="69">
        <v>1993</v>
      </c>
      <c r="C81" s="59">
        <f t="shared" si="4"/>
        <v>438</v>
      </c>
      <c r="D81" s="62">
        <f t="shared" si="5"/>
        <v>159.5634</v>
      </c>
      <c r="E81" s="75">
        <v>41333</v>
      </c>
      <c r="F81" s="69">
        <v>531770</v>
      </c>
      <c r="G81" s="59">
        <f t="shared" si="6"/>
        <v>18218</v>
      </c>
      <c r="H81" s="62">
        <f t="shared" si="7"/>
        <v>6636.8173999999999</v>
      </c>
      <c r="J81" s="75">
        <v>41333</v>
      </c>
      <c r="K81" s="69">
        <v>1673136</v>
      </c>
      <c r="L81" s="69">
        <v>421578</v>
      </c>
      <c r="M81" s="272">
        <v>229400</v>
      </c>
      <c r="N81" s="75">
        <v>41333</v>
      </c>
      <c r="O81" s="69">
        <v>80984</v>
      </c>
      <c r="P81" s="69">
        <v>104126</v>
      </c>
      <c r="Q81" s="272">
        <v>6165</v>
      </c>
      <c r="S81" s="100">
        <v>41333</v>
      </c>
      <c r="U81" s="72">
        <v>28700</v>
      </c>
      <c r="V81" s="69">
        <v>100</v>
      </c>
      <c r="W81" s="100">
        <v>41333</v>
      </c>
      <c r="X81" s="72">
        <v>72000</v>
      </c>
      <c r="Y81" s="72">
        <v>86000</v>
      </c>
      <c r="Z81" s="69">
        <v>60900</v>
      </c>
      <c r="AB81" s="75">
        <v>41333</v>
      </c>
      <c r="AC81" s="69">
        <v>608548</v>
      </c>
      <c r="AD81" s="59">
        <v>3673</v>
      </c>
      <c r="AE81" s="75">
        <v>41333</v>
      </c>
      <c r="AF81" s="69">
        <v>5629</v>
      </c>
      <c r="AG81" s="59">
        <v>12</v>
      </c>
    </row>
    <row r="82" spans="1:33">
      <c r="A82" s="75">
        <v>41394</v>
      </c>
      <c r="B82" s="69">
        <v>2282</v>
      </c>
      <c r="C82" s="59">
        <f t="shared" si="4"/>
        <v>289</v>
      </c>
      <c r="D82" s="62">
        <f t="shared" si="5"/>
        <v>105.28270000000001</v>
      </c>
      <c r="E82" s="75">
        <v>41365</v>
      </c>
      <c r="F82" s="69">
        <v>551300</v>
      </c>
      <c r="G82" s="59">
        <f t="shared" si="6"/>
        <v>19530</v>
      </c>
      <c r="H82" s="62">
        <f t="shared" si="7"/>
        <v>7114.7790000000005</v>
      </c>
      <c r="J82" s="75">
        <v>41365</v>
      </c>
      <c r="K82" s="69">
        <v>1692876</v>
      </c>
      <c r="L82" s="69">
        <v>426800</v>
      </c>
      <c r="M82" s="272">
        <v>249620</v>
      </c>
      <c r="N82" s="75">
        <v>41365</v>
      </c>
      <c r="O82" s="69">
        <v>84391</v>
      </c>
      <c r="P82" s="69">
        <v>108198</v>
      </c>
      <c r="Q82" s="272">
        <v>7479</v>
      </c>
      <c r="S82" s="100">
        <v>41365</v>
      </c>
      <c r="U82" s="72">
        <v>28400</v>
      </c>
      <c r="V82" s="69">
        <v>300</v>
      </c>
      <c r="W82" s="100">
        <v>41365</v>
      </c>
      <c r="X82" s="72">
        <v>72000</v>
      </c>
      <c r="Y82" s="72">
        <v>84000</v>
      </c>
      <c r="Z82" s="69">
        <v>74000</v>
      </c>
      <c r="AB82" s="75">
        <v>41365</v>
      </c>
      <c r="AC82" s="69">
        <v>612561</v>
      </c>
      <c r="AD82" s="59">
        <v>4013</v>
      </c>
      <c r="AE82" s="75">
        <v>41365</v>
      </c>
      <c r="AF82" s="69">
        <v>5648</v>
      </c>
      <c r="AG82" s="59">
        <v>19</v>
      </c>
    </row>
    <row r="83" spans="1:33">
      <c r="A83" s="75">
        <v>41425</v>
      </c>
      <c r="B83" s="69">
        <v>2622</v>
      </c>
      <c r="C83" s="59">
        <f t="shared" si="4"/>
        <v>340</v>
      </c>
      <c r="D83" s="62">
        <f t="shared" si="5"/>
        <v>123.86200000000001</v>
      </c>
      <c r="E83" s="75">
        <v>41394</v>
      </c>
      <c r="F83" s="69">
        <v>566082</v>
      </c>
      <c r="G83" s="59">
        <f t="shared" si="6"/>
        <v>14782</v>
      </c>
      <c r="H83" s="62">
        <f t="shared" si="7"/>
        <v>5385.0826000000006</v>
      </c>
      <c r="J83" s="75">
        <v>41394</v>
      </c>
      <c r="K83" s="69">
        <v>1710797</v>
      </c>
      <c r="L83" s="69">
        <v>431542</v>
      </c>
      <c r="M83" s="272">
        <v>226630</v>
      </c>
      <c r="N83" s="75">
        <v>41394</v>
      </c>
      <c r="O83" s="69">
        <v>86714</v>
      </c>
      <c r="P83" s="69">
        <v>110916</v>
      </c>
      <c r="Q83" s="272">
        <v>5041</v>
      </c>
      <c r="S83" s="100">
        <v>41394</v>
      </c>
      <c r="U83" s="72">
        <v>28300</v>
      </c>
      <c r="V83" s="69">
        <v>100</v>
      </c>
      <c r="W83" s="100">
        <v>41394</v>
      </c>
      <c r="X83" s="72">
        <v>68000</v>
      </c>
      <c r="Y83" s="72">
        <v>108000</v>
      </c>
      <c r="Z83" s="69">
        <v>44000</v>
      </c>
      <c r="AB83" s="75">
        <v>41394</v>
      </c>
      <c r="AC83" s="69">
        <v>612561</v>
      </c>
      <c r="AD83" s="257">
        <v>4058</v>
      </c>
      <c r="AE83" s="75">
        <v>41394</v>
      </c>
      <c r="AF83" s="69">
        <v>5657</v>
      </c>
      <c r="AG83" s="59">
        <v>9</v>
      </c>
    </row>
    <row r="84" spans="1:33">
      <c r="A84" s="75">
        <v>41459</v>
      </c>
      <c r="B84" s="69">
        <v>2800</v>
      </c>
      <c r="C84" s="59">
        <f t="shared" si="4"/>
        <v>178</v>
      </c>
      <c r="D84" s="62">
        <f t="shared" si="5"/>
        <v>64.845399999999998</v>
      </c>
      <c r="E84" s="75">
        <v>41425</v>
      </c>
      <c r="F84" s="69">
        <v>579861</v>
      </c>
      <c r="G84" s="59">
        <f t="shared" si="6"/>
        <v>13779</v>
      </c>
      <c r="H84" s="62">
        <f t="shared" si="7"/>
        <v>5019.6896999999999</v>
      </c>
      <c r="J84" s="75">
        <v>41425</v>
      </c>
      <c r="K84" s="69">
        <v>1730755</v>
      </c>
      <c r="L84" s="69">
        <v>435972</v>
      </c>
      <c r="M84" s="272">
        <v>243880</v>
      </c>
      <c r="N84" s="75">
        <v>41425</v>
      </c>
      <c r="O84" s="69">
        <v>88216</v>
      </c>
      <c r="P84" s="69">
        <v>114654</v>
      </c>
      <c r="Q84" s="272">
        <v>5240</v>
      </c>
      <c r="S84" s="100">
        <v>41425</v>
      </c>
      <c r="U84" s="72">
        <v>28100</v>
      </c>
      <c r="V84" s="69">
        <v>200</v>
      </c>
      <c r="W84" s="100">
        <v>41425</v>
      </c>
      <c r="X84" s="72">
        <v>0</v>
      </c>
      <c r="Y84" s="72">
        <v>90000</v>
      </c>
      <c r="Z84" s="69">
        <v>18000</v>
      </c>
      <c r="AB84" s="75">
        <v>41425</v>
      </c>
      <c r="AC84" s="69">
        <v>612561</v>
      </c>
      <c r="AD84" s="257">
        <v>4058</v>
      </c>
      <c r="AE84" s="75">
        <v>41425</v>
      </c>
      <c r="AF84" s="69">
        <v>5670</v>
      </c>
      <c r="AG84" s="59">
        <v>13</v>
      </c>
    </row>
    <row r="85" spans="1:33">
      <c r="A85" s="75">
        <v>41486</v>
      </c>
      <c r="B85" s="69">
        <v>2800</v>
      </c>
      <c r="C85" s="59">
        <f>(IF(B85=0,0,IF(B84=0,0,B85-B84)))*$C$7</f>
        <v>0</v>
      </c>
      <c r="D85" s="62">
        <f t="shared" si="5"/>
        <v>0</v>
      </c>
      <c r="E85" s="75">
        <v>41459</v>
      </c>
      <c r="F85" s="69">
        <v>581897</v>
      </c>
      <c r="G85" s="59">
        <f t="shared" si="6"/>
        <v>2036</v>
      </c>
      <c r="H85" s="62">
        <f t="shared" si="7"/>
        <v>741.71480000000008</v>
      </c>
      <c r="J85" s="75">
        <v>41459</v>
      </c>
      <c r="K85" s="69">
        <v>1746614</v>
      </c>
      <c r="L85" s="69">
        <v>440778</v>
      </c>
      <c r="M85" s="272">
        <v>206650</v>
      </c>
      <c r="N85" s="75">
        <v>41459</v>
      </c>
      <c r="O85" s="69">
        <v>88896</v>
      </c>
      <c r="P85" s="69">
        <v>113469</v>
      </c>
      <c r="Q85" s="272">
        <v>-505</v>
      </c>
      <c r="S85" s="100">
        <v>41463</v>
      </c>
      <c r="U85" s="72">
        <v>28000</v>
      </c>
      <c r="V85" s="69">
        <v>100</v>
      </c>
      <c r="W85" s="100">
        <v>41463</v>
      </c>
      <c r="X85" s="72">
        <v>0</v>
      </c>
      <c r="Y85" s="72">
        <v>78000</v>
      </c>
      <c r="Z85" s="69">
        <v>12000</v>
      </c>
      <c r="AB85" s="75">
        <v>41459</v>
      </c>
      <c r="AC85" s="69">
        <v>612561</v>
      </c>
      <c r="AD85" s="257">
        <v>4058</v>
      </c>
      <c r="AE85" s="75">
        <v>41459</v>
      </c>
      <c r="AF85" s="69">
        <v>5672</v>
      </c>
      <c r="AG85" s="59">
        <v>2</v>
      </c>
    </row>
    <row r="86" spans="1:33">
      <c r="A86" s="75">
        <v>41516</v>
      </c>
      <c r="B86" s="69">
        <v>2800</v>
      </c>
      <c r="C86" s="59">
        <f t="shared" si="4"/>
        <v>0</v>
      </c>
      <c r="D86" s="62">
        <f t="shared" si="5"/>
        <v>0</v>
      </c>
      <c r="E86" s="75">
        <v>41486</v>
      </c>
      <c r="F86" s="69">
        <v>583285</v>
      </c>
      <c r="G86" s="59">
        <f t="shared" si="6"/>
        <v>1388</v>
      </c>
      <c r="H86" s="62">
        <f t="shared" si="7"/>
        <v>505.64840000000004</v>
      </c>
      <c r="J86" s="75">
        <v>41486</v>
      </c>
      <c r="K86" s="69">
        <v>1759956</v>
      </c>
      <c r="L86" s="69">
        <v>444285</v>
      </c>
      <c r="M86" s="272">
        <v>168490</v>
      </c>
      <c r="N86" s="75">
        <v>41486</v>
      </c>
      <c r="O86" s="69">
        <v>89264</v>
      </c>
      <c r="P86" s="69">
        <v>113880</v>
      </c>
      <c r="Q86" s="272">
        <v>779</v>
      </c>
      <c r="S86" s="100">
        <v>41486</v>
      </c>
      <c r="U86" s="72">
        <v>27900</v>
      </c>
      <c r="V86" s="69">
        <v>100</v>
      </c>
      <c r="W86" s="100">
        <v>41486</v>
      </c>
      <c r="X86" s="72">
        <v>0</v>
      </c>
      <c r="Y86" s="72">
        <v>68000</v>
      </c>
      <c r="Z86" s="69">
        <v>10000</v>
      </c>
      <c r="AB86" s="75">
        <v>41486</v>
      </c>
      <c r="AC86" s="69">
        <v>612561</v>
      </c>
      <c r="AD86" s="257">
        <v>4058</v>
      </c>
      <c r="AE86" s="75">
        <v>41486</v>
      </c>
      <c r="AF86" s="69">
        <v>5683</v>
      </c>
      <c r="AG86" s="59">
        <v>11</v>
      </c>
    </row>
    <row r="87" spans="1:33">
      <c r="A87" s="75">
        <v>41548</v>
      </c>
      <c r="B87" s="69">
        <v>2800</v>
      </c>
      <c r="C87" s="59">
        <f t="shared" si="4"/>
        <v>0</v>
      </c>
      <c r="D87" s="62">
        <f t="shared" si="5"/>
        <v>0</v>
      </c>
      <c r="E87" s="75">
        <v>41516</v>
      </c>
      <c r="F87" s="69">
        <v>587351</v>
      </c>
      <c r="G87" s="59">
        <f t="shared" si="6"/>
        <v>4066</v>
      </c>
      <c r="H87" s="62">
        <f t="shared" si="7"/>
        <v>1481.2438</v>
      </c>
      <c r="J87" s="75">
        <v>41516</v>
      </c>
      <c r="K87" s="69">
        <v>1775679</v>
      </c>
      <c r="L87" s="69">
        <v>448202</v>
      </c>
      <c r="M87" s="272">
        <v>196400</v>
      </c>
      <c r="N87" s="75">
        <v>41516</v>
      </c>
      <c r="O87" s="69">
        <v>89732</v>
      </c>
      <c r="P87" s="69">
        <v>114401</v>
      </c>
      <c r="Q87" s="272">
        <v>989</v>
      </c>
      <c r="S87" s="100">
        <v>41516</v>
      </c>
      <c r="U87" s="72">
        <v>27800</v>
      </c>
      <c r="V87" s="69">
        <v>100</v>
      </c>
      <c r="W87" s="100">
        <v>41516</v>
      </c>
      <c r="X87" s="72">
        <v>0</v>
      </c>
      <c r="Y87" s="72">
        <v>60000</v>
      </c>
      <c r="Z87" s="69">
        <v>8000</v>
      </c>
      <c r="AB87" s="75">
        <v>41516</v>
      </c>
      <c r="AC87" s="69">
        <v>612561</v>
      </c>
      <c r="AD87" s="257">
        <v>4058</v>
      </c>
      <c r="AE87" s="75">
        <v>41516</v>
      </c>
      <c r="AF87" s="69">
        <v>5689</v>
      </c>
      <c r="AG87" s="59">
        <v>6</v>
      </c>
    </row>
    <row r="88" spans="1:33">
      <c r="A88" s="75">
        <v>41578</v>
      </c>
      <c r="B88" s="69">
        <v>2800</v>
      </c>
      <c r="C88" s="59">
        <f t="shared" si="4"/>
        <v>0</v>
      </c>
      <c r="D88" s="62">
        <f t="shared" si="5"/>
        <v>0</v>
      </c>
      <c r="E88" s="75">
        <v>41548</v>
      </c>
      <c r="F88" s="69">
        <v>591819</v>
      </c>
      <c r="G88" s="59">
        <f t="shared" si="6"/>
        <v>4468</v>
      </c>
      <c r="H88" s="62">
        <f t="shared" si="7"/>
        <v>1627.6924000000001</v>
      </c>
      <c r="J88" s="75">
        <v>41548</v>
      </c>
      <c r="K88" s="69">
        <v>1793850</v>
      </c>
      <c r="L88" s="69">
        <v>452673</v>
      </c>
      <c r="M88" s="272">
        <v>226420</v>
      </c>
      <c r="N88" s="75">
        <v>41548</v>
      </c>
      <c r="O88" s="69">
        <v>90314</v>
      </c>
      <c r="P88" s="69">
        <v>115011</v>
      </c>
      <c r="Q88" s="272">
        <v>1192</v>
      </c>
      <c r="S88" s="100">
        <v>41548</v>
      </c>
      <c r="U88" s="72">
        <v>27700</v>
      </c>
      <c r="V88" s="69">
        <v>100</v>
      </c>
      <c r="W88" s="100">
        <v>41548</v>
      </c>
      <c r="X88" s="72">
        <v>0</v>
      </c>
      <c r="Y88" s="72">
        <v>54000</v>
      </c>
      <c r="Z88" s="69">
        <v>6000</v>
      </c>
      <c r="AB88" s="75">
        <v>41548</v>
      </c>
      <c r="AC88" s="69">
        <v>613937</v>
      </c>
      <c r="AD88" s="257">
        <v>4058</v>
      </c>
      <c r="AE88" s="75">
        <v>41548</v>
      </c>
      <c r="AF88" s="69">
        <v>5694</v>
      </c>
      <c r="AG88" s="59">
        <v>5</v>
      </c>
    </row>
    <row r="89" spans="1:33">
      <c r="A89" s="75">
        <v>41610</v>
      </c>
      <c r="B89" s="69">
        <v>2800</v>
      </c>
      <c r="C89" s="59">
        <f t="shared" si="4"/>
        <v>0</v>
      </c>
      <c r="D89" s="62">
        <f t="shared" si="5"/>
        <v>0</v>
      </c>
      <c r="E89" s="75">
        <v>41578</v>
      </c>
      <c r="F89" s="69">
        <v>599010</v>
      </c>
      <c r="G89" s="59">
        <f t="shared" si="6"/>
        <v>7191</v>
      </c>
      <c r="H89" s="62">
        <f t="shared" si="7"/>
        <v>2619.6813000000002</v>
      </c>
      <c r="J89" s="75">
        <v>41578</v>
      </c>
      <c r="K89" s="69">
        <v>1811738</v>
      </c>
      <c r="L89" s="69">
        <v>457307</v>
      </c>
      <c r="M89" s="272">
        <v>225220</v>
      </c>
      <c r="N89" s="75">
        <v>41578</v>
      </c>
      <c r="O89" s="69">
        <v>91063</v>
      </c>
      <c r="P89" s="69">
        <v>115816</v>
      </c>
      <c r="Q89" s="272">
        <v>1554</v>
      </c>
      <c r="S89" s="100">
        <v>41578</v>
      </c>
      <c r="U89" s="72">
        <v>27600</v>
      </c>
      <c r="V89" s="69">
        <v>100</v>
      </c>
      <c r="W89" s="100">
        <v>41578</v>
      </c>
      <c r="X89" s="72">
        <v>72000</v>
      </c>
      <c r="Y89" s="72">
        <v>98000</v>
      </c>
      <c r="Z89" s="69">
        <v>28000</v>
      </c>
      <c r="AB89" s="75">
        <v>41578</v>
      </c>
      <c r="AC89" s="69">
        <v>613937</v>
      </c>
      <c r="AD89" s="257">
        <v>4058</v>
      </c>
      <c r="AE89" s="75">
        <v>41578</v>
      </c>
      <c r="AF89" s="69">
        <v>5697</v>
      </c>
      <c r="AG89" s="59">
        <v>3</v>
      </c>
    </row>
    <row r="90" spans="1:33">
      <c r="A90" s="75">
        <v>41639</v>
      </c>
      <c r="B90" s="69">
        <v>2800</v>
      </c>
      <c r="C90" s="59">
        <f t="shared" si="4"/>
        <v>0</v>
      </c>
      <c r="D90" s="62">
        <f t="shared" si="5"/>
        <v>0</v>
      </c>
      <c r="E90" s="75">
        <v>41610</v>
      </c>
      <c r="F90" s="69">
        <v>615300</v>
      </c>
      <c r="G90" s="59">
        <f t="shared" si="6"/>
        <v>16290</v>
      </c>
      <c r="H90" s="62">
        <f t="shared" si="7"/>
        <v>5934.4470000000001</v>
      </c>
      <c r="J90" s="75">
        <v>41610</v>
      </c>
      <c r="K90" s="69">
        <v>1832804</v>
      </c>
      <c r="L90" s="69">
        <v>462450</v>
      </c>
      <c r="M90" s="272">
        <v>262090</v>
      </c>
      <c r="N90" s="75">
        <v>41610</v>
      </c>
      <c r="O90" s="69">
        <v>93320</v>
      </c>
      <c r="P90" s="69">
        <v>118419</v>
      </c>
      <c r="Q90" s="272">
        <v>4860</v>
      </c>
      <c r="S90" s="100">
        <v>41610</v>
      </c>
      <c r="U90" s="72">
        <v>26800</v>
      </c>
      <c r="V90" s="69">
        <v>800</v>
      </c>
      <c r="W90" s="100">
        <v>41610</v>
      </c>
      <c r="X90" s="72">
        <v>72000</v>
      </c>
      <c r="Y90" s="72">
        <v>101000</v>
      </c>
      <c r="Z90" s="69">
        <v>69000</v>
      </c>
      <c r="AB90" s="75">
        <v>41610</v>
      </c>
      <c r="AC90" s="69">
        <v>613937</v>
      </c>
      <c r="AD90" s="257">
        <v>4058</v>
      </c>
      <c r="AE90" s="75">
        <v>41610</v>
      </c>
      <c r="AF90" s="69">
        <v>5702</v>
      </c>
      <c r="AG90" s="59">
        <v>5</v>
      </c>
    </row>
    <row r="91" spans="1:33">
      <c r="A91" s="75">
        <v>41670</v>
      </c>
      <c r="B91" s="69">
        <v>2801</v>
      </c>
      <c r="C91" s="59">
        <f t="shared" si="4"/>
        <v>1</v>
      </c>
      <c r="D91" s="62">
        <f t="shared" si="5"/>
        <v>0.36430000000000001</v>
      </c>
      <c r="E91" s="75">
        <v>41639</v>
      </c>
      <c r="F91" s="69">
        <v>631398</v>
      </c>
      <c r="G91" s="59">
        <f t="shared" si="6"/>
        <v>16098</v>
      </c>
      <c r="H91" s="62">
        <f t="shared" si="7"/>
        <v>5864.5014000000001</v>
      </c>
      <c r="J91" s="75">
        <v>41639</v>
      </c>
      <c r="K91" s="69">
        <v>1850767</v>
      </c>
      <c r="L91" s="69">
        <v>467330</v>
      </c>
      <c r="M91" s="272">
        <v>228430</v>
      </c>
      <c r="N91" s="75">
        <v>41639</v>
      </c>
      <c r="O91" s="69">
        <v>95495</v>
      </c>
      <c r="P91" s="69">
        <v>120863</v>
      </c>
      <c r="Q91" s="272">
        <v>4619</v>
      </c>
      <c r="S91" s="100">
        <v>41639</v>
      </c>
      <c r="U91" s="72">
        <v>25800</v>
      </c>
      <c r="V91" s="69">
        <v>1000</v>
      </c>
      <c r="W91" s="100">
        <v>41639</v>
      </c>
      <c r="X91" s="72">
        <v>72889</v>
      </c>
      <c r="Y91" s="72">
        <v>124000</v>
      </c>
      <c r="Z91" s="69">
        <v>49889</v>
      </c>
      <c r="AB91" s="75">
        <v>41639</v>
      </c>
      <c r="AC91" s="69">
        <v>613937</v>
      </c>
      <c r="AD91" s="257">
        <v>4058</v>
      </c>
      <c r="AE91" s="75">
        <v>41639</v>
      </c>
      <c r="AF91" s="69">
        <v>5706</v>
      </c>
      <c r="AG91" s="59">
        <v>4</v>
      </c>
    </row>
    <row r="92" spans="1:33">
      <c r="A92" s="75">
        <v>41698</v>
      </c>
      <c r="B92" s="69">
        <v>2804</v>
      </c>
      <c r="C92" s="59">
        <f t="shared" si="4"/>
        <v>3</v>
      </c>
      <c r="D92" s="62">
        <f t="shared" si="5"/>
        <v>1.0929</v>
      </c>
      <c r="E92" s="75">
        <v>41670</v>
      </c>
      <c r="F92" s="69">
        <v>648824</v>
      </c>
      <c r="G92" s="59">
        <f t="shared" si="6"/>
        <v>17426</v>
      </c>
      <c r="H92" s="62">
        <f t="shared" si="7"/>
        <v>6348.2918</v>
      </c>
      <c r="J92" s="75">
        <v>41670</v>
      </c>
      <c r="K92" s="69">
        <v>1870621</v>
      </c>
      <c r="L92" s="69">
        <v>472518</v>
      </c>
      <c r="M92" s="272">
        <v>250420</v>
      </c>
      <c r="N92" s="75">
        <v>41670</v>
      </c>
      <c r="O92" s="69">
        <v>97816</v>
      </c>
      <c r="P92" s="69">
        <v>123439</v>
      </c>
      <c r="Q92" s="272">
        <v>4897</v>
      </c>
      <c r="S92" s="100">
        <v>41670</v>
      </c>
      <c r="U92" s="72">
        <v>25000</v>
      </c>
      <c r="V92" s="69">
        <v>800</v>
      </c>
      <c r="W92" s="100">
        <v>41670</v>
      </c>
      <c r="X92" s="72">
        <v>68000</v>
      </c>
      <c r="Y92" s="72">
        <v>126000</v>
      </c>
      <c r="Z92" s="69">
        <v>66000</v>
      </c>
      <c r="AB92" s="75">
        <v>41670</v>
      </c>
      <c r="AC92" s="69">
        <v>613937</v>
      </c>
      <c r="AD92" s="257">
        <v>4058</v>
      </c>
      <c r="AE92" s="75">
        <v>41670</v>
      </c>
      <c r="AF92" s="69">
        <v>5710</v>
      </c>
      <c r="AG92" s="59">
        <v>4</v>
      </c>
    </row>
    <row r="93" spans="1:33">
      <c r="A93" s="75">
        <v>41729</v>
      </c>
      <c r="B93" s="69">
        <v>2806</v>
      </c>
      <c r="C93" s="59">
        <f t="shared" si="4"/>
        <v>2</v>
      </c>
      <c r="D93" s="62">
        <f t="shared" si="5"/>
        <v>0.72860000000000003</v>
      </c>
      <c r="E93" s="75">
        <v>41698</v>
      </c>
      <c r="F93" s="69">
        <v>664240</v>
      </c>
      <c r="G93" s="59">
        <f t="shared" si="6"/>
        <v>15416</v>
      </c>
      <c r="H93" s="62">
        <f t="shared" si="7"/>
        <v>5616.0488000000005</v>
      </c>
      <c r="J93" s="75">
        <v>41698</v>
      </c>
      <c r="K93" s="69">
        <v>1887955</v>
      </c>
      <c r="L93" s="69">
        <v>477024</v>
      </c>
      <c r="M93" s="272">
        <v>218400</v>
      </c>
      <c r="N93" s="75">
        <v>41698</v>
      </c>
      <c r="O93" s="69">
        <v>99880</v>
      </c>
      <c r="P93" s="69">
        <v>125785</v>
      </c>
      <c r="Q93" s="272">
        <v>4410</v>
      </c>
      <c r="S93" s="100">
        <v>41698</v>
      </c>
      <c r="U93" s="72">
        <v>24700</v>
      </c>
      <c r="V93" s="69">
        <v>300</v>
      </c>
      <c r="W93" s="100">
        <v>41698</v>
      </c>
      <c r="X93" s="72">
        <v>36000</v>
      </c>
      <c r="Y93" s="72">
        <v>102000</v>
      </c>
      <c r="Z93" s="69">
        <v>60000</v>
      </c>
      <c r="AB93" s="75">
        <v>41698</v>
      </c>
      <c r="AC93" s="69">
        <v>613937</v>
      </c>
      <c r="AD93" s="257">
        <v>4058</v>
      </c>
      <c r="AE93" s="75">
        <v>41698</v>
      </c>
      <c r="AF93" s="69">
        <v>5712</v>
      </c>
      <c r="AG93" s="59">
        <v>2</v>
      </c>
    </row>
    <row r="94" spans="1:33">
      <c r="A94" s="100">
        <v>41759</v>
      </c>
      <c r="B94" s="72">
        <v>2808</v>
      </c>
      <c r="C94" s="59">
        <f t="shared" si="4"/>
        <v>2</v>
      </c>
      <c r="D94" s="62">
        <f t="shared" si="5"/>
        <v>0.72860000000000003</v>
      </c>
      <c r="E94" s="75">
        <v>41729</v>
      </c>
      <c r="F94" s="69">
        <v>679943</v>
      </c>
      <c r="G94" s="59">
        <f t="shared" si="6"/>
        <v>15703</v>
      </c>
      <c r="H94" s="62">
        <f t="shared" si="7"/>
        <v>5720.6028999999999</v>
      </c>
      <c r="J94" s="75">
        <v>41729</v>
      </c>
      <c r="K94" s="69">
        <v>1905670</v>
      </c>
      <c r="L94" s="69">
        <v>481518</v>
      </c>
      <c r="M94" s="272">
        <v>222090</v>
      </c>
      <c r="N94" s="75">
        <v>41729</v>
      </c>
      <c r="O94" s="69">
        <v>102231</v>
      </c>
      <c r="P94" s="69">
        <v>128371</v>
      </c>
      <c r="Q94" s="272">
        <v>4937</v>
      </c>
      <c r="S94" s="100">
        <v>41729</v>
      </c>
      <c r="U94" s="72">
        <v>24500</v>
      </c>
      <c r="V94" s="69">
        <v>200</v>
      </c>
      <c r="W94" s="100">
        <v>41364</v>
      </c>
      <c r="X94" s="72">
        <v>66980</v>
      </c>
      <c r="Y94" s="72">
        <v>104000</v>
      </c>
      <c r="Z94" s="69">
        <v>64980</v>
      </c>
      <c r="AB94" s="75">
        <v>41729</v>
      </c>
      <c r="AC94" s="69">
        <v>613937</v>
      </c>
      <c r="AD94" s="257">
        <v>4058</v>
      </c>
      <c r="AE94" s="75">
        <v>41729</v>
      </c>
      <c r="AF94" s="69">
        <v>5714</v>
      </c>
      <c r="AG94" s="59">
        <v>2</v>
      </c>
    </row>
    <row r="95" spans="1:33">
      <c r="A95" s="100">
        <v>41789</v>
      </c>
      <c r="B95" s="72">
        <v>2810</v>
      </c>
      <c r="C95" s="59">
        <f t="shared" si="4"/>
        <v>2</v>
      </c>
      <c r="D95" s="62">
        <f t="shared" si="5"/>
        <v>0.72860000000000003</v>
      </c>
      <c r="E95" s="100">
        <v>41759</v>
      </c>
      <c r="F95" s="72">
        <v>689757</v>
      </c>
      <c r="G95" s="59">
        <f t="shared" si="6"/>
        <v>9814</v>
      </c>
      <c r="H95" s="62">
        <f t="shared" si="7"/>
        <v>3575.2402000000002</v>
      </c>
      <c r="J95" s="75">
        <v>41759</v>
      </c>
      <c r="K95" s="69">
        <v>1926762</v>
      </c>
      <c r="L95" s="69">
        <v>487169</v>
      </c>
      <c r="M95" s="272">
        <v>267430</v>
      </c>
      <c r="N95" s="75">
        <v>41759</v>
      </c>
      <c r="O95" s="69">
        <v>129636</v>
      </c>
      <c r="P95" s="69">
        <v>103464</v>
      </c>
      <c r="Q95" s="272">
        <v>2498</v>
      </c>
      <c r="S95" s="100">
        <v>41759</v>
      </c>
      <c r="U95" s="72">
        <v>23900</v>
      </c>
      <c r="V95" s="69">
        <v>600</v>
      </c>
      <c r="W95" s="100">
        <v>41759</v>
      </c>
      <c r="X95" s="72">
        <v>0</v>
      </c>
      <c r="Y95" s="72">
        <v>84000</v>
      </c>
      <c r="Z95" s="69">
        <v>20000</v>
      </c>
      <c r="AB95" s="75">
        <v>41759</v>
      </c>
      <c r="AC95" s="69">
        <v>613937</v>
      </c>
      <c r="AD95" s="257">
        <v>4058</v>
      </c>
      <c r="AE95" s="75">
        <v>41759</v>
      </c>
      <c r="AF95" s="69">
        <v>5717</v>
      </c>
      <c r="AG95" s="59">
        <v>3</v>
      </c>
    </row>
    <row r="96" spans="1:33">
      <c r="A96" s="100">
        <v>41820</v>
      </c>
      <c r="B96" s="72">
        <v>2813</v>
      </c>
      <c r="C96" s="59">
        <f t="shared" si="4"/>
        <v>3</v>
      </c>
      <c r="D96" s="62">
        <f t="shared" si="5"/>
        <v>1.0929</v>
      </c>
      <c r="E96" s="100">
        <v>41789</v>
      </c>
      <c r="F96" s="72">
        <v>693104</v>
      </c>
      <c r="G96" s="59">
        <f t="shared" si="6"/>
        <v>3347</v>
      </c>
      <c r="H96" s="62">
        <f t="shared" si="7"/>
        <v>1219.3121000000001</v>
      </c>
      <c r="J96" s="75">
        <v>41789</v>
      </c>
      <c r="K96" s="69">
        <v>1936023</v>
      </c>
      <c r="L96" s="69">
        <v>489558</v>
      </c>
      <c r="M96" s="272">
        <v>116500</v>
      </c>
      <c r="N96" s="75">
        <v>41789</v>
      </c>
      <c r="O96" s="69">
        <v>129914</v>
      </c>
      <c r="P96" s="69">
        <v>103747</v>
      </c>
      <c r="Q96" s="272">
        <v>561</v>
      </c>
      <c r="S96" s="100">
        <v>41789</v>
      </c>
      <c r="U96" s="72">
        <v>23500</v>
      </c>
      <c r="V96" s="69">
        <v>400</v>
      </c>
      <c r="W96" s="100">
        <v>41789</v>
      </c>
      <c r="X96" s="72">
        <v>32000</v>
      </c>
      <c r="Y96" s="72">
        <v>102000</v>
      </c>
      <c r="Z96" s="69">
        <v>14000</v>
      </c>
      <c r="AB96" s="100">
        <v>41789</v>
      </c>
      <c r="AC96" s="72">
        <v>613937</v>
      </c>
      <c r="AD96" s="257">
        <v>4058</v>
      </c>
      <c r="AE96" s="100">
        <v>41789</v>
      </c>
      <c r="AF96" s="72">
        <v>5719</v>
      </c>
      <c r="AG96" s="59">
        <v>2</v>
      </c>
    </row>
    <row r="97" spans="1:33">
      <c r="A97" s="100">
        <v>41851</v>
      </c>
      <c r="B97" s="72">
        <v>2814</v>
      </c>
      <c r="C97" s="59">
        <f t="shared" si="4"/>
        <v>1</v>
      </c>
      <c r="D97" s="93">
        <f t="shared" si="5"/>
        <v>0.36430000000000001</v>
      </c>
      <c r="E97" s="100">
        <v>41820</v>
      </c>
      <c r="F97" s="72">
        <v>697865</v>
      </c>
      <c r="G97" s="59">
        <f t="shared" si="6"/>
        <v>4761</v>
      </c>
      <c r="H97" s="62">
        <f t="shared" si="7"/>
        <v>1734.4323000000002</v>
      </c>
      <c r="J97" s="75">
        <v>41820</v>
      </c>
      <c r="K97" s="69">
        <v>1950438</v>
      </c>
      <c r="L97" s="69">
        <v>493180</v>
      </c>
      <c r="M97" s="272">
        <v>180370</v>
      </c>
      <c r="N97" s="75">
        <v>41820</v>
      </c>
      <c r="O97" s="69">
        <v>130247</v>
      </c>
      <c r="P97" s="69">
        <v>104071</v>
      </c>
      <c r="Q97" s="272">
        <v>657</v>
      </c>
      <c r="S97" s="100">
        <v>41820</v>
      </c>
      <c r="U97" s="72">
        <v>23200</v>
      </c>
      <c r="V97" s="69">
        <v>300</v>
      </c>
      <c r="W97" s="100">
        <v>41820</v>
      </c>
      <c r="X97" s="72">
        <v>0</v>
      </c>
      <c r="Y97" s="72">
        <v>88000</v>
      </c>
      <c r="Z97" s="69">
        <v>14000</v>
      </c>
      <c r="AB97" s="100">
        <v>41820</v>
      </c>
      <c r="AC97" s="72">
        <v>613937</v>
      </c>
      <c r="AD97" s="257">
        <v>4058</v>
      </c>
      <c r="AE97" s="100">
        <v>41820</v>
      </c>
      <c r="AF97" s="72">
        <v>5721</v>
      </c>
      <c r="AG97" s="59">
        <v>2</v>
      </c>
    </row>
    <row r="98" spans="1:33">
      <c r="A98" s="75">
        <v>41883</v>
      </c>
      <c r="B98" s="69">
        <v>2814</v>
      </c>
      <c r="C98" s="59">
        <f t="shared" si="4"/>
        <v>0</v>
      </c>
      <c r="D98" s="62">
        <f t="shared" si="5"/>
        <v>0</v>
      </c>
      <c r="E98" s="100">
        <v>41851</v>
      </c>
      <c r="F98" s="93">
        <v>702376</v>
      </c>
      <c r="G98" s="59">
        <f t="shared" si="6"/>
        <v>4511</v>
      </c>
      <c r="H98" s="62">
        <f t="shared" si="7"/>
        <v>1643.3573000000001</v>
      </c>
      <c r="J98" s="75">
        <v>41851</v>
      </c>
      <c r="K98" s="69">
        <v>1965251</v>
      </c>
      <c r="L98" s="69">
        <v>496905</v>
      </c>
      <c r="M98" s="272">
        <v>185380</v>
      </c>
      <c r="N98" s="75">
        <v>41851</v>
      </c>
      <c r="O98" s="69">
        <v>130578</v>
      </c>
      <c r="P98" s="69">
        <v>104380</v>
      </c>
      <c r="Q98" s="272">
        <v>640</v>
      </c>
      <c r="S98" s="100">
        <v>41851</v>
      </c>
      <c r="U98" s="72">
        <v>22900</v>
      </c>
      <c r="V98" s="69">
        <v>300</v>
      </c>
      <c r="W98" s="100">
        <v>41851</v>
      </c>
      <c r="X98" s="72">
        <v>0</v>
      </c>
      <c r="Y98" s="72">
        <v>76000</v>
      </c>
      <c r="Z98" s="69">
        <v>12000</v>
      </c>
      <c r="AB98" s="100">
        <v>41851</v>
      </c>
      <c r="AC98" s="72">
        <v>613937</v>
      </c>
      <c r="AD98" s="279">
        <v>4058</v>
      </c>
      <c r="AE98" s="100">
        <v>41851</v>
      </c>
      <c r="AF98" s="72">
        <v>5722</v>
      </c>
      <c r="AG98" s="59">
        <v>1</v>
      </c>
    </row>
    <row r="99" spans="1:33">
      <c r="A99" s="75">
        <v>41912</v>
      </c>
      <c r="B99" s="69">
        <v>2814</v>
      </c>
      <c r="C99" s="59">
        <f t="shared" si="4"/>
        <v>0</v>
      </c>
      <c r="D99" s="62">
        <f t="shared" si="5"/>
        <v>0</v>
      </c>
      <c r="E99" s="75">
        <v>41883</v>
      </c>
      <c r="F99" s="69">
        <v>706470</v>
      </c>
      <c r="G99" s="59">
        <f t="shared" si="6"/>
        <v>4094</v>
      </c>
      <c r="H99" s="62">
        <f t="shared" si="7"/>
        <v>1491.4442000000001</v>
      </c>
      <c r="J99" s="75">
        <v>41883</v>
      </c>
      <c r="K99" s="69">
        <v>1979862</v>
      </c>
      <c r="L99" s="69">
        <v>500609</v>
      </c>
      <c r="M99" s="272">
        <v>183150</v>
      </c>
      <c r="N99" s="75">
        <v>41883</v>
      </c>
      <c r="O99" s="69">
        <v>130935</v>
      </c>
      <c r="P99" s="69">
        <v>104751</v>
      </c>
      <c r="Q99" s="272">
        <v>728</v>
      </c>
      <c r="S99" s="100">
        <v>41883</v>
      </c>
      <c r="U99" s="72">
        <v>22700</v>
      </c>
      <c r="V99" s="69">
        <v>200</v>
      </c>
      <c r="W99" s="100">
        <v>41883</v>
      </c>
      <c r="X99" s="72">
        <v>36000</v>
      </c>
      <c r="Y99" s="72">
        <v>100000</v>
      </c>
      <c r="Z99" s="69">
        <v>12000</v>
      </c>
      <c r="AB99" s="75">
        <v>41883</v>
      </c>
      <c r="AC99" s="69">
        <v>613937</v>
      </c>
      <c r="AD99" s="279">
        <v>4058</v>
      </c>
      <c r="AE99" s="75">
        <v>41883</v>
      </c>
      <c r="AF99" s="69">
        <v>5723</v>
      </c>
      <c r="AG99" s="59">
        <v>1</v>
      </c>
    </row>
    <row r="100" spans="1:33">
      <c r="A100" s="75">
        <v>41943</v>
      </c>
      <c r="B100" s="69">
        <v>2935</v>
      </c>
      <c r="C100" s="59">
        <f t="shared" si="4"/>
        <v>121</v>
      </c>
      <c r="D100" s="62">
        <f t="shared" si="5"/>
        <v>44.080300000000001</v>
      </c>
      <c r="E100" s="75">
        <v>41912</v>
      </c>
      <c r="F100" s="69">
        <v>710565</v>
      </c>
      <c r="G100" s="59">
        <f t="shared" si="6"/>
        <v>4095</v>
      </c>
      <c r="H100" s="62">
        <f t="shared" si="7"/>
        <v>1491.8085000000001</v>
      </c>
      <c r="J100" s="75">
        <v>41912</v>
      </c>
      <c r="K100" s="69">
        <v>1993959</v>
      </c>
      <c r="L100" s="69">
        <v>504222</v>
      </c>
      <c r="M100" s="272">
        <v>177100</v>
      </c>
      <c r="N100" s="75">
        <v>41912</v>
      </c>
      <c r="O100" s="69">
        <v>131310</v>
      </c>
      <c r="P100" s="69">
        <v>105118</v>
      </c>
      <c r="Q100" s="272">
        <v>742</v>
      </c>
      <c r="S100" s="100">
        <v>41912</v>
      </c>
      <c r="U100" s="72">
        <v>22500</v>
      </c>
      <c r="V100" s="69">
        <v>200</v>
      </c>
      <c r="W100" s="100">
        <v>41912</v>
      </c>
      <c r="X100" s="72">
        <v>0</v>
      </c>
      <c r="Y100" s="72">
        <v>86000</v>
      </c>
      <c r="Z100" s="69">
        <v>14000</v>
      </c>
      <c r="AB100" s="75">
        <v>41912</v>
      </c>
      <c r="AC100" s="69">
        <v>613937</v>
      </c>
      <c r="AD100" s="140">
        <v>4058</v>
      </c>
      <c r="AE100" s="75">
        <v>41912</v>
      </c>
      <c r="AF100" s="69">
        <v>5725</v>
      </c>
      <c r="AG100" s="59">
        <v>2</v>
      </c>
    </row>
    <row r="101" spans="1:33">
      <c r="A101" s="75">
        <v>41974</v>
      </c>
      <c r="B101" s="69">
        <v>3026</v>
      </c>
      <c r="C101" s="59">
        <f t="shared" si="4"/>
        <v>91</v>
      </c>
      <c r="D101" s="62">
        <f t="shared" si="5"/>
        <v>33.151299999999999</v>
      </c>
      <c r="E101" s="75">
        <v>41943</v>
      </c>
      <c r="F101" s="69">
        <v>718803</v>
      </c>
      <c r="G101" s="59">
        <f t="shared" si="6"/>
        <v>8238</v>
      </c>
      <c r="H101" s="62">
        <f t="shared" si="7"/>
        <v>3001.1034</v>
      </c>
      <c r="J101" s="75">
        <v>41943</v>
      </c>
      <c r="K101" s="69">
        <v>2011128</v>
      </c>
      <c r="L101" s="69">
        <v>508626</v>
      </c>
      <c r="M101" s="272">
        <v>215730</v>
      </c>
      <c r="N101" s="75">
        <v>41943</v>
      </c>
      <c r="O101" s="69">
        <v>132540</v>
      </c>
      <c r="P101" s="69">
        <v>106195</v>
      </c>
      <c r="Q101" s="272">
        <v>2307</v>
      </c>
      <c r="S101" s="100">
        <v>41943</v>
      </c>
      <c r="U101" s="72">
        <v>22400</v>
      </c>
      <c r="V101" s="69">
        <v>100</v>
      </c>
      <c r="W101" s="100">
        <v>41943</v>
      </c>
      <c r="X101" s="72">
        <v>72000</v>
      </c>
      <c r="Y101" s="72">
        <v>124000</v>
      </c>
      <c r="Z101" s="69">
        <v>34000</v>
      </c>
      <c r="AB101" s="75">
        <v>41943</v>
      </c>
      <c r="AC101" s="69">
        <v>613937</v>
      </c>
      <c r="AD101" s="140">
        <v>4058</v>
      </c>
      <c r="AE101" s="75">
        <v>41943</v>
      </c>
      <c r="AF101" s="69">
        <v>5728</v>
      </c>
      <c r="AG101" s="59">
        <v>3</v>
      </c>
    </row>
    <row r="102" spans="1:33">
      <c r="A102" s="75">
        <v>42340</v>
      </c>
      <c r="B102" s="69">
        <v>3026</v>
      </c>
      <c r="C102" s="59">
        <f t="shared" si="4"/>
        <v>0</v>
      </c>
      <c r="D102" s="62">
        <f t="shared" si="5"/>
        <v>0</v>
      </c>
      <c r="E102" s="75">
        <v>41974</v>
      </c>
      <c r="F102" s="69">
        <v>731209</v>
      </c>
      <c r="G102" s="59">
        <f t="shared" si="6"/>
        <v>12406</v>
      </c>
      <c r="H102" s="62">
        <f t="shared" si="7"/>
        <v>4519.5057999999999</v>
      </c>
      <c r="J102" s="75">
        <v>41974</v>
      </c>
      <c r="K102" s="69">
        <v>2028560</v>
      </c>
      <c r="L102" s="69">
        <v>512882</v>
      </c>
      <c r="M102" s="272">
        <v>216880</v>
      </c>
      <c r="N102" s="75">
        <v>41974</v>
      </c>
      <c r="O102" s="69">
        <v>134448</v>
      </c>
      <c r="P102" s="69">
        <v>107788</v>
      </c>
      <c r="Q102" s="272">
        <v>3501</v>
      </c>
      <c r="S102" s="100">
        <v>41974</v>
      </c>
      <c r="U102" s="72">
        <v>22200</v>
      </c>
      <c r="V102" s="69">
        <v>200</v>
      </c>
      <c r="W102" s="100">
        <v>41974</v>
      </c>
      <c r="X102" s="72">
        <v>36000</v>
      </c>
      <c r="Y102" s="72">
        <v>94000</v>
      </c>
      <c r="Z102" s="69">
        <v>66000</v>
      </c>
      <c r="AB102" s="75">
        <v>41974</v>
      </c>
      <c r="AC102" s="69">
        <v>613937</v>
      </c>
      <c r="AD102" s="140">
        <v>4058</v>
      </c>
      <c r="AE102" s="75">
        <v>41974</v>
      </c>
      <c r="AF102" s="69">
        <v>5730</v>
      </c>
      <c r="AG102" s="59">
        <v>2</v>
      </c>
    </row>
    <row r="103" spans="1:33">
      <c r="A103" s="75">
        <v>42034</v>
      </c>
      <c r="B103" s="69">
        <v>3976</v>
      </c>
      <c r="C103" s="59">
        <f t="shared" si="4"/>
        <v>950</v>
      </c>
      <c r="D103" s="62">
        <f t="shared" si="5"/>
        <v>346.08500000000004</v>
      </c>
      <c r="E103" s="75">
        <v>42340</v>
      </c>
      <c r="F103" s="69">
        <v>747082</v>
      </c>
      <c r="G103" s="59">
        <f t="shared" si="6"/>
        <v>15873</v>
      </c>
      <c r="H103" s="62">
        <f t="shared" si="7"/>
        <v>5782.5339000000004</v>
      </c>
      <c r="J103" s="75">
        <v>42006</v>
      </c>
      <c r="K103" s="69">
        <v>0</v>
      </c>
      <c r="L103" s="69">
        <v>0</v>
      </c>
      <c r="M103" s="257">
        <v>200000</v>
      </c>
      <c r="N103" s="75">
        <v>42006</v>
      </c>
      <c r="O103" s="69">
        <v>136947</v>
      </c>
      <c r="P103" s="69">
        <v>109963</v>
      </c>
      <c r="Q103" s="59">
        <v>4674</v>
      </c>
      <c r="S103" s="100">
        <v>42006</v>
      </c>
      <c r="U103" s="72">
        <v>22100</v>
      </c>
      <c r="V103" s="69">
        <v>100</v>
      </c>
      <c r="W103" s="100">
        <v>42006</v>
      </c>
      <c r="X103" s="72">
        <v>72000</v>
      </c>
      <c r="Y103" s="72">
        <v>88000</v>
      </c>
      <c r="Z103" s="69">
        <v>78000</v>
      </c>
      <c r="AB103" s="75">
        <v>42006</v>
      </c>
      <c r="AC103" s="69">
        <v>613937</v>
      </c>
      <c r="AD103" s="140">
        <v>4058</v>
      </c>
      <c r="AE103" s="75">
        <v>42006</v>
      </c>
      <c r="AF103" s="69">
        <v>5733</v>
      </c>
      <c r="AG103" s="59">
        <v>3</v>
      </c>
    </row>
    <row r="104" spans="1:33">
      <c r="A104" s="75">
        <v>42063</v>
      </c>
      <c r="B104" s="69">
        <v>5026</v>
      </c>
      <c r="C104" s="59">
        <f t="shared" si="4"/>
        <v>1050</v>
      </c>
      <c r="D104" s="62">
        <f t="shared" si="5"/>
        <v>382.51499999999999</v>
      </c>
      <c r="E104" s="75">
        <v>42034</v>
      </c>
      <c r="F104" s="69">
        <v>761689</v>
      </c>
      <c r="G104" s="59">
        <f t="shared" si="6"/>
        <v>14607</v>
      </c>
      <c r="H104" s="62">
        <f t="shared" si="7"/>
        <v>5321.3301000000001</v>
      </c>
      <c r="J104" s="75">
        <v>42034</v>
      </c>
      <c r="K104" s="69">
        <v>0</v>
      </c>
      <c r="L104" s="69">
        <v>0</v>
      </c>
      <c r="M104" s="257">
        <v>200000</v>
      </c>
      <c r="N104" s="75">
        <v>42034</v>
      </c>
      <c r="O104" s="69">
        <v>140948</v>
      </c>
      <c r="P104" s="69">
        <v>113378</v>
      </c>
      <c r="Q104" s="59">
        <v>7416</v>
      </c>
      <c r="S104" s="100">
        <v>42034</v>
      </c>
      <c r="U104" s="72">
        <v>21900</v>
      </c>
      <c r="V104" s="69">
        <v>200</v>
      </c>
      <c r="W104" s="100">
        <v>42034</v>
      </c>
      <c r="X104" s="72">
        <v>72000</v>
      </c>
      <c r="Y104" s="72">
        <v>84000</v>
      </c>
      <c r="Z104" s="69">
        <v>76000</v>
      </c>
      <c r="AB104" s="75">
        <v>42034</v>
      </c>
      <c r="AC104" s="69">
        <v>613937</v>
      </c>
      <c r="AD104" s="140">
        <v>4058</v>
      </c>
      <c r="AE104" s="75">
        <v>42034</v>
      </c>
      <c r="AF104" s="69">
        <v>5745</v>
      </c>
      <c r="AG104" s="59">
        <v>12</v>
      </c>
    </row>
    <row r="105" spans="1:33">
      <c r="A105" s="75">
        <v>42094</v>
      </c>
      <c r="B105" s="69">
        <v>5910</v>
      </c>
      <c r="C105" s="59">
        <f t="shared" si="4"/>
        <v>884</v>
      </c>
      <c r="D105" s="62">
        <f t="shared" si="5"/>
        <v>322.0412</v>
      </c>
      <c r="E105" s="75">
        <v>42063</v>
      </c>
      <c r="F105" s="69">
        <v>777729</v>
      </c>
      <c r="G105" s="59">
        <f t="shared" si="6"/>
        <v>16040</v>
      </c>
      <c r="H105" s="62">
        <f t="shared" si="7"/>
        <v>5843.3720000000003</v>
      </c>
      <c r="J105" s="75">
        <v>42063</v>
      </c>
      <c r="K105" s="69">
        <v>23570</v>
      </c>
      <c r="L105" s="69">
        <v>32793</v>
      </c>
      <c r="M105" s="257">
        <v>200000</v>
      </c>
      <c r="N105" s="75">
        <v>42063</v>
      </c>
      <c r="O105" s="69">
        <v>145753</v>
      </c>
      <c r="P105" s="69">
        <v>117453</v>
      </c>
      <c r="Q105" s="59">
        <v>8880</v>
      </c>
      <c r="S105" s="100">
        <v>42063</v>
      </c>
      <c r="U105" s="72">
        <v>21800</v>
      </c>
      <c r="V105" s="69">
        <v>100</v>
      </c>
      <c r="W105" s="100">
        <v>42063</v>
      </c>
      <c r="X105" s="72">
        <v>68050</v>
      </c>
      <c r="Y105" s="72">
        <v>92000</v>
      </c>
      <c r="Z105" s="69">
        <v>60050</v>
      </c>
      <c r="AB105" s="75">
        <v>42063</v>
      </c>
      <c r="AC105" s="69">
        <v>613937</v>
      </c>
      <c r="AD105" s="140">
        <v>4058</v>
      </c>
      <c r="AE105" s="75">
        <v>42063</v>
      </c>
      <c r="AF105" s="69">
        <v>5763</v>
      </c>
      <c r="AG105" s="59">
        <v>18</v>
      </c>
    </row>
    <row r="106" spans="1:33">
      <c r="A106" s="100">
        <v>42124</v>
      </c>
      <c r="B106" s="69">
        <v>6493</v>
      </c>
      <c r="C106" s="59">
        <f t="shared" si="4"/>
        <v>583</v>
      </c>
      <c r="D106" s="62">
        <f t="shared" si="5"/>
        <v>212.3869</v>
      </c>
      <c r="E106" s="75">
        <v>42094</v>
      </c>
      <c r="F106" s="69">
        <v>793589</v>
      </c>
      <c r="G106" s="59">
        <f t="shared" si="6"/>
        <v>15860</v>
      </c>
      <c r="H106" s="62">
        <f t="shared" si="7"/>
        <v>5777.7979999999998</v>
      </c>
      <c r="J106" s="75">
        <v>42094</v>
      </c>
      <c r="K106" s="69">
        <v>42930</v>
      </c>
      <c r="L106" s="69">
        <v>37577</v>
      </c>
      <c r="M106" s="59">
        <v>241440</v>
      </c>
      <c r="N106" s="75">
        <v>42094</v>
      </c>
      <c r="O106" s="69">
        <v>149801</v>
      </c>
      <c r="P106" s="69">
        <v>120996</v>
      </c>
      <c r="Q106" s="59">
        <v>7591</v>
      </c>
      <c r="S106" s="100">
        <v>42094</v>
      </c>
      <c r="T106">
        <v>7500</v>
      </c>
      <c r="U106" s="72">
        <v>29200</v>
      </c>
      <c r="V106" s="69">
        <v>100</v>
      </c>
      <c r="W106" s="100">
        <v>42094</v>
      </c>
      <c r="X106" s="72">
        <v>72133</v>
      </c>
      <c r="Y106" s="72">
        <v>84000</v>
      </c>
      <c r="Z106" s="69">
        <v>80133</v>
      </c>
      <c r="AB106" s="75">
        <v>42094</v>
      </c>
      <c r="AC106" s="69">
        <v>613937</v>
      </c>
      <c r="AD106" s="140">
        <v>4058</v>
      </c>
      <c r="AE106" s="75">
        <v>42094</v>
      </c>
      <c r="AF106" s="69">
        <v>5792</v>
      </c>
      <c r="AG106" s="59">
        <v>29</v>
      </c>
    </row>
    <row r="107" spans="1:33">
      <c r="A107" s="100">
        <v>42155</v>
      </c>
      <c r="B107" s="69">
        <v>7008</v>
      </c>
      <c r="C107" s="59">
        <f t="shared" si="4"/>
        <v>515</v>
      </c>
      <c r="D107" s="62">
        <f t="shared" si="5"/>
        <v>187.61449999999999</v>
      </c>
      <c r="E107" s="100">
        <v>42124</v>
      </c>
      <c r="F107" s="69">
        <v>800726</v>
      </c>
      <c r="G107" s="59">
        <f t="shared" si="6"/>
        <v>7137</v>
      </c>
      <c r="H107" s="62">
        <f t="shared" si="7"/>
        <v>2600.0091000000002</v>
      </c>
      <c r="J107" s="75">
        <v>42124</v>
      </c>
      <c r="K107" s="69">
        <v>59579</v>
      </c>
      <c r="L107" s="69">
        <v>41841</v>
      </c>
      <c r="M107" s="59">
        <v>209130</v>
      </c>
      <c r="N107" s="75">
        <v>42124</v>
      </c>
      <c r="O107" s="69">
        <v>151725</v>
      </c>
      <c r="P107" s="69">
        <v>122742</v>
      </c>
      <c r="Q107" s="59">
        <v>3670</v>
      </c>
      <c r="S107" s="100">
        <v>42124</v>
      </c>
      <c r="U107" s="72">
        <v>29100</v>
      </c>
      <c r="V107" s="69">
        <v>100</v>
      </c>
      <c r="W107" s="100">
        <v>42124</v>
      </c>
      <c r="X107" s="72">
        <v>36000</v>
      </c>
      <c r="Y107" s="72">
        <v>94000</v>
      </c>
      <c r="Z107" s="69">
        <v>26000</v>
      </c>
      <c r="AB107" s="100">
        <v>42124</v>
      </c>
      <c r="AC107" s="69">
        <v>613937</v>
      </c>
      <c r="AD107" s="140">
        <v>4058</v>
      </c>
      <c r="AE107" s="75">
        <v>42124</v>
      </c>
      <c r="AF107" s="69">
        <v>5814</v>
      </c>
      <c r="AG107" s="59">
        <v>22</v>
      </c>
    </row>
    <row r="108" spans="1:33">
      <c r="A108" s="100">
        <v>42185</v>
      </c>
      <c r="B108" s="69">
        <v>7078</v>
      </c>
      <c r="C108" s="59">
        <f t="shared" si="4"/>
        <v>70</v>
      </c>
      <c r="D108" s="62">
        <f t="shared" si="5"/>
        <v>25.501000000000001</v>
      </c>
      <c r="E108" s="100">
        <v>42155</v>
      </c>
      <c r="F108" s="69">
        <v>806328</v>
      </c>
      <c r="G108" s="59">
        <f t="shared" si="6"/>
        <v>5602</v>
      </c>
      <c r="H108" s="62">
        <f t="shared" si="7"/>
        <v>2040.8086000000001</v>
      </c>
      <c r="J108" s="75">
        <v>42155</v>
      </c>
      <c r="K108" s="69">
        <v>75707</v>
      </c>
      <c r="L108" s="69">
        <v>45756</v>
      </c>
      <c r="M108" s="59">
        <v>200430</v>
      </c>
      <c r="N108" s="75">
        <v>42155</v>
      </c>
      <c r="O108" s="69">
        <v>152838</v>
      </c>
      <c r="P108" s="69">
        <v>123758</v>
      </c>
      <c r="Q108" s="59">
        <v>2129</v>
      </c>
      <c r="S108" s="100">
        <v>42155</v>
      </c>
      <c r="U108" s="72">
        <v>29000</v>
      </c>
      <c r="V108" s="69">
        <v>100</v>
      </c>
      <c r="W108" s="100">
        <v>42155</v>
      </c>
      <c r="X108" s="72">
        <v>0</v>
      </c>
      <c r="Y108" s="72">
        <v>66000</v>
      </c>
      <c r="Z108" s="69">
        <v>28000</v>
      </c>
      <c r="AB108" s="100">
        <v>42155</v>
      </c>
      <c r="AC108" s="69">
        <v>613937</v>
      </c>
      <c r="AD108" s="140">
        <v>4058</v>
      </c>
      <c r="AE108" s="75">
        <v>42155</v>
      </c>
      <c r="AF108" s="69">
        <v>5836</v>
      </c>
      <c r="AG108" s="59">
        <v>22</v>
      </c>
    </row>
    <row r="109" spans="1:33">
      <c r="A109" s="100">
        <v>42216</v>
      </c>
      <c r="B109" s="69">
        <v>7081</v>
      </c>
      <c r="C109" s="59">
        <f t="shared" si="4"/>
        <v>3</v>
      </c>
      <c r="D109" s="62">
        <f t="shared" si="5"/>
        <v>1.0929</v>
      </c>
      <c r="E109" s="100">
        <v>42185</v>
      </c>
      <c r="F109" s="69">
        <v>810220</v>
      </c>
      <c r="G109" s="59">
        <f t="shared" si="6"/>
        <v>3892</v>
      </c>
      <c r="H109" s="62">
        <f t="shared" si="7"/>
        <v>1417.8556000000001</v>
      </c>
      <c r="J109" s="75">
        <v>42185</v>
      </c>
      <c r="K109" s="69">
        <v>91252</v>
      </c>
      <c r="L109" s="69">
        <v>49586</v>
      </c>
      <c r="M109" s="59">
        <v>193750</v>
      </c>
      <c r="N109" s="75">
        <v>42185</v>
      </c>
      <c r="O109" s="69">
        <v>153660</v>
      </c>
      <c r="P109" s="69">
        <v>124474</v>
      </c>
      <c r="Q109" s="59">
        <v>1538</v>
      </c>
      <c r="S109" s="100">
        <v>42185</v>
      </c>
      <c r="U109" s="72">
        <v>28900</v>
      </c>
      <c r="V109" s="69">
        <v>100</v>
      </c>
      <c r="W109" s="100">
        <v>42185</v>
      </c>
      <c r="X109" s="72">
        <v>36000</v>
      </c>
      <c r="Y109" s="72">
        <v>88000</v>
      </c>
      <c r="Z109" s="69">
        <v>14000</v>
      </c>
      <c r="AB109" s="100">
        <v>42185</v>
      </c>
      <c r="AC109" s="69">
        <v>613937</v>
      </c>
      <c r="AD109" s="140">
        <v>4058</v>
      </c>
      <c r="AE109" s="75">
        <v>42185</v>
      </c>
      <c r="AF109" s="69">
        <v>5856</v>
      </c>
      <c r="AG109" s="59">
        <v>20</v>
      </c>
    </row>
    <row r="110" spans="1:33">
      <c r="A110" s="100">
        <v>42247</v>
      </c>
      <c r="B110" s="69">
        <v>7085</v>
      </c>
      <c r="C110" s="59">
        <f t="shared" si="4"/>
        <v>4</v>
      </c>
      <c r="D110" s="62">
        <f t="shared" si="5"/>
        <v>1.4572000000000001</v>
      </c>
      <c r="E110" s="100">
        <v>42216</v>
      </c>
      <c r="F110" s="59">
        <v>813804</v>
      </c>
      <c r="G110" s="59">
        <f t="shared" si="6"/>
        <v>3584</v>
      </c>
      <c r="H110" s="62">
        <f t="shared" si="7"/>
        <v>1305.6512</v>
      </c>
      <c r="J110" s="75">
        <v>42216</v>
      </c>
      <c r="K110" s="69">
        <v>107798</v>
      </c>
      <c r="L110" s="69">
        <v>53662</v>
      </c>
      <c r="M110" s="59">
        <v>206220</v>
      </c>
      <c r="N110" s="75">
        <v>42216</v>
      </c>
      <c r="O110" s="69">
        <v>154304</v>
      </c>
      <c r="P110" s="69">
        <v>125027</v>
      </c>
      <c r="Q110" s="59">
        <v>1197</v>
      </c>
      <c r="S110" s="100">
        <v>42216</v>
      </c>
      <c r="U110" s="72">
        <v>28800</v>
      </c>
      <c r="V110" s="69">
        <v>100</v>
      </c>
      <c r="W110" s="100">
        <v>42216</v>
      </c>
      <c r="X110" s="72">
        <v>36000</v>
      </c>
      <c r="Y110" s="72">
        <v>116000</v>
      </c>
      <c r="Z110" s="69">
        <v>8000</v>
      </c>
      <c r="AB110" s="100">
        <v>42216</v>
      </c>
      <c r="AC110" s="69">
        <v>613937</v>
      </c>
      <c r="AD110" s="261">
        <v>4058</v>
      </c>
      <c r="AE110" s="75">
        <v>42216</v>
      </c>
      <c r="AF110" s="69">
        <v>5869</v>
      </c>
      <c r="AG110" s="59">
        <v>13</v>
      </c>
    </row>
    <row r="111" spans="1:33">
      <c r="A111" s="100">
        <v>42277</v>
      </c>
      <c r="B111" s="69">
        <v>7100</v>
      </c>
      <c r="C111" s="59">
        <f t="shared" si="4"/>
        <v>15</v>
      </c>
      <c r="D111" s="62">
        <f t="shared" si="5"/>
        <v>5.4645000000000001</v>
      </c>
      <c r="E111" s="100">
        <v>42247</v>
      </c>
      <c r="F111" s="69">
        <v>817490</v>
      </c>
      <c r="G111" s="59">
        <f t="shared" si="6"/>
        <v>3686</v>
      </c>
      <c r="H111" s="62">
        <f t="shared" si="7"/>
        <v>1342.8098</v>
      </c>
      <c r="J111" s="75">
        <v>42247</v>
      </c>
      <c r="K111" s="69">
        <v>123613</v>
      </c>
      <c r="L111" s="69">
        <v>57457</v>
      </c>
      <c r="M111" s="59">
        <v>196100</v>
      </c>
      <c r="N111" s="75">
        <v>42247</v>
      </c>
      <c r="O111" s="69">
        <v>154925</v>
      </c>
      <c r="P111" s="69">
        <v>125573</v>
      </c>
      <c r="Q111" s="59">
        <v>1167</v>
      </c>
      <c r="S111" s="100">
        <v>42247</v>
      </c>
      <c r="U111" s="72">
        <v>28700</v>
      </c>
      <c r="V111" s="69">
        <v>100</v>
      </c>
      <c r="W111" s="100">
        <v>42247</v>
      </c>
      <c r="X111" s="152">
        <v>0</v>
      </c>
      <c r="Y111" s="72">
        <v>103000</v>
      </c>
      <c r="Z111" s="69">
        <v>13000</v>
      </c>
      <c r="AB111" s="100">
        <v>42247</v>
      </c>
      <c r="AC111" s="69">
        <v>111996</v>
      </c>
      <c r="AD111" s="59">
        <v>4058</v>
      </c>
      <c r="AE111" s="75">
        <v>42247</v>
      </c>
      <c r="AF111" s="69">
        <v>5880</v>
      </c>
      <c r="AG111" s="59">
        <v>11</v>
      </c>
    </row>
    <row r="112" spans="1:33">
      <c r="A112" s="100">
        <v>42307</v>
      </c>
      <c r="B112" s="69">
        <v>7112</v>
      </c>
      <c r="C112" s="59">
        <f t="shared" si="4"/>
        <v>12</v>
      </c>
      <c r="D112" s="62">
        <f t="shared" si="5"/>
        <v>4.3715999999999999</v>
      </c>
      <c r="E112" s="100">
        <v>42277</v>
      </c>
      <c r="F112" s="69">
        <v>821820</v>
      </c>
      <c r="G112" s="59">
        <f t="shared" si="6"/>
        <v>4330</v>
      </c>
      <c r="H112" s="62">
        <f t="shared" si="7"/>
        <v>1577.4190000000001</v>
      </c>
      <c r="J112" s="75">
        <v>42277</v>
      </c>
      <c r="K112" s="69">
        <v>139284</v>
      </c>
      <c r="L112" s="69">
        <v>61264</v>
      </c>
      <c r="M112" s="59">
        <v>194780</v>
      </c>
      <c r="N112" s="75">
        <v>42277</v>
      </c>
      <c r="O112" s="69">
        <v>155911</v>
      </c>
      <c r="P112" s="69">
        <v>126494</v>
      </c>
      <c r="Q112" s="59">
        <v>1907</v>
      </c>
      <c r="S112" s="100">
        <v>42277</v>
      </c>
      <c r="U112" s="72">
        <v>28600</v>
      </c>
      <c r="V112" s="69">
        <v>100</v>
      </c>
      <c r="W112" s="100">
        <v>42277</v>
      </c>
      <c r="X112">
        <v>0</v>
      </c>
      <c r="Y112" s="72">
        <v>91000</v>
      </c>
      <c r="Z112" s="69">
        <v>12000</v>
      </c>
      <c r="AB112" s="100">
        <v>42277</v>
      </c>
      <c r="AC112" s="69">
        <v>115845</v>
      </c>
      <c r="AD112" s="59">
        <v>3849</v>
      </c>
      <c r="AE112" s="75">
        <v>42277</v>
      </c>
      <c r="AF112" s="69">
        <v>5891</v>
      </c>
      <c r="AG112" s="59">
        <v>11</v>
      </c>
    </row>
    <row r="113" spans="1:33">
      <c r="A113" s="100">
        <v>42338</v>
      </c>
      <c r="B113" s="69">
        <v>7824</v>
      </c>
      <c r="C113" s="59">
        <f t="shared" si="4"/>
        <v>712</v>
      </c>
      <c r="D113" s="62">
        <f t="shared" si="5"/>
        <v>259.38159999999999</v>
      </c>
      <c r="E113" s="100">
        <v>42307</v>
      </c>
      <c r="F113" s="69">
        <v>828787</v>
      </c>
      <c r="G113" s="59">
        <f t="shared" si="6"/>
        <v>6967</v>
      </c>
      <c r="H113" s="62">
        <f t="shared" si="7"/>
        <v>2538.0781000000002</v>
      </c>
      <c r="J113" s="75">
        <v>42307</v>
      </c>
      <c r="K113" s="69">
        <v>156010</v>
      </c>
      <c r="L113" s="69">
        <v>65294</v>
      </c>
      <c r="M113" s="59">
        <v>207560</v>
      </c>
      <c r="N113" s="75">
        <v>42307</v>
      </c>
      <c r="O113" s="69">
        <v>157273</v>
      </c>
      <c r="P113" s="69">
        <v>127659</v>
      </c>
      <c r="Q113" s="59">
        <v>2527</v>
      </c>
      <c r="S113" s="100">
        <v>42307</v>
      </c>
      <c r="U113" s="72">
        <v>28500</v>
      </c>
      <c r="V113" s="69">
        <v>100</v>
      </c>
      <c r="W113" s="100">
        <v>42307</v>
      </c>
      <c r="X113">
        <v>35000</v>
      </c>
      <c r="Y113" s="72">
        <v>98000</v>
      </c>
      <c r="Z113" s="69">
        <v>28000</v>
      </c>
      <c r="AB113" s="100">
        <v>42307</v>
      </c>
      <c r="AC113" s="280"/>
      <c r="AD113" s="281">
        <v>4855.75</v>
      </c>
      <c r="AE113" s="75">
        <v>42307</v>
      </c>
      <c r="AF113" s="69">
        <v>5903</v>
      </c>
      <c r="AG113" s="59">
        <v>12</v>
      </c>
    </row>
    <row r="114" spans="1:33">
      <c r="A114" s="100">
        <v>42373</v>
      </c>
      <c r="B114" s="69">
        <v>8779</v>
      </c>
      <c r="C114" s="59">
        <f t="shared" si="4"/>
        <v>955</v>
      </c>
      <c r="D114" s="62">
        <f t="shared" si="5"/>
        <v>347.90649999999999</v>
      </c>
      <c r="E114" s="100">
        <v>42338</v>
      </c>
      <c r="F114" s="69">
        <v>841448</v>
      </c>
      <c r="G114" s="59">
        <f t="shared" si="6"/>
        <v>12661</v>
      </c>
      <c r="H114" s="62">
        <f t="shared" si="7"/>
        <v>4612.4022999999997</v>
      </c>
      <c r="J114" s="75">
        <v>42338</v>
      </c>
      <c r="K114" s="69">
        <v>175030</v>
      </c>
      <c r="L114" s="69">
        <v>69848</v>
      </c>
      <c r="M114" s="144">
        <v>229074</v>
      </c>
      <c r="N114" s="75">
        <v>42338</v>
      </c>
      <c r="O114" s="69">
        <v>161724</v>
      </c>
      <c r="P114" s="69">
        <v>131401</v>
      </c>
      <c r="Q114" s="59">
        <v>8193</v>
      </c>
      <c r="S114" s="100">
        <v>42338</v>
      </c>
      <c r="U114" s="72">
        <v>28400</v>
      </c>
      <c r="V114" s="69">
        <v>100</v>
      </c>
      <c r="W114" s="100">
        <v>42338</v>
      </c>
      <c r="X114">
        <v>70000</v>
      </c>
      <c r="Y114">
        <v>96000</v>
      </c>
      <c r="Z114" s="69">
        <v>72000</v>
      </c>
      <c r="AB114" s="100">
        <v>42338</v>
      </c>
      <c r="AC114" s="280"/>
      <c r="AD114" s="281">
        <v>4855.75</v>
      </c>
      <c r="AE114" s="75">
        <v>42338</v>
      </c>
      <c r="AF114" s="69">
        <v>5903</v>
      </c>
      <c r="AG114" s="59">
        <v>0</v>
      </c>
    </row>
    <row r="115" spans="1:33">
      <c r="A115" s="100">
        <v>42398</v>
      </c>
      <c r="B115" s="69">
        <v>9557</v>
      </c>
      <c r="C115" s="59">
        <f t="shared" si="4"/>
        <v>778</v>
      </c>
      <c r="D115" s="62">
        <f t="shared" si="5"/>
        <v>283.42540000000002</v>
      </c>
      <c r="E115" s="100">
        <v>42373</v>
      </c>
      <c r="F115" s="69">
        <v>857940</v>
      </c>
      <c r="G115" s="59">
        <f t="shared" si="6"/>
        <v>16492</v>
      </c>
      <c r="H115" s="62">
        <f t="shared" si="7"/>
        <v>6008.0356000000002</v>
      </c>
      <c r="J115" s="75">
        <v>42373</v>
      </c>
      <c r="K115" s="69">
        <v>195835</v>
      </c>
      <c r="L115" s="69">
        <v>75255</v>
      </c>
      <c r="M115" s="144">
        <v>237815</v>
      </c>
      <c r="N115" s="75">
        <v>42373</v>
      </c>
      <c r="O115" s="69">
        <v>167293</v>
      </c>
      <c r="P115" s="69">
        <v>136151</v>
      </c>
      <c r="Q115" s="59">
        <v>10319</v>
      </c>
      <c r="S115" s="100">
        <v>42373</v>
      </c>
      <c r="U115" s="72">
        <v>28300</v>
      </c>
      <c r="V115" s="69">
        <v>100</v>
      </c>
      <c r="W115" s="100">
        <v>42373</v>
      </c>
      <c r="X115">
        <v>35600</v>
      </c>
      <c r="Y115">
        <v>59000</v>
      </c>
      <c r="Z115" s="69">
        <v>72600</v>
      </c>
      <c r="AB115" s="100">
        <v>42373</v>
      </c>
      <c r="AC115" s="282"/>
      <c r="AD115" s="281">
        <v>4855.75</v>
      </c>
      <c r="AE115" s="75">
        <v>42373</v>
      </c>
      <c r="AF115" s="69">
        <v>5922</v>
      </c>
      <c r="AG115" s="59">
        <v>19</v>
      </c>
    </row>
    <row r="116" spans="1:33">
      <c r="A116" s="100">
        <v>42429</v>
      </c>
      <c r="B116" s="72">
        <v>10551</v>
      </c>
      <c r="C116" s="59">
        <f t="shared" si="4"/>
        <v>994</v>
      </c>
      <c r="D116" s="62">
        <f t="shared" si="5"/>
        <v>362.11420000000004</v>
      </c>
      <c r="E116" s="100">
        <v>42398</v>
      </c>
      <c r="F116" s="69">
        <v>872309</v>
      </c>
      <c r="G116" s="59">
        <f t="shared" si="6"/>
        <v>14369</v>
      </c>
      <c r="H116" s="62">
        <f t="shared" si="7"/>
        <v>5234.6266999999998</v>
      </c>
      <c r="J116" s="75">
        <v>42398</v>
      </c>
      <c r="K116" s="69">
        <v>212211</v>
      </c>
      <c r="L116" s="69">
        <v>79196</v>
      </c>
      <c r="M116" s="144">
        <v>241651</v>
      </c>
      <c r="N116" s="75">
        <v>42398</v>
      </c>
      <c r="O116" s="69">
        <v>171169</v>
      </c>
      <c r="P116" s="69">
        <v>139377</v>
      </c>
      <c r="Q116" s="59">
        <v>7102</v>
      </c>
      <c r="S116" s="100">
        <v>42389</v>
      </c>
      <c r="U116" s="72">
        <v>28200</v>
      </c>
      <c r="V116" s="69">
        <v>100</v>
      </c>
      <c r="W116" s="100">
        <v>42398</v>
      </c>
      <c r="X116">
        <v>107170</v>
      </c>
      <c r="Y116">
        <v>109000</v>
      </c>
      <c r="Z116" s="69">
        <v>57170</v>
      </c>
      <c r="AB116" s="100">
        <v>42398</v>
      </c>
      <c r="AC116" s="283"/>
      <c r="AD116" s="281">
        <v>4855.75</v>
      </c>
      <c r="AE116" s="100">
        <v>42398</v>
      </c>
      <c r="AF116" s="72">
        <v>5932</v>
      </c>
      <c r="AG116" s="59">
        <v>10</v>
      </c>
    </row>
    <row r="117" spans="1:33">
      <c r="A117" s="100">
        <v>42460</v>
      </c>
      <c r="B117" s="72">
        <v>11509</v>
      </c>
      <c r="C117" s="59">
        <f t="shared" si="4"/>
        <v>958</v>
      </c>
      <c r="D117" s="62">
        <f t="shared" si="5"/>
        <v>348.99940000000004</v>
      </c>
      <c r="E117" s="100">
        <v>42429</v>
      </c>
      <c r="F117" s="72">
        <v>890472</v>
      </c>
      <c r="G117" s="59">
        <f t="shared" si="6"/>
        <v>18163</v>
      </c>
      <c r="H117" s="62">
        <f t="shared" si="7"/>
        <v>6616.7809000000007</v>
      </c>
      <c r="J117" s="75">
        <v>42429</v>
      </c>
      <c r="K117" s="69">
        <v>232310</v>
      </c>
      <c r="L117" s="69">
        <v>84224</v>
      </c>
      <c r="M117" s="144">
        <v>237685</v>
      </c>
      <c r="N117" s="75">
        <v>42429</v>
      </c>
      <c r="O117" s="69">
        <v>175880</v>
      </c>
      <c r="P117" s="69">
        <v>143297</v>
      </c>
      <c r="Q117" s="59">
        <v>8631</v>
      </c>
      <c r="S117" s="100">
        <v>42429</v>
      </c>
      <c r="U117" s="72">
        <v>28100</v>
      </c>
      <c r="V117" s="69">
        <v>100</v>
      </c>
      <c r="W117" s="100">
        <v>42429</v>
      </c>
      <c r="X117">
        <v>72000</v>
      </c>
      <c r="Y117">
        <v>92000</v>
      </c>
      <c r="Z117" s="69">
        <v>89000</v>
      </c>
      <c r="AB117" s="100">
        <v>42429</v>
      </c>
      <c r="AC117" s="283"/>
      <c r="AD117" s="281">
        <v>4855.75</v>
      </c>
      <c r="AE117" s="100">
        <v>42429</v>
      </c>
      <c r="AF117" s="72">
        <v>5955</v>
      </c>
      <c r="AG117" s="59">
        <v>23</v>
      </c>
    </row>
    <row r="118" spans="1:33">
      <c r="A118" s="100">
        <v>42489</v>
      </c>
      <c r="B118" s="72">
        <v>12118</v>
      </c>
      <c r="C118" s="59">
        <f t="shared" si="4"/>
        <v>609</v>
      </c>
      <c r="D118" s="62">
        <f t="shared" si="5"/>
        <v>221.8587</v>
      </c>
      <c r="E118" s="100">
        <v>42460</v>
      </c>
      <c r="F118" s="72">
        <v>908743</v>
      </c>
      <c r="G118" s="59">
        <f t="shared" si="6"/>
        <v>18271</v>
      </c>
      <c r="H118" s="62">
        <f t="shared" si="7"/>
        <v>6656.1253000000006</v>
      </c>
      <c r="J118" s="75">
        <v>42460</v>
      </c>
      <c r="K118" s="69">
        <v>251281</v>
      </c>
      <c r="L118" s="69">
        <v>89170</v>
      </c>
      <c r="M118" s="144">
        <v>239076</v>
      </c>
      <c r="N118" s="75">
        <v>42460</v>
      </c>
      <c r="O118" s="69">
        <v>179779</v>
      </c>
      <c r="P118" s="69">
        <v>146598</v>
      </c>
      <c r="Q118" s="59">
        <v>7200</v>
      </c>
      <c r="S118" s="100">
        <v>42460</v>
      </c>
      <c r="U118" s="72">
        <v>28000</v>
      </c>
      <c r="V118" s="69">
        <v>100</v>
      </c>
      <c r="W118" s="100">
        <v>42460</v>
      </c>
      <c r="X118">
        <v>106000</v>
      </c>
      <c r="Y118">
        <v>77000</v>
      </c>
      <c r="Z118" s="69">
        <v>121000</v>
      </c>
      <c r="AB118" s="100">
        <v>42460</v>
      </c>
      <c r="AC118" s="283"/>
      <c r="AD118" s="281">
        <v>4855.75</v>
      </c>
      <c r="AE118" s="100">
        <v>42460</v>
      </c>
      <c r="AF118" s="72">
        <v>5966</v>
      </c>
      <c r="AG118" s="59">
        <v>11</v>
      </c>
    </row>
    <row r="119" spans="1:33">
      <c r="A119" s="100">
        <v>42521</v>
      </c>
      <c r="B119" s="72">
        <v>12280</v>
      </c>
      <c r="C119" s="59">
        <f t="shared" si="4"/>
        <v>162</v>
      </c>
      <c r="D119" s="62">
        <f t="shared" si="5"/>
        <v>59.016600000000004</v>
      </c>
      <c r="E119" s="100">
        <v>42489</v>
      </c>
      <c r="F119" s="72">
        <v>921891</v>
      </c>
      <c r="G119" s="59">
        <f t="shared" si="6"/>
        <v>13148</v>
      </c>
      <c r="H119" s="62">
        <f t="shared" si="7"/>
        <v>4789.8164000000006</v>
      </c>
      <c r="J119" s="75">
        <v>42489</v>
      </c>
      <c r="K119" s="69">
        <v>268698</v>
      </c>
      <c r="L119" s="69">
        <v>93680</v>
      </c>
      <c r="M119" s="144">
        <v>224485</v>
      </c>
      <c r="N119" s="75">
        <v>42489</v>
      </c>
      <c r="O119" s="69">
        <v>182972</v>
      </c>
      <c r="P119" s="69">
        <v>149335</v>
      </c>
      <c r="Q119" s="59">
        <v>5930</v>
      </c>
      <c r="S119" s="100">
        <v>42489</v>
      </c>
      <c r="U119" s="72">
        <v>27900</v>
      </c>
      <c r="V119" s="69">
        <v>100</v>
      </c>
      <c r="W119" s="100">
        <v>42489</v>
      </c>
      <c r="X119">
        <v>35000</v>
      </c>
      <c r="Y119">
        <v>65000</v>
      </c>
      <c r="Z119" s="69">
        <v>47000</v>
      </c>
      <c r="AB119" s="100">
        <v>42489</v>
      </c>
      <c r="AC119" s="283"/>
      <c r="AD119" s="281">
        <v>4855.75</v>
      </c>
      <c r="AE119" s="100">
        <v>42489</v>
      </c>
      <c r="AF119" s="72">
        <v>5977</v>
      </c>
      <c r="AG119" s="59">
        <v>11</v>
      </c>
    </row>
    <row r="120" spans="1:33">
      <c r="A120" s="100">
        <v>42551</v>
      </c>
      <c r="B120" s="72">
        <v>12297</v>
      </c>
      <c r="C120" s="59">
        <f t="shared" si="4"/>
        <v>17</v>
      </c>
      <c r="D120" s="99">
        <v>221.8587</v>
      </c>
      <c r="E120" s="100">
        <v>42521</v>
      </c>
      <c r="F120" s="72">
        <v>929992</v>
      </c>
      <c r="G120" s="59">
        <f t="shared" si="6"/>
        <v>8101</v>
      </c>
      <c r="H120" s="62">
        <f t="shared" si="7"/>
        <v>2951.1943000000001</v>
      </c>
      <c r="J120" s="75">
        <v>42521</v>
      </c>
      <c r="K120" s="69">
        <v>285882</v>
      </c>
      <c r="L120" s="69">
        <v>98431</v>
      </c>
      <c r="M120" s="144">
        <v>214673</v>
      </c>
      <c r="N120" s="75">
        <v>42521</v>
      </c>
      <c r="O120" s="69">
        <v>184459</v>
      </c>
      <c r="P120" s="69">
        <v>150647</v>
      </c>
      <c r="Q120" s="59">
        <v>2799</v>
      </c>
      <c r="S120" s="100">
        <v>42521</v>
      </c>
      <c r="U120" s="72">
        <v>27800</v>
      </c>
      <c r="V120" s="69">
        <v>100</v>
      </c>
      <c r="W120" s="100">
        <v>42521</v>
      </c>
      <c r="X120">
        <v>70059</v>
      </c>
      <c r="Y120">
        <v>108000</v>
      </c>
      <c r="Z120" s="69">
        <v>27059</v>
      </c>
      <c r="AB120" s="100">
        <v>42521</v>
      </c>
      <c r="AC120" s="284"/>
      <c r="AD120" s="281">
        <v>4855.75</v>
      </c>
      <c r="AE120" s="100">
        <v>42521</v>
      </c>
      <c r="AF120" s="72">
        <v>5988</v>
      </c>
      <c r="AG120" s="59">
        <v>11</v>
      </c>
    </row>
    <row r="121" spans="1:33">
      <c r="A121" s="100">
        <v>42580</v>
      </c>
      <c r="B121" s="72">
        <v>12297</v>
      </c>
      <c r="C121" s="94">
        <f t="shared" si="4"/>
        <v>0</v>
      </c>
      <c r="D121" s="270">
        <v>221.8587</v>
      </c>
      <c r="E121" s="100">
        <v>42551</v>
      </c>
      <c r="F121" s="72">
        <v>936201</v>
      </c>
      <c r="G121" s="59">
        <f t="shared" si="6"/>
        <v>6209</v>
      </c>
      <c r="H121" s="62">
        <f t="shared" si="7"/>
        <v>2261.9387000000002</v>
      </c>
      <c r="J121" s="75">
        <v>42551</v>
      </c>
      <c r="K121" s="69">
        <v>302576</v>
      </c>
      <c r="L121" s="69">
        <v>102667</v>
      </c>
      <c r="M121" s="144">
        <v>205622</v>
      </c>
      <c r="N121" s="75">
        <v>42551</v>
      </c>
      <c r="O121" s="69">
        <v>185087</v>
      </c>
      <c r="P121" s="69">
        <v>151140</v>
      </c>
      <c r="Q121" s="59">
        <v>1121</v>
      </c>
      <c r="S121" s="100">
        <v>42551</v>
      </c>
      <c r="U121" s="72">
        <v>27700</v>
      </c>
      <c r="V121" s="105">
        <v>100</v>
      </c>
      <c r="W121" s="100">
        <v>42551</v>
      </c>
      <c r="X121">
        <v>0</v>
      </c>
      <c r="Y121">
        <v>100000</v>
      </c>
      <c r="Z121" s="105">
        <v>8000</v>
      </c>
      <c r="AB121" s="100">
        <v>42551</v>
      </c>
      <c r="AC121" s="283"/>
      <c r="AD121" s="281">
        <v>4855.75</v>
      </c>
      <c r="AE121" s="100">
        <v>42551</v>
      </c>
      <c r="AF121" s="72">
        <v>6000</v>
      </c>
      <c r="AG121" s="59">
        <v>12</v>
      </c>
    </row>
    <row r="122" spans="1:33">
      <c r="A122" s="100">
        <v>42613</v>
      </c>
      <c r="B122" s="69">
        <v>12297</v>
      </c>
      <c r="C122" s="94">
        <f t="shared" si="4"/>
        <v>0</v>
      </c>
      <c r="D122" s="270">
        <v>221.8587</v>
      </c>
      <c r="E122" s="100">
        <v>42580</v>
      </c>
      <c r="F122" s="72">
        <v>941139</v>
      </c>
      <c r="G122" s="94">
        <f t="shared" si="6"/>
        <v>4938</v>
      </c>
      <c r="H122" s="93">
        <f t="shared" si="7"/>
        <v>1798.9134000000001</v>
      </c>
      <c r="J122" s="75">
        <v>42580</v>
      </c>
      <c r="K122" s="69">
        <v>317324</v>
      </c>
      <c r="L122" s="69">
        <v>106525</v>
      </c>
      <c r="M122" s="144">
        <v>200963</v>
      </c>
      <c r="N122" s="75">
        <v>42580</v>
      </c>
      <c r="O122" s="69">
        <v>185402</v>
      </c>
      <c r="P122" s="69">
        <v>151392</v>
      </c>
      <c r="Q122" s="59">
        <v>567</v>
      </c>
      <c r="S122" s="75">
        <v>42580</v>
      </c>
      <c r="T122" s="69"/>
      <c r="U122" s="69">
        <v>27600</v>
      </c>
      <c r="V122" s="69">
        <v>100</v>
      </c>
      <c r="W122" s="75">
        <v>42580</v>
      </c>
      <c r="X122" s="69">
        <v>0</v>
      </c>
      <c r="Y122" s="69">
        <v>85000</v>
      </c>
      <c r="Z122" s="69">
        <v>15000</v>
      </c>
      <c r="AB122" s="100">
        <v>42580</v>
      </c>
      <c r="AC122" s="283"/>
      <c r="AD122" s="281">
        <v>4855.75</v>
      </c>
      <c r="AE122" s="100">
        <v>42580</v>
      </c>
      <c r="AF122" s="72">
        <v>6005</v>
      </c>
      <c r="AG122" s="59">
        <v>5</v>
      </c>
    </row>
    <row r="123" spans="1:33">
      <c r="A123" s="100">
        <v>42643</v>
      </c>
      <c r="B123" s="69">
        <v>12297</v>
      </c>
      <c r="C123" s="94">
        <f t="shared" si="4"/>
        <v>0</v>
      </c>
      <c r="D123" s="270">
        <v>221.8587</v>
      </c>
      <c r="E123" s="100">
        <v>42613</v>
      </c>
      <c r="F123" s="69">
        <v>947056</v>
      </c>
      <c r="G123" s="94">
        <f t="shared" si="6"/>
        <v>5917</v>
      </c>
      <c r="H123" s="93">
        <f t="shared" si="7"/>
        <v>2155.5630999999998</v>
      </c>
      <c r="J123" s="75">
        <v>42613</v>
      </c>
      <c r="K123" s="69">
        <v>334563</v>
      </c>
      <c r="L123" s="69">
        <v>111019</v>
      </c>
      <c r="M123" s="144">
        <v>204775</v>
      </c>
      <c r="N123" s="75">
        <v>42613</v>
      </c>
      <c r="O123" s="69">
        <v>185764</v>
      </c>
      <c r="P123" s="69">
        <v>151698</v>
      </c>
      <c r="Q123" s="59">
        <v>668</v>
      </c>
      <c r="S123" s="75">
        <v>42613</v>
      </c>
      <c r="T123" s="69"/>
      <c r="U123" s="69">
        <v>27500</v>
      </c>
      <c r="V123" s="261">
        <v>100</v>
      </c>
      <c r="W123" s="75">
        <v>42613</v>
      </c>
      <c r="X123" s="69">
        <v>0</v>
      </c>
      <c r="Y123" s="69">
        <v>70000</v>
      </c>
      <c r="Z123" s="69">
        <v>15000</v>
      </c>
      <c r="AB123" s="100">
        <v>42613</v>
      </c>
      <c r="AC123" s="283"/>
      <c r="AD123" s="281">
        <v>4855.75</v>
      </c>
      <c r="AE123" s="100">
        <v>42613</v>
      </c>
      <c r="AF123" s="72">
        <v>6016</v>
      </c>
      <c r="AG123" s="59">
        <v>11</v>
      </c>
    </row>
    <row r="124" spans="1:33">
      <c r="A124" s="100">
        <v>42674</v>
      </c>
      <c r="B124" s="69">
        <v>12297</v>
      </c>
      <c r="C124" s="94">
        <f t="shared" si="4"/>
        <v>0</v>
      </c>
      <c r="D124" s="270">
        <v>221.8587</v>
      </c>
      <c r="E124" s="100">
        <v>42643</v>
      </c>
      <c r="F124" s="69">
        <f>G124+F123</f>
        <v>955056</v>
      </c>
      <c r="G124" s="94">
        <v>8000</v>
      </c>
      <c r="H124" s="93">
        <f t="shared" si="7"/>
        <v>2914.4</v>
      </c>
      <c r="J124" s="75">
        <v>42643</v>
      </c>
      <c r="K124" s="69">
        <v>356924</v>
      </c>
      <c r="L124" s="69">
        <v>116561</v>
      </c>
      <c r="M124" s="144">
        <v>194245</v>
      </c>
      <c r="N124" s="75">
        <v>42643</v>
      </c>
      <c r="O124" s="69">
        <v>186154</v>
      </c>
      <c r="P124" s="69">
        <v>151865</v>
      </c>
      <c r="Q124" s="59">
        <v>557</v>
      </c>
      <c r="S124" s="75">
        <v>42643</v>
      </c>
      <c r="T124" s="69"/>
      <c r="U124" s="69"/>
      <c r="V124" s="261">
        <v>100</v>
      </c>
      <c r="W124" s="75">
        <v>42643</v>
      </c>
      <c r="X124" s="69"/>
      <c r="Y124" s="69"/>
      <c r="Z124" s="261">
        <v>17000</v>
      </c>
      <c r="AB124" s="100">
        <v>42643</v>
      </c>
      <c r="AC124">
        <v>174114</v>
      </c>
      <c r="AD124" s="285">
        <v>4855.75</v>
      </c>
      <c r="AE124" s="100">
        <v>42643</v>
      </c>
      <c r="AF124" s="72">
        <v>6028</v>
      </c>
      <c r="AG124" s="59">
        <v>12</v>
      </c>
    </row>
    <row r="125" spans="1:33">
      <c r="A125" s="100">
        <v>42704</v>
      </c>
      <c r="B125" s="69">
        <v>12297</v>
      </c>
      <c r="C125" s="94">
        <f t="shared" si="4"/>
        <v>0</v>
      </c>
      <c r="D125" s="270">
        <v>221.8587</v>
      </c>
      <c r="E125" s="100">
        <v>42674</v>
      </c>
      <c r="F125" s="69">
        <v>965535</v>
      </c>
      <c r="G125" s="94">
        <f>F125-F123</f>
        <v>18479</v>
      </c>
      <c r="H125" s="93">
        <f t="shared" si="7"/>
        <v>6731.8996999999999</v>
      </c>
      <c r="J125" s="75">
        <v>42674</v>
      </c>
      <c r="K125" s="69">
        <v>367805</v>
      </c>
      <c r="L125" s="69">
        <v>119483</v>
      </c>
      <c r="M125" s="144">
        <v>216628</v>
      </c>
      <c r="N125" s="75">
        <v>42674</v>
      </c>
      <c r="O125" s="69">
        <v>187576</v>
      </c>
      <c r="P125" s="69">
        <v>153179</v>
      </c>
      <c r="Q125" s="59">
        <v>2736</v>
      </c>
      <c r="S125" s="75">
        <v>42674</v>
      </c>
      <c r="T125" s="69"/>
      <c r="U125" s="69"/>
      <c r="V125" s="261">
        <v>100</v>
      </c>
      <c r="W125" s="75">
        <v>42674</v>
      </c>
      <c r="X125" s="69"/>
      <c r="Y125" s="69"/>
      <c r="Z125" s="261">
        <v>23000</v>
      </c>
      <c r="AB125" s="100">
        <v>42674</v>
      </c>
      <c r="AC125">
        <v>177458</v>
      </c>
      <c r="AD125" s="286">
        <v>3344</v>
      </c>
      <c r="AE125" s="100">
        <v>42674</v>
      </c>
      <c r="AF125" s="72">
        <v>6039</v>
      </c>
      <c r="AG125" s="59">
        <v>11</v>
      </c>
    </row>
    <row r="126" spans="1:33">
      <c r="A126" s="100">
        <v>42735</v>
      </c>
      <c r="B126" s="69">
        <v>12297</v>
      </c>
      <c r="C126" s="94">
        <f t="shared" si="4"/>
        <v>0</v>
      </c>
      <c r="D126" s="270">
        <v>221.8587</v>
      </c>
      <c r="E126" s="100">
        <v>42704</v>
      </c>
      <c r="F126" s="69">
        <v>981371</v>
      </c>
      <c r="G126" s="94">
        <f t="shared" si="6"/>
        <v>15836</v>
      </c>
      <c r="H126" s="93">
        <f t="shared" si="7"/>
        <v>5769.0547999999999</v>
      </c>
      <c r="J126" s="75">
        <v>42704</v>
      </c>
      <c r="K126" s="69">
        <v>385433</v>
      </c>
      <c r="L126" s="69">
        <v>123667</v>
      </c>
      <c r="M126" s="144">
        <v>223178</v>
      </c>
      <c r="N126" s="75">
        <v>42704</v>
      </c>
      <c r="O126" s="69">
        <v>190009</v>
      </c>
      <c r="P126" s="69">
        <v>154897</v>
      </c>
      <c r="Q126" s="59">
        <v>4151</v>
      </c>
      <c r="S126" s="75">
        <v>42704</v>
      </c>
      <c r="T126" s="69"/>
      <c r="U126" s="69"/>
      <c r="V126" s="261">
        <v>100</v>
      </c>
      <c r="W126" s="75">
        <v>42704</v>
      </c>
      <c r="X126" s="69"/>
      <c r="Y126" s="69"/>
      <c r="Z126" s="261">
        <v>65000</v>
      </c>
      <c r="AB126" s="100">
        <v>42704</v>
      </c>
      <c r="AC126">
        <v>182545</v>
      </c>
      <c r="AD126" s="286">
        <v>5087</v>
      </c>
      <c r="AE126" s="100">
        <v>42704</v>
      </c>
      <c r="AF126" s="72">
        <v>6046</v>
      </c>
      <c r="AG126" s="59">
        <v>7</v>
      </c>
    </row>
    <row r="127" spans="1:33">
      <c r="A127" s="100">
        <v>42766</v>
      </c>
      <c r="B127" s="69">
        <v>12455</v>
      </c>
      <c r="C127" s="94">
        <f t="shared" si="4"/>
        <v>158</v>
      </c>
      <c r="D127" s="93">
        <f>IF($C$6="metric",C127*0.3643,C127*1.031)</f>
        <v>57.559400000000004</v>
      </c>
      <c r="E127" s="100">
        <v>42735</v>
      </c>
      <c r="F127" s="261">
        <f>F126+14456</f>
        <v>995827</v>
      </c>
      <c r="G127" s="94">
        <f t="shared" si="6"/>
        <v>14456</v>
      </c>
      <c r="H127" s="270">
        <f t="shared" si="7"/>
        <v>5266.3208000000004</v>
      </c>
      <c r="J127" s="75">
        <v>42735</v>
      </c>
      <c r="K127" s="69">
        <v>404326</v>
      </c>
      <c r="L127" s="69">
        <v>128605</v>
      </c>
      <c r="M127" s="144">
        <v>231911</v>
      </c>
      <c r="N127" s="75">
        <v>42735</v>
      </c>
      <c r="O127" s="69">
        <v>193019</v>
      </c>
      <c r="P127" s="69">
        <v>157248</v>
      </c>
      <c r="Q127" s="59">
        <v>5361</v>
      </c>
      <c r="S127" s="75">
        <v>42735</v>
      </c>
      <c r="T127" s="69"/>
      <c r="U127" s="69"/>
      <c r="V127" s="69">
        <v>100</v>
      </c>
      <c r="W127" s="75">
        <v>42735</v>
      </c>
      <c r="X127" s="69">
        <v>35000</v>
      </c>
      <c r="Y127" s="69"/>
      <c r="Z127" s="261">
        <v>75000</v>
      </c>
      <c r="AB127" s="100">
        <v>42735</v>
      </c>
      <c r="AC127">
        <v>188075</v>
      </c>
      <c r="AD127" s="286">
        <v>5530</v>
      </c>
      <c r="AE127" s="100">
        <v>42735</v>
      </c>
      <c r="AF127" s="72">
        <v>6063</v>
      </c>
      <c r="AG127" s="59">
        <v>17</v>
      </c>
    </row>
    <row r="128" spans="1:33">
      <c r="A128" s="100">
        <v>42794</v>
      </c>
      <c r="B128" s="261">
        <v>12600</v>
      </c>
      <c r="C128" s="271">
        <f t="shared" si="4"/>
        <v>145</v>
      </c>
      <c r="D128" s="270">
        <f>IF($C$6="metric",C128*0.3643,C128*1.031)</f>
        <v>52.823500000000003</v>
      </c>
      <c r="E128" s="100">
        <v>42766</v>
      </c>
      <c r="F128" s="69">
        <v>21811</v>
      </c>
      <c r="G128" s="94">
        <f>(1000000-F127)+F128</f>
        <v>25984</v>
      </c>
      <c r="H128" s="93">
        <f t="shared" si="7"/>
        <v>9465.9712</v>
      </c>
      <c r="J128" s="75">
        <v>42766</v>
      </c>
      <c r="K128" s="72">
        <v>423646</v>
      </c>
      <c r="L128" s="72">
        <v>133568</v>
      </c>
      <c r="M128" s="151">
        <v>243695</v>
      </c>
      <c r="N128" s="100">
        <v>42766</v>
      </c>
      <c r="O128" s="72">
        <v>197550</v>
      </c>
      <c r="P128" s="72">
        <v>161170</v>
      </c>
      <c r="Q128" s="59">
        <v>8453</v>
      </c>
      <c r="S128" s="75">
        <v>42766</v>
      </c>
      <c r="T128" s="69"/>
      <c r="U128" s="69">
        <v>19090</v>
      </c>
      <c r="V128" s="69">
        <v>7910</v>
      </c>
      <c r="W128" s="75">
        <v>42766</v>
      </c>
      <c r="X128" s="69">
        <v>105324</v>
      </c>
      <c r="Y128" s="69">
        <v>45250</v>
      </c>
      <c r="Z128" s="136">
        <v>60074</v>
      </c>
      <c r="AB128" s="100">
        <v>42766</v>
      </c>
      <c r="AC128">
        <v>192977</v>
      </c>
      <c r="AD128" s="286">
        <v>4902</v>
      </c>
      <c r="AE128" s="100">
        <v>42766</v>
      </c>
      <c r="AF128" s="72">
        <v>6089</v>
      </c>
      <c r="AG128" s="59">
        <v>26</v>
      </c>
    </row>
    <row r="129" spans="1:33">
      <c r="A129" s="100">
        <v>42826</v>
      </c>
      <c r="B129" s="261">
        <v>3059709</v>
      </c>
      <c r="C129" s="271">
        <v>14660</v>
      </c>
      <c r="D129" s="270">
        <v>15114.46</v>
      </c>
      <c r="E129" s="100">
        <v>42794</v>
      </c>
      <c r="F129" s="69">
        <v>38334</v>
      </c>
      <c r="G129" s="94">
        <f t="shared" si="6"/>
        <v>16523</v>
      </c>
      <c r="H129" s="93">
        <f t="shared" si="7"/>
        <v>6019.3289000000004</v>
      </c>
      <c r="J129" s="75">
        <v>42794</v>
      </c>
      <c r="K129" s="72">
        <v>439756</v>
      </c>
      <c r="L129" s="72">
        <v>137687</v>
      </c>
      <c r="M129" s="151">
        <v>210402</v>
      </c>
      <c r="N129" s="100">
        <v>42794</v>
      </c>
      <c r="O129" s="72">
        <v>201287</v>
      </c>
      <c r="P129" s="72">
        <v>164510</v>
      </c>
      <c r="Q129" s="59">
        <v>7077</v>
      </c>
      <c r="S129" s="75">
        <v>42794</v>
      </c>
      <c r="T129" s="69"/>
      <c r="U129" s="69"/>
      <c r="V129" s="69">
        <v>0</v>
      </c>
      <c r="W129" s="75">
        <v>42794</v>
      </c>
      <c r="X129" s="69">
        <v>106464</v>
      </c>
      <c r="Y129" s="69">
        <v>35000</v>
      </c>
      <c r="Z129" s="69">
        <v>116714</v>
      </c>
      <c r="AB129" s="100">
        <v>42794</v>
      </c>
      <c r="AC129">
        <v>196645</v>
      </c>
      <c r="AD129" s="286">
        <v>3668</v>
      </c>
      <c r="AE129" s="100">
        <v>42794</v>
      </c>
      <c r="AF129" s="72">
        <v>6173</v>
      </c>
      <c r="AG129" s="59">
        <v>84</v>
      </c>
    </row>
    <row r="130" spans="1:33">
      <c r="A130" s="100" t="s">
        <v>189</v>
      </c>
      <c r="B130" s="261">
        <v>3094456</v>
      </c>
      <c r="C130" s="271">
        <v>34747</v>
      </c>
      <c r="D130" s="270">
        <v>35824.156999999999</v>
      </c>
      <c r="E130" s="100">
        <v>0</v>
      </c>
      <c r="F130" s="69">
        <v>0</v>
      </c>
      <c r="G130" s="94">
        <v>0</v>
      </c>
      <c r="H130" s="93">
        <v>0</v>
      </c>
      <c r="J130" s="75">
        <v>42825</v>
      </c>
      <c r="K130" s="72">
        <v>3895500</v>
      </c>
      <c r="L130" s="72">
        <v>120310</v>
      </c>
      <c r="M130" s="151">
        <v>145837</v>
      </c>
      <c r="N130" s="100">
        <v>0</v>
      </c>
      <c r="O130" s="72">
        <v>0</v>
      </c>
      <c r="P130" s="72">
        <v>0</v>
      </c>
      <c r="Q130" s="59">
        <v>0</v>
      </c>
      <c r="S130" s="75">
        <v>42825</v>
      </c>
      <c r="T130" s="69">
        <v>0</v>
      </c>
      <c r="U130" s="69">
        <v>0</v>
      </c>
      <c r="V130" s="69">
        <v>0</v>
      </c>
      <c r="W130" s="75">
        <v>0</v>
      </c>
      <c r="X130" s="69">
        <v>0</v>
      </c>
      <c r="Y130" s="69">
        <v>0</v>
      </c>
      <c r="Z130" s="69">
        <v>0</v>
      </c>
      <c r="AB130" s="100">
        <v>42824</v>
      </c>
      <c r="AC130">
        <v>334926</v>
      </c>
      <c r="AD130" s="286">
        <v>9026</v>
      </c>
      <c r="AE130" s="100">
        <v>42824</v>
      </c>
      <c r="AF130" s="72">
        <v>11127</v>
      </c>
      <c r="AG130" s="59">
        <v>525</v>
      </c>
    </row>
    <row r="131" spans="1:33">
      <c r="A131" s="100">
        <v>42881</v>
      </c>
      <c r="B131" s="261">
        <v>3120355</v>
      </c>
      <c r="C131" s="271">
        <v>25899</v>
      </c>
      <c r="D131" s="270">
        <v>26701.868999999999</v>
      </c>
      <c r="E131" s="100">
        <v>0</v>
      </c>
      <c r="F131" s="69">
        <v>0</v>
      </c>
      <c r="G131" s="94">
        <v>0</v>
      </c>
      <c r="H131" s="93">
        <v>0</v>
      </c>
      <c r="J131" s="75">
        <v>42855</v>
      </c>
      <c r="K131" s="72">
        <v>4025407</v>
      </c>
      <c r="L131" s="72">
        <v>129907</v>
      </c>
      <c r="M131" s="151">
        <v>129907</v>
      </c>
      <c r="N131" s="100">
        <v>0</v>
      </c>
      <c r="O131" s="72">
        <v>0</v>
      </c>
      <c r="P131" s="72">
        <v>0</v>
      </c>
      <c r="Q131" s="59">
        <v>0</v>
      </c>
      <c r="S131" s="75">
        <v>42855</v>
      </c>
      <c r="T131" s="69">
        <v>0</v>
      </c>
      <c r="U131" s="69">
        <v>0</v>
      </c>
      <c r="V131" s="69">
        <v>0</v>
      </c>
      <c r="W131" s="75">
        <v>0</v>
      </c>
      <c r="X131" s="69">
        <v>0</v>
      </c>
      <c r="Y131" s="69">
        <v>0</v>
      </c>
      <c r="Z131" s="69">
        <v>0</v>
      </c>
      <c r="AB131" s="100">
        <v>42855</v>
      </c>
      <c r="AC131">
        <v>343426</v>
      </c>
      <c r="AD131" s="286">
        <v>8500</v>
      </c>
      <c r="AE131" s="100">
        <v>42855</v>
      </c>
      <c r="AF131" s="72">
        <v>11427</v>
      </c>
      <c r="AG131" s="59">
        <v>300</v>
      </c>
    </row>
    <row r="132" spans="1:33">
      <c r="A132" s="100">
        <v>42914</v>
      </c>
      <c r="B132" s="261">
        <v>3141988</v>
      </c>
      <c r="C132" s="271">
        <v>21633</v>
      </c>
      <c r="D132" s="270">
        <v>22303.623</v>
      </c>
      <c r="E132" s="100">
        <v>0</v>
      </c>
      <c r="F132" s="69">
        <v>0</v>
      </c>
      <c r="G132" s="94">
        <v>0</v>
      </c>
      <c r="H132" s="93">
        <v>0</v>
      </c>
      <c r="J132" s="75">
        <v>42886</v>
      </c>
      <c r="K132" s="72">
        <v>4082360</v>
      </c>
      <c r="L132" s="72">
        <v>56953</v>
      </c>
      <c r="M132" s="151">
        <v>131874</v>
      </c>
      <c r="N132" s="100">
        <v>0</v>
      </c>
      <c r="O132" s="72" t="s">
        <v>16</v>
      </c>
      <c r="P132" s="72" t="s">
        <v>196</v>
      </c>
      <c r="Q132" s="59" t="s">
        <v>197</v>
      </c>
      <c r="S132" s="75">
        <v>0</v>
      </c>
      <c r="T132" s="69">
        <v>0</v>
      </c>
      <c r="U132" s="69">
        <v>0</v>
      </c>
      <c r="V132" s="69">
        <v>0</v>
      </c>
      <c r="W132" s="75">
        <v>0</v>
      </c>
      <c r="X132" s="69">
        <v>0</v>
      </c>
      <c r="Y132" s="69">
        <v>0</v>
      </c>
      <c r="Z132" s="69">
        <v>0</v>
      </c>
      <c r="AB132" s="100">
        <v>42885</v>
      </c>
      <c r="AC132">
        <v>349771</v>
      </c>
      <c r="AD132" s="286">
        <v>6345</v>
      </c>
      <c r="AE132" s="100">
        <v>42885</v>
      </c>
      <c r="AF132" s="72">
        <v>11612</v>
      </c>
      <c r="AG132" s="59">
        <v>185</v>
      </c>
    </row>
    <row r="133" spans="1:33">
      <c r="A133" s="100">
        <v>42944</v>
      </c>
      <c r="B133" s="261">
        <v>3157666</v>
      </c>
      <c r="C133" s="271">
        <v>15678</v>
      </c>
      <c r="D133" s="270">
        <v>16164.017999999998</v>
      </c>
      <c r="E133" s="100">
        <v>0</v>
      </c>
      <c r="F133" s="69">
        <v>0</v>
      </c>
      <c r="G133" s="94">
        <v>0</v>
      </c>
      <c r="H133" s="93">
        <v>0</v>
      </c>
      <c r="J133" s="75">
        <v>42916</v>
      </c>
      <c r="K133" s="72">
        <v>4207590</v>
      </c>
      <c r="L133" s="72">
        <v>125230</v>
      </c>
      <c r="M133" s="151">
        <v>118620</v>
      </c>
      <c r="N133" s="100">
        <v>2013</v>
      </c>
      <c r="O133" s="72">
        <v>1965229</v>
      </c>
      <c r="P133" s="72">
        <v>0</v>
      </c>
      <c r="Q133" s="59">
        <v>0</v>
      </c>
      <c r="S133" s="75">
        <v>0</v>
      </c>
      <c r="T133" s="69">
        <v>0</v>
      </c>
      <c r="U133" s="69">
        <v>0</v>
      </c>
      <c r="V133" s="69">
        <v>0</v>
      </c>
      <c r="W133" s="75">
        <v>0</v>
      </c>
      <c r="X133" s="69">
        <v>0</v>
      </c>
      <c r="Y133" s="69">
        <v>0</v>
      </c>
      <c r="Z133" s="69">
        <v>0</v>
      </c>
      <c r="AB133" s="100">
        <v>42916</v>
      </c>
      <c r="AC133">
        <v>360425</v>
      </c>
      <c r="AD133" s="286">
        <v>10654</v>
      </c>
      <c r="AE133" s="100">
        <v>42916</v>
      </c>
      <c r="AF133" s="72">
        <v>11966</v>
      </c>
      <c r="AG133" s="59">
        <v>354</v>
      </c>
    </row>
    <row r="134" spans="1:33">
      <c r="A134" s="100">
        <v>42975</v>
      </c>
      <c r="B134" s="261">
        <v>3176845</v>
      </c>
      <c r="C134" s="271">
        <v>19179</v>
      </c>
      <c r="D134" s="270">
        <v>19773.548999999999</v>
      </c>
      <c r="E134" s="100">
        <v>0</v>
      </c>
      <c r="F134" s="69">
        <v>0</v>
      </c>
      <c r="G134" s="94">
        <v>0</v>
      </c>
      <c r="H134" s="93">
        <v>0</v>
      </c>
      <c r="J134" s="75">
        <v>42947</v>
      </c>
      <c r="K134" s="72">
        <v>4317340</v>
      </c>
      <c r="L134" s="72">
        <v>109750</v>
      </c>
      <c r="M134" s="151">
        <v>119164</v>
      </c>
      <c r="N134" s="100">
        <v>2014</v>
      </c>
      <c r="O134" s="72">
        <v>1943883</v>
      </c>
      <c r="P134" s="72">
        <v>-1.0861838493122175E-2</v>
      </c>
      <c r="Q134" s="59">
        <v>-21346</v>
      </c>
      <c r="S134" s="75">
        <v>0</v>
      </c>
      <c r="T134" s="69">
        <v>0</v>
      </c>
      <c r="U134" s="69">
        <v>0</v>
      </c>
      <c r="V134" s="69">
        <v>0</v>
      </c>
      <c r="W134" s="75">
        <v>0</v>
      </c>
      <c r="X134" s="69">
        <v>0</v>
      </c>
      <c r="Y134" s="69">
        <v>0</v>
      </c>
      <c r="Z134" s="69">
        <v>0</v>
      </c>
      <c r="AB134" s="100">
        <v>42946</v>
      </c>
      <c r="AC134">
        <v>369904</v>
      </c>
      <c r="AD134" s="286">
        <v>9479</v>
      </c>
      <c r="AE134" s="100">
        <v>42946</v>
      </c>
      <c r="AF134" s="72">
        <v>12288</v>
      </c>
      <c r="AG134" s="59">
        <v>322</v>
      </c>
    </row>
    <row r="135" spans="1:33">
      <c r="A135" s="100">
        <v>43006</v>
      </c>
      <c r="B135" s="261">
        <v>3193278</v>
      </c>
      <c r="C135" s="271">
        <v>16433</v>
      </c>
      <c r="D135" s="270">
        <v>16942.422999999999</v>
      </c>
      <c r="E135" s="100">
        <v>0</v>
      </c>
      <c r="F135" s="69">
        <v>0</v>
      </c>
      <c r="G135" s="94">
        <v>0</v>
      </c>
      <c r="H135" s="93">
        <v>0</v>
      </c>
      <c r="J135" s="75">
        <v>42978</v>
      </c>
      <c r="K135" s="72">
        <v>4450370</v>
      </c>
      <c r="L135" s="72">
        <v>133030</v>
      </c>
      <c r="M135" s="151">
        <v>119449</v>
      </c>
      <c r="N135" s="100">
        <v>2015</v>
      </c>
      <c r="O135" s="72">
        <v>1843238</v>
      </c>
      <c r="P135" s="72">
        <v>-5.1775235443696971E-2</v>
      </c>
      <c r="Q135" s="59">
        <v>-100645</v>
      </c>
      <c r="S135" s="75">
        <v>0</v>
      </c>
      <c r="T135" s="69">
        <v>0</v>
      </c>
      <c r="U135" s="69">
        <v>0</v>
      </c>
      <c r="V135" s="69">
        <v>0</v>
      </c>
      <c r="W135" s="75">
        <v>0</v>
      </c>
      <c r="X135" s="69">
        <v>0</v>
      </c>
      <c r="Y135" s="69">
        <v>0</v>
      </c>
      <c r="Z135" s="69">
        <v>0</v>
      </c>
      <c r="AB135" s="100">
        <v>42977</v>
      </c>
      <c r="AC135">
        <v>380330</v>
      </c>
      <c r="AD135" s="286">
        <v>10426</v>
      </c>
      <c r="AE135" s="100">
        <v>42977</v>
      </c>
      <c r="AF135" s="72">
        <v>12642</v>
      </c>
      <c r="AG135" s="59">
        <v>354</v>
      </c>
    </row>
    <row r="136" spans="1:33">
      <c r="A136" s="100">
        <v>43036</v>
      </c>
      <c r="B136" s="261" t="s">
        <v>190</v>
      </c>
      <c r="C136" s="271">
        <v>20976</v>
      </c>
      <c r="D136" s="270">
        <v>21626.255999999998</v>
      </c>
      <c r="E136" s="100">
        <v>0</v>
      </c>
      <c r="F136" s="69">
        <v>0</v>
      </c>
      <c r="G136" s="94">
        <v>0</v>
      </c>
      <c r="H136" s="93">
        <v>0</v>
      </c>
      <c r="J136" s="75">
        <v>43008</v>
      </c>
      <c r="K136" s="72">
        <v>4557950</v>
      </c>
      <c r="L136" s="72">
        <v>107580</v>
      </c>
      <c r="M136" s="151">
        <v>118875</v>
      </c>
      <c r="N136" s="100">
        <v>2016</v>
      </c>
      <c r="O136" s="72">
        <v>1724902</v>
      </c>
      <c r="P136" s="72">
        <v>-6.4200065319833896E-2</v>
      </c>
      <c r="Q136" s="59">
        <v>-118336</v>
      </c>
      <c r="S136" s="75">
        <v>0</v>
      </c>
      <c r="T136" s="69">
        <v>0</v>
      </c>
      <c r="U136" s="69">
        <v>0</v>
      </c>
      <c r="V136" s="69">
        <v>0</v>
      </c>
      <c r="W136" s="75">
        <v>0</v>
      </c>
      <c r="X136" s="69">
        <v>0</v>
      </c>
      <c r="Y136" s="69">
        <v>0</v>
      </c>
      <c r="Z136" s="69">
        <v>0</v>
      </c>
      <c r="AB136" s="100">
        <v>43008</v>
      </c>
      <c r="AC136">
        <v>389309</v>
      </c>
      <c r="AD136" s="286">
        <v>8979</v>
      </c>
      <c r="AE136" s="100">
        <v>43008</v>
      </c>
      <c r="AF136" s="72">
        <v>12940</v>
      </c>
      <c r="AG136" s="59">
        <v>298</v>
      </c>
    </row>
    <row r="137" spans="1:33">
      <c r="A137" s="100">
        <v>43067</v>
      </c>
      <c r="B137" s="261" t="s">
        <v>191</v>
      </c>
      <c r="C137" s="271">
        <v>49854</v>
      </c>
      <c r="D137" s="270">
        <v>51399.473999999995</v>
      </c>
      <c r="E137" s="100">
        <v>0</v>
      </c>
      <c r="F137" s="69">
        <v>0</v>
      </c>
      <c r="G137" s="94">
        <v>0</v>
      </c>
      <c r="H137" s="93">
        <v>0</v>
      </c>
      <c r="J137" s="75">
        <v>43039</v>
      </c>
      <c r="K137" s="72">
        <v>4692870</v>
      </c>
      <c r="L137" s="72">
        <v>134920</v>
      </c>
      <c r="M137" s="151">
        <v>130575</v>
      </c>
      <c r="N137" s="100">
        <v>2017</v>
      </c>
      <c r="O137" s="72">
        <v>1607825</v>
      </c>
      <c r="P137" s="72">
        <v>-6.7874580700816631E-2</v>
      </c>
      <c r="Q137" s="59">
        <v>-117077</v>
      </c>
      <c r="S137" s="75">
        <v>0</v>
      </c>
      <c r="T137" s="69">
        <v>0</v>
      </c>
      <c r="U137" s="69">
        <v>0</v>
      </c>
      <c r="V137" s="69">
        <v>0</v>
      </c>
      <c r="W137" s="75">
        <v>0</v>
      </c>
      <c r="X137" s="69">
        <v>0</v>
      </c>
      <c r="Y137" s="69">
        <v>0</v>
      </c>
      <c r="Z137" s="69">
        <v>0</v>
      </c>
      <c r="AB137" s="100">
        <v>43038</v>
      </c>
      <c r="AC137">
        <v>406271</v>
      </c>
      <c r="AD137" s="286">
        <v>16962</v>
      </c>
      <c r="AE137" s="100">
        <v>43038</v>
      </c>
      <c r="AF137" s="72">
        <v>13489</v>
      </c>
      <c r="AG137" s="59">
        <v>549</v>
      </c>
    </row>
    <row r="138" spans="1:33">
      <c r="A138" s="100">
        <v>43097</v>
      </c>
      <c r="B138" s="261" t="s">
        <v>192</v>
      </c>
      <c r="C138" s="271">
        <v>52035</v>
      </c>
      <c r="D138" s="270">
        <v>53648.084999999999</v>
      </c>
      <c r="E138" s="100">
        <v>0</v>
      </c>
      <c r="F138" s="69">
        <v>0</v>
      </c>
      <c r="G138" s="94">
        <v>0</v>
      </c>
      <c r="H138" s="93">
        <v>0</v>
      </c>
      <c r="J138" s="75">
        <v>43069</v>
      </c>
      <c r="K138" s="72">
        <v>0</v>
      </c>
      <c r="L138" s="72">
        <v>0</v>
      </c>
      <c r="M138" s="151">
        <v>145281</v>
      </c>
      <c r="N138" s="100">
        <v>2018</v>
      </c>
      <c r="O138" s="72">
        <v>1064816</v>
      </c>
      <c r="P138" s="72">
        <v>-0.33772891950305539</v>
      </c>
      <c r="Q138" s="59">
        <v>-543009</v>
      </c>
      <c r="S138" s="75">
        <v>0</v>
      </c>
      <c r="T138" s="69">
        <v>0</v>
      </c>
      <c r="U138" s="69">
        <v>0</v>
      </c>
      <c r="V138" s="69">
        <v>0</v>
      </c>
      <c r="W138" s="75">
        <v>0</v>
      </c>
      <c r="X138" s="69">
        <v>0</v>
      </c>
      <c r="Y138" s="69">
        <v>0</v>
      </c>
      <c r="Z138" s="69">
        <v>0</v>
      </c>
      <c r="AB138" s="100">
        <v>43069</v>
      </c>
      <c r="AC138">
        <v>415600</v>
      </c>
      <c r="AD138" s="286">
        <v>9329</v>
      </c>
      <c r="AE138" s="100">
        <v>43069</v>
      </c>
      <c r="AF138" s="72">
        <v>13700</v>
      </c>
      <c r="AG138" s="59">
        <v>211</v>
      </c>
    </row>
    <row r="139" spans="1:33">
      <c r="A139" s="100">
        <v>43128</v>
      </c>
      <c r="B139" s="261" t="s">
        <v>193</v>
      </c>
      <c r="C139" s="271">
        <v>55414</v>
      </c>
      <c r="D139" s="270">
        <v>57131.833999999995</v>
      </c>
      <c r="E139" s="100">
        <v>0</v>
      </c>
      <c r="F139" s="69">
        <v>0</v>
      </c>
      <c r="G139" s="94">
        <v>0</v>
      </c>
      <c r="H139" s="93">
        <v>0</v>
      </c>
      <c r="J139" s="75">
        <v>43100</v>
      </c>
      <c r="K139" s="72">
        <v>5035370</v>
      </c>
      <c r="L139" s="72">
        <v>0</v>
      </c>
      <c r="M139" s="151">
        <v>147498</v>
      </c>
      <c r="N139" s="100">
        <v>0</v>
      </c>
      <c r="O139" s="72">
        <v>0</v>
      </c>
      <c r="P139" s="72">
        <v>0</v>
      </c>
      <c r="Q139" s="59">
        <v>0</v>
      </c>
      <c r="S139" s="75">
        <v>0</v>
      </c>
      <c r="T139" s="69">
        <v>0</v>
      </c>
      <c r="U139" s="69">
        <v>0</v>
      </c>
      <c r="V139" s="69">
        <v>0</v>
      </c>
      <c r="W139" s="75">
        <v>0</v>
      </c>
      <c r="X139" s="69">
        <v>0</v>
      </c>
      <c r="Y139" s="69">
        <v>0</v>
      </c>
      <c r="Z139" s="69">
        <v>0</v>
      </c>
      <c r="AB139" s="100">
        <v>43099</v>
      </c>
      <c r="AC139">
        <v>422982</v>
      </c>
      <c r="AD139" s="286">
        <v>7382</v>
      </c>
      <c r="AE139" s="100">
        <v>43099</v>
      </c>
      <c r="AF139" s="72">
        <v>13950</v>
      </c>
      <c r="AG139" s="59">
        <v>250</v>
      </c>
    </row>
    <row r="140" spans="1:33">
      <c r="A140" s="100">
        <v>43159</v>
      </c>
      <c r="B140" s="261">
        <v>3422299</v>
      </c>
      <c r="C140" s="271">
        <v>50742</v>
      </c>
      <c r="D140" s="270">
        <v>52315.001999999993</v>
      </c>
      <c r="E140" s="100">
        <v>0</v>
      </c>
      <c r="F140" s="69">
        <v>0</v>
      </c>
      <c r="G140" s="94">
        <v>0</v>
      </c>
      <c r="H140" s="93">
        <v>0</v>
      </c>
      <c r="J140" s="75">
        <v>43131</v>
      </c>
      <c r="K140" s="72">
        <v>5138840</v>
      </c>
      <c r="L140" s="72">
        <v>103470</v>
      </c>
      <c r="M140" s="151">
        <v>158715</v>
      </c>
      <c r="N140" s="100">
        <v>0</v>
      </c>
      <c r="O140" s="72">
        <v>0</v>
      </c>
      <c r="P140" s="72">
        <v>0</v>
      </c>
      <c r="Q140" s="59">
        <v>0</v>
      </c>
      <c r="S140" s="75">
        <v>0</v>
      </c>
      <c r="T140" s="69">
        <v>0</v>
      </c>
      <c r="U140" s="69">
        <v>0</v>
      </c>
      <c r="V140" s="69">
        <v>0</v>
      </c>
      <c r="W140" s="75">
        <v>0</v>
      </c>
      <c r="X140" s="69">
        <v>0</v>
      </c>
      <c r="Y140" s="69">
        <v>0</v>
      </c>
      <c r="Z140" s="69">
        <v>0</v>
      </c>
      <c r="AB140" s="100">
        <v>43130</v>
      </c>
      <c r="AC140">
        <v>430009</v>
      </c>
      <c r="AD140" s="286">
        <v>7027</v>
      </c>
      <c r="AE140" s="100">
        <v>43130</v>
      </c>
      <c r="AF140" s="72">
        <v>14248</v>
      </c>
      <c r="AG140" s="59">
        <v>298</v>
      </c>
    </row>
    <row r="141" spans="1:33">
      <c r="A141" s="100">
        <v>43187</v>
      </c>
      <c r="B141" s="261" t="s">
        <v>194</v>
      </c>
      <c r="C141" s="271">
        <v>56051</v>
      </c>
      <c r="D141" s="270">
        <v>57788.580999999998</v>
      </c>
      <c r="E141" s="100">
        <v>0</v>
      </c>
      <c r="F141" s="69">
        <v>0</v>
      </c>
      <c r="G141" s="94">
        <v>0</v>
      </c>
      <c r="H141" s="93">
        <v>0</v>
      </c>
      <c r="J141" s="75">
        <v>43159</v>
      </c>
      <c r="K141" s="72">
        <v>0</v>
      </c>
      <c r="L141" s="72">
        <v>0</v>
      </c>
      <c r="M141" s="151">
        <v>141727</v>
      </c>
      <c r="N141" s="100">
        <v>0</v>
      </c>
      <c r="O141" s="72">
        <v>0</v>
      </c>
      <c r="P141" s="72">
        <v>0</v>
      </c>
      <c r="Q141" s="59">
        <v>0</v>
      </c>
      <c r="S141" s="75">
        <v>0</v>
      </c>
      <c r="T141" s="69">
        <v>0</v>
      </c>
      <c r="U141" s="69">
        <v>0</v>
      </c>
      <c r="V141" s="69">
        <v>0</v>
      </c>
      <c r="W141" s="75">
        <v>0</v>
      </c>
      <c r="X141" s="69">
        <v>0</v>
      </c>
      <c r="Y141" s="69">
        <v>0</v>
      </c>
      <c r="Z141" s="69">
        <v>0</v>
      </c>
      <c r="AB141" s="100">
        <v>43159</v>
      </c>
      <c r="AC141">
        <v>0</v>
      </c>
      <c r="AD141" s="286">
        <v>12800</v>
      </c>
      <c r="AE141" s="100">
        <v>43159</v>
      </c>
      <c r="AF141" s="72">
        <v>0</v>
      </c>
      <c r="AG141" s="59">
        <v>420</v>
      </c>
    </row>
    <row r="142" spans="1:33">
      <c r="A142" s="100">
        <v>43218</v>
      </c>
      <c r="B142" s="261" t="s">
        <v>195</v>
      </c>
      <c r="C142" s="271">
        <v>42482</v>
      </c>
      <c r="D142" s="270">
        <v>43798.941999999995</v>
      </c>
      <c r="E142" s="100">
        <v>0</v>
      </c>
      <c r="F142" s="69">
        <v>0</v>
      </c>
      <c r="G142" s="94">
        <v>0</v>
      </c>
      <c r="H142" s="93">
        <v>0</v>
      </c>
      <c r="J142" s="75">
        <v>43190</v>
      </c>
      <c r="K142" s="72">
        <v>0</v>
      </c>
      <c r="L142" s="72">
        <v>0</v>
      </c>
      <c r="M142" s="151">
        <v>146707</v>
      </c>
      <c r="N142" s="100">
        <v>0</v>
      </c>
      <c r="O142" s="72">
        <v>0</v>
      </c>
      <c r="P142" s="72">
        <v>0</v>
      </c>
      <c r="Q142" s="59">
        <v>0</v>
      </c>
      <c r="S142" s="75">
        <v>0</v>
      </c>
      <c r="T142" s="69">
        <v>0</v>
      </c>
      <c r="U142" s="69">
        <v>0</v>
      </c>
      <c r="V142" s="69">
        <v>0</v>
      </c>
      <c r="W142" s="75">
        <v>0</v>
      </c>
      <c r="X142" s="69">
        <v>0</v>
      </c>
      <c r="Y142" s="69">
        <v>0</v>
      </c>
      <c r="Z142" s="69">
        <v>0</v>
      </c>
      <c r="AB142" s="100">
        <v>43189</v>
      </c>
      <c r="AC142">
        <v>0</v>
      </c>
      <c r="AD142" s="286">
        <v>11200</v>
      </c>
      <c r="AE142" s="100">
        <v>43189</v>
      </c>
      <c r="AF142" s="72">
        <v>0</v>
      </c>
      <c r="AG142" s="59">
        <v>390</v>
      </c>
    </row>
    <row r="143" spans="1:33">
      <c r="A143" s="100">
        <v>43248</v>
      </c>
      <c r="B143" s="261">
        <v>0</v>
      </c>
      <c r="C143" s="271">
        <v>9481</v>
      </c>
      <c r="D143" s="270">
        <v>9774.9110000000001</v>
      </c>
      <c r="E143" s="100">
        <v>0</v>
      </c>
      <c r="F143" s="69">
        <v>0</v>
      </c>
      <c r="G143" s="94">
        <v>0</v>
      </c>
      <c r="H143" s="93">
        <v>0</v>
      </c>
      <c r="J143" s="75">
        <v>43220</v>
      </c>
      <c r="K143" s="72">
        <v>0</v>
      </c>
      <c r="L143" s="72">
        <v>0</v>
      </c>
      <c r="M143" s="151">
        <v>133378</v>
      </c>
      <c r="N143" s="100">
        <v>0</v>
      </c>
      <c r="O143" s="72">
        <v>0</v>
      </c>
      <c r="P143" s="72">
        <v>0</v>
      </c>
      <c r="Q143" s="59">
        <v>0</v>
      </c>
      <c r="S143" s="75">
        <v>0</v>
      </c>
      <c r="T143" s="69">
        <v>0</v>
      </c>
      <c r="U143" s="69">
        <v>0</v>
      </c>
      <c r="V143" s="69">
        <v>0</v>
      </c>
      <c r="W143" s="75">
        <v>0</v>
      </c>
      <c r="X143" s="69">
        <v>0</v>
      </c>
      <c r="Y143" s="69">
        <v>0</v>
      </c>
      <c r="Z143" s="69">
        <v>0</v>
      </c>
      <c r="AB143" s="100">
        <v>43220</v>
      </c>
      <c r="AC143">
        <v>465376</v>
      </c>
      <c r="AD143" s="286">
        <v>11367</v>
      </c>
      <c r="AE143" s="100">
        <v>43220</v>
      </c>
      <c r="AF143" s="72">
        <v>15387</v>
      </c>
      <c r="AG143" s="59">
        <v>329</v>
      </c>
    </row>
    <row r="144" spans="1:33">
      <c r="A144" s="100">
        <v>43281</v>
      </c>
      <c r="B144" s="261">
        <v>3530313</v>
      </c>
      <c r="C144" s="271">
        <v>6000</v>
      </c>
      <c r="D144" s="270">
        <v>6185.9999999999991</v>
      </c>
      <c r="E144" s="100">
        <v>0</v>
      </c>
      <c r="F144" s="69">
        <v>0</v>
      </c>
      <c r="G144" s="94">
        <v>0</v>
      </c>
      <c r="H144" s="93">
        <v>0</v>
      </c>
      <c r="J144" s="75">
        <v>43251</v>
      </c>
      <c r="K144" s="72">
        <v>0</v>
      </c>
      <c r="L144" s="72">
        <v>0</v>
      </c>
      <c r="M144" s="151">
        <v>126340</v>
      </c>
      <c r="N144" s="100">
        <v>0</v>
      </c>
      <c r="O144" s="72">
        <v>0</v>
      </c>
      <c r="P144" s="72">
        <v>0</v>
      </c>
      <c r="Q144" s="59">
        <v>0</v>
      </c>
      <c r="S144" s="75">
        <v>0</v>
      </c>
      <c r="T144" s="69">
        <v>0</v>
      </c>
      <c r="U144" s="69">
        <v>0</v>
      </c>
      <c r="V144" s="69">
        <v>0</v>
      </c>
      <c r="W144" s="75">
        <v>0</v>
      </c>
      <c r="X144" s="69">
        <v>0</v>
      </c>
      <c r="Y144" s="69">
        <v>0</v>
      </c>
      <c r="Z144" s="69">
        <v>0</v>
      </c>
      <c r="AB144" s="100">
        <v>43250</v>
      </c>
      <c r="AC144">
        <v>474746</v>
      </c>
      <c r="AD144" s="286">
        <v>9370</v>
      </c>
      <c r="AE144" s="100">
        <v>43250</v>
      </c>
      <c r="AF144" s="72">
        <v>15687</v>
      </c>
      <c r="AG144" s="59">
        <v>300</v>
      </c>
    </row>
    <row r="145" spans="1:33">
      <c r="A145" s="100">
        <v>43311</v>
      </c>
      <c r="B145" s="261">
        <v>3533732</v>
      </c>
      <c r="C145" s="271">
        <v>3419</v>
      </c>
      <c r="D145" s="270">
        <v>3524.9889999999996</v>
      </c>
      <c r="E145" s="100">
        <v>0</v>
      </c>
      <c r="F145" s="69">
        <v>0</v>
      </c>
      <c r="G145" s="94">
        <v>0</v>
      </c>
      <c r="H145" s="93">
        <v>0</v>
      </c>
      <c r="J145" s="75">
        <v>43281</v>
      </c>
      <c r="K145" s="72">
        <v>0</v>
      </c>
      <c r="L145" s="72">
        <v>0</v>
      </c>
      <c r="M145" s="151">
        <v>115722</v>
      </c>
      <c r="N145" s="100">
        <v>0</v>
      </c>
      <c r="O145" s="72">
        <v>0</v>
      </c>
      <c r="P145" s="72">
        <v>0</v>
      </c>
      <c r="Q145" s="59">
        <v>0</v>
      </c>
      <c r="S145" s="75">
        <v>0</v>
      </c>
      <c r="T145" s="69">
        <v>0</v>
      </c>
      <c r="U145" s="69">
        <v>0</v>
      </c>
      <c r="V145" s="69">
        <v>0</v>
      </c>
      <c r="W145" s="75">
        <v>0</v>
      </c>
      <c r="X145" s="69">
        <v>0</v>
      </c>
      <c r="Y145" s="69">
        <v>0</v>
      </c>
      <c r="Z145" s="69">
        <v>0</v>
      </c>
      <c r="AB145" s="100">
        <v>43281</v>
      </c>
      <c r="AC145">
        <v>0</v>
      </c>
      <c r="AD145" s="286">
        <v>8500</v>
      </c>
      <c r="AE145" s="100">
        <v>43281</v>
      </c>
      <c r="AF145" s="72">
        <v>0</v>
      </c>
      <c r="AG145" s="59">
        <v>280</v>
      </c>
    </row>
    <row r="146" spans="1:33">
      <c r="A146" s="100">
        <v>43342</v>
      </c>
      <c r="B146" s="261" t="e">
        <v>#REF!</v>
      </c>
      <c r="C146" s="271">
        <v>0</v>
      </c>
      <c r="D146" s="270">
        <v>2162</v>
      </c>
      <c r="E146" s="100">
        <v>0</v>
      </c>
      <c r="F146" s="69">
        <v>0</v>
      </c>
      <c r="G146" s="94">
        <v>0</v>
      </c>
      <c r="H146" s="93">
        <v>0</v>
      </c>
      <c r="J146" s="75">
        <v>43312</v>
      </c>
      <c r="K146" s="72">
        <v>0</v>
      </c>
      <c r="L146" s="72">
        <v>0</v>
      </c>
      <c r="M146" s="151">
        <v>123598</v>
      </c>
      <c r="N146" s="100">
        <v>0</v>
      </c>
      <c r="O146" s="72">
        <v>0</v>
      </c>
      <c r="P146" s="72">
        <v>0</v>
      </c>
      <c r="Q146" s="59">
        <v>0</v>
      </c>
      <c r="S146" s="75">
        <v>0</v>
      </c>
      <c r="T146" s="69">
        <v>0</v>
      </c>
      <c r="U146" s="69">
        <v>0</v>
      </c>
      <c r="V146" s="69">
        <v>0</v>
      </c>
      <c r="W146" s="75">
        <v>0</v>
      </c>
      <c r="X146" s="69">
        <v>0</v>
      </c>
      <c r="Y146" s="69">
        <v>0</v>
      </c>
      <c r="Z146" s="69">
        <v>0</v>
      </c>
      <c r="AB146" s="100">
        <v>43311</v>
      </c>
      <c r="AC146">
        <v>492721</v>
      </c>
      <c r="AD146" s="286">
        <v>9475</v>
      </c>
      <c r="AE146" s="100">
        <v>43311</v>
      </c>
      <c r="AF146" s="72">
        <v>16284</v>
      </c>
      <c r="AG146" s="59">
        <v>317</v>
      </c>
    </row>
    <row r="147" spans="1:33">
      <c r="A147" s="100">
        <v>43373</v>
      </c>
      <c r="B147" s="261">
        <v>3532475</v>
      </c>
      <c r="C147" s="271">
        <v>3211</v>
      </c>
      <c r="D147" s="270">
        <v>3310.5409999999997</v>
      </c>
      <c r="E147" s="100">
        <v>0</v>
      </c>
      <c r="F147" s="69">
        <v>0</v>
      </c>
      <c r="G147" s="94">
        <v>0</v>
      </c>
      <c r="H147" s="93">
        <v>0</v>
      </c>
      <c r="J147" s="75">
        <v>43343</v>
      </c>
      <c r="K147" s="72">
        <v>0</v>
      </c>
      <c r="L147" s="72">
        <v>0</v>
      </c>
      <c r="M147" s="151">
        <v>118629</v>
      </c>
      <c r="N147" s="100">
        <v>0</v>
      </c>
      <c r="O147" s="72">
        <v>0</v>
      </c>
      <c r="P147" s="72">
        <v>0</v>
      </c>
      <c r="Q147" s="59">
        <v>0</v>
      </c>
      <c r="S147" s="75">
        <v>0</v>
      </c>
      <c r="T147" s="69">
        <v>0</v>
      </c>
      <c r="U147" s="69">
        <v>0</v>
      </c>
      <c r="V147" s="69">
        <v>0</v>
      </c>
      <c r="W147" s="75">
        <v>0</v>
      </c>
      <c r="X147" s="69">
        <v>0</v>
      </c>
      <c r="Y147" s="69">
        <v>0</v>
      </c>
      <c r="Z147" s="69">
        <v>0</v>
      </c>
      <c r="AB147" s="100">
        <v>43342</v>
      </c>
      <c r="AC147">
        <v>0</v>
      </c>
      <c r="AD147" s="286">
        <v>10000</v>
      </c>
      <c r="AE147" s="100">
        <v>43342</v>
      </c>
      <c r="AF147" s="72">
        <v>0</v>
      </c>
      <c r="AG147" s="59">
        <v>300</v>
      </c>
    </row>
    <row r="148" spans="1:33">
      <c r="A148" s="100">
        <v>43403</v>
      </c>
      <c r="B148" s="261">
        <v>18805</v>
      </c>
      <c r="C148" s="271">
        <v>185</v>
      </c>
      <c r="D148" s="270">
        <v>67.395499999999998</v>
      </c>
      <c r="E148" s="100">
        <v>0</v>
      </c>
      <c r="F148" s="69">
        <v>0</v>
      </c>
      <c r="G148" s="94">
        <v>0</v>
      </c>
      <c r="H148" s="93">
        <v>0</v>
      </c>
      <c r="J148" s="75">
        <v>43373</v>
      </c>
      <c r="K148" s="72">
        <v>0</v>
      </c>
      <c r="L148" s="72">
        <v>0</v>
      </c>
      <c r="M148" s="151">
        <v>117240</v>
      </c>
      <c r="N148" s="100">
        <v>0</v>
      </c>
      <c r="O148" s="72">
        <v>0</v>
      </c>
      <c r="P148" s="72">
        <v>0</v>
      </c>
      <c r="Q148" s="59">
        <v>0</v>
      </c>
      <c r="S148" s="75">
        <v>0</v>
      </c>
      <c r="T148" s="69">
        <v>0</v>
      </c>
      <c r="U148" s="69">
        <v>0</v>
      </c>
      <c r="V148" s="69">
        <v>0</v>
      </c>
      <c r="W148" s="75">
        <v>0</v>
      </c>
      <c r="X148" s="69">
        <v>0</v>
      </c>
      <c r="Y148" s="69">
        <v>0</v>
      </c>
      <c r="Z148" s="69">
        <v>0</v>
      </c>
      <c r="AB148" s="100">
        <v>43373</v>
      </c>
      <c r="AC148">
        <v>0</v>
      </c>
      <c r="AD148" s="286">
        <v>0</v>
      </c>
      <c r="AE148" s="100">
        <v>43373</v>
      </c>
      <c r="AF148" s="72">
        <v>0</v>
      </c>
      <c r="AG148" s="59">
        <v>0</v>
      </c>
    </row>
    <row r="149" spans="1:33">
      <c r="A149" s="100">
        <v>43434</v>
      </c>
      <c r="B149" s="261">
        <v>18990</v>
      </c>
      <c r="C149" s="271">
        <v>495</v>
      </c>
      <c r="D149" s="270">
        <v>180.32850000000002</v>
      </c>
      <c r="E149" s="100">
        <v>43403</v>
      </c>
      <c r="F149" s="69">
        <v>229836</v>
      </c>
      <c r="G149" s="94">
        <v>7899</v>
      </c>
      <c r="H149" s="93">
        <v>2877.6057000000001</v>
      </c>
      <c r="J149" s="75">
        <v>43404</v>
      </c>
      <c r="K149" s="72">
        <v>751393</v>
      </c>
      <c r="L149" s="72">
        <v>0</v>
      </c>
      <c r="M149" s="151">
        <v>197468</v>
      </c>
      <c r="N149" s="100">
        <v>43404</v>
      </c>
      <c r="O149" s="72">
        <v>232621</v>
      </c>
      <c r="P149" s="72">
        <v>189953</v>
      </c>
      <c r="Q149" s="59">
        <v>2025</v>
      </c>
      <c r="S149" s="75">
        <v>0</v>
      </c>
      <c r="T149" s="69">
        <v>0</v>
      </c>
      <c r="U149" s="69">
        <v>0</v>
      </c>
      <c r="V149" s="69">
        <v>0</v>
      </c>
      <c r="W149" s="75">
        <v>43404</v>
      </c>
      <c r="X149" s="69">
        <v>35003</v>
      </c>
      <c r="Y149" s="69">
        <v>90000</v>
      </c>
      <c r="Z149" s="69">
        <v>15003</v>
      </c>
      <c r="AB149" s="100">
        <v>43403</v>
      </c>
      <c r="AC149">
        <v>274616</v>
      </c>
      <c r="AD149" s="286">
        <v>3120</v>
      </c>
      <c r="AE149" s="100">
        <v>43403</v>
      </c>
      <c r="AF149" s="72">
        <v>6482</v>
      </c>
      <c r="AG149" s="59">
        <v>17</v>
      </c>
    </row>
    <row r="150" spans="1:33">
      <c r="A150" s="100">
        <v>43464</v>
      </c>
      <c r="B150" s="261">
        <v>19485</v>
      </c>
      <c r="C150" s="271">
        <v>495</v>
      </c>
      <c r="D150" s="270">
        <v>261.93170000000003</v>
      </c>
      <c r="E150" s="100">
        <v>43434</v>
      </c>
      <c r="F150" s="69">
        <v>245582</v>
      </c>
      <c r="G150" s="94">
        <v>15746</v>
      </c>
      <c r="H150" s="93">
        <v>5736.2678000000005</v>
      </c>
      <c r="J150" s="75">
        <v>43434</v>
      </c>
      <c r="K150" s="72">
        <v>768290</v>
      </c>
      <c r="L150" s="72">
        <v>0</v>
      </c>
      <c r="M150" s="151">
        <v>213051</v>
      </c>
      <c r="N150" s="100">
        <v>43434</v>
      </c>
      <c r="O150" s="72">
        <v>234331</v>
      </c>
      <c r="P150" s="72">
        <v>191195</v>
      </c>
      <c r="Q150" s="59">
        <v>2952</v>
      </c>
      <c r="S150" s="75">
        <v>0</v>
      </c>
      <c r="T150" s="69">
        <v>0</v>
      </c>
      <c r="U150" s="69">
        <v>0</v>
      </c>
      <c r="V150" s="69">
        <v>0</v>
      </c>
      <c r="W150" s="75">
        <v>43434</v>
      </c>
      <c r="X150" s="69">
        <v>70007</v>
      </c>
      <c r="Y150" s="69">
        <v>110000</v>
      </c>
      <c r="Z150" s="69">
        <v>50007</v>
      </c>
      <c r="AB150" s="100">
        <v>43434</v>
      </c>
      <c r="AC150">
        <v>277718</v>
      </c>
      <c r="AD150" s="286">
        <v>3102</v>
      </c>
      <c r="AE150" s="100">
        <v>43434</v>
      </c>
      <c r="AF150" s="72">
        <v>6495</v>
      </c>
      <c r="AG150" s="59">
        <v>13</v>
      </c>
    </row>
    <row r="151" spans="1:33">
      <c r="A151" s="100">
        <v>43495</v>
      </c>
      <c r="B151" s="261">
        <v>20204</v>
      </c>
      <c r="C151" s="271">
        <v>719</v>
      </c>
      <c r="D151" s="270">
        <v>237.1593</v>
      </c>
      <c r="E151" s="100">
        <v>43464</v>
      </c>
      <c r="F151" s="69">
        <v>263912</v>
      </c>
      <c r="G151" s="94">
        <v>18330</v>
      </c>
      <c r="H151" s="93">
        <v>6677.6190000000006</v>
      </c>
      <c r="J151" s="75">
        <v>43465</v>
      </c>
      <c r="K151" s="72">
        <v>784238</v>
      </c>
      <c r="L151" s="72">
        <v>0</v>
      </c>
      <c r="M151" s="151">
        <v>194988</v>
      </c>
      <c r="N151" s="100">
        <v>43465</v>
      </c>
      <c r="O151" s="72">
        <v>0</v>
      </c>
      <c r="P151" s="72">
        <v>0</v>
      </c>
      <c r="Q151" s="59">
        <v>4500</v>
      </c>
      <c r="S151" s="75">
        <v>0</v>
      </c>
      <c r="T151" s="69">
        <v>0</v>
      </c>
      <c r="U151" s="69">
        <v>0</v>
      </c>
      <c r="V151" s="69">
        <v>0</v>
      </c>
      <c r="W151" s="75">
        <v>43464</v>
      </c>
      <c r="X151" s="69">
        <v>36008</v>
      </c>
      <c r="Y151" s="69">
        <v>100000</v>
      </c>
      <c r="Z151" s="69">
        <v>46008</v>
      </c>
      <c r="AB151" s="100">
        <v>43464</v>
      </c>
      <c r="AC151">
        <v>281298</v>
      </c>
      <c r="AD151" s="286">
        <v>3580</v>
      </c>
      <c r="AE151" s="100">
        <v>43464</v>
      </c>
      <c r="AF151" s="72">
        <v>6509</v>
      </c>
      <c r="AG151" s="59">
        <v>14</v>
      </c>
    </row>
    <row r="152" spans="1:33">
      <c r="A152" s="100">
        <v>43524</v>
      </c>
      <c r="B152" s="261">
        <v>20855</v>
      </c>
      <c r="C152" s="271">
        <v>651</v>
      </c>
      <c r="D152" s="270">
        <v>237.1593</v>
      </c>
      <c r="E152" s="100">
        <v>43495</v>
      </c>
      <c r="F152" s="69">
        <v>282296</v>
      </c>
      <c r="G152" s="94">
        <v>18384</v>
      </c>
      <c r="H152" s="93">
        <v>6697.2912000000006</v>
      </c>
      <c r="J152" s="75">
        <v>43496</v>
      </c>
      <c r="K152" s="72">
        <v>800222</v>
      </c>
      <c r="L152" s="72">
        <v>0</v>
      </c>
      <c r="M152" s="151">
        <v>217930</v>
      </c>
      <c r="N152" s="100">
        <v>43496</v>
      </c>
      <c r="O152" s="72">
        <v>0</v>
      </c>
      <c r="P152" s="72">
        <v>0</v>
      </c>
      <c r="Q152" s="59">
        <v>5220</v>
      </c>
      <c r="S152" s="75">
        <v>0</v>
      </c>
      <c r="T152" s="69">
        <v>0</v>
      </c>
      <c r="U152" s="69">
        <v>0</v>
      </c>
      <c r="V152" s="69">
        <v>0</v>
      </c>
      <c r="W152" s="75">
        <v>43495</v>
      </c>
      <c r="X152" s="69">
        <v>71991</v>
      </c>
      <c r="Y152" s="69">
        <v>60000</v>
      </c>
      <c r="Z152" s="69">
        <v>111991</v>
      </c>
      <c r="AB152" s="100">
        <v>43495</v>
      </c>
      <c r="AC152">
        <v>284523</v>
      </c>
      <c r="AD152" s="286">
        <v>3225</v>
      </c>
      <c r="AE152" s="100">
        <v>43495</v>
      </c>
      <c r="AF152" s="72">
        <v>6521</v>
      </c>
      <c r="AG152" s="59">
        <v>12</v>
      </c>
    </row>
    <row r="153" spans="1:33">
      <c r="A153" s="100">
        <v>43554</v>
      </c>
      <c r="B153" s="261">
        <v>0</v>
      </c>
      <c r="C153" s="271">
        <v>0</v>
      </c>
      <c r="D153" s="270">
        <v>0</v>
      </c>
      <c r="E153" s="100">
        <v>43524</v>
      </c>
      <c r="F153" s="69">
        <v>0</v>
      </c>
      <c r="G153" s="94">
        <v>0</v>
      </c>
      <c r="H153" s="93">
        <v>0</v>
      </c>
      <c r="J153" s="75">
        <v>43524</v>
      </c>
      <c r="K153" s="72">
        <v>0</v>
      </c>
      <c r="L153" s="72">
        <v>0</v>
      </c>
      <c r="M153" s="151">
        <v>0</v>
      </c>
      <c r="N153" s="100">
        <v>0</v>
      </c>
      <c r="O153" s="72">
        <v>0</v>
      </c>
      <c r="P153" s="72">
        <v>0</v>
      </c>
      <c r="Q153" s="59">
        <v>0</v>
      </c>
      <c r="S153" s="75">
        <v>0</v>
      </c>
      <c r="T153" s="69">
        <v>0</v>
      </c>
      <c r="U153" s="69">
        <v>0</v>
      </c>
      <c r="V153" s="69">
        <v>0</v>
      </c>
      <c r="W153" s="75">
        <v>43524</v>
      </c>
      <c r="X153" s="69">
        <v>0</v>
      </c>
      <c r="Y153" s="69">
        <v>0</v>
      </c>
      <c r="Z153" s="69">
        <v>0</v>
      </c>
      <c r="AB153" s="100">
        <v>43524</v>
      </c>
      <c r="AC153">
        <v>0</v>
      </c>
      <c r="AD153" s="286">
        <v>0</v>
      </c>
      <c r="AE153" s="100">
        <v>43524</v>
      </c>
      <c r="AF153" s="72">
        <v>0</v>
      </c>
      <c r="AG153" s="59">
        <v>0</v>
      </c>
    </row>
    <row r="154" spans="1:33">
      <c r="A154" s="100">
        <v>43585</v>
      </c>
      <c r="B154" s="261">
        <v>0</v>
      </c>
      <c r="C154" s="271">
        <v>0</v>
      </c>
      <c r="D154" s="270">
        <v>0</v>
      </c>
      <c r="E154" s="100">
        <v>43554</v>
      </c>
      <c r="F154" s="69">
        <v>0</v>
      </c>
      <c r="G154" s="94">
        <v>0</v>
      </c>
      <c r="H154" s="93">
        <v>0</v>
      </c>
      <c r="J154" s="75">
        <v>43555</v>
      </c>
      <c r="K154" s="72">
        <v>0</v>
      </c>
      <c r="L154" s="72">
        <v>0</v>
      </c>
      <c r="M154" s="151">
        <v>0</v>
      </c>
      <c r="N154" s="100">
        <v>0</v>
      </c>
      <c r="O154" s="72">
        <v>0</v>
      </c>
      <c r="P154" s="72">
        <v>0</v>
      </c>
      <c r="Q154" s="59">
        <v>0</v>
      </c>
      <c r="S154" s="75">
        <v>0</v>
      </c>
      <c r="T154" s="69">
        <v>0</v>
      </c>
      <c r="U154" s="69">
        <v>0</v>
      </c>
      <c r="V154" s="69">
        <v>0</v>
      </c>
      <c r="W154" s="75">
        <v>43554</v>
      </c>
      <c r="X154" s="69">
        <v>0</v>
      </c>
      <c r="Y154" s="69">
        <v>0</v>
      </c>
      <c r="Z154" s="69">
        <v>0</v>
      </c>
      <c r="AB154" s="100">
        <v>43554</v>
      </c>
      <c r="AC154">
        <v>0</v>
      </c>
      <c r="AD154" s="286">
        <v>0</v>
      </c>
      <c r="AE154" s="100">
        <v>43554</v>
      </c>
      <c r="AF154" s="72">
        <v>0</v>
      </c>
      <c r="AG154" s="59">
        <v>0</v>
      </c>
    </row>
    <row r="155" spans="1:33">
      <c r="A155" s="100">
        <v>43615</v>
      </c>
      <c r="B155" s="261">
        <v>0</v>
      </c>
      <c r="C155" s="271">
        <v>0</v>
      </c>
      <c r="D155" s="270">
        <v>0</v>
      </c>
      <c r="E155" s="100">
        <v>43585</v>
      </c>
      <c r="F155" s="69">
        <v>0</v>
      </c>
      <c r="G155" s="94">
        <v>0</v>
      </c>
      <c r="H155" s="93">
        <v>0</v>
      </c>
      <c r="J155" s="75">
        <v>43585</v>
      </c>
      <c r="K155" s="72">
        <v>0</v>
      </c>
      <c r="L155" s="72">
        <v>0</v>
      </c>
      <c r="M155" s="151">
        <v>0</v>
      </c>
      <c r="N155" s="100">
        <v>0</v>
      </c>
      <c r="O155" s="72">
        <v>0</v>
      </c>
      <c r="P155" s="72">
        <v>0</v>
      </c>
      <c r="Q155" s="59">
        <v>0</v>
      </c>
      <c r="S155" s="75">
        <v>0</v>
      </c>
      <c r="T155" s="69">
        <v>0</v>
      </c>
      <c r="U155" s="69">
        <v>0</v>
      </c>
      <c r="V155" s="69">
        <v>0</v>
      </c>
      <c r="W155" s="75">
        <v>43585</v>
      </c>
      <c r="X155" s="69">
        <v>0</v>
      </c>
      <c r="Y155" s="69">
        <v>0</v>
      </c>
      <c r="Z155" s="69">
        <v>0</v>
      </c>
      <c r="AB155" s="100">
        <v>43585</v>
      </c>
      <c r="AC155">
        <v>0</v>
      </c>
      <c r="AD155" s="286">
        <v>0</v>
      </c>
      <c r="AE155" s="100">
        <v>43585</v>
      </c>
      <c r="AF155" s="72">
        <v>0</v>
      </c>
      <c r="AG155" s="59">
        <v>0</v>
      </c>
    </row>
    <row r="156" spans="1:33">
      <c r="A156" s="100">
        <v>43646</v>
      </c>
      <c r="B156" s="261">
        <v>0</v>
      </c>
      <c r="C156" s="271">
        <v>0</v>
      </c>
      <c r="D156" s="270">
        <v>0</v>
      </c>
      <c r="E156" s="100">
        <v>43615</v>
      </c>
      <c r="F156" s="69">
        <v>0</v>
      </c>
      <c r="G156" s="94">
        <v>0</v>
      </c>
      <c r="H156" s="93">
        <v>0</v>
      </c>
      <c r="J156" s="75">
        <v>43616</v>
      </c>
      <c r="K156" s="72">
        <v>0</v>
      </c>
      <c r="L156" s="72">
        <v>0</v>
      </c>
      <c r="M156" s="151">
        <v>0</v>
      </c>
      <c r="N156" s="100">
        <v>0</v>
      </c>
      <c r="O156" s="72">
        <v>0</v>
      </c>
      <c r="P156" s="72">
        <v>0</v>
      </c>
      <c r="Q156" s="59">
        <v>0</v>
      </c>
      <c r="S156" s="75">
        <v>0</v>
      </c>
      <c r="T156" s="69">
        <v>0</v>
      </c>
      <c r="U156" s="69">
        <v>0</v>
      </c>
      <c r="V156" s="69">
        <v>0</v>
      </c>
      <c r="W156" s="75">
        <v>43615</v>
      </c>
      <c r="X156" s="69">
        <v>0</v>
      </c>
      <c r="Y156" s="69">
        <v>0</v>
      </c>
      <c r="Z156" s="69">
        <v>0</v>
      </c>
      <c r="AB156" s="100">
        <v>0</v>
      </c>
      <c r="AC156">
        <v>0</v>
      </c>
      <c r="AD156" s="286">
        <v>0</v>
      </c>
      <c r="AE156" s="100">
        <v>0</v>
      </c>
      <c r="AF156" s="72">
        <v>0</v>
      </c>
      <c r="AG156" s="59">
        <v>0</v>
      </c>
    </row>
    <row r="157" spans="1:33">
      <c r="A157" s="100">
        <v>0</v>
      </c>
      <c r="B157" s="261">
        <v>0</v>
      </c>
      <c r="C157" s="271">
        <v>0</v>
      </c>
      <c r="D157" s="270">
        <v>0</v>
      </c>
      <c r="E157" s="100">
        <v>43646</v>
      </c>
      <c r="F157" s="69">
        <v>0</v>
      </c>
      <c r="G157" s="94">
        <v>0</v>
      </c>
      <c r="H157" s="93">
        <v>0</v>
      </c>
      <c r="J157" s="75">
        <v>43646</v>
      </c>
      <c r="K157" s="72">
        <v>0</v>
      </c>
      <c r="L157" s="72">
        <v>0</v>
      </c>
      <c r="M157" s="151">
        <v>0</v>
      </c>
      <c r="N157" s="100">
        <v>0</v>
      </c>
      <c r="O157" s="72">
        <v>0</v>
      </c>
      <c r="P157" s="72">
        <v>0</v>
      </c>
      <c r="Q157" s="59">
        <v>0</v>
      </c>
      <c r="S157" s="75">
        <v>0</v>
      </c>
      <c r="T157" s="69">
        <v>0</v>
      </c>
      <c r="U157" s="69">
        <v>0</v>
      </c>
      <c r="V157" s="69">
        <v>0</v>
      </c>
      <c r="W157" s="75">
        <v>43646</v>
      </c>
      <c r="X157" s="69">
        <v>0</v>
      </c>
      <c r="Y157" s="69">
        <v>0</v>
      </c>
      <c r="Z157" s="69">
        <v>0</v>
      </c>
      <c r="AB157" s="100">
        <v>0</v>
      </c>
      <c r="AC157">
        <v>0</v>
      </c>
      <c r="AD157" s="286">
        <v>0</v>
      </c>
      <c r="AE157" s="100">
        <v>0</v>
      </c>
      <c r="AF157" s="72">
        <v>0</v>
      </c>
      <c r="AG157" s="59">
        <v>0</v>
      </c>
    </row>
    <row r="158" spans="1:33">
      <c r="A158" s="100">
        <v>0</v>
      </c>
      <c r="B158" s="261">
        <v>0</v>
      </c>
      <c r="C158" s="271">
        <v>0</v>
      </c>
      <c r="D158" s="270">
        <v>0</v>
      </c>
      <c r="E158" s="100">
        <v>0</v>
      </c>
      <c r="F158" s="69">
        <v>0</v>
      </c>
      <c r="G158" s="94">
        <v>0</v>
      </c>
      <c r="H158" s="93">
        <v>0</v>
      </c>
      <c r="J158" s="75">
        <v>43677</v>
      </c>
      <c r="K158" s="72">
        <v>0</v>
      </c>
      <c r="L158" s="72">
        <v>0</v>
      </c>
      <c r="M158" s="151">
        <v>0</v>
      </c>
      <c r="N158" s="100">
        <v>0</v>
      </c>
      <c r="O158" s="72">
        <v>0</v>
      </c>
      <c r="P158" s="72">
        <v>0</v>
      </c>
      <c r="Q158" s="59">
        <v>0</v>
      </c>
      <c r="S158" s="75">
        <v>0</v>
      </c>
      <c r="T158" s="69">
        <v>0</v>
      </c>
      <c r="U158" s="69">
        <v>0</v>
      </c>
      <c r="V158" s="69">
        <v>0</v>
      </c>
      <c r="W158" s="75">
        <v>43676</v>
      </c>
      <c r="X158" s="69">
        <v>0</v>
      </c>
      <c r="Y158" s="69">
        <v>0</v>
      </c>
      <c r="Z158" s="69">
        <v>0</v>
      </c>
      <c r="AB158" s="100">
        <v>0</v>
      </c>
      <c r="AC158">
        <v>0</v>
      </c>
      <c r="AD158" s="286">
        <v>0</v>
      </c>
      <c r="AE158" s="100">
        <v>0</v>
      </c>
      <c r="AF158" s="72">
        <v>0</v>
      </c>
      <c r="AG158" s="59">
        <v>0</v>
      </c>
    </row>
    <row r="159" spans="1:33">
      <c r="A159" s="100">
        <v>0</v>
      </c>
      <c r="B159" s="261">
        <v>0</v>
      </c>
      <c r="C159" s="271">
        <v>0</v>
      </c>
      <c r="D159" s="270">
        <v>0</v>
      </c>
      <c r="E159" s="100">
        <v>0</v>
      </c>
      <c r="F159" s="69">
        <v>0</v>
      </c>
      <c r="G159" s="94">
        <v>0</v>
      </c>
      <c r="H159" s="93">
        <v>0</v>
      </c>
      <c r="J159" s="75">
        <v>0</v>
      </c>
      <c r="K159" s="72">
        <v>0</v>
      </c>
      <c r="L159" s="72">
        <v>0</v>
      </c>
      <c r="M159" s="151">
        <v>0</v>
      </c>
      <c r="N159" s="100">
        <v>0</v>
      </c>
      <c r="O159" s="72">
        <v>0</v>
      </c>
      <c r="P159" s="72">
        <v>0</v>
      </c>
      <c r="Q159" s="59">
        <v>0</v>
      </c>
      <c r="S159" s="75">
        <v>0</v>
      </c>
      <c r="T159" s="69">
        <v>0</v>
      </c>
      <c r="U159" s="69">
        <v>0</v>
      </c>
      <c r="V159" s="69">
        <v>0</v>
      </c>
      <c r="W159" s="75">
        <v>43707</v>
      </c>
      <c r="X159" s="69">
        <v>0</v>
      </c>
      <c r="Y159" s="69">
        <v>0</v>
      </c>
      <c r="Z159" s="69">
        <v>0</v>
      </c>
      <c r="AB159" s="100">
        <v>0</v>
      </c>
      <c r="AC159">
        <v>0</v>
      </c>
      <c r="AD159" s="286">
        <v>0</v>
      </c>
      <c r="AE159" s="100">
        <v>0</v>
      </c>
      <c r="AF159" s="72">
        <v>0</v>
      </c>
      <c r="AG159" s="59">
        <v>0</v>
      </c>
    </row>
    <row r="160" spans="1:33">
      <c r="A160" s="100">
        <v>0</v>
      </c>
      <c r="B160" s="261">
        <v>0</v>
      </c>
      <c r="C160" s="271">
        <v>0</v>
      </c>
      <c r="D160" s="270">
        <v>0</v>
      </c>
      <c r="E160" s="100">
        <v>0</v>
      </c>
      <c r="F160" s="69">
        <v>0</v>
      </c>
      <c r="G160" s="94">
        <v>0</v>
      </c>
      <c r="H160" s="93">
        <v>0</v>
      </c>
      <c r="J160" s="75">
        <v>0</v>
      </c>
      <c r="K160" s="72">
        <v>0</v>
      </c>
      <c r="L160" s="72">
        <v>0</v>
      </c>
      <c r="M160" s="151">
        <v>0</v>
      </c>
      <c r="N160" s="100">
        <v>0</v>
      </c>
      <c r="O160" s="72">
        <v>0</v>
      </c>
      <c r="P160" s="72">
        <v>0</v>
      </c>
      <c r="Q160" s="59">
        <v>0</v>
      </c>
      <c r="S160" s="75">
        <v>0</v>
      </c>
      <c r="T160" s="69">
        <v>0</v>
      </c>
      <c r="U160" s="69">
        <v>0</v>
      </c>
      <c r="V160" s="69">
        <v>0</v>
      </c>
      <c r="W160" s="75">
        <v>0</v>
      </c>
      <c r="X160" s="69">
        <v>0</v>
      </c>
      <c r="Y160" s="69">
        <v>0</v>
      </c>
      <c r="Z160" s="69">
        <v>0</v>
      </c>
      <c r="AB160" s="100">
        <v>0</v>
      </c>
      <c r="AC160">
        <v>0</v>
      </c>
      <c r="AD160" s="286">
        <v>0</v>
      </c>
      <c r="AE160" s="100">
        <v>0</v>
      </c>
      <c r="AF160" s="72">
        <v>0</v>
      </c>
      <c r="AG160" s="59">
        <v>0</v>
      </c>
    </row>
    <row r="161" spans="1:33">
      <c r="A161" s="100">
        <v>0</v>
      </c>
      <c r="B161" s="261">
        <v>0</v>
      </c>
      <c r="C161" s="271">
        <v>0</v>
      </c>
      <c r="D161" s="270">
        <v>0</v>
      </c>
      <c r="E161" s="100">
        <v>0</v>
      </c>
      <c r="F161" s="69">
        <v>0</v>
      </c>
      <c r="G161" s="94">
        <v>0</v>
      </c>
      <c r="H161" s="93">
        <v>0</v>
      </c>
      <c r="J161" s="75">
        <v>0</v>
      </c>
      <c r="K161" s="72">
        <v>0</v>
      </c>
      <c r="L161" s="72">
        <v>0</v>
      </c>
      <c r="M161" s="151">
        <v>0</v>
      </c>
      <c r="N161" s="100">
        <v>0</v>
      </c>
      <c r="O161" s="72">
        <v>0</v>
      </c>
      <c r="P161" s="72">
        <v>0</v>
      </c>
      <c r="Q161" s="59">
        <v>0</v>
      </c>
      <c r="S161" s="75">
        <v>0</v>
      </c>
      <c r="T161" s="69">
        <v>0</v>
      </c>
      <c r="U161" s="69">
        <v>0</v>
      </c>
      <c r="V161" s="69">
        <v>0</v>
      </c>
      <c r="W161" s="75">
        <v>0</v>
      </c>
      <c r="X161" s="69">
        <v>0</v>
      </c>
      <c r="Y161" s="69">
        <v>0</v>
      </c>
      <c r="Z161" s="69">
        <v>0</v>
      </c>
      <c r="AB161" s="100">
        <v>0</v>
      </c>
      <c r="AC161">
        <v>0</v>
      </c>
      <c r="AD161" s="286">
        <v>0</v>
      </c>
      <c r="AE161" s="100">
        <v>0</v>
      </c>
      <c r="AF161" s="72">
        <v>0</v>
      </c>
      <c r="AG161" s="59">
        <v>0</v>
      </c>
    </row>
    <row r="162" spans="1:33">
      <c r="A162" s="100">
        <v>0</v>
      </c>
      <c r="B162" s="261">
        <v>0</v>
      </c>
      <c r="C162" s="271">
        <v>0</v>
      </c>
      <c r="D162" s="270">
        <v>0</v>
      </c>
      <c r="E162" s="100">
        <v>0</v>
      </c>
      <c r="F162" s="69">
        <v>0</v>
      </c>
      <c r="G162" s="94">
        <v>0</v>
      </c>
      <c r="H162" s="93">
        <v>0</v>
      </c>
      <c r="J162" s="75">
        <v>0</v>
      </c>
      <c r="K162" s="72">
        <v>0</v>
      </c>
      <c r="L162" s="72">
        <v>0</v>
      </c>
      <c r="M162" s="151">
        <v>0</v>
      </c>
      <c r="N162" s="100">
        <v>0</v>
      </c>
      <c r="O162" s="72">
        <v>0</v>
      </c>
      <c r="P162" s="72">
        <v>0</v>
      </c>
      <c r="Q162" s="59">
        <v>0</v>
      </c>
      <c r="S162" s="75">
        <v>0</v>
      </c>
      <c r="T162" s="69">
        <v>0</v>
      </c>
      <c r="U162" s="69">
        <v>0</v>
      </c>
      <c r="V162" s="69">
        <v>0</v>
      </c>
      <c r="W162" s="75">
        <v>0</v>
      </c>
      <c r="X162" s="69">
        <v>0</v>
      </c>
      <c r="Y162" s="69">
        <v>0</v>
      </c>
      <c r="Z162" s="69">
        <v>0</v>
      </c>
      <c r="AB162" s="100">
        <v>0</v>
      </c>
      <c r="AC162">
        <v>0</v>
      </c>
      <c r="AD162" s="286">
        <v>0</v>
      </c>
      <c r="AE162" s="100">
        <v>0</v>
      </c>
      <c r="AF162" s="72">
        <v>0</v>
      </c>
      <c r="AG162" s="59">
        <v>0</v>
      </c>
    </row>
    <row r="163" spans="1:33">
      <c r="A163" s="100">
        <v>0</v>
      </c>
      <c r="B163" s="261">
        <v>0</v>
      </c>
      <c r="C163" s="271">
        <v>0</v>
      </c>
      <c r="D163" s="270">
        <v>0</v>
      </c>
      <c r="E163" s="100">
        <v>0</v>
      </c>
      <c r="F163" s="69">
        <v>0</v>
      </c>
      <c r="G163" s="94">
        <v>0</v>
      </c>
      <c r="H163" s="93">
        <v>0</v>
      </c>
      <c r="J163" s="75">
        <v>0</v>
      </c>
      <c r="K163" s="72">
        <v>0</v>
      </c>
      <c r="L163" s="72">
        <v>0</v>
      </c>
      <c r="M163" s="151">
        <v>0</v>
      </c>
      <c r="N163" s="100">
        <v>0</v>
      </c>
      <c r="O163" s="72">
        <v>0</v>
      </c>
      <c r="P163" s="72">
        <v>0</v>
      </c>
      <c r="Q163" s="59">
        <v>0</v>
      </c>
      <c r="S163" s="75">
        <v>0</v>
      </c>
      <c r="T163" s="69">
        <v>0</v>
      </c>
      <c r="U163" s="69">
        <v>0</v>
      </c>
      <c r="V163" s="69">
        <v>0</v>
      </c>
      <c r="W163" s="75">
        <v>0</v>
      </c>
      <c r="X163" s="69">
        <v>0</v>
      </c>
      <c r="Y163" s="69">
        <v>0</v>
      </c>
      <c r="Z163" s="69">
        <v>0</v>
      </c>
      <c r="AB163" s="100">
        <v>0</v>
      </c>
      <c r="AC163">
        <v>0</v>
      </c>
      <c r="AD163" s="286">
        <v>0</v>
      </c>
      <c r="AE163" s="100">
        <v>0</v>
      </c>
      <c r="AF163" s="72">
        <v>0</v>
      </c>
      <c r="AG163" s="59">
        <v>0</v>
      </c>
    </row>
    <row r="164" spans="1:33">
      <c r="A164" s="100">
        <v>0</v>
      </c>
      <c r="B164" s="261">
        <v>0</v>
      </c>
      <c r="C164" s="271">
        <v>0</v>
      </c>
      <c r="D164" s="270">
        <v>0</v>
      </c>
      <c r="E164" s="100">
        <v>0</v>
      </c>
      <c r="F164" s="69">
        <v>0</v>
      </c>
      <c r="G164" s="94">
        <v>0</v>
      </c>
      <c r="H164" s="93">
        <v>0</v>
      </c>
      <c r="J164" s="75">
        <v>0</v>
      </c>
      <c r="K164" s="72">
        <v>0</v>
      </c>
      <c r="L164" s="72">
        <v>0</v>
      </c>
      <c r="M164" s="151">
        <v>0</v>
      </c>
      <c r="N164" s="100">
        <v>0</v>
      </c>
      <c r="O164" s="72">
        <v>0</v>
      </c>
      <c r="P164" s="72">
        <v>0</v>
      </c>
      <c r="Q164" s="59">
        <v>0</v>
      </c>
      <c r="S164" s="75">
        <v>0</v>
      </c>
      <c r="T164" s="69">
        <v>0</v>
      </c>
      <c r="U164" s="69">
        <v>0</v>
      </c>
      <c r="V164" s="69">
        <v>0</v>
      </c>
      <c r="W164" s="75">
        <v>0</v>
      </c>
      <c r="X164" s="69">
        <v>0</v>
      </c>
      <c r="Y164" s="69">
        <v>0</v>
      </c>
      <c r="Z164" s="69">
        <v>0</v>
      </c>
      <c r="AB164" s="100">
        <v>0</v>
      </c>
      <c r="AC164">
        <v>0</v>
      </c>
      <c r="AD164" s="286">
        <v>0</v>
      </c>
      <c r="AE164" s="100">
        <v>0</v>
      </c>
      <c r="AF164" s="72">
        <v>0</v>
      </c>
      <c r="AG164" s="59">
        <v>0</v>
      </c>
    </row>
    <row r="165" spans="1:33">
      <c r="A165" s="100">
        <v>0</v>
      </c>
      <c r="B165" s="261">
        <v>0</v>
      </c>
      <c r="C165" s="271">
        <v>0</v>
      </c>
      <c r="D165" s="270">
        <v>0</v>
      </c>
      <c r="E165" s="100">
        <v>0</v>
      </c>
      <c r="F165" s="69">
        <v>0</v>
      </c>
      <c r="G165" s="94">
        <v>0</v>
      </c>
      <c r="H165" s="93">
        <v>0</v>
      </c>
      <c r="J165" s="75">
        <v>0</v>
      </c>
      <c r="K165" s="72">
        <v>0</v>
      </c>
      <c r="L165" s="72">
        <v>0</v>
      </c>
      <c r="M165" s="151">
        <v>0</v>
      </c>
      <c r="N165" s="100">
        <v>0</v>
      </c>
      <c r="O165" s="72">
        <v>0</v>
      </c>
      <c r="P165" s="72">
        <v>0</v>
      </c>
      <c r="Q165" s="59">
        <v>0</v>
      </c>
      <c r="S165" s="75">
        <v>0</v>
      </c>
      <c r="T165" s="69">
        <v>0</v>
      </c>
      <c r="U165" s="69">
        <v>0</v>
      </c>
      <c r="V165" s="69">
        <v>0</v>
      </c>
      <c r="W165" s="75">
        <v>0</v>
      </c>
      <c r="X165" s="69">
        <v>0</v>
      </c>
      <c r="Y165" s="69">
        <v>0</v>
      </c>
      <c r="Z165" s="69">
        <v>0</v>
      </c>
      <c r="AB165" s="100">
        <v>0</v>
      </c>
      <c r="AC165">
        <v>0</v>
      </c>
      <c r="AD165" s="286">
        <v>0</v>
      </c>
      <c r="AE165" s="100">
        <v>0</v>
      </c>
      <c r="AF165" s="72">
        <v>0</v>
      </c>
      <c r="AG165" s="59">
        <v>0</v>
      </c>
    </row>
    <row r="166" spans="1:33">
      <c r="A166" s="100">
        <v>0</v>
      </c>
      <c r="B166" s="261">
        <v>0</v>
      </c>
      <c r="C166" s="271">
        <v>0</v>
      </c>
      <c r="D166" s="270">
        <v>0</v>
      </c>
      <c r="E166" s="100">
        <v>0</v>
      </c>
      <c r="F166" s="69">
        <v>0</v>
      </c>
      <c r="G166" s="94">
        <v>0</v>
      </c>
      <c r="H166" s="93">
        <v>0</v>
      </c>
      <c r="J166" s="75">
        <v>0</v>
      </c>
      <c r="K166" s="72">
        <v>0</v>
      </c>
      <c r="L166" s="72">
        <v>0</v>
      </c>
      <c r="M166" s="151">
        <v>0</v>
      </c>
      <c r="N166" s="100">
        <v>0</v>
      </c>
      <c r="O166" s="72">
        <v>0</v>
      </c>
      <c r="P166" s="72">
        <v>0</v>
      </c>
      <c r="Q166" s="59">
        <v>0</v>
      </c>
      <c r="S166" s="75">
        <v>0</v>
      </c>
      <c r="T166" s="69">
        <v>0</v>
      </c>
      <c r="U166" s="69">
        <v>0</v>
      </c>
      <c r="V166" s="69">
        <v>0</v>
      </c>
      <c r="W166" s="75">
        <v>0</v>
      </c>
      <c r="X166" s="69">
        <v>0</v>
      </c>
      <c r="Y166" s="69">
        <v>0</v>
      </c>
      <c r="Z166" s="69">
        <v>0</v>
      </c>
      <c r="AB166" s="100">
        <v>0</v>
      </c>
      <c r="AC166">
        <v>0</v>
      </c>
      <c r="AD166" s="286">
        <v>0</v>
      </c>
      <c r="AE166" s="100">
        <v>0</v>
      </c>
      <c r="AF166" s="72">
        <v>0</v>
      </c>
      <c r="AG166" s="59">
        <v>0</v>
      </c>
    </row>
    <row r="167" spans="1:33">
      <c r="A167" s="100">
        <v>0</v>
      </c>
      <c r="B167" s="261">
        <v>0</v>
      </c>
      <c r="C167" s="271">
        <v>0</v>
      </c>
      <c r="D167" s="270">
        <v>0</v>
      </c>
      <c r="E167" s="100">
        <v>0</v>
      </c>
      <c r="F167" s="69">
        <v>0</v>
      </c>
      <c r="G167" s="94">
        <v>0</v>
      </c>
      <c r="H167" s="93">
        <v>0</v>
      </c>
      <c r="J167" s="75">
        <v>0</v>
      </c>
      <c r="K167" s="72">
        <v>0</v>
      </c>
      <c r="L167" s="72">
        <v>0</v>
      </c>
      <c r="M167" s="151">
        <v>0</v>
      </c>
      <c r="N167" s="100">
        <v>0</v>
      </c>
      <c r="O167" s="72">
        <v>0</v>
      </c>
      <c r="P167" s="72">
        <v>0</v>
      </c>
      <c r="Q167" s="59">
        <v>0</v>
      </c>
      <c r="S167" s="75">
        <v>0</v>
      </c>
      <c r="T167" s="69">
        <v>0</v>
      </c>
      <c r="U167" s="69">
        <v>0</v>
      </c>
      <c r="V167" s="69">
        <v>0</v>
      </c>
      <c r="W167" s="75">
        <v>0</v>
      </c>
      <c r="X167" s="69">
        <v>0</v>
      </c>
      <c r="Y167" s="69">
        <v>0</v>
      </c>
      <c r="Z167" s="69">
        <v>0</v>
      </c>
      <c r="AB167" s="100">
        <v>0</v>
      </c>
      <c r="AC167">
        <v>0</v>
      </c>
      <c r="AD167" s="286">
        <v>0</v>
      </c>
      <c r="AE167" s="100">
        <v>0</v>
      </c>
      <c r="AF167" s="72">
        <v>0</v>
      </c>
      <c r="AG167" s="59">
        <v>0</v>
      </c>
    </row>
    <row r="168" spans="1:33">
      <c r="A168" s="100">
        <v>0</v>
      </c>
      <c r="B168" s="261">
        <v>0</v>
      </c>
      <c r="C168" s="271">
        <v>0</v>
      </c>
      <c r="D168" s="270">
        <v>0</v>
      </c>
      <c r="E168" s="100">
        <v>0</v>
      </c>
      <c r="F168" s="69">
        <v>0</v>
      </c>
      <c r="G168" s="94">
        <v>0</v>
      </c>
      <c r="H168" s="93">
        <v>0</v>
      </c>
      <c r="J168" s="75">
        <v>0</v>
      </c>
      <c r="K168" s="72">
        <v>0</v>
      </c>
      <c r="L168" s="72">
        <v>0</v>
      </c>
      <c r="M168" s="151">
        <v>0</v>
      </c>
      <c r="N168" s="100">
        <v>0</v>
      </c>
      <c r="O168" s="72">
        <v>0</v>
      </c>
      <c r="P168" s="72">
        <v>0</v>
      </c>
      <c r="Q168" s="59">
        <v>0</v>
      </c>
      <c r="S168" s="75">
        <v>0</v>
      </c>
      <c r="T168" s="69">
        <v>0</v>
      </c>
      <c r="U168" s="69">
        <v>0</v>
      </c>
      <c r="V168" s="69">
        <v>0</v>
      </c>
      <c r="W168" s="75">
        <v>0</v>
      </c>
      <c r="X168" s="69">
        <v>0</v>
      </c>
      <c r="Y168" s="69">
        <v>0</v>
      </c>
      <c r="Z168" s="69">
        <v>0</v>
      </c>
      <c r="AB168" s="100">
        <v>0</v>
      </c>
      <c r="AC168">
        <v>0</v>
      </c>
      <c r="AD168" s="286">
        <v>0</v>
      </c>
      <c r="AE168" s="100">
        <v>0</v>
      </c>
      <c r="AF168" s="72">
        <v>0</v>
      </c>
      <c r="AG168" s="59">
        <v>0</v>
      </c>
    </row>
    <row r="169" spans="1:33">
      <c r="A169" s="100">
        <v>0</v>
      </c>
      <c r="B169" s="261">
        <v>0</v>
      </c>
      <c r="C169" s="271">
        <v>0</v>
      </c>
      <c r="D169" s="270">
        <v>0</v>
      </c>
      <c r="E169" s="100">
        <v>0</v>
      </c>
      <c r="F169" s="69">
        <v>0</v>
      </c>
      <c r="G169" s="94">
        <v>0</v>
      </c>
      <c r="H169" s="93">
        <v>0</v>
      </c>
      <c r="J169" s="75">
        <v>0</v>
      </c>
      <c r="K169" s="72">
        <v>0</v>
      </c>
      <c r="L169" s="72">
        <v>0</v>
      </c>
      <c r="M169" s="151">
        <v>0</v>
      </c>
      <c r="N169" s="100">
        <v>0</v>
      </c>
      <c r="O169" s="72">
        <v>0</v>
      </c>
      <c r="P169" s="72">
        <v>0</v>
      </c>
      <c r="Q169" s="59">
        <v>0</v>
      </c>
      <c r="S169" s="75">
        <v>0</v>
      </c>
      <c r="T169" s="69">
        <v>0</v>
      </c>
      <c r="U169" s="69">
        <v>0</v>
      </c>
      <c r="V169" s="69">
        <v>0</v>
      </c>
      <c r="W169" s="75">
        <v>0</v>
      </c>
      <c r="X169" s="69">
        <v>0</v>
      </c>
      <c r="Y169" s="69">
        <v>0</v>
      </c>
      <c r="Z169" s="69">
        <v>0</v>
      </c>
      <c r="AB169" s="100">
        <v>0</v>
      </c>
      <c r="AC169">
        <v>0</v>
      </c>
      <c r="AD169" s="286">
        <v>0</v>
      </c>
      <c r="AE169" s="100">
        <v>0</v>
      </c>
      <c r="AF169" s="72">
        <v>0</v>
      </c>
      <c r="AG169" s="59">
        <v>0</v>
      </c>
    </row>
    <row r="170" spans="1:33">
      <c r="A170" s="100">
        <v>0</v>
      </c>
      <c r="B170" s="261">
        <v>0</v>
      </c>
      <c r="C170" s="271">
        <v>0</v>
      </c>
      <c r="D170" s="270">
        <v>0</v>
      </c>
      <c r="E170" s="100">
        <v>0</v>
      </c>
      <c r="F170" s="69">
        <v>0</v>
      </c>
      <c r="G170" s="94">
        <v>0</v>
      </c>
      <c r="H170" s="93">
        <v>0</v>
      </c>
      <c r="J170" s="75">
        <v>0</v>
      </c>
      <c r="K170" s="72">
        <v>0</v>
      </c>
      <c r="L170" s="72">
        <v>0</v>
      </c>
      <c r="M170" s="151">
        <v>0</v>
      </c>
      <c r="N170" s="100">
        <v>0</v>
      </c>
      <c r="O170" s="72">
        <v>0</v>
      </c>
      <c r="P170" s="72">
        <v>0</v>
      </c>
      <c r="Q170" s="59">
        <v>0</v>
      </c>
      <c r="S170" s="75">
        <v>0</v>
      </c>
      <c r="T170" s="69">
        <v>0</v>
      </c>
      <c r="U170" s="69">
        <v>0</v>
      </c>
      <c r="V170" s="69">
        <v>0</v>
      </c>
      <c r="W170" s="75">
        <v>0</v>
      </c>
      <c r="X170" s="69">
        <v>0</v>
      </c>
      <c r="Y170" s="69">
        <v>0</v>
      </c>
      <c r="Z170" s="69">
        <v>0</v>
      </c>
      <c r="AB170" s="100">
        <v>0</v>
      </c>
      <c r="AC170">
        <v>0</v>
      </c>
      <c r="AD170" s="286">
        <v>0</v>
      </c>
      <c r="AE170" s="100">
        <v>0</v>
      </c>
      <c r="AF170" s="72">
        <v>0</v>
      </c>
      <c r="AG170" s="59">
        <v>0</v>
      </c>
    </row>
    <row r="171" spans="1:33">
      <c r="A171" s="100">
        <v>0</v>
      </c>
      <c r="B171" s="261">
        <v>0</v>
      </c>
      <c r="C171" s="271">
        <v>0</v>
      </c>
      <c r="D171" s="270">
        <v>0</v>
      </c>
      <c r="E171" s="100">
        <v>0</v>
      </c>
      <c r="F171" s="69">
        <v>0</v>
      </c>
      <c r="G171" s="94">
        <v>0</v>
      </c>
      <c r="H171" s="93">
        <v>0</v>
      </c>
      <c r="J171" s="75">
        <v>0</v>
      </c>
      <c r="K171" s="72">
        <v>0</v>
      </c>
      <c r="L171" s="72">
        <v>0</v>
      </c>
      <c r="M171" s="151">
        <v>0</v>
      </c>
      <c r="N171" s="100">
        <v>0</v>
      </c>
      <c r="O171" s="72">
        <v>0</v>
      </c>
      <c r="P171" s="72">
        <v>0</v>
      </c>
      <c r="Q171" s="59">
        <v>0</v>
      </c>
      <c r="S171" s="75">
        <v>0</v>
      </c>
      <c r="T171" s="69">
        <v>0</v>
      </c>
      <c r="U171" s="69">
        <v>0</v>
      </c>
      <c r="V171" s="69">
        <v>0</v>
      </c>
      <c r="W171" s="75">
        <v>0</v>
      </c>
      <c r="X171" s="69">
        <v>0</v>
      </c>
      <c r="Y171" s="69">
        <v>0</v>
      </c>
      <c r="Z171" s="69">
        <v>0</v>
      </c>
      <c r="AB171" s="100">
        <v>0</v>
      </c>
      <c r="AC171">
        <v>0</v>
      </c>
      <c r="AD171" s="286">
        <v>0</v>
      </c>
      <c r="AE171" s="100">
        <v>0</v>
      </c>
      <c r="AF171" s="72">
        <v>0</v>
      </c>
      <c r="AG171" s="59">
        <v>0</v>
      </c>
    </row>
    <row r="172" spans="1:33">
      <c r="A172" s="100">
        <v>0</v>
      </c>
      <c r="B172" s="261">
        <v>0</v>
      </c>
      <c r="C172" s="271">
        <v>0</v>
      </c>
      <c r="D172" s="270">
        <v>0</v>
      </c>
      <c r="E172" s="100">
        <v>0</v>
      </c>
      <c r="F172" s="69">
        <v>0</v>
      </c>
      <c r="G172" s="94">
        <v>0</v>
      </c>
      <c r="H172" s="93">
        <v>0</v>
      </c>
      <c r="J172" s="75">
        <v>0</v>
      </c>
      <c r="K172" s="72">
        <v>0</v>
      </c>
      <c r="L172" s="72">
        <v>0</v>
      </c>
      <c r="M172" s="151">
        <v>0</v>
      </c>
      <c r="N172" s="100">
        <v>0</v>
      </c>
      <c r="O172" s="72">
        <v>0</v>
      </c>
      <c r="P172" s="72">
        <v>0</v>
      </c>
      <c r="Q172" s="59">
        <v>0</v>
      </c>
      <c r="S172" s="75">
        <v>0</v>
      </c>
      <c r="T172" s="69">
        <v>0</v>
      </c>
      <c r="U172" s="69">
        <v>0</v>
      </c>
      <c r="V172" s="69">
        <v>0</v>
      </c>
      <c r="W172" s="75">
        <v>0</v>
      </c>
      <c r="X172" s="69">
        <v>0</v>
      </c>
      <c r="Y172" s="69">
        <v>0</v>
      </c>
      <c r="Z172" s="69">
        <v>0</v>
      </c>
      <c r="AB172" s="100">
        <v>0</v>
      </c>
      <c r="AC172">
        <v>0</v>
      </c>
      <c r="AD172" s="286">
        <v>0</v>
      </c>
      <c r="AE172" s="100">
        <v>0</v>
      </c>
      <c r="AF172" s="72">
        <v>0</v>
      </c>
      <c r="AG172" s="59">
        <v>0</v>
      </c>
    </row>
    <row r="173" spans="1:33">
      <c r="A173" s="100">
        <v>0</v>
      </c>
      <c r="B173" s="261">
        <v>0</v>
      </c>
      <c r="C173" s="271">
        <v>0</v>
      </c>
      <c r="D173" s="270">
        <v>0</v>
      </c>
      <c r="E173" s="100">
        <v>0</v>
      </c>
      <c r="F173" s="69">
        <v>0</v>
      </c>
      <c r="G173" s="94">
        <v>0</v>
      </c>
      <c r="H173" s="93">
        <v>0</v>
      </c>
      <c r="J173" s="75">
        <v>0</v>
      </c>
      <c r="K173" s="72">
        <v>0</v>
      </c>
      <c r="L173" s="72">
        <v>0</v>
      </c>
      <c r="M173" s="151">
        <v>0</v>
      </c>
      <c r="N173" s="100">
        <v>0</v>
      </c>
      <c r="O173" s="72">
        <v>0</v>
      </c>
      <c r="P173" s="72">
        <v>0</v>
      </c>
      <c r="Q173" s="59">
        <v>0</v>
      </c>
      <c r="S173" s="75">
        <v>0</v>
      </c>
      <c r="T173" s="69">
        <v>0</v>
      </c>
      <c r="U173" s="69">
        <v>0</v>
      </c>
      <c r="V173" s="69">
        <v>0</v>
      </c>
      <c r="W173" s="75">
        <v>0</v>
      </c>
      <c r="X173" s="69">
        <v>0</v>
      </c>
      <c r="Y173" s="69">
        <v>0</v>
      </c>
      <c r="Z173" s="69">
        <v>0</v>
      </c>
      <c r="AB173" s="100">
        <v>0</v>
      </c>
      <c r="AC173">
        <v>0</v>
      </c>
      <c r="AD173" s="286">
        <v>0</v>
      </c>
      <c r="AE173" s="100">
        <v>0</v>
      </c>
      <c r="AF173" s="72">
        <v>0</v>
      </c>
      <c r="AG173" s="59">
        <v>0</v>
      </c>
    </row>
    <row r="174" spans="1:33">
      <c r="A174" s="100">
        <v>0</v>
      </c>
      <c r="B174" s="261">
        <v>0</v>
      </c>
      <c r="C174" s="271">
        <v>0</v>
      </c>
      <c r="D174" s="270">
        <v>0</v>
      </c>
      <c r="E174" s="100">
        <v>0</v>
      </c>
      <c r="F174" s="69">
        <v>0</v>
      </c>
      <c r="G174" s="94">
        <v>0</v>
      </c>
      <c r="H174" s="93">
        <v>0</v>
      </c>
      <c r="J174" s="75">
        <v>0</v>
      </c>
      <c r="K174" s="72">
        <v>0</v>
      </c>
      <c r="L174" s="72">
        <v>0</v>
      </c>
      <c r="M174" s="151">
        <v>0</v>
      </c>
      <c r="N174" s="100">
        <v>0</v>
      </c>
      <c r="O174" s="72">
        <v>0</v>
      </c>
      <c r="P174" s="72">
        <v>0</v>
      </c>
      <c r="Q174" s="59">
        <v>0</v>
      </c>
      <c r="S174" s="75">
        <v>0</v>
      </c>
      <c r="T174" s="69">
        <v>0</v>
      </c>
      <c r="U174" s="69">
        <v>0</v>
      </c>
      <c r="V174" s="69">
        <v>0</v>
      </c>
      <c r="W174" s="75">
        <v>0</v>
      </c>
      <c r="X174" s="69">
        <v>0</v>
      </c>
      <c r="Y174" s="69">
        <v>0</v>
      </c>
      <c r="Z174" s="69">
        <v>0</v>
      </c>
      <c r="AB174" s="100">
        <v>0</v>
      </c>
      <c r="AC174">
        <v>0</v>
      </c>
      <c r="AD174" s="286">
        <v>0</v>
      </c>
      <c r="AE174" s="100">
        <v>0</v>
      </c>
      <c r="AF174" s="72">
        <v>0</v>
      </c>
      <c r="AG174" s="59">
        <v>0</v>
      </c>
    </row>
    <row r="175" spans="1:33">
      <c r="A175" s="100">
        <v>0</v>
      </c>
      <c r="B175" s="261">
        <v>0</v>
      </c>
      <c r="C175" s="271">
        <v>0</v>
      </c>
      <c r="D175" s="270">
        <v>0</v>
      </c>
      <c r="E175" s="100">
        <v>0</v>
      </c>
      <c r="F175" s="69">
        <v>0</v>
      </c>
      <c r="G175" s="94">
        <v>0</v>
      </c>
      <c r="H175" s="93">
        <v>0</v>
      </c>
      <c r="J175" s="75">
        <v>0</v>
      </c>
      <c r="K175" s="72">
        <v>0</v>
      </c>
      <c r="L175" s="72">
        <v>0</v>
      </c>
      <c r="M175" s="151">
        <v>0</v>
      </c>
      <c r="N175" s="100">
        <v>0</v>
      </c>
      <c r="O175" s="72">
        <v>0</v>
      </c>
      <c r="P175" s="72">
        <v>0</v>
      </c>
      <c r="Q175" s="59">
        <v>0</v>
      </c>
      <c r="S175" s="75">
        <v>0</v>
      </c>
      <c r="T175" s="69">
        <v>0</v>
      </c>
      <c r="U175" s="69">
        <v>0</v>
      </c>
      <c r="V175" s="69">
        <v>0</v>
      </c>
      <c r="W175" s="75">
        <v>0</v>
      </c>
      <c r="X175" s="69">
        <v>0</v>
      </c>
      <c r="Y175" s="69">
        <v>0</v>
      </c>
      <c r="Z175" s="69">
        <v>0</v>
      </c>
      <c r="AB175" s="100">
        <v>0</v>
      </c>
      <c r="AC175">
        <v>0</v>
      </c>
      <c r="AD175" s="286">
        <v>0</v>
      </c>
      <c r="AE175" s="100">
        <v>0</v>
      </c>
      <c r="AF175" s="72">
        <v>0</v>
      </c>
      <c r="AG175" s="59">
        <v>0</v>
      </c>
    </row>
    <row r="176" spans="1:33">
      <c r="E176" s="100">
        <v>0</v>
      </c>
      <c r="F176" s="69">
        <v>0</v>
      </c>
      <c r="G176" s="94">
        <v>0</v>
      </c>
      <c r="H176" s="93">
        <v>0</v>
      </c>
      <c r="J176" s="75">
        <v>0</v>
      </c>
      <c r="K176" s="72">
        <v>0</v>
      </c>
      <c r="L176" s="72">
        <v>0</v>
      </c>
      <c r="M176" s="151">
        <v>0</v>
      </c>
      <c r="N176" s="100">
        <v>0</v>
      </c>
      <c r="O176" s="72">
        <v>0</v>
      </c>
      <c r="P176" s="72">
        <v>0</v>
      </c>
      <c r="Q176" s="59">
        <v>0</v>
      </c>
      <c r="S176" s="75">
        <v>0</v>
      </c>
      <c r="T176" s="69">
        <v>0</v>
      </c>
      <c r="U176" s="69">
        <v>0</v>
      </c>
      <c r="V176" s="69">
        <v>0</v>
      </c>
      <c r="W176" s="75">
        <v>0</v>
      </c>
      <c r="X176" s="69">
        <v>0</v>
      </c>
      <c r="Y176" s="69">
        <v>0</v>
      </c>
      <c r="Z176" s="69">
        <v>0</v>
      </c>
      <c r="AB176" s="100">
        <v>0</v>
      </c>
      <c r="AC176">
        <v>0</v>
      </c>
      <c r="AD176" s="286">
        <v>0</v>
      </c>
      <c r="AE176" s="100">
        <v>0</v>
      </c>
      <c r="AF176" s="72">
        <v>0</v>
      </c>
      <c r="AG176" s="59">
        <v>0</v>
      </c>
    </row>
  </sheetData>
  <mergeCells count="26">
    <mergeCell ref="AB3:AD3"/>
    <mergeCell ref="AE3:AG3"/>
    <mergeCell ref="AB4:AD4"/>
    <mergeCell ref="AE4:AG4"/>
    <mergeCell ref="AC5:AD5"/>
    <mergeCell ref="AF5:AG5"/>
    <mergeCell ref="S3:U3"/>
    <mergeCell ref="W3:Y3"/>
    <mergeCell ref="S4:U4"/>
    <mergeCell ref="W4:Y4"/>
    <mergeCell ref="T5:U5"/>
    <mergeCell ref="X5:Y5"/>
    <mergeCell ref="A6:B6"/>
    <mergeCell ref="E6:F6"/>
    <mergeCell ref="J3:M3"/>
    <mergeCell ref="N3:Q3"/>
    <mergeCell ref="J4:M4"/>
    <mergeCell ref="N4:Q4"/>
    <mergeCell ref="K5:M5"/>
    <mergeCell ref="O5:Q5"/>
    <mergeCell ref="A3:D3"/>
    <mergeCell ref="E3:H3"/>
    <mergeCell ref="A4:D4"/>
    <mergeCell ref="E4:H4"/>
    <mergeCell ref="B5:D5"/>
    <mergeCell ref="F5:H5"/>
  </mergeCells>
  <dataValidations count="10">
    <dataValidation type="date" allowBlank="1" showInputMessage="1" showErrorMessage="1" error="Only dates five days before and five days after the end of the month are allowed" sqref="A20 E20">
      <formula1>39503</formula1>
      <formula2>39513</formula2>
    </dataValidation>
    <dataValidation type="date" allowBlank="1" showInputMessage="1" showErrorMessage="1" error="Only dates five days before and five days after the end of the month are allowed" sqref="A19 E19">
      <formula1>39472</formula1>
      <formula2>39484</formula2>
    </dataValidation>
    <dataValidation type="date" allowBlank="1" showInputMessage="1" showErrorMessage="1" error="Only dates five days before and five days after the end of the month are allowed" sqref="A18 E18">
      <formula1>39441</formula1>
      <formula2>39453</formula2>
    </dataValidation>
    <dataValidation type="date" allowBlank="1" showInputMessage="1" showErrorMessage="1" error="Only dates five days before and five days after the end of the month are allowed" sqref="A17 E17">
      <formula1>39411</formula1>
      <formula2>39422</formula2>
    </dataValidation>
    <dataValidation type="date" allowBlank="1" showInputMessage="1" showErrorMessage="1" error="Only dates five days before and five days after the end of the month are allowed" sqref="A16 E16">
      <formula1>39380</formula1>
      <formula2>39392</formula2>
    </dataValidation>
    <dataValidation type="date" allowBlank="1" showInputMessage="1" showErrorMessage="1" error="Only dates five days before and five days after the end of the month are allowed" sqref="A15 E15">
      <formula1>39350</formula1>
      <formula2>39361</formula2>
    </dataValidation>
    <dataValidation type="date" allowBlank="1" showInputMessage="1" showErrorMessage="1" error="Only dates five days before and five days after the end of the month are allowed" sqref="A14 E14">
      <formula1>39319</formula1>
      <formula2>39331</formula2>
    </dataValidation>
    <dataValidation type="date" allowBlank="1" showInputMessage="1" showErrorMessage="1" error="Only dates five days before and five days after the end of the month are allowed" sqref="A13 E13">
      <formula1>39288</formula1>
      <formula2>39300</formula2>
    </dataValidation>
    <dataValidation type="date" allowBlank="1" showInputMessage="1" showErrorMessage="1" error="Only dates five days before and five days after the end of the month are allowed" sqref="A12 E12">
      <formula1>39258</formula1>
      <formula2>39269</formula2>
    </dataValidation>
    <dataValidation type="whole" errorStyle="warning" operator="greaterThanOrEqual" allowBlank="1" showInputMessage="1" showErrorMessage="1" error="The reading you have entered is less than the reading for the previous month.  You should only proceed if the meter has gone through zero._x000a_" sqref="B12:B20 F12:F20">
      <formula1>B11</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Overview</vt:lpstr>
      <vt:lpstr>Consumption</vt:lpstr>
      <vt:lpstr>Site A</vt:lpstr>
      <vt:lpstr>Site A Reads</vt:lpstr>
      <vt:lpstr>Site B</vt:lpstr>
      <vt:lpstr>Site B Reads</vt:lpstr>
      <vt:lpstr>Site C</vt:lpstr>
      <vt:lpstr>Site C Reads</vt:lpstr>
      <vt:lpstr>'Site A'!Print_Area</vt:lpstr>
      <vt:lpstr>'Site B'!Print_Area</vt:lpstr>
      <vt:lpstr>'Site C'!Print_Area</vt:lpstr>
    </vt:vector>
  </TitlesOfParts>
  <Company>Carillionplc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Grew Stewart</dc:creator>
  <cp:lastModifiedBy>Dutton, Joanne</cp:lastModifiedBy>
  <cp:lastPrinted>2019-02-28T16:15:06Z</cp:lastPrinted>
  <dcterms:created xsi:type="dcterms:W3CDTF">2016-06-21T15:42:38Z</dcterms:created>
  <dcterms:modified xsi:type="dcterms:W3CDTF">2020-09-09T14:00:45Z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