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78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3 Ultimate Parent Assmt" sheetId="38" r:id="rId10"/>
    <sheet name="3.4 Alt Guarantor Assmt" sheetId="41"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Assmt'!$C$10:$R$27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62913"/>
</workbook>
</file>

<file path=xl/calcChain.xml><?xml version="1.0" encoding="utf-8"?>
<calcChain xmlns="http://schemas.openxmlformats.org/spreadsheetml/2006/main">
  <c r="B142" i="40"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B120" i="48"/>
  <c r="A116" i="48"/>
  <c r="B111" i="48"/>
  <c r="B110" i="48"/>
  <c r="B109" i="48"/>
  <c r="B107" i="48"/>
  <c r="B108" i="48"/>
  <c r="A102" i="48"/>
  <c r="A101" i="48"/>
  <c r="A100" i="48"/>
  <c r="A99" i="48"/>
  <c r="A98" i="48"/>
  <c r="A97" i="48"/>
  <c r="A96" i="48"/>
  <c r="A95" i="48"/>
  <c r="A94" i="48"/>
  <c r="A87" i="48"/>
  <c r="A86" i="48"/>
  <c r="A85" i="48"/>
  <c r="A84" i="48"/>
  <c r="A83" i="48"/>
  <c r="A82" i="48"/>
  <c r="A81" i="48"/>
  <c r="A80" i="48"/>
  <c r="A79" i="48"/>
  <c r="A78" i="48"/>
  <c r="A75" i="48"/>
  <c r="A74" i="48"/>
  <c r="A73" i="48"/>
  <c r="A72" i="48"/>
  <c r="A71" i="48"/>
  <c r="A70" i="48"/>
  <c r="A69" i="48"/>
  <c r="A68" i="48"/>
  <c r="A67" i="48"/>
  <c r="A66" i="48"/>
  <c r="A63" i="48"/>
  <c r="A62" i="48"/>
  <c r="A61" i="48"/>
  <c r="A60" i="48"/>
  <c r="A59" i="48"/>
  <c r="A58" i="48"/>
  <c r="A55" i="48"/>
  <c r="A37" i="48"/>
  <c r="A36" i="48"/>
  <c r="A35" i="48"/>
  <c r="A34" i="48"/>
  <c r="A33" i="48"/>
  <c r="A31" i="48"/>
  <c r="A30" i="48"/>
  <c r="A29" i="48"/>
  <c r="A28" i="48"/>
  <c r="A27" i="48"/>
  <c r="A2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0" i="3" l="1"/>
  <c r="G11" i="3"/>
  <c r="G12" i="3"/>
  <c r="G13" i="3"/>
  <c r="G14" i="3"/>
  <c r="G130" i="48" l="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A53" i="27" s="1"/>
  <c r="O53" i="27"/>
  <c r="E55" i="27"/>
  <c r="F55" i="27"/>
  <c r="J55" i="27"/>
  <c r="K55" i="27"/>
  <c r="N56" i="27"/>
  <c r="O56" i="27"/>
  <c r="N57" i="27"/>
  <c r="A57" i="27" s="1"/>
  <c r="O57" i="27"/>
  <c r="N58" i="27"/>
  <c r="A58" i="27" s="1"/>
  <c r="O58" i="27"/>
  <c r="N59" i="27"/>
  <c r="A59" i="27" s="1"/>
  <c r="O59" i="27"/>
  <c r="N60" i="27"/>
  <c r="A60" i="27" s="1"/>
  <c r="O60" i="27"/>
  <c r="E61" i="27"/>
  <c r="F61" i="27"/>
  <c r="J61" i="27"/>
  <c r="K61" i="27"/>
  <c r="N63" i="27"/>
  <c r="A63" i="27" s="1"/>
  <c r="O63" i="27"/>
  <c r="N64" i="27"/>
  <c r="A64" i="27" s="1"/>
  <c r="O64" i="27"/>
  <c r="N65" i="27"/>
  <c r="A65" i="27" s="1"/>
  <c r="O65" i="27"/>
  <c r="N66" i="27"/>
  <c r="A66" i="27" s="1"/>
  <c r="O66" i="27"/>
  <c r="N67" i="27"/>
  <c r="A67" i="27" s="1"/>
  <c r="O67" i="27"/>
  <c r="N68" i="27"/>
  <c r="A68" i="27" s="1"/>
  <c r="O68" i="27"/>
  <c r="N69" i="27"/>
  <c r="A69" i="27" s="1"/>
  <c r="O69" i="27"/>
  <c r="N70" i="27"/>
  <c r="A70" i="27" s="1"/>
  <c r="O70" i="27"/>
  <c r="N71" i="27"/>
  <c r="A71" i="27" s="1"/>
  <c r="O71" i="27"/>
  <c r="N72" i="27"/>
  <c r="A72" i="27" s="1"/>
  <c r="O72" i="27"/>
  <c r="E73" i="27"/>
  <c r="F73" i="27"/>
  <c r="J73" i="27"/>
  <c r="K73" i="27"/>
  <c r="N75" i="27"/>
  <c r="A75" i="27" s="1"/>
  <c r="O75" i="27"/>
  <c r="N76" i="27"/>
  <c r="A76" i="27" s="1"/>
  <c r="O76" i="27"/>
  <c r="N77" i="27"/>
  <c r="A77" i="27" s="1"/>
  <c r="O77" i="27"/>
  <c r="N78" i="27"/>
  <c r="A78" i="27" s="1"/>
  <c r="O78" i="27"/>
  <c r="N79" i="27"/>
  <c r="A79" i="27" s="1"/>
  <c r="O79" i="27"/>
  <c r="N80" i="27"/>
  <c r="A80" i="27" s="1"/>
  <c r="O80" i="27"/>
  <c r="N81" i="27"/>
  <c r="A81" i="27" s="1"/>
  <c r="O81" i="27"/>
  <c r="N82" i="27"/>
  <c r="A82" i="27" s="1"/>
  <c r="O82" i="27"/>
  <c r="N83" i="27"/>
  <c r="A83" i="27" s="1"/>
  <c r="O83" i="27"/>
  <c r="N84" i="27"/>
  <c r="A84" i="27" s="1"/>
  <c r="O84" i="27"/>
  <c r="N85" i="27"/>
  <c r="A85" i="27" s="1"/>
  <c r="O85" i="27"/>
  <c r="N86" i="27"/>
  <c r="A86" i="27" s="1"/>
  <c r="O86" i="27"/>
  <c r="N87" i="27"/>
  <c r="A87" i="27" s="1"/>
  <c r="O87" i="27"/>
  <c r="N88" i="27"/>
  <c r="A88" i="27" s="1"/>
  <c r="O88" i="27"/>
  <c r="N89" i="27"/>
  <c r="A89" i="27" s="1"/>
  <c r="O89" i="27"/>
  <c r="N90" i="27"/>
  <c r="A90" i="27" s="1"/>
  <c r="O90" i="27"/>
  <c r="E91" i="27"/>
  <c r="F91" i="27"/>
  <c r="J91" i="27"/>
  <c r="K91" i="27"/>
  <c r="N93" i="27"/>
  <c r="A93" i="27" s="1"/>
  <c r="O93" i="27"/>
  <c r="N94" i="27"/>
  <c r="A94" i="27" s="1"/>
  <c r="O94" i="27"/>
  <c r="N95" i="27"/>
  <c r="A95" i="27" s="1"/>
  <c r="O95" i="27"/>
  <c r="N96" i="27"/>
  <c r="A96" i="27" s="1"/>
  <c r="O96" i="27"/>
  <c r="N97" i="27"/>
  <c r="A97" i="27" s="1"/>
  <c r="O97" i="27"/>
  <c r="N98" i="27"/>
  <c r="A98" i="27" s="1"/>
  <c r="O98" i="27"/>
  <c r="N99" i="27"/>
  <c r="A99" i="27" s="1"/>
  <c r="O99" i="27"/>
  <c r="N100" i="27"/>
  <c r="A100" i="27" s="1"/>
  <c r="O100" i="27"/>
  <c r="N101" i="27"/>
  <c r="A101" i="27" s="1"/>
  <c r="O101" i="27"/>
  <c r="N102" i="27"/>
  <c r="A102" i="27" s="1"/>
  <c r="O102" i="27"/>
  <c r="N103" i="27"/>
  <c r="A103" i="27" s="1"/>
  <c r="O103" i="27"/>
  <c r="N104" i="27"/>
  <c r="A104" i="27" s="1"/>
  <c r="O104" i="27"/>
  <c r="N105" i="27"/>
  <c r="A105" i="27" s="1"/>
  <c r="O105" i="27"/>
  <c r="N106" i="27"/>
  <c r="A106" i="27" s="1"/>
  <c r="O106" i="27"/>
  <c r="N107" i="27"/>
  <c r="A107" i="27" s="1"/>
  <c r="O107" i="27"/>
  <c r="N108" i="27"/>
  <c r="A108" i="27" s="1"/>
  <c r="O108" i="27"/>
  <c r="E109" i="27"/>
  <c r="F109" i="27"/>
  <c r="J109" i="27"/>
  <c r="K109" i="27"/>
  <c r="N115" i="27"/>
  <c r="A115" i="27" s="1"/>
  <c r="O115" i="27"/>
  <c r="N116" i="27"/>
  <c r="A116" i="27" s="1"/>
  <c r="O116" i="27"/>
  <c r="N117" i="27"/>
  <c r="A117" i="27" s="1"/>
  <c r="O117" i="27"/>
  <c r="N118" i="27"/>
  <c r="A118" i="27" s="1"/>
  <c r="O118" i="27"/>
  <c r="N119" i="27"/>
  <c r="A119" i="27" s="1"/>
  <c r="O119" i="27"/>
  <c r="N120" i="27"/>
  <c r="A120" i="27" s="1"/>
  <c r="O120" i="27"/>
  <c r="N121" i="27"/>
  <c r="A121" i="27" s="1"/>
  <c r="O121" i="27"/>
  <c r="N122" i="27"/>
  <c r="A122" i="27" s="1"/>
  <c r="O122" i="27"/>
  <c r="N123" i="27"/>
  <c r="A123" i="27" s="1"/>
  <c r="O123" i="27"/>
  <c r="N124" i="27"/>
  <c r="A124" i="27" s="1"/>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I92" i="48" l="1"/>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L15" i="35"/>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F152" i="40" l="1"/>
  <c r="F156" i="40" s="1"/>
  <c r="E152" i="40"/>
  <c r="E156" i="40" s="1"/>
  <c r="F168" i="40" l="1"/>
  <c r="H18" i="41" s="1"/>
  <c r="F18" i="41"/>
  <c r="E168" i="40"/>
  <c r="G18" i="41" s="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Z100" i="48"/>
  <c r="AE100" i="48" s="1"/>
  <c r="W100" i="48"/>
  <c r="AD100" i="48" s="1"/>
  <c r="T100" i="48"/>
  <c r="AC100" i="48" s="1"/>
  <c r="Z99" i="48"/>
  <c r="AE99" i="48" s="1"/>
  <c r="W99" i="48"/>
  <c r="AD99" i="48" s="1"/>
  <c r="T99" i="48"/>
  <c r="Z98" i="48"/>
  <c r="AE98" i="48" s="1"/>
  <c r="W98" i="48"/>
  <c r="AD98" i="48" s="1"/>
  <c r="T98" i="48"/>
  <c r="AC98" i="48" s="1"/>
  <c r="M98" i="48"/>
  <c r="M99" i="48"/>
  <c r="M100" i="48"/>
  <c r="J98" i="48"/>
  <c r="J99" i="48"/>
  <c r="J100" i="48"/>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J73" i="48"/>
  <c r="J69" i="48"/>
  <c r="Z62" i="48"/>
  <c r="AE62" i="48" s="1"/>
  <c r="W62" i="48"/>
  <c r="AD62" i="48" s="1"/>
  <c r="T62" i="48"/>
  <c r="AC62" i="48" s="1"/>
  <c r="Z61" i="48"/>
  <c r="AE61" i="48" s="1"/>
  <c r="W61" i="48"/>
  <c r="AD61" i="48" s="1"/>
  <c r="T61" i="48"/>
  <c r="AC61" i="48" s="1"/>
  <c r="M61" i="48"/>
  <c r="M62" i="48"/>
  <c r="J61" i="48"/>
  <c r="J62" i="48"/>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J35" i="48"/>
  <c r="J36" i="48"/>
  <c r="J37" i="48"/>
  <c r="Z31" i="48"/>
  <c r="AE31" i="48" s="1"/>
  <c r="W31" i="48"/>
  <c r="AD31" i="48" s="1"/>
  <c r="T31" i="48"/>
  <c r="AC31" i="48" s="1"/>
  <c r="M31" i="48"/>
  <c r="J31" i="48"/>
  <c r="T38" i="48" l="1"/>
  <c r="W38" i="48"/>
  <c r="T112" i="48"/>
  <c r="W112" i="48"/>
  <c r="Z112" i="48"/>
  <c r="AC99" i="48"/>
  <c r="AE75" i="48"/>
  <c r="Z38" i="48"/>
  <c r="Z28" i="48" l="1"/>
  <c r="AE28" i="48" s="1"/>
  <c r="W28" i="48"/>
  <c r="AD28" i="48" s="1"/>
  <c r="T28" i="48"/>
  <c r="AC28" i="48" s="1"/>
  <c r="M28" i="48"/>
  <c r="J28" i="48"/>
  <c r="AE117" i="48"/>
  <c r="AD117" i="48"/>
  <c r="AC117" i="48"/>
  <c r="F151" i="40" l="1"/>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J32" i="48" l="1"/>
  <c r="J39" i="48" s="1"/>
  <c r="T76" i="48"/>
  <c r="J112" i="48"/>
  <c r="J76" i="48"/>
  <c r="J142" i="48" s="1"/>
  <c r="J154" i="48" s="1"/>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M134" i="48"/>
  <c r="M146"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J134" i="48"/>
  <c r="J146"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38" i="48"/>
  <c r="AC150" i="48" s="1"/>
  <c r="AC151" i="48"/>
  <c r="AC137" i="48"/>
  <c r="AC149" i="48" s="1"/>
  <c r="AD137" i="48"/>
  <c r="AD149" i="48" s="1"/>
  <c r="AD138" i="48"/>
  <c r="AD150" i="48" s="1"/>
  <c r="AE139" i="48"/>
  <c r="J139" i="48"/>
  <c r="J138" i="48"/>
  <c r="J150" i="48" s="1"/>
  <c r="J137" i="48"/>
  <c r="J149" i="48" s="1"/>
  <c r="M139" i="48"/>
  <c r="M138" i="48"/>
  <c r="M150" i="48" s="1"/>
  <c r="M137" i="48"/>
  <c r="M149" i="48" s="1"/>
  <c r="AE137" i="48"/>
  <c r="AE149" i="48" s="1"/>
  <c r="AC139" i="48"/>
  <c r="AE138" i="48"/>
  <c r="AE150" i="48" s="1"/>
  <c r="N157" i="27"/>
  <c r="N169" i="27" s="1"/>
  <c r="N156" i="27"/>
  <c r="N168" i="27" s="1"/>
  <c r="O156" i="27"/>
  <c r="O168" i="27" s="1"/>
  <c r="O157" i="27"/>
  <c r="O169" i="27" s="1"/>
  <c r="J53" i="48"/>
  <c r="M43" i="48"/>
  <c r="M50" i="48" s="1"/>
  <c r="M53" i="48" s="1"/>
  <c r="A8" i="27" l="1"/>
  <c r="H16" i="58" s="1"/>
  <c r="J19" i="35"/>
  <c r="K19" i="35"/>
  <c r="L19" i="35"/>
  <c r="K18" i="35"/>
  <c r="L18" i="35"/>
  <c r="J18" i="35"/>
  <c r="L21" i="35"/>
  <c r="K21" i="35"/>
  <c r="J21" i="35"/>
  <c r="L20" i="35"/>
  <c r="K20" i="35"/>
  <c r="J20" i="35"/>
  <c r="K15" i="35"/>
  <c r="J15"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H14" i="38" l="1"/>
  <c r="H10" i="38"/>
  <c r="C59" i="36"/>
  <c r="C35" i="36"/>
  <c r="C11" i="36"/>
  <c r="AE125" i="48" l="1"/>
  <c r="AD125" i="48"/>
  <c r="AC125" i="48"/>
  <c r="AE122" i="48"/>
  <c r="AD122" i="48"/>
  <c r="AC122" i="48"/>
  <c r="AE64" i="48"/>
  <c r="AE120" i="48" s="1"/>
  <c r="AD64" i="48"/>
  <c r="AD120" i="48" s="1"/>
  <c r="AC64" i="48"/>
  <c r="AC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F156" i="27"/>
  <c r="F168" i="27" s="1"/>
  <c r="E156" i="27"/>
  <c r="E168" i="27" s="1"/>
  <c r="B8" i="48" l="1"/>
  <c r="I17" i="58" s="1"/>
  <c r="AD43" i="48"/>
  <c r="AD50" i="48" s="1"/>
  <c r="AC53" i="48"/>
  <c r="AD53" i="48" l="1"/>
  <c r="AE53" i="48"/>
  <c r="F19" i="38" l="1"/>
  <c r="E19" i="38"/>
  <c r="G19" i="38"/>
  <c r="F19" i="3" l="1"/>
  <c r="H12" i="38" l="1"/>
  <c r="H13" i="38"/>
  <c r="H11" i="38"/>
  <c r="F147" i="40"/>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60" i="40"/>
  <c r="E159" i="40"/>
  <c r="F161" i="40"/>
  <c r="F23" i="41" s="1"/>
  <c r="F160" i="40"/>
  <c r="F159" i="40"/>
  <c r="E162" i="40"/>
  <c r="E24" i="41" s="1"/>
  <c r="E142" i="40"/>
  <c r="F162" i="40"/>
  <c r="F24" i="41" s="1"/>
  <c r="F142" i="40"/>
  <c r="E170" i="40"/>
  <c r="G20" i="41" s="1"/>
  <c r="F170" i="40"/>
  <c r="H20" i="41" s="1"/>
  <c r="H21" i="3"/>
  <c r="G21" i="3"/>
  <c r="E21" i="38"/>
  <c r="F21" i="38"/>
  <c r="G21" i="38"/>
  <c r="E43" i="40"/>
  <c r="E47" i="40" s="1"/>
  <c r="E50" i="40" s="1"/>
  <c r="F43" i="40"/>
  <c r="F47" i="40" s="1"/>
  <c r="F50" i="40" s="1"/>
  <c r="E21" i="3"/>
  <c r="F21" i="3"/>
  <c r="F136" i="40"/>
  <c r="E136" i="40"/>
  <c r="E111" i="40"/>
  <c r="F111" i="40"/>
  <c r="F113" i="40"/>
  <c r="E113" i="40"/>
  <c r="F172" i="40" l="1"/>
  <c r="H22" i="41" s="1"/>
  <c r="F22" i="41"/>
  <c r="E171" i="40"/>
  <c r="G21" i="41" s="1"/>
  <c r="E21" i="41"/>
  <c r="F171" i="40"/>
  <c r="H21" i="41" s="1"/>
  <c r="F21" i="41"/>
  <c r="E172" i="40"/>
  <c r="G22" i="41" s="1"/>
  <c r="E22" i="41"/>
  <c r="F174" i="40"/>
  <c r="H24" i="41" s="1"/>
  <c r="E174" i="40"/>
  <c r="G24" i="41" s="1"/>
  <c r="J21" i="38"/>
  <c r="H21" i="38"/>
  <c r="I21" i="38"/>
  <c r="B8" i="40"/>
  <c r="I18" i="58" s="1"/>
  <c r="H19" i="38" l="1"/>
  <c r="I19" i="38"/>
  <c r="J19" i="38"/>
  <c r="E19" i="3" l="1"/>
  <c r="G19" i="3"/>
  <c r="H19" i="3"/>
  <c r="G26" i="38" l="1"/>
  <c r="F26" i="38"/>
  <c r="E26" i="38"/>
  <c r="F26" i="3"/>
  <c r="E26" i="3"/>
  <c r="N162" i="27" l="1"/>
  <c r="N174" i="27" s="1"/>
  <c r="O162" i="27"/>
  <c r="O174" i="27" s="1"/>
  <c r="J25" i="38" s="1"/>
  <c r="E162" i="27"/>
  <c r="E174" i="27" s="1"/>
  <c r="F162" i="27"/>
  <c r="F174" i="27" s="1"/>
  <c r="H27" i="38"/>
  <c r="J26" i="38"/>
  <c r="G25" i="38" l="1"/>
  <c r="O161" i="27"/>
  <c r="J24" i="38" s="1"/>
  <c r="N161" i="27"/>
  <c r="E161" i="27"/>
  <c r="F161" i="27"/>
  <c r="O160" i="27"/>
  <c r="O172" i="27" s="1"/>
  <c r="J23" i="38" s="1"/>
  <c r="N160" i="27"/>
  <c r="N172" i="27" s="1"/>
  <c r="E160" i="27"/>
  <c r="E172" i="27" s="1"/>
  <c r="E159" i="27"/>
  <c r="E171" i="27" s="1"/>
  <c r="F160" i="27"/>
  <c r="F172" i="27" s="1"/>
  <c r="H23" i="3" s="1"/>
  <c r="F159" i="27"/>
  <c r="F171" i="27" s="1"/>
  <c r="N159" i="27"/>
  <c r="N171" i="27" s="1"/>
  <c r="O159" i="27"/>
  <c r="O171" i="27" s="1"/>
  <c r="J22" i="38" s="1"/>
  <c r="B8" i="27"/>
  <c r="I16" i="58" s="1"/>
  <c r="I28" i="58" s="1"/>
  <c r="F27" i="3"/>
  <c r="E27" i="3"/>
  <c r="G27" i="38"/>
  <c r="F27" i="38"/>
  <c r="E27" i="38"/>
  <c r="E25" i="38"/>
  <c r="H25" i="38"/>
  <c r="F25" i="3"/>
  <c r="H25" i="3"/>
  <c r="E25" i="3"/>
  <c r="G25" i="3"/>
  <c r="F25" i="38"/>
  <c r="I25" i="38"/>
  <c r="G20" i="38"/>
  <c r="J20" i="38"/>
  <c r="H27" i="3"/>
  <c r="I26" i="38"/>
  <c r="G27" i="3"/>
  <c r="H26" i="38"/>
  <c r="J27" i="38"/>
  <c r="I27" i="38"/>
  <c r="H26" i="3"/>
  <c r="G26" i="3"/>
  <c r="G23" i="38" l="1"/>
  <c r="G22" i="38"/>
  <c r="F23" i="3"/>
  <c r="G24" i="38"/>
  <c r="H28" i="58"/>
  <c r="F24" i="38"/>
  <c r="I24" i="38"/>
  <c r="F20" i="38"/>
  <c r="I20" i="38"/>
  <c r="F22" i="38"/>
  <c r="I22" i="38"/>
  <c r="E20" i="38"/>
  <c r="H20" i="38"/>
  <c r="E22" i="38"/>
  <c r="H22" i="38"/>
  <c r="E24" i="38"/>
  <c r="H24" i="38"/>
  <c r="F20" i="3"/>
  <c r="H20" i="3"/>
  <c r="F22" i="3"/>
  <c r="H22" i="3"/>
  <c r="F24" i="3"/>
  <c r="H24" i="3"/>
  <c r="E20" i="3"/>
  <c r="G20" i="3"/>
  <c r="E22" i="3"/>
  <c r="G22" i="3"/>
  <c r="E24" i="3"/>
  <c r="G24" i="3"/>
  <c r="I23" i="38"/>
  <c r="F23" i="38"/>
  <c r="G23" i="3"/>
  <c r="E23" i="3"/>
  <c r="H23" i="38"/>
  <c r="E23" i="38"/>
  <c r="F56" i="57" l="1"/>
  <c r="D5" i="47" l="1"/>
  <c r="C5" i="57"/>
  <c r="D6" i="48"/>
  <c r="C5" i="36"/>
  <c r="C5" i="3"/>
  <c r="C5" i="35"/>
  <c r="C5" i="41"/>
  <c r="C5" i="26"/>
  <c r="D5" i="40"/>
  <c r="C5" i="58"/>
  <c r="D5" i="2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M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text>
        <r>
          <rPr>
            <sz val="9"/>
            <color indexed="81"/>
            <rFont val="Tahoma"/>
            <family val="2"/>
          </rPr>
          <t>Please note adjusting this line item will not pro-rate the ratios below.</t>
        </r>
      </text>
    </comment>
    <comment ref="W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Q78" authorId="2" shapeId="0">
      <text>
        <r>
          <rPr>
            <sz val="9"/>
            <color rgb="FF000000"/>
            <rFont val="Tahoma"/>
            <family val="2"/>
          </rPr>
          <t>Must enter all liabilities as a positive</t>
        </r>
      </text>
    </comment>
    <comment ref="AB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Q116" authorId="1" shapeId="0">
      <text>
        <r>
          <rPr>
            <sz val="9"/>
            <color rgb="FF000000"/>
            <rFont val="Tahoma"/>
            <family val="2"/>
          </rPr>
          <t>Enter as positive value</t>
        </r>
      </text>
    </comment>
    <comment ref="AB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Q124" authorId="1" shapeId="0">
      <text>
        <r>
          <rPr>
            <b/>
            <sz val="9"/>
            <color rgb="FF000000"/>
            <rFont val="Tahoma"/>
            <family val="2"/>
          </rPr>
          <t>Enter figure as a negative</t>
        </r>
        <r>
          <rPr>
            <sz val="9"/>
            <color rgb="FF000000"/>
            <rFont val="Tahoma"/>
            <family val="2"/>
          </rPr>
          <t xml:space="preserve">
</t>
        </r>
      </text>
    </comment>
    <comment ref="AB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rgb="FF000000"/>
            <rFont val="Tahoma"/>
            <family val="2"/>
          </rPr>
          <t>Please note adjusting this line item will not pro-rate the ratios below.</t>
        </r>
      </text>
    </comment>
    <comment ref="F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<sst xmlns="http://schemas.openxmlformats.org/spreadsheetml/2006/main" count="1392" uniqueCount="483">
  <si>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</si>
  <si>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</si>
  <si>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</si>
  <si>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</si>
  <si>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</si>
  <si>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</si>
  <si>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</si>
  <si>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</si>
  <si>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</si>
  <si>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</si>
  <si>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</si>
  <si>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</si>
  <si>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</si>
  <si>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</si>
  <si>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</si>
  <si>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</si>
  <si>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</si>
  <si>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</si>
  <si>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</si>
  <si>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</si>
  <si>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</si>
  <si>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</si>
  <si>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</si>
  <si>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</si>
  <si>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</si>
  <si>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</si>
  <si>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</si>
  <si>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</si>
  <si>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</si>
  <si>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</si>
  <si>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</si>
  <si>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</si>
  <si>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</si>
  <si>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</si>
  <si>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</si>
  <si>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</si>
  <si>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</si>
  <si>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</si>
  <si>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</si>
  <si>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</si>
  <si>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</si>
  <si>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</si>
  <si>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</si>
  <si>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</si>
  <si>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</si>
  <si>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</si>
  <si>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</si>
  <si>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</si>
  <si>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</si>
  <si>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</si>
  <si>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</si>
  <si>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</si>
  <si>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</si>
  <si>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</si>
  <si>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</si>
  <si>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</si>
  <si>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</si>
  <si>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</si>
  <si>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</si>
  <si>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</si>
  <si>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</si>
  <si>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</si>
  <si>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</si>
  <si>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</si>
  <si>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</si>
  <si>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</si>
  <si>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</si>
  <si>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</si>
  <si>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</si>
  <si>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</si>
  <si>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</si>
  <si>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</si>
  <si>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</si>
  <si>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</si>
  <si>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</si>
  <si>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</si>
  <si>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</si>
  <si>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</si>
  <si>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</si>
  <si>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</si>
  <si>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</si>
  <si>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</si>
  <si>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</si>
  <si>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</si>
  <si>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</si>
  <si>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</si>
  <si>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</si>
  <si>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</si>
  <si>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</si>
  <si>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</si>
  <si>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</si>
  <si>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</si>
  <si>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</si>
  <si>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</si>
  <si>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</si>
  <si>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</si>
  <si>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</si>
  <si>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</si>
  <si>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</si>
  <si>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</si>
  <si>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</si>
  <si>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</si>
  <si>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</si>
  <si>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</si>
  <si>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</si>
  <si>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</si>
  <si>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</si>
  <si>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</si>
  <si>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</si>
  <si>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</si>
  <si>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</si>
  <si>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</si>
  <si>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</si>
  <si>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</si>
  <si>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</si>
  <si>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</si>
  <si>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</si>
  <si>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</si>
  <si>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</si>
  <si>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</si>
  <si>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</si>
  <si>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</si>
  <si>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</si>
  <si>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</si>
  <si>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</si>
  <si>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</si>
  <si>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</si>
  <si>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</si>
  <si>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</si>
  <si>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</si>
  <si>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</si>
  <si>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</si>
  <si>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</si>
  <si>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</si>
  <si>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</si>
  <si>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</si>
  <si>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</si>
  <si>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</si>
  <si>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</si>
  <si>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</si>
  <si>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</si>
  <si>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</si>
  <si>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</si>
  <si>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</si>
  <si>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</si>
  <si>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</si>
  <si>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</si>
  <si>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</si>
  <si>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</si>
  <si>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</si>
  <si>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</si>
  <si>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</si>
  <si>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</si>
  <si>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</si>
  <si>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</si>
  <si>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</si>
  <si>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</si>
  <si>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</si>
  <si>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</si>
  <si>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</si>
  <si>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</si>
  <si>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</si>
  <si>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</si>
  <si>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</si>
  <si>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</si>
  <si>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</si>
  <si>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</si>
  <si>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</si>
  <si>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</si>
  <si>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</si>
  <si>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</si>
  <si>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</si>
  <si>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</si>
  <si>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</si>
  <si>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</si>
  <si>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</si>
  <si>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</si>
  <si>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</si>
  <si>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</si>
  <si>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</si>
  <si>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</si>
  <si>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</si>
  <si>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</si>
  <si>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</si>
  <si>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</si>
  <si>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</si>
  <si>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</si>
  <si>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</si>
  <si>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</si>
  <si>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</si>
  <si>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</si>
  <si>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</si>
  <si>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</si>
  <si>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</si>
  <si>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</si>
  <si>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</si>
  <si>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</si>
  <si>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</si>
  <si>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</si>
  <si>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</si>
  <si>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</si>
  <si>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</si>
  <si>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</si>
  <si>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</si>
  <si>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</si>
  <si>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</si>
  <si>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</si>
  <si>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</si>
  <si>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</si>
  <si>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</si>
  <si>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</si>
  <si>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</si>
  <si>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</si>
  <si>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</si>
  <si>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</si>
  <si>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</si>
  <si>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</si>
  <si>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</si>
  <si>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</si>
  <si>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</si>
  <si>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</si>
  <si>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</si>
  <si>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</si>
  <si>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</si>
  <si>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</si>
  <si>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</si>
  <si>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</si>
  <si>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</si>
  <si>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</si>
  <si>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</si>
  <si>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</si>
  <si>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</si>
  <si>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</si>
  <si>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</si>
  <si>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</si>
  <si>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</si>
  <si>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</si>
  <si>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</si>
  <si>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</si>
  <si>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</si>
  <si>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</si>
  <si>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</si>
  <si>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</si>
  <si>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</si>
  <si>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</si>
  <si>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</si>
  <si>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</si>
  <si>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</si>
  <si>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</si>
  <si>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</si>
  <si>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</si>
  <si>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</si>
  <si>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</si>
  <si>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</si>
  <si>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</si>
  <si>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</si>
  <si>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</si>
  <si>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</si>
  <si>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</si>
  <si>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</si>
  <si>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</si>
  <si>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</si>
  <si>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</si>
  <si>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</si>
  <si>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</si>
  <si>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</si>
  <si>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</si>
  <si>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</si>
  <si>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</si>
  <si>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</si>
  <si>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</si>
  <si>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</si>
  <si>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</si>
  <si>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</si>
  <si>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</si>
  <si>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</si>
  <si>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</si>
  <si>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</si>
  <si>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</si>
  <si>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</si>
  <si>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</si>
  <si>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</si>
  <si>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</si>
  <si>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</si>
  <si>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</si>
  <si>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</si>
  <si>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</si>
  <si>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</si>
  <si>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</si>
  <si>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</si>
  <si>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</si>
  <si>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</si>
  <si>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</si>
  <si>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</si>
  <si>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</si>
  <si>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</si>
  <si>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</si>
  <si>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</si>
  <si>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</si>
  <si>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</si>
  <si>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</si>
  <si>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</si>
  <si>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</si>
  <si>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</si>
  <si>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</si>
  <si>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</si>
  <si>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</si>
  <si>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</si>
  <si>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</si>
  <si>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</si>
  <si>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</si>
  <si>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</si>
  <si>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</si>
  <si>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</si>
  <si>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</si>
  <si>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</si>
  <si>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</si>
  <si>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</si>
  <si>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</si>
  <si>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</si>
  <si>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</si>
  <si>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</si>
  <si>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</si>
  <si>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</si>
  <si>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</si>
  <si>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</si>
  <si>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</si>
  <si>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</si>
  <si>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</si>
  <si>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</si>
  <si>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</si>
  <si>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</si>
  <si>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</si>
  <si>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</si>
  <si>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</si>
  <si>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</si>
  <si>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</si>
  <si>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</si>
  <si>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</si>
  <si>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</si>
  <si>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</si>
  <si>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</si>
  <si>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</si>
  <si>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</si>
  <si>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</si>
  <si>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</si>
  <si>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</si>
  <si>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</si>
  <si>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</si>
  <si>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</si>
  <si>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</si>
  <si>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</si>
  <si>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</si>
  <si>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</si>
  <si>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</si>
  <si>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</si>
  <si>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</si>
  <si>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</si>
  <si>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</si>
  <si>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</si>
  <si>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</si>
  <si>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</si>
  <si>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</si>
  <si>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</si>
  <si>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</si>
  <si>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</si>
  <si>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</si>
  <si>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</si>
  <si>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</si>
  <si>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</si>
  <si>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</si>
  <si>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</si>
  <si>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</si>
  <si>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</si>
  <si>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</si>
  <si>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</si>
  <si>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</si>
  <si>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</si>
  <si>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</si>
  <si>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</si>
  <si>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</si>
  <si>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</si>
  <si>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</si>
  <si>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</si>
  <si>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</si>
  <si>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</si>
  <si>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</si>
  <si>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</si>
  <si>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</si>
  <si>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</si>
  <si>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</si>
  <si>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</si>
  <si>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</si>
  <si>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</si>
  <si>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</si>
  <si>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</si>
  <si>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</si>
  <si>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</si>
  <si>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</si>
  <si>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</si>
  <si>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</si>
  <si>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</si>
  <si>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</si>
  <si>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</si>
  <si>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</si>
  <si>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</si>
  <si>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</si>
  <si>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</si>
  <si>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</si>
  <si>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</si>
  <si>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</si>
  <si>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</si>
  <si>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</si>
  <si>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</si>
  <si>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</si>
  <si>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</si>
  <si>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</si>
  <si>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</si>
  <si>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</si>
  <si>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</si>
  <si>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</si>
  <si>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</si>
  <si>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</si>
  <si>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</si>
  <si>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</si>
  <si>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</si>
  <si>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</si>
  <si>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</si>
  <si>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</si>
  <si>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</si>
  <si>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</si>
  <si>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</si>
  <si>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</si>
  <si>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</si>
  <si>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</si>
  <si>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</si>
  <si>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</si>
  <si>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</si>
  <si>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</si>
  <si>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</si>
  <si>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</si>
  <si>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</si>
  <si>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</si>
  <si>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</si>
  <si>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</si>
  <si>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</si>
  <si>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</si>
  <si>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</si>
  <si>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</si>
  <si>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</si>
  <si>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</si>
  <si>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</si>
  <si>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</si>
  <si>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</si>
  <si>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</si>
  <si>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</si>
  <si>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</si>
  <si>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</si>
  <si>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</si>
  <si>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</si>
  <si>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Mark Pepperell</t>
  </si>
  <si>
    <t>RAG Thresholds</t>
  </si>
  <si>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</si>
  <si>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</si>
  <si>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</si>
  <si>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</si>
  <si>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</si>
  <si>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</si>
  <si>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</si>
  <si>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</si>
  <si>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6273 Employee Benefits</t>
  </si>
  <si>
    <t xml:space="preserve">RM 6273 </t>
  </si>
  <si>
    <t>Employee Benefits</t>
  </si>
  <si>
    <t>Lot 1 - Managed Service</t>
  </si>
  <si>
    <t>Lot 2 - Employees, Reward &amp; Recognition</t>
  </si>
  <si>
    <t>Lot 3 - Financial Wellbeing Scheme</t>
  </si>
  <si>
    <t>Lot 4 - Cycle to Work Scheme</t>
  </si>
  <si>
    <t>Lot 5 - Childcare Scheme</t>
  </si>
  <si>
    <t>Lot 6 - Technology &amp; Smartphone Scheme</t>
  </si>
  <si>
    <t>Lot 7 - Wellbeing Products - Dental, Health, Gym</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</si>
  <si>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</si>
  <si>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</si>
  <si>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Ancillary information must be entered into the Green tab "2.1 Lead Ancillary Input". Where not relevant to your organisation (e.g. a Not-for-profit will not have a Share Price) please enter n/a, adding explanatory narrative as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</si>
</sst>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0"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69" fillId="9" borderId="12" xfId="18" applyFont="1" applyAlignment="1">
      <alignment horizontal="left" vertical="center" wrapText="1"/>
      <protection locked="0"/>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58" fillId="0" borderId="12" xfId="37"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cellStyle name="Calc % 0dp" xfId="26"/>
    <cellStyle name="Calc % 2dp" xfId="27"/>
    <cellStyle name="Calc Amount" xfId="28"/>
    <cellStyle name="Calc Date" xfId="29"/>
    <cellStyle name="Calc Dec 2dp" xfId="30"/>
    <cellStyle name="Check" xfId="11"/>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180">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REF!"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11245"/>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ultimate parent)</a:t>
          </a:r>
        </a:p>
      </dsp:txBody>
      <dsp:txXfrm>
        <a:off x="6638" y="11245"/>
        <a:ext cx="3018627" cy="976102"/>
      </dsp:txXfrm>
    </dsp:sp>
    <dsp:sp modelId="{7AFD420B-DB76-49B5-B0D1-C3E96DBA7D40}">
      <dsp:nvSpPr>
        <dsp:cNvPr id="0" name=""/>
        <dsp:cNvSpPr/>
      </dsp:nvSpPr>
      <dsp:spPr>
        <a:xfrm>
          <a:off x="624912"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037431"/>
        <a:ext cx="2918459" cy="1609832"/>
      </dsp:txXfrm>
    </dsp:sp>
    <dsp:sp modelId="{B6398C10-1FC4-4311-8CE4-20F8BC6B40F0}">
      <dsp:nvSpPr>
        <dsp:cNvPr id="0" name=""/>
        <dsp:cNvSpPr/>
      </dsp:nvSpPr>
      <dsp:spPr>
        <a:xfrm>
          <a:off x="3482879"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273831"/>
        <a:ext cx="744674" cy="450930"/>
      </dsp:txXfrm>
    </dsp:sp>
    <dsp:sp modelId="{E742B870-3BC4-4EB2-8D83-36DAFA8F9806}">
      <dsp:nvSpPr>
        <dsp:cNvPr id="0" name=""/>
        <dsp:cNvSpPr/>
      </dsp:nvSpPr>
      <dsp:spPr>
        <a:xfrm>
          <a:off x="4855718" y="11245"/>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11245"/>
        <a:ext cx="3018627" cy="976102"/>
      </dsp:txXfrm>
    </dsp:sp>
    <dsp:sp modelId="{3BB48447-176B-489C-A348-BFFB6F193C12}">
      <dsp:nvSpPr>
        <dsp:cNvPr id="0" name=""/>
        <dsp:cNvSpPr/>
      </dsp:nvSpPr>
      <dsp:spPr>
        <a:xfrm>
          <a:off x="5473991"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524075" y="1037431"/>
        <a:ext cx="2918459" cy="1609832"/>
      </dsp:txXfrm>
    </dsp:sp>
    <dsp:sp modelId="{0670489A-92B8-4FD8-AD63-7A2BF2FC4008}">
      <dsp:nvSpPr>
        <dsp:cNvPr id="0" name=""/>
        <dsp:cNvSpPr/>
      </dsp:nvSpPr>
      <dsp:spPr>
        <a:xfrm>
          <a:off x="8331958" y="123521"/>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273831"/>
        <a:ext cx="744674" cy="450930"/>
      </dsp:txXfrm>
    </dsp:sp>
    <dsp:sp modelId="{984C6B52-6767-4B00-B159-12237EFDC526}">
      <dsp:nvSpPr>
        <dsp:cNvPr id="0" name=""/>
        <dsp:cNvSpPr/>
      </dsp:nvSpPr>
      <dsp:spPr>
        <a:xfrm>
          <a:off x="9704797" y="11245"/>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11245"/>
        <a:ext cx="3018627" cy="976102"/>
      </dsp:txXfrm>
    </dsp:sp>
    <dsp:sp modelId="{EA891209-AF2C-4E7B-9321-C03AD95A4D34}">
      <dsp:nvSpPr>
        <dsp:cNvPr id="0" name=""/>
        <dsp:cNvSpPr/>
      </dsp:nvSpPr>
      <dsp:spPr>
        <a:xfrm>
          <a:off x="10323070" y="987347"/>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037431"/>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RM6273 Employee Benefits</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948CD65B-FCAC-4E0F-B046-4D2D80D77FA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736600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736600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736600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736600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736600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736600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736600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0</xdr:rowOff>
        </xdr:from>
        <xdr:to>
          <xdr:col>7</xdr:col>
          <xdr:colOff>736600</xdr:colOff>
          <xdr:row>23</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0</xdr:rowOff>
        </xdr:from>
        <xdr:to>
          <xdr:col>7</xdr:col>
          <xdr:colOff>736600</xdr:colOff>
          <xdr:row>23</xdr:row>
          <xdr:rowOff>50800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0</xdr:rowOff>
        </xdr:from>
        <xdr:to>
          <xdr:col>7</xdr:col>
          <xdr:colOff>736600</xdr:colOff>
          <xdr:row>23</xdr:row>
          <xdr:rowOff>57150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736600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69" sqref="G6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6273 Employee Benefits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1" t="str">
        <f>HYPERLINK("#'Contents'!A1",sysChkWord)</f>
        <v>All Checks OK</v>
      </c>
      <c r="D5" s="241"/>
      <c r="E5" s="241"/>
      <c r="F5" s="109"/>
      <c r="G5" s="109"/>
      <c r="H5" s="109"/>
      <c r="I5" s="109"/>
      <c r="J5" s="109"/>
      <c r="K5" s="109"/>
    </row>
    <row r="6" spans="1:11" ht="12.5" x14ac:dyDescent="0.25">
      <c r="A6" s="109"/>
      <c r="B6" s="114"/>
      <c r="C6" s="240" t="str">
        <f>HYPERLINK("#'Contents'!A1","Click for Contents")</f>
        <v>Click for Contents</v>
      </c>
      <c r="D6" s="240"/>
      <c r="E6" s="24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SUM(A9:A70)</f>
        <v>0</v>
      </c>
      <c r="B8" s="115">
        <f>SUM(B9:B70)</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282</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283</v>
      </c>
      <c r="F12" s="118" t="s">
        <v>284</v>
      </c>
      <c r="G12" s="118" t="s">
        <v>285</v>
      </c>
      <c r="H12" s="119" t="s">
        <v>150</v>
      </c>
      <c r="I12" s="119" t="s">
        <v>151</v>
      </c>
    </row>
    <row r="13" spans="1:11" x14ac:dyDescent="0.25">
      <c r="A13" s="91"/>
      <c r="B13" s="91"/>
      <c r="C13" s="91"/>
      <c r="D13" s="91"/>
      <c r="E13" s="91" t="s">
        <v>282</v>
      </c>
      <c r="F13" s="120" t="s">
        <v>284</v>
      </c>
      <c r="G13" s="91" t="s">
        <v>307</v>
      </c>
      <c r="H13" s="121">
        <f>A8</f>
        <v>0</v>
      </c>
      <c r="I13" s="121">
        <f>B8</f>
        <v>0</v>
      </c>
    </row>
    <row r="14" spans="1:11" x14ac:dyDescent="0.25">
      <c r="A14" s="91"/>
      <c r="B14" s="91"/>
      <c r="C14" s="91"/>
      <c r="D14" s="91"/>
      <c r="E14" s="91" t="s">
        <v>362</v>
      </c>
      <c r="F14" s="120" t="s">
        <v>284</v>
      </c>
      <c r="G14" s="91" t="s">
        <v>363</v>
      </c>
      <c r="H14" s="121">
        <f>'Bidder Instructions'!A8</f>
        <v>0</v>
      </c>
      <c r="I14" s="121">
        <f>'Bidder Instructions'!B8</f>
        <v>0</v>
      </c>
    </row>
    <row r="15" spans="1:11" x14ac:dyDescent="0.25">
      <c r="A15" s="91"/>
      <c r="B15" s="91"/>
      <c r="C15" s="91"/>
      <c r="D15" s="91"/>
      <c r="E15" s="93" t="s">
        <v>461</v>
      </c>
      <c r="F15" s="120" t="s">
        <v>284</v>
      </c>
      <c r="G15" s="93" t="s">
        <v>392</v>
      </c>
      <c r="H15" s="121">
        <f>'RAG Thresholds'!A8</f>
        <v>0</v>
      </c>
      <c r="I15" s="121">
        <f>'RAG Thresholds'!B8</f>
        <v>0</v>
      </c>
    </row>
    <row r="16" spans="1:11" x14ac:dyDescent="0.25">
      <c r="A16" s="91"/>
      <c r="B16" s="91"/>
      <c r="C16" s="91"/>
      <c r="D16" s="91"/>
      <c r="E16" s="91" t="s">
        <v>156</v>
      </c>
      <c r="F16" s="120" t="s">
        <v>284</v>
      </c>
      <c r="G16" s="93" t="s">
        <v>412</v>
      </c>
      <c r="H16" s="121">
        <f>'1.1a Lead Financial Input'!A8</f>
        <v>0</v>
      </c>
      <c r="I16" s="121">
        <f>'1.1a Lead Financial Input'!B8</f>
        <v>0</v>
      </c>
    </row>
    <row r="17" spans="1:10" x14ac:dyDescent="0.25">
      <c r="A17" s="91"/>
      <c r="B17" s="91"/>
      <c r="C17" s="91"/>
      <c r="D17" s="91"/>
      <c r="E17" s="91" t="s">
        <v>157</v>
      </c>
      <c r="F17" s="120" t="s">
        <v>284</v>
      </c>
      <c r="G17" s="93" t="s">
        <v>428</v>
      </c>
      <c r="H17" s="121">
        <f>'1.1b Lead Financial Input'!A8</f>
        <v>0</v>
      </c>
      <c r="I17" s="121">
        <f>'1.1b Lead Financial Input'!B8</f>
        <v>0</v>
      </c>
    </row>
    <row r="18" spans="1:10" x14ac:dyDescent="0.25">
      <c r="A18" s="91"/>
      <c r="B18" s="91"/>
      <c r="C18" s="91"/>
      <c r="D18" s="91"/>
      <c r="E18" s="93" t="s">
        <v>443</v>
      </c>
      <c r="F18" s="120" t="s">
        <v>284</v>
      </c>
      <c r="G18" s="93" t="s">
        <v>454</v>
      </c>
      <c r="H18" s="121">
        <f>'1.2a Alternative Guarantor'!A8</f>
        <v>0</v>
      </c>
      <c r="I18" s="121">
        <f>'1.2a Alternative Guarantor'!B8</f>
        <v>0</v>
      </c>
    </row>
    <row r="19" spans="1:10" x14ac:dyDescent="0.25">
      <c r="A19" s="91"/>
      <c r="B19" s="91"/>
      <c r="C19" s="91"/>
      <c r="D19" s="91"/>
      <c r="E19" s="91" t="s">
        <v>288</v>
      </c>
      <c r="F19" s="120" t="s">
        <v>284</v>
      </c>
      <c r="G19" s="93" t="s">
        <v>393</v>
      </c>
      <c r="H19" s="121">
        <f>'2.1 Lead Ancillary Input '!A8</f>
        <v>0</v>
      </c>
      <c r="I19" s="121">
        <f>'2.1 Lead Ancillary Input '!B8</f>
        <v>0</v>
      </c>
    </row>
    <row r="20" spans="1:10" x14ac:dyDescent="0.25">
      <c r="A20" s="91"/>
      <c r="B20" s="91"/>
      <c r="C20" s="91"/>
      <c r="D20" s="91"/>
      <c r="E20" s="91" t="s">
        <v>364</v>
      </c>
      <c r="F20" s="120" t="s">
        <v>284</v>
      </c>
      <c r="G20" s="93" t="s">
        <v>429</v>
      </c>
      <c r="H20" s="121">
        <f>'3.1 Lead Bidder Assessment'!A8</f>
        <v>0</v>
      </c>
      <c r="I20" s="121">
        <f>'3.1 Lead Bidder Assessment'!B8</f>
        <v>0</v>
      </c>
    </row>
    <row r="21" spans="1:10" x14ac:dyDescent="0.25">
      <c r="A21" s="91"/>
      <c r="B21" s="91"/>
      <c r="C21" s="91"/>
      <c r="D21" s="91"/>
      <c r="E21" s="91" t="s">
        <v>289</v>
      </c>
      <c r="F21" s="120" t="s">
        <v>284</v>
      </c>
      <c r="G21" s="93" t="s">
        <v>430</v>
      </c>
      <c r="H21" s="121">
        <f>'3.3 Ultimate Parent Assmt'!A8</f>
        <v>0</v>
      </c>
      <c r="I21" s="121">
        <f>'3.3 Ultimate Parent Assmt'!B8</f>
        <v>0</v>
      </c>
    </row>
    <row r="22" spans="1:10" x14ac:dyDescent="0.25">
      <c r="A22" s="91"/>
      <c r="B22" s="91"/>
      <c r="C22" s="91"/>
      <c r="D22" s="91"/>
      <c r="E22" s="93" t="s">
        <v>444</v>
      </c>
      <c r="F22" s="120" t="s">
        <v>284</v>
      </c>
      <c r="G22" s="93" t="s">
        <v>431</v>
      </c>
      <c r="H22" s="121">
        <f>'3.4 Alt Guarantor Assmt'!A8</f>
        <v>0</v>
      </c>
      <c r="I22" s="121">
        <f>'3.4 Alt Guarantor Assmt'!B8</f>
        <v>0</v>
      </c>
    </row>
    <row r="23" spans="1:10" x14ac:dyDescent="0.25">
      <c r="A23" s="91"/>
      <c r="B23" s="91"/>
      <c r="C23" s="91"/>
      <c r="D23" s="91"/>
      <c r="E23" s="91" t="s">
        <v>290</v>
      </c>
      <c r="F23" s="120" t="s">
        <v>284</v>
      </c>
      <c r="G23" s="93" t="s">
        <v>308</v>
      </c>
      <c r="H23" s="121">
        <f>'Metric Definitions'!A8</f>
        <v>0</v>
      </c>
      <c r="I23" s="121">
        <f>'Metric Definitions'!B8</f>
        <v>0</v>
      </c>
    </row>
    <row r="24" spans="1:10" s="209" customFormat="1" hidden="1" x14ac:dyDescent="0.25">
      <c r="A24" s="91"/>
      <c r="B24" s="91"/>
      <c r="C24" s="91"/>
      <c r="D24" s="91"/>
      <c r="E24" s="93" t="s">
        <v>409</v>
      </c>
      <c r="F24" s="120" t="s">
        <v>284</v>
      </c>
      <c r="G24" s="93" t="s">
        <v>414</v>
      </c>
      <c r="H24" s="121">
        <f>Setup!A8</f>
        <v>0</v>
      </c>
      <c r="I24" s="121">
        <f>Setup!B8</f>
        <v>0</v>
      </c>
    </row>
    <row r="25" spans="1:10" hidden="1" x14ac:dyDescent="0.25">
      <c r="A25" s="91"/>
      <c r="B25" s="91"/>
      <c r="C25" s="91"/>
      <c r="D25" s="91"/>
      <c r="E25" s="91" t="s">
        <v>286</v>
      </c>
      <c r="F25" s="120" t="s">
        <v>284</v>
      </c>
      <c r="G25" s="93" t="s">
        <v>415</v>
      </c>
      <c r="H25" s="121">
        <f>SysConfig!A8</f>
        <v>0</v>
      </c>
      <c r="I25" s="121">
        <f>SysConfig!B8</f>
        <v>0</v>
      </c>
    </row>
    <row r="26" spans="1:10" hidden="1" x14ac:dyDescent="0.25">
      <c r="A26" s="91"/>
      <c r="B26" s="91"/>
      <c r="C26" s="91"/>
      <c r="D26" s="91"/>
      <c r="E26" s="122" t="s">
        <v>280</v>
      </c>
      <c r="F26" s="123"/>
      <c r="G26" s="123"/>
      <c r="H26" s="123"/>
      <c r="I26" s="123"/>
    </row>
    <row r="27" spans="1:10" x14ac:dyDescent="0.25">
      <c r="A27" s="91"/>
      <c r="B27" s="91"/>
      <c r="C27" s="91"/>
      <c r="D27" s="91"/>
      <c r="E27" s="91"/>
      <c r="F27" s="91"/>
      <c r="G27" s="91"/>
      <c r="H27" s="91"/>
      <c r="I27" s="91"/>
    </row>
    <row r="28" spans="1:10" ht="12" x14ac:dyDescent="0.25">
      <c r="A28" s="91"/>
      <c r="B28" s="91"/>
      <c r="C28" s="91"/>
      <c r="D28" s="91"/>
      <c r="E28" s="124" t="s">
        <v>287</v>
      </c>
      <c r="F28" s="91"/>
      <c r="G28" s="125"/>
      <c r="H28" s="121">
        <f>IFERROR(SUM(H12:H26),1)</f>
        <v>0</v>
      </c>
      <c r="I28" s="98">
        <f>IFERROR(SUM(I12:I26),1)</f>
        <v>0</v>
      </c>
    </row>
    <row r="29" spans="1:10" x14ac:dyDescent="0.25">
      <c r="A29" s="91"/>
      <c r="B29" s="91"/>
      <c r="C29" s="91"/>
      <c r="D29" s="91"/>
      <c r="E29" s="91"/>
      <c r="F29" s="91"/>
      <c r="G29" s="91"/>
      <c r="H29" s="91"/>
      <c r="I29" s="91"/>
    </row>
    <row r="30" spans="1:10" ht="15.5" hidden="1" x14ac:dyDescent="0.35">
      <c r="A30" s="117"/>
      <c r="B30" s="117"/>
      <c r="C30" s="117"/>
      <c r="D30" s="117" t="s">
        <v>306</v>
      </c>
      <c r="E30" s="117"/>
      <c r="F30" s="117"/>
      <c r="G30" s="117"/>
      <c r="H30" s="117"/>
      <c r="I30" s="117"/>
      <c r="J30" s="117"/>
    </row>
    <row r="31" spans="1:10" hidden="1" x14ac:dyDescent="0.25">
      <c r="A31" s="91"/>
      <c r="B31" s="91"/>
      <c r="C31" s="91"/>
      <c r="D31" s="91"/>
      <c r="E31" s="91"/>
      <c r="F31" s="91"/>
      <c r="G31" s="91"/>
      <c r="H31" s="91"/>
      <c r="I31" s="91"/>
      <c r="J31" s="91"/>
    </row>
    <row r="32" spans="1:10" s="27" customFormat="1" hidden="1" x14ac:dyDescent="0.25">
      <c r="A32" s="91"/>
      <c r="B32" s="91"/>
      <c r="C32" s="91"/>
      <c r="D32" s="91"/>
      <c r="E32" s="93" t="s">
        <v>394</v>
      </c>
      <c r="F32" s="91"/>
      <c r="G32" s="91"/>
      <c r="H32" s="91"/>
      <c r="I32" s="91"/>
      <c r="J32" s="91"/>
    </row>
    <row r="33" spans="1:10" hidden="1" x14ac:dyDescent="0.25">
      <c r="A33" s="91"/>
      <c r="B33" s="91"/>
      <c r="C33" s="91"/>
      <c r="D33" s="91"/>
      <c r="E33" s="93"/>
      <c r="F33" s="91"/>
      <c r="G33" s="91"/>
      <c r="H33" s="91"/>
      <c r="I33" s="91"/>
      <c r="J33" s="91"/>
    </row>
    <row r="34" spans="1:10" s="27" customFormat="1"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hidden="1" x14ac:dyDescent="0.25">
      <c r="A36" s="91"/>
      <c r="B36" s="91"/>
      <c r="C36" s="91"/>
      <c r="D36" s="91"/>
      <c r="E36" s="91"/>
      <c r="F36" s="91"/>
      <c r="G36" s="91"/>
      <c r="H36" s="91"/>
      <c r="I36" s="91"/>
      <c r="J36" s="91"/>
    </row>
    <row r="37" spans="1:10" hidden="1" x14ac:dyDescent="0.25">
      <c r="A37" s="91"/>
      <c r="B37" s="91"/>
      <c r="C37" s="91"/>
      <c r="D37" s="91"/>
      <c r="E37" s="91"/>
      <c r="F37" s="91"/>
      <c r="G37" s="91"/>
      <c r="H37" s="91"/>
      <c r="I37" s="91"/>
      <c r="J37" s="91"/>
    </row>
    <row r="38" spans="1:10" hidden="1" x14ac:dyDescent="0.25">
      <c r="A38" s="27"/>
      <c r="B38" s="91"/>
      <c r="C38" s="91"/>
      <c r="D38" s="91"/>
      <c r="E38" s="91"/>
      <c r="F38" s="91"/>
      <c r="G38" s="91"/>
      <c r="H38" s="91"/>
      <c r="I38" s="91"/>
      <c r="J38" s="91"/>
    </row>
    <row r="39" spans="1:10" hidden="1" x14ac:dyDescent="0.25">
      <c r="A39" s="91"/>
      <c r="B39" s="91"/>
      <c r="C39" s="91"/>
      <c r="D39" s="91"/>
      <c r="E39" s="91"/>
      <c r="F39" s="91"/>
      <c r="G39" s="91"/>
      <c r="H39" s="91"/>
      <c r="I39" s="91"/>
      <c r="J39" s="91"/>
    </row>
    <row r="40" spans="1:10" hidden="1" x14ac:dyDescent="0.25">
      <c r="A40" s="91"/>
      <c r="B40" s="91"/>
      <c r="C40" s="91"/>
      <c r="D40" s="91"/>
      <c r="E40" s="91"/>
      <c r="F40" s="91"/>
      <c r="G40" s="91"/>
      <c r="H40" s="91"/>
      <c r="I40" s="91"/>
      <c r="J40" s="145"/>
    </row>
    <row r="41" spans="1:10" hidden="1" x14ac:dyDescent="0.25">
      <c r="A41" s="91"/>
      <c r="B41" s="91"/>
      <c r="C41" s="91"/>
      <c r="D41" s="91"/>
      <c r="E41" s="91"/>
      <c r="F41" s="91"/>
      <c r="G41" s="91"/>
      <c r="H41" s="91"/>
      <c r="I41" s="91"/>
      <c r="J41" s="91"/>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s="27" customFormat="1"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ht="15.5" hidden="1" x14ac:dyDescent="0.35">
      <c r="A70" s="117"/>
      <c r="B70" s="117"/>
      <c r="C70" s="117"/>
      <c r="D70" s="117" t="s">
        <v>281</v>
      </c>
      <c r="E70" s="117"/>
      <c r="F70" s="117"/>
      <c r="G70" s="117"/>
      <c r="H70" s="117"/>
      <c r="I70" s="117"/>
      <c r="J70" s="117"/>
      <c r="K70" s="117"/>
    </row>
    <row r="71" spans="1:11" ht="11.5" hidden="1" customHeight="1" x14ac:dyDescent="0.25"/>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cfRule type="expression" dxfId="179" priority="1">
      <formula>IF(AND(sysChk=0,sysWarn=0),1,0)</formula>
    </cfRule>
    <cfRule type="expression" dxfId="178" priority="2">
      <formula>IF(AND(sysChk=0,sysWarn&lt;&gt;0),1,0)</formula>
    </cfRule>
    <cfRule type="expression" dxfId="177"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3 Ultimate Parent Assmt'!A1" display="Link"/>
    <hyperlink ref="F14" location="'Bidder Instructions'!A1" display="Link"/>
    <hyperlink ref="F22" location="'3.4 Subcontractor #1 Assmt'!A1" display="Link"/>
    <hyperlink ref="F23" location="'Metric Definitions'!A1" display="Link"/>
    <hyperlink ref="F25" location="SysConfig!A1" display="Link"/>
    <hyperlink ref="F24"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 customHeight="1" zeroHeight="1" x14ac:dyDescent="0.25"/>
  <cols>
    <col min="1" max="2" width="4.19921875" customWidth="1"/>
    <col min="3" max="3" width="32.69921875" customWidth="1"/>
    <col min="4" max="4" width="64.69921875" customWidth="1"/>
    <col min="5" max="8" width="18.199218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6273 Employee Benefits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SUM(A9:A33)</f>
        <v>0</v>
      </c>
      <c r="B8" s="83">
        <f>SUM(B9:B33)</f>
        <v>0</v>
      </c>
      <c r="C8" s="116"/>
      <c r="D8" s="116"/>
      <c r="E8" s="116"/>
      <c r="F8" s="116"/>
      <c r="G8" s="116"/>
      <c r="H8" s="116"/>
      <c r="I8" s="116"/>
      <c r="J8" s="116"/>
      <c r="K8" s="116"/>
      <c r="L8" s="116"/>
      <c r="M8" s="116"/>
      <c r="N8" s="116"/>
      <c r="O8" s="116"/>
      <c r="P8" s="116"/>
      <c r="Q8" s="116"/>
    </row>
    <row r="9" spans="1:17" ht="14.5" customHeight="1" x14ac:dyDescent="0.25">
      <c r="A9" s="27"/>
      <c r="B9" s="27"/>
      <c r="C9" s="27"/>
      <c r="D9" s="27"/>
      <c r="E9" s="27"/>
      <c r="F9" s="27"/>
      <c r="G9" s="27"/>
      <c r="H9" s="27"/>
      <c r="I9" s="27"/>
      <c r="J9" s="27"/>
      <c r="K9" s="27"/>
      <c r="L9" s="27"/>
      <c r="M9" s="27"/>
      <c r="N9" s="27"/>
      <c r="O9" s="27"/>
      <c r="P9" s="27"/>
    </row>
    <row r="10" spans="1:17" ht="15.5" x14ac:dyDescent="0.35">
      <c r="A10" s="3"/>
      <c r="B10" s="3"/>
      <c r="C10" s="299" t="s">
        <v>1</v>
      </c>
      <c r="D10" s="299"/>
      <c r="E10" s="299"/>
      <c r="F10" s="299"/>
      <c r="G10" s="288" t="e">
        <f>'1.2a Alternative Guarantor'!E15:F15</f>
        <v>#VALUE!</v>
      </c>
      <c r="H10" s="289"/>
      <c r="I10" s="289"/>
      <c r="J10" s="289"/>
      <c r="K10" s="289"/>
      <c r="L10" s="289"/>
      <c r="M10" s="289"/>
      <c r="N10" s="289"/>
      <c r="O10" s="289"/>
      <c r="P10" s="290"/>
    </row>
    <row r="11" spans="1:17" ht="15.5" x14ac:dyDescent="0.35">
      <c r="A11" s="3"/>
      <c r="B11" s="3"/>
      <c r="C11" s="299" t="s">
        <v>45</v>
      </c>
      <c r="D11" s="299"/>
      <c r="E11" s="299"/>
      <c r="F11" s="299"/>
      <c r="G11" s="288">
        <f>'1.2a Alternative Guarantor'!E16</f>
        <v>0</v>
      </c>
      <c r="H11" s="289"/>
      <c r="I11" s="289"/>
      <c r="J11" s="289"/>
      <c r="K11" s="289"/>
      <c r="L11" s="289"/>
      <c r="M11" s="289"/>
      <c r="N11" s="289"/>
      <c r="O11" s="289"/>
      <c r="P11" s="290"/>
    </row>
    <row r="12" spans="1:17" ht="15.5" x14ac:dyDescent="0.35">
      <c r="A12" s="3"/>
      <c r="B12" s="3"/>
      <c r="C12" s="299" t="s">
        <v>46</v>
      </c>
      <c r="D12" s="299"/>
      <c r="E12" s="299"/>
      <c r="F12" s="299"/>
      <c r="G12" s="288">
        <f>'1.2a Alternative Guarantor'!E17</f>
        <v>0</v>
      </c>
      <c r="H12" s="289"/>
      <c r="I12" s="289"/>
      <c r="J12" s="289"/>
      <c r="K12" s="289"/>
      <c r="L12" s="289"/>
      <c r="M12" s="289"/>
      <c r="N12" s="289"/>
      <c r="O12" s="289"/>
      <c r="P12" s="290"/>
    </row>
    <row r="13" spans="1:17" ht="15.5" x14ac:dyDescent="0.35">
      <c r="A13" s="3"/>
      <c r="B13" s="3"/>
      <c r="C13" s="299" t="s">
        <v>63</v>
      </c>
      <c r="D13" s="299"/>
      <c r="E13" s="299"/>
      <c r="F13" s="299"/>
      <c r="G13" s="291" t="str">
        <f>'1.2a Alternative Guarantor'!F21</f>
        <v>31/XX/20XX</v>
      </c>
      <c r="H13" s="292"/>
      <c r="I13" s="292"/>
      <c r="J13" s="292"/>
      <c r="K13" s="292"/>
      <c r="L13" s="292"/>
      <c r="M13" s="292"/>
      <c r="N13" s="292"/>
      <c r="O13" s="292"/>
      <c r="P13" s="293"/>
    </row>
    <row r="14" spans="1:17" ht="15.5" x14ac:dyDescent="0.35">
      <c r="A14" s="3"/>
      <c r="B14" s="3"/>
      <c r="C14" s="2"/>
      <c r="D14" s="4"/>
      <c r="E14" s="4"/>
      <c r="F14" s="4"/>
      <c r="G14" s="4"/>
      <c r="H14" s="4"/>
      <c r="I14" s="4"/>
      <c r="J14" s="4"/>
      <c r="K14" s="4"/>
      <c r="L14" s="4"/>
      <c r="M14" s="4"/>
      <c r="N14" s="4"/>
      <c r="O14" s="4"/>
      <c r="P14" s="4"/>
    </row>
    <row r="15" spans="1:17" ht="15.5" x14ac:dyDescent="0.35">
      <c r="A15" s="3"/>
      <c r="B15" s="3"/>
      <c r="C15" s="2"/>
      <c r="D15" s="4"/>
      <c r="E15" s="4"/>
      <c r="F15" s="4"/>
      <c r="G15" s="4"/>
      <c r="H15" s="4"/>
      <c r="I15" s="4"/>
      <c r="J15" s="4"/>
      <c r="K15" s="4"/>
      <c r="L15" s="4"/>
      <c r="M15" s="4"/>
      <c r="N15" s="4"/>
      <c r="O15" s="4"/>
      <c r="P15" s="4"/>
    </row>
    <row r="16" spans="1:17" ht="15.5" x14ac:dyDescent="0.35">
      <c r="A16" s="3"/>
      <c r="B16" s="3"/>
      <c r="C16" s="97" t="s">
        <v>396</v>
      </c>
      <c r="D16" s="3"/>
      <c r="E16" s="5"/>
      <c r="F16" s="5"/>
      <c r="G16" s="4"/>
      <c r="H16" s="4"/>
      <c r="I16" s="4"/>
      <c r="J16" s="4"/>
      <c r="K16" s="4"/>
      <c r="L16" s="4"/>
      <c r="M16" s="6"/>
      <c r="N16" s="6"/>
      <c r="O16" s="4"/>
      <c r="P16" s="4"/>
    </row>
    <row r="17" spans="1:16" ht="15.5" customHeight="1" x14ac:dyDescent="0.35">
      <c r="A17" s="8"/>
      <c r="B17" s="8"/>
      <c r="C17" s="298" t="s">
        <v>3</v>
      </c>
      <c r="D17" s="298"/>
      <c r="E17" s="7"/>
      <c r="F17" s="7" t="s">
        <v>56</v>
      </c>
      <c r="G17" s="155"/>
      <c r="H17" s="155" t="s">
        <v>59</v>
      </c>
      <c r="I17" s="155" t="s">
        <v>60</v>
      </c>
      <c r="J17" s="155"/>
      <c r="K17" s="155" t="s">
        <v>61</v>
      </c>
      <c r="L17" s="296" t="s">
        <v>397</v>
      </c>
      <c r="M17" s="296"/>
      <c r="N17" s="296"/>
      <c r="O17" s="296"/>
      <c r="P17" s="296"/>
    </row>
    <row r="18" spans="1:16" ht="141" customHeight="1" x14ac:dyDescent="0.35">
      <c r="A18" s="3"/>
      <c r="B18" s="3"/>
      <c r="C18" s="156">
        <v>1</v>
      </c>
      <c r="D18" s="156" t="s">
        <v>161</v>
      </c>
      <c r="E18" s="157" t="e">
        <f>'1.2a Alternative Guarantor'!E156</f>
        <v>#DIV/0!</v>
      </c>
      <c r="F18" s="157" t="e">
        <f>'1.2a Alternative Guarantor'!F156</f>
        <v>#DIV/0!</v>
      </c>
      <c r="G18" s="225" t="e">
        <f>'1.2a Alternative Guarantor'!E168</f>
        <v>#DIV/0!</v>
      </c>
      <c r="H18" s="225" t="e">
        <f>'1.2a Alternative Guarantor'!F168</f>
        <v>#DIV/0!</v>
      </c>
      <c r="I18" s="9"/>
      <c r="J18" s="9"/>
      <c r="K18" s="9"/>
      <c r="L18" s="294"/>
      <c r="M18" s="294"/>
      <c r="N18" s="294"/>
      <c r="O18" s="294"/>
      <c r="P18" s="294"/>
    </row>
    <row r="19" spans="1:16" ht="141" customHeight="1" x14ac:dyDescent="0.35">
      <c r="A19" s="3"/>
      <c r="B19" s="3"/>
      <c r="C19" s="156">
        <v>2</v>
      </c>
      <c r="D19" s="156" t="s">
        <v>66</v>
      </c>
      <c r="E19" s="157">
        <f>'1.2a Alternative Guarantor'!E157</f>
        <v>0</v>
      </c>
      <c r="F19" s="157">
        <f>'1.2a Alternative Guarantor'!F157</f>
        <v>0</v>
      </c>
      <c r="G19" s="225" t="str">
        <f>'1.2a Alternative Guarantor'!E169</f>
        <v>A</v>
      </c>
      <c r="H19" s="225" t="str">
        <f>'1.2a Alternative Guarantor'!F169</f>
        <v>A</v>
      </c>
      <c r="I19" s="9"/>
      <c r="J19" s="9"/>
      <c r="K19" s="9"/>
      <c r="L19" s="294"/>
      <c r="M19" s="294"/>
      <c r="N19" s="294"/>
      <c r="O19" s="294"/>
      <c r="P19" s="294"/>
    </row>
    <row r="20" spans="1:16" ht="141" customHeight="1" x14ac:dyDescent="0.35">
      <c r="A20" s="3"/>
      <c r="B20" s="3"/>
      <c r="C20" s="156" t="s">
        <v>67</v>
      </c>
      <c r="D20" s="156" t="s">
        <v>247</v>
      </c>
      <c r="E20" s="157" t="str">
        <f>'1.2a Alternative Guarantor'!E158</f>
        <v>N/A</v>
      </c>
      <c r="F20" s="157" t="str">
        <f>'1.2a Alternative Guarantor'!F158</f>
        <v>N/A</v>
      </c>
      <c r="G20" s="225" t="str">
        <f>'1.2a Alternative Guarantor'!E170</f>
        <v>N/A</v>
      </c>
      <c r="H20" s="225" t="str">
        <f>'1.2a Alternative Guarantor'!F170</f>
        <v>N/A</v>
      </c>
      <c r="I20" s="9"/>
      <c r="J20" s="9"/>
      <c r="K20" s="9"/>
      <c r="L20" s="294"/>
      <c r="M20" s="294"/>
      <c r="N20" s="294"/>
      <c r="O20" s="294"/>
      <c r="P20" s="294"/>
    </row>
    <row r="21" spans="1:16" ht="141" customHeight="1" x14ac:dyDescent="0.35">
      <c r="A21" s="3"/>
      <c r="B21" s="3"/>
      <c r="C21" s="156" t="s">
        <v>70</v>
      </c>
      <c r="D21" s="156" t="s">
        <v>71</v>
      </c>
      <c r="E21" s="157" t="e">
        <f>'1.2a Alternative Guarantor'!E159</f>
        <v>#DIV/0!</v>
      </c>
      <c r="F21" s="157" t="e">
        <f>'1.2a Alternative Guarantor'!F159</f>
        <v>#DIV/0!</v>
      </c>
      <c r="G21" s="225" t="e">
        <f>'1.2a Alternative Guarantor'!E171</f>
        <v>#DIV/0!</v>
      </c>
      <c r="H21" s="225" t="e">
        <f>'1.2a Alternative Guarantor'!F171</f>
        <v>#DIV/0!</v>
      </c>
      <c r="I21" s="9"/>
      <c r="J21" s="9"/>
      <c r="K21" s="9"/>
      <c r="L21" s="294"/>
      <c r="M21" s="294"/>
      <c r="N21" s="294"/>
      <c r="O21" s="294"/>
      <c r="P21" s="294"/>
    </row>
    <row r="22" spans="1:16" ht="141" customHeight="1" x14ac:dyDescent="0.35">
      <c r="A22" s="3"/>
      <c r="B22" s="3"/>
      <c r="C22" s="156">
        <v>4</v>
      </c>
      <c r="D22" s="156" t="s">
        <v>79</v>
      </c>
      <c r="E22" s="157" t="e">
        <f>'1.2a Alternative Guarantor'!E160</f>
        <v>#DIV/0!</v>
      </c>
      <c r="F22" s="157" t="e">
        <f>'1.2a Alternative Guarantor'!F160</f>
        <v>#DIV/0!</v>
      </c>
      <c r="G22" s="225" t="e">
        <f>'1.2a Alternative Guarantor'!E172</f>
        <v>#DIV/0!</v>
      </c>
      <c r="H22" s="225" t="e">
        <f>'1.2a Alternative Guarantor'!F172</f>
        <v>#DIV/0!</v>
      </c>
      <c r="I22" s="160"/>
      <c r="J22" s="9"/>
      <c r="K22" s="162"/>
      <c r="L22" s="286"/>
      <c r="M22" s="286"/>
      <c r="N22" s="286"/>
      <c r="O22" s="286"/>
      <c r="P22" s="287"/>
    </row>
    <row r="23" spans="1:16" ht="141" customHeight="1" x14ac:dyDescent="0.35">
      <c r="A23" s="3"/>
      <c r="B23" s="3"/>
      <c r="C23" s="156">
        <v>5</v>
      </c>
      <c r="D23" s="156" t="s">
        <v>73</v>
      </c>
      <c r="E23" s="157" t="e">
        <f>'1.2a Alternative Guarantor'!E161</f>
        <v>#DIV/0!</v>
      </c>
      <c r="F23" s="157" t="e">
        <f>'1.2a Alternative Guarantor'!F161</f>
        <v>#DIV/0!</v>
      </c>
      <c r="G23" s="225" t="str">
        <f>'1.2a Alternative Guarantor'!E173</f>
        <v>G</v>
      </c>
      <c r="H23" s="225" t="str">
        <f>'1.2a Alternative Guarantor'!F173</f>
        <v>G</v>
      </c>
      <c r="I23" s="160"/>
      <c r="J23" s="9"/>
      <c r="K23" s="162"/>
      <c r="L23" s="286"/>
      <c r="M23" s="286"/>
      <c r="N23" s="286"/>
      <c r="O23" s="286"/>
      <c r="P23" s="287"/>
    </row>
    <row r="24" spans="1:16" ht="141" customHeight="1" x14ac:dyDescent="0.35">
      <c r="A24" s="3"/>
      <c r="B24" s="3"/>
      <c r="C24" s="156">
        <v>6</v>
      </c>
      <c r="D24" s="156" t="s">
        <v>76</v>
      </c>
      <c r="E24" s="157" t="e">
        <f>'1.2a Alternative Guarantor'!E162</f>
        <v>#DIV/0!</v>
      </c>
      <c r="F24" s="157" t="e">
        <f>'1.2a Alternative Guarantor'!F162</f>
        <v>#DIV/0!</v>
      </c>
      <c r="G24" s="225" t="e">
        <f>'1.2a Alternative Guarantor'!E174</f>
        <v>#DIV/0!</v>
      </c>
      <c r="H24" s="225" t="e">
        <f>'1.2a Alternative Guarantor'!F174</f>
        <v>#DIV/0!</v>
      </c>
      <c r="I24" s="160"/>
      <c r="J24" s="9"/>
      <c r="K24" s="162"/>
      <c r="L24" s="286"/>
      <c r="M24" s="286"/>
      <c r="N24" s="286"/>
      <c r="O24" s="286"/>
      <c r="P24" s="287"/>
    </row>
    <row r="25" spans="1:16" ht="141" customHeight="1" x14ac:dyDescent="0.35">
      <c r="A25" s="3"/>
      <c r="B25" s="3"/>
      <c r="C25" s="156">
        <v>7</v>
      </c>
      <c r="D25" s="156" t="s">
        <v>77</v>
      </c>
      <c r="E25" s="157">
        <f>'1.2a Alternative Guarantor'!E163</f>
        <v>0</v>
      </c>
      <c r="F25" s="157">
        <f>'1.2a Alternative Guarantor'!F163</f>
        <v>0</v>
      </c>
      <c r="G25" s="225" t="str">
        <f>'1.2a Alternative Guarantor'!E175</f>
        <v>R</v>
      </c>
      <c r="H25" s="225" t="str">
        <f>'1.2a Alternative Guarantor'!F175</f>
        <v>R</v>
      </c>
      <c r="I25" s="9"/>
      <c r="J25" s="9"/>
      <c r="K25" s="9"/>
      <c r="L25" s="294"/>
      <c r="M25" s="294"/>
      <c r="N25" s="294"/>
      <c r="O25" s="294"/>
      <c r="P25" s="294"/>
    </row>
    <row r="26" spans="1:16" ht="141" customHeight="1" x14ac:dyDescent="0.35">
      <c r="A26" s="3"/>
      <c r="B26" s="3"/>
      <c r="C26" s="156">
        <v>8</v>
      </c>
      <c r="D26" s="156" t="s">
        <v>78</v>
      </c>
      <c r="E26" s="157" t="e">
        <f>'1.2a Alternative Guarantor'!E164</f>
        <v>#DIV/0!</v>
      </c>
      <c r="F26" s="157" t="e">
        <f>'1.2a Alternative Guarantor'!F164</f>
        <v>#DIV/0!</v>
      </c>
      <c r="G26" s="225" t="e">
        <f>'1.2a Alternative Guarantor'!E176</f>
        <v>#DIV/0!</v>
      </c>
      <c r="H26" s="225" t="e">
        <f>'1.2a Alternative Guarantor'!F176</f>
        <v>#DIV/0!</v>
      </c>
      <c r="I26" s="10"/>
      <c r="J26" s="10"/>
      <c r="K26" s="10"/>
      <c r="L26" s="294"/>
      <c r="M26" s="294"/>
      <c r="N26" s="294"/>
      <c r="O26" s="294"/>
      <c r="P26" s="294"/>
    </row>
    <row r="27" spans="1:16" ht="15.5" x14ac:dyDescent="0.35">
      <c r="A27" s="3"/>
      <c r="B27" s="3"/>
      <c r="C27" s="2"/>
      <c r="D27" s="2"/>
      <c r="E27" s="4"/>
      <c r="F27" s="4"/>
      <c r="G27" s="4"/>
      <c r="H27" s="4"/>
      <c r="I27" s="4"/>
      <c r="J27" s="4"/>
      <c r="K27" s="4"/>
      <c r="L27" s="4"/>
      <c r="M27" s="4"/>
      <c r="N27" s="4"/>
      <c r="O27" s="4"/>
      <c r="P27" s="4"/>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117" t="s">
        <v>152</v>
      </c>
      <c r="B33" s="117"/>
      <c r="C33" s="117"/>
      <c r="D33" s="117"/>
      <c r="E33" s="117"/>
      <c r="F33" s="117"/>
      <c r="G33" s="117"/>
      <c r="H33" s="117"/>
      <c r="I33" s="117"/>
      <c r="J33" s="117"/>
      <c r="K33" s="117"/>
      <c r="L33" s="117"/>
      <c r="M33" s="117"/>
      <c r="N33" s="117"/>
      <c r="O33" s="117"/>
      <c r="P33" s="117"/>
      <c r="Q33" s="117"/>
    </row>
    <row r="34" spans="1:17" ht="14.5" customHeight="1" x14ac:dyDescent="0.25"/>
    <row r="35" spans="1:17" ht="14.5" customHeight="1" x14ac:dyDescent="0.25"/>
  </sheetData>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6273 Employee Benefits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68" t="s">
        <v>385</v>
      </c>
      <c r="F10" s="170"/>
      <c r="G10" s="170"/>
      <c r="H10" s="167"/>
      <c r="I10" s="77"/>
    </row>
    <row r="11" spans="1:18" ht="15.5" x14ac:dyDescent="0.25">
      <c r="A11" s="27"/>
      <c r="B11" s="27"/>
      <c r="C11" s="27"/>
      <c r="E11" s="168" t="s">
        <v>388</v>
      </c>
      <c r="F11" s="167"/>
      <c r="G11" s="167"/>
      <c r="H11" s="169" t="s">
        <v>284</v>
      </c>
      <c r="I11" s="77"/>
    </row>
    <row r="12" spans="1:18" ht="15.5" x14ac:dyDescent="0.25">
      <c r="A12" s="27"/>
      <c r="B12" s="27"/>
      <c r="C12" s="27"/>
      <c r="D12" s="27"/>
      <c r="E12" s="178"/>
      <c r="F12" s="52"/>
      <c r="G12" s="52"/>
      <c r="H12" s="52"/>
      <c r="I12" s="52"/>
    </row>
    <row r="13" spans="1:18" s="27" customFormat="1" ht="15.5" x14ac:dyDescent="0.25">
      <c r="E13" s="178"/>
      <c r="F13" s="52"/>
      <c r="G13" s="52"/>
      <c r="H13" s="52"/>
      <c r="I13" s="52"/>
      <c r="J13"/>
      <c r="K13"/>
      <c r="L13"/>
      <c r="M13"/>
      <c r="N13"/>
      <c r="O13"/>
      <c r="P13"/>
      <c r="Q13"/>
      <c r="R13"/>
    </row>
    <row r="14" spans="1:18" s="27" customFormat="1" ht="15.5" x14ac:dyDescent="0.25">
      <c r="E14" s="168" t="s">
        <v>389</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0" t="s">
        <v>159</v>
      </c>
      <c r="I18" s="300"/>
    </row>
    <row r="19" spans="1:16383" ht="15.5" x14ac:dyDescent="0.35">
      <c r="A19" s="27"/>
      <c r="B19" s="27"/>
      <c r="C19" s="27"/>
      <c r="E19" s="117" t="s">
        <v>166</v>
      </c>
      <c r="F19" s="117" t="s">
        <v>160</v>
      </c>
      <c r="G19" s="117" t="s">
        <v>298</v>
      </c>
      <c r="H19" s="163" t="s">
        <v>417</v>
      </c>
      <c r="I19" s="163" t="s">
        <v>372</v>
      </c>
    </row>
    <row r="20" spans="1:16383" ht="125" customHeight="1" x14ac:dyDescent="0.25">
      <c r="A20" s="27"/>
      <c r="B20" s="27"/>
      <c r="C20" s="27"/>
      <c r="E20" s="164">
        <v>1</v>
      </c>
      <c r="F20" s="165" t="s">
        <v>161</v>
      </c>
      <c r="G20" s="165"/>
      <c r="H20" s="166" t="s">
        <v>352</v>
      </c>
      <c r="I20" s="166" t="s">
        <v>300</v>
      </c>
    </row>
    <row r="21" spans="1:16383" ht="125" customHeight="1" x14ac:dyDescent="0.25">
      <c r="A21" s="27"/>
      <c r="B21" s="27"/>
      <c r="C21" s="27"/>
      <c r="E21" s="164">
        <v>2</v>
      </c>
      <c r="F21" s="165" t="s">
        <v>66</v>
      </c>
      <c r="G21" s="165"/>
      <c r="H21" s="166" t="s">
        <v>374</v>
      </c>
      <c r="I21" s="166" t="s">
        <v>299</v>
      </c>
    </row>
    <row r="22" spans="1:16383" ht="321.5" customHeight="1" x14ac:dyDescent="0.25">
      <c r="A22" s="27"/>
      <c r="B22" s="27"/>
      <c r="C22" s="27"/>
      <c r="E22" s="164" t="s">
        <v>162</v>
      </c>
      <c r="F22" s="165" t="s">
        <v>247</v>
      </c>
      <c r="G22" s="165"/>
      <c r="H22" s="166" t="s">
        <v>351</v>
      </c>
      <c r="I22" s="166" t="s">
        <v>334</v>
      </c>
    </row>
    <row r="23" spans="1:16383" ht="362.5" customHeight="1" x14ac:dyDescent="0.25">
      <c r="A23" s="27"/>
      <c r="B23" s="27"/>
      <c r="C23" s="27"/>
      <c r="E23" s="164" t="s">
        <v>163</v>
      </c>
      <c r="F23" s="165" t="s">
        <v>75</v>
      </c>
      <c r="G23" s="165"/>
      <c r="H23" s="166" t="s">
        <v>375</v>
      </c>
      <c r="I23" s="166" t="s">
        <v>335</v>
      </c>
    </row>
    <row r="24" spans="1:16383" ht="372" x14ac:dyDescent="0.25">
      <c r="A24" s="27"/>
      <c r="B24" s="27"/>
      <c r="C24" s="27"/>
      <c r="E24" s="164">
        <v>4</v>
      </c>
      <c r="F24" s="165" t="s">
        <v>79</v>
      </c>
      <c r="G24" s="165"/>
      <c r="H24" s="166" t="s">
        <v>376</v>
      </c>
      <c r="I24" s="166" t="s">
        <v>353</v>
      </c>
    </row>
    <row r="25" spans="1:16383" ht="143" customHeight="1" x14ac:dyDescent="0.25">
      <c r="A25" s="27"/>
      <c r="B25" s="27"/>
      <c r="C25" s="27"/>
      <c r="E25" s="164">
        <v>5</v>
      </c>
      <c r="F25" s="165" t="s">
        <v>73</v>
      </c>
      <c r="G25" s="165"/>
      <c r="H25" s="166" t="s">
        <v>377</v>
      </c>
      <c r="I25" s="166" t="s">
        <v>354</v>
      </c>
    </row>
    <row r="26" spans="1:16383" ht="125" customHeight="1" x14ac:dyDescent="0.25">
      <c r="A26" s="27"/>
      <c r="B26" s="27"/>
      <c r="C26" s="27"/>
      <c r="E26" s="164">
        <v>6</v>
      </c>
      <c r="F26" s="165" t="s">
        <v>76</v>
      </c>
      <c r="G26" s="165"/>
      <c r="H26" s="166" t="s">
        <v>301</v>
      </c>
      <c r="I26" s="166" t="s">
        <v>301</v>
      </c>
    </row>
    <row r="27" spans="1:16383" ht="125.5" customHeight="1" x14ac:dyDescent="0.25">
      <c r="A27" s="27"/>
      <c r="B27" s="27"/>
      <c r="C27" s="27"/>
      <c r="E27" s="164">
        <v>7</v>
      </c>
      <c r="F27" s="165" t="s">
        <v>77</v>
      </c>
      <c r="G27" s="165"/>
      <c r="H27" s="166" t="s">
        <v>165</v>
      </c>
      <c r="I27" s="166" t="s">
        <v>164</v>
      </c>
    </row>
    <row r="28" spans="1:16383" ht="370.5" customHeight="1" x14ac:dyDescent="0.25">
      <c r="A28" s="27"/>
      <c r="B28" s="27"/>
      <c r="C28" s="27"/>
      <c r="E28" s="164">
        <v>8</v>
      </c>
      <c r="F28" s="165" t="s">
        <v>78</v>
      </c>
      <c r="G28" s="165"/>
      <c r="H28" s="166" t="s">
        <v>303</v>
      </c>
      <c r="I28" s="166" t="s">
        <v>304</v>
      </c>
    </row>
    <row r="29" spans="1:16383" ht="14.5" customHeight="1" x14ac:dyDescent="0.25"/>
    <row r="30" spans="1:16383" ht="14.5" customHeight="1" x14ac:dyDescent="0.25"/>
    <row r="31" spans="1:16383" s="27" customFormat="1" ht="15.5" x14ac:dyDescent="0.35">
      <c r="A31" s="90" t="s">
        <v>152</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09" customWidth="1"/>
    <col min="3" max="3" width="2" style="209" customWidth="1"/>
    <col min="4" max="4" width="20.3984375" style="209" customWidth="1"/>
    <col min="5" max="5" width="32.19921875" style="209" customWidth="1"/>
    <col min="6" max="6" width="48.59765625" style="209" customWidth="1"/>
    <col min="7" max="7" width="77.19921875" style="209" bestFit="1" customWidth="1"/>
    <col min="8" max="8" width="9.19921875" style="209" customWidth="1"/>
    <col min="9" max="16384" width="9.19921875" style="209" hidden="1"/>
  </cols>
  <sheetData>
    <row r="1" spans="1:8" x14ac:dyDescent="0.25">
      <c r="A1" s="81"/>
      <c r="B1" s="81"/>
      <c r="C1" s="81"/>
      <c r="D1" s="81"/>
      <c r="E1" s="81"/>
      <c r="F1" s="83"/>
      <c r="G1" s="83"/>
      <c r="H1" s="83"/>
    </row>
    <row r="2" spans="1:8" ht="13" x14ac:dyDescent="0.25">
      <c r="A2" s="81"/>
      <c r="B2" s="81"/>
      <c r="C2" s="84" t="str">
        <f>cstProjectName</f>
        <v>RM 6273 Employee Benefits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0" t="str">
        <f>HYPERLINK("#'Contents'!A1","Click for Contents")</f>
        <v>Click for Contents</v>
      </c>
      <c r="D6" s="24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23" t="s">
        <v>98</v>
      </c>
      <c r="G9" s="80"/>
    </row>
    <row r="10" spans="1:8" x14ac:dyDescent="0.25">
      <c r="A10" s="80"/>
      <c r="B10" s="80"/>
      <c r="C10" s="80"/>
      <c r="D10" s="80"/>
      <c r="E10" s="80"/>
      <c r="F10" s="80"/>
      <c r="G10" s="80"/>
    </row>
    <row r="11" spans="1:8" ht="15.5" x14ac:dyDescent="0.35">
      <c r="A11" s="90"/>
      <c r="B11" s="90"/>
      <c r="C11" s="90"/>
      <c r="D11" s="90" t="s">
        <v>390</v>
      </c>
      <c r="E11" s="90"/>
      <c r="F11" s="90"/>
      <c r="G11" s="90"/>
    </row>
    <row r="12" spans="1:8" x14ac:dyDescent="0.25">
      <c r="A12" s="80"/>
      <c r="B12" s="80"/>
      <c r="C12" s="80"/>
      <c r="D12" s="80"/>
      <c r="E12" s="80"/>
      <c r="F12" s="80"/>
      <c r="G12" s="80"/>
    </row>
    <row r="13" spans="1:8" ht="15.5" x14ac:dyDescent="0.35">
      <c r="A13" s="80"/>
      <c r="B13" s="80"/>
      <c r="C13" s="80"/>
      <c r="D13" s="301" t="s">
        <v>401</v>
      </c>
      <c r="E13" s="301"/>
      <c r="F13" s="301"/>
      <c r="G13" s="301"/>
    </row>
    <row r="14" spans="1:8" x14ac:dyDescent="0.25">
      <c r="A14" s="80"/>
      <c r="B14" s="80"/>
      <c r="C14" s="80"/>
      <c r="D14" s="80"/>
      <c r="E14" s="80"/>
      <c r="F14" s="80"/>
      <c r="G14" s="80"/>
    </row>
    <row r="15" spans="1:8" ht="15.5" x14ac:dyDescent="0.35">
      <c r="A15" s="90"/>
      <c r="B15" s="90"/>
      <c r="C15" s="90"/>
      <c r="D15" s="90" t="s">
        <v>249</v>
      </c>
      <c r="E15" s="90"/>
      <c r="F15" s="90"/>
      <c r="G15" s="90"/>
      <c r="H15"/>
    </row>
    <row r="16" spans="1:8" x14ac:dyDescent="0.25">
      <c r="A16" s="80"/>
      <c r="B16" s="80"/>
      <c r="C16" s="80"/>
      <c r="D16" s="80"/>
      <c r="E16" s="80"/>
      <c r="F16" s="80"/>
      <c r="G16" s="80"/>
      <c r="H16"/>
    </row>
    <row r="17" spans="1:8" ht="12" x14ac:dyDescent="0.25">
      <c r="A17" s="80"/>
      <c r="B17" s="80"/>
      <c r="C17" s="80"/>
      <c r="D17" s="80"/>
      <c r="E17" s="91" t="s">
        <v>338</v>
      </c>
      <c r="F17" s="196" t="s">
        <v>470</v>
      </c>
      <c r="G17" s="97" t="s">
        <v>337</v>
      </c>
      <c r="H17"/>
    </row>
    <row r="18" spans="1:8" ht="12" x14ac:dyDescent="0.25">
      <c r="A18" s="80"/>
      <c r="B18" s="80"/>
      <c r="C18" s="80"/>
      <c r="D18" s="80"/>
      <c r="E18" s="93" t="s">
        <v>250</v>
      </c>
      <c r="F18" s="197" t="s">
        <v>458</v>
      </c>
      <c r="G18" s="97" t="s">
        <v>391</v>
      </c>
      <c r="H18"/>
    </row>
    <row r="19" spans="1:8" ht="12" x14ac:dyDescent="0.25">
      <c r="A19" s="80"/>
      <c r="B19" s="80"/>
      <c r="C19" s="80"/>
      <c r="D19" s="80"/>
      <c r="E19" s="93" t="s">
        <v>319</v>
      </c>
      <c r="F19" s="198" t="s">
        <v>459</v>
      </c>
      <c r="G19" s="125" t="s">
        <v>436</v>
      </c>
      <c r="H19"/>
    </row>
    <row r="20" spans="1:8" ht="12" x14ac:dyDescent="0.25">
      <c r="A20" s="80"/>
      <c r="B20" s="80"/>
      <c r="C20" s="80"/>
      <c r="D20" s="80"/>
      <c r="E20" s="93" t="s">
        <v>251</v>
      </c>
      <c r="F20" s="199"/>
      <c r="G20" s="125" t="s">
        <v>437</v>
      </c>
      <c r="H20"/>
    </row>
    <row r="21" spans="1:8" ht="12" x14ac:dyDescent="0.25">
      <c r="A21" s="80"/>
      <c r="B21" s="80"/>
      <c r="C21" s="80"/>
      <c r="D21" s="80"/>
      <c r="E21" s="91" t="s">
        <v>320</v>
      </c>
      <c r="F21" s="198" t="s">
        <v>460</v>
      </c>
      <c r="G21" s="125" t="s">
        <v>438</v>
      </c>
      <c r="H21"/>
    </row>
    <row r="22" spans="1:8" ht="12" x14ac:dyDescent="0.25">
      <c r="A22" s="80"/>
      <c r="B22" s="80"/>
      <c r="C22" s="80"/>
      <c r="D22" s="80"/>
      <c r="E22" s="93" t="s">
        <v>252</v>
      </c>
      <c r="F22" s="196" t="s">
        <v>253</v>
      </c>
      <c r="G22" s="125" t="s">
        <v>361</v>
      </c>
      <c r="H22"/>
    </row>
    <row r="23" spans="1:8" ht="12" x14ac:dyDescent="0.25">
      <c r="A23" s="80"/>
      <c r="B23" s="80"/>
      <c r="C23" s="80"/>
      <c r="D23" s="80"/>
      <c r="E23" s="80"/>
      <c r="F23" s="200" t="s">
        <v>398</v>
      </c>
      <c r="G23" s="92"/>
      <c r="H23"/>
    </row>
    <row r="24" spans="1:8" ht="15.5" x14ac:dyDescent="0.35">
      <c r="A24" s="90"/>
      <c r="B24" s="90"/>
      <c r="C24" s="90"/>
      <c r="D24" s="90" t="s">
        <v>254</v>
      </c>
      <c r="E24" s="90"/>
      <c r="F24" s="90"/>
      <c r="G24" s="90"/>
      <c r="H24"/>
    </row>
    <row r="25" spans="1:8" x14ac:dyDescent="0.25">
      <c r="A25" s="80"/>
      <c r="B25" s="80"/>
      <c r="C25" s="80"/>
      <c r="D25" s="80"/>
      <c r="E25" s="91"/>
      <c r="F25" s="80"/>
      <c r="G25" s="80"/>
      <c r="H25"/>
    </row>
    <row r="26" spans="1:8" ht="12" x14ac:dyDescent="0.25">
      <c r="A26" s="80"/>
      <c r="B26" s="80"/>
      <c r="C26" s="80"/>
      <c r="D26" s="80"/>
      <c r="E26" s="93" t="s">
        <v>321</v>
      </c>
      <c r="F26" s="219">
        <v>44287</v>
      </c>
      <c r="G26" s="97" t="s">
        <v>339</v>
      </c>
      <c r="H26"/>
    </row>
    <row r="27" spans="1:8" x14ac:dyDescent="0.25">
      <c r="A27" s="80"/>
      <c r="B27" s="80"/>
      <c r="C27" s="80"/>
      <c r="D27" s="80"/>
      <c r="E27" s="91"/>
      <c r="F27" s="91"/>
      <c r="G27" s="80"/>
      <c r="H27"/>
    </row>
    <row r="28" spans="1:8" ht="15.5" x14ac:dyDescent="0.35">
      <c r="A28" s="90"/>
      <c r="B28" s="90"/>
      <c r="C28" s="90"/>
      <c r="D28" s="90" t="s">
        <v>281</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activeCell="D78" sqref="D78"/>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410</v>
      </c>
      <c r="D1" s="81"/>
      <c r="E1" s="81"/>
      <c r="F1" s="83"/>
      <c r="G1" s="83"/>
      <c r="H1" s="83"/>
    </row>
    <row r="2" spans="1:8" ht="13" x14ac:dyDescent="0.25">
      <c r="A2" s="81"/>
      <c r="B2" s="81"/>
      <c r="C2" s="84" t="str">
        <f>cstProjectName</f>
        <v>RM 6273 Employee Benefits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0" t="str">
        <f>HYPERLINK("#'Contents'!A1","Click for Contents")</f>
        <v>Click for Contents</v>
      </c>
      <c r="D6" s="24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390</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2" t="s">
        <v>411</v>
      </c>
      <c r="E13" s="302"/>
      <c r="F13" s="302"/>
      <c r="G13" s="302"/>
    </row>
    <row r="14" spans="1:8" s="27" customFormat="1" x14ac:dyDescent="0.25">
      <c r="A14" s="80"/>
      <c r="B14" s="80"/>
      <c r="C14" s="80"/>
      <c r="D14" s="80"/>
      <c r="E14" s="80"/>
      <c r="F14" s="80"/>
      <c r="G14" s="80"/>
    </row>
    <row r="15" spans="1:8" ht="15.5" x14ac:dyDescent="0.35">
      <c r="A15" s="90"/>
      <c r="B15" s="90"/>
      <c r="C15" s="90"/>
      <c r="D15" s="90" t="s">
        <v>402</v>
      </c>
      <c r="E15" s="90"/>
      <c r="F15" s="90"/>
      <c r="G15" s="90"/>
    </row>
    <row r="16" spans="1:8" ht="12" x14ac:dyDescent="0.25">
      <c r="A16" s="80"/>
      <c r="B16" s="80"/>
      <c r="C16" s="80"/>
      <c r="D16" s="80"/>
      <c r="E16" s="80"/>
      <c r="F16" s="97" t="s">
        <v>311</v>
      </c>
      <c r="G16" s="80"/>
    </row>
    <row r="17" spans="1:7" x14ac:dyDescent="0.25">
      <c r="A17" s="80"/>
      <c r="B17" s="80"/>
      <c r="C17" s="80"/>
      <c r="D17" s="80"/>
      <c r="E17" s="80"/>
      <c r="F17" s="80"/>
      <c r="G17" s="80"/>
    </row>
    <row r="18" spans="1:7" ht="15.5" x14ac:dyDescent="0.35">
      <c r="A18" s="90"/>
      <c r="B18" s="90"/>
      <c r="C18" s="90"/>
      <c r="D18" s="90" t="s">
        <v>403</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198" t="s">
        <v>103</v>
      </c>
      <c r="G20" s="80"/>
    </row>
    <row r="21" spans="1:7" outlineLevel="1" x14ac:dyDescent="0.25">
      <c r="A21" s="80"/>
      <c r="B21" s="80"/>
      <c r="C21" s="80"/>
      <c r="D21" s="80"/>
      <c r="E21" s="80"/>
      <c r="F21" s="198" t="s">
        <v>104</v>
      </c>
      <c r="G21" s="80"/>
    </row>
    <row r="22" spans="1:7" outlineLevel="1" x14ac:dyDescent="0.25">
      <c r="A22" s="80"/>
      <c r="B22" s="80"/>
      <c r="C22" s="80"/>
      <c r="D22" s="80"/>
      <c r="E22" s="80"/>
      <c r="F22" s="198" t="s">
        <v>99</v>
      </c>
      <c r="G22" s="80"/>
    </row>
    <row r="23" spans="1:7" outlineLevel="1" x14ac:dyDescent="0.25">
      <c r="A23" s="80"/>
      <c r="B23" s="80"/>
      <c r="C23" s="80"/>
      <c r="D23" s="80"/>
      <c r="E23" s="80"/>
      <c r="F23" s="198" t="s">
        <v>100</v>
      </c>
      <c r="G23" s="80"/>
    </row>
    <row r="24" spans="1:7" outlineLevel="1" x14ac:dyDescent="0.25">
      <c r="A24" s="80"/>
      <c r="B24" s="80"/>
      <c r="C24" s="80"/>
      <c r="D24" s="80"/>
      <c r="E24" s="80"/>
      <c r="F24" s="198" t="s">
        <v>101</v>
      </c>
      <c r="G24" s="80"/>
    </row>
    <row r="25" spans="1:7" outlineLevel="1" x14ac:dyDescent="0.25">
      <c r="A25" s="80"/>
      <c r="B25" s="80"/>
      <c r="C25" s="80"/>
      <c r="D25" s="80"/>
      <c r="E25" s="80"/>
      <c r="F25" s="198" t="s">
        <v>439</v>
      </c>
      <c r="G25" s="80"/>
    </row>
    <row r="26" spans="1:7" outlineLevel="1" x14ac:dyDescent="0.25">
      <c r="A26" s="80"/>
      <c r="B26" s="80"/>
      <c r="C26" s="80"/>
      <c r="D26" s="80"/>
      <c r="E26" s="80"/>
      <c r="F26" s="198" t="s">
        <v>102</v>
      </c>
      <c r="G26" s="80"/>
    </row>
    <row r="27" spans="1:7" outlineLevel="1" x14ac:dyDescent="0.25">
      <c r="A27" s="80"/>
      <c r="B27" s="80"/>
      <c r="C27" s="80"/>
      <c r="D27" s="80"/>
      <c r="E27" s="80"/>
      <c r="F27" s="198" t="s">
        <v>47</v>
      </c>
      <c r="G27" s="80"/>
    </row>
    <row r="28" spans="1:7" ht="12" x14ac:dyDescent="0.25">
      <c r="A28" s="80"/>
      <c r="B28" s="80"/>
      <c r="C28" s="80"/>
      <c r="D28" s="80"/>
      <c r="E28" s="80"/>
      <c r="F28" s="125" t="s">
        <v>399</v>
      </c>
      <c r="G28" s="80"/>
    </row>
    <row r="29" spans="1:7" ht="15.5" x14ac:dyDescent="0.35">
      <c r="A29" s="90"/>
      <c r="B29" s="90"/>
      <c r="C29" s="90"/>
      <c r="D29" s="90" t="s">
        <v>404</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366</v>
      </c>
      <c r="F31" s="61"/>
      <c r="G31" s="80"/>
    </row>
    <row r="32" spans="1:7" ht="12" outlineLevel="1" x14ac:dyDescent="0.3">
      <c r="A32" s="80"/>
      <c r="B32" s="80"/>
      <c r="C32" s="80"/>
      <c r="D32" s="61"/>
      <c r="E32" s="61"/>
      <c r="F32" s="198" t="s">
        <v>369</v>
      </c>
      <c r="G32" s="80"/>
    </row>
    <row r="33" spans="1:7" ht="12" outlineLevel="1" x14ac:dyDescent="0.3">
      <c r="A33" s="80"/>
      <c r="B33" s="80"/>
      <c r="C33" s="80"/>
      <c r="D33" s="61"/>
      <c r="E33" s="61"/>
      <c r="F33" s="198" t="s">
        <v>416</v>
      </c>
      <c r="G33" s="80"/>
    </row>
    <row r="34" spans="1:7" ht="12" outlineLevel="1" x14ac:dyDescent="0.3">
      <c r="A34" s="80"/>
      <c r="B34" s="80"/>
      <c r="C34" s="80"/>
      <c r="D34" s="61"/>
      <c r="E34" s="61"/>
      <c r="F34" s="125" t="s">
        <v>400</v>
      </c>
      <c r="G34" s="80"/>
    </row>
    <row r="35" spans="1:7" x14ac:dyDescent="0.25">
      <c r="A35" s="80"/>
      <c r="B35" s="80"/>
      <c r="C35" s="80"/>
      <c r="D35" s="80"/>
      <c r="E35" s="80"/>
      <c r="G35" s="80"/>
    </row>
    <row r="36" spans="1:7" ht="15.5" x14ac:dyDescent="0.35">
      <c r="A36" s="90"/>
      <c r="B36" s="90"/>
      <c r="C36" s="90"/>
      <c r="D36" s="90" t="s">
        <v>405</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198" t="s">
        <v>138</v>
      </c>
      <c r="G38" s="80"/>
    </row>
    <row r="39" spans="1:7" outlineLevel="1" x14ac:dyDescent="0.25">
      <c r="A39" s="80"/>
      <c r="B39" s="80"/>
      <c r="C39" s="80"/>
      <c r="D39" s="80"/>
      <c r="E39" s="80"/>
      <c r="F39" s="198" t="s">
        <v>139</v>
      </c>
      <c r="G39" s="80"/>
    </row>
    <row r="40" spans="1:7" ht="12" x14ac:dyDescent="0.25">
      <c r="A40" s="80"/>
      <c r="B40" s="80"/>
      <c r="C40" s="80"/>
      <c r="D40" s="80"/>
      <c r="E40" s="80"/>
      <c r="F40" s="125" t="s">
        <v>399</v>
      </c>
      <c r="G40" s="80"/>
    </row>
    <row r="41" spans="1:7" ht="15.5" x14ac:dyDescent="0.35">
      <c r="A41" s="90"/>
      <c r="B41" s="90"/>
      <c r="C41" s="90"/>
      <c r="D41" s="90" t="s">
        <v>406</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342</v>
      </c>
      <c r="F43" s="129" t="s">
        <v>341</v>
      </c>
      <c r="G43" s="80"/>
    </row>
    <row r="44" spans="1:7" ht="12" x14ac:dyDescent="0.25">
      <c r="A44" s="80"/>
      <c r="B44" s="80"/>
      <c r="C44" s="80"/>
      <c r="D44" s="80"/>
      <c r="E44" s="91" t="s">
        <v>255</v>
      </c>
      <c r="F44" s="127">
        <v>1000</v>
      </c>
      <c r="G44" s="97" t="s">
        <v>340</v>
      </c>
    </row>
    <row r="45" spans="1:7" ht="12" x14ac:dyDescent="0.25">
      <c r="A45" s="80"/>
      <c r="B45" s="80"/>
      <c r="C45" s="80"/>
      <c r="D45" s="80"/>
      <c r="E45" s="91" t="s">
        <v>256</v>
      </c>
      <c r="F45" s="127">
        <v>1000000</v>
      </c>
      <c r="G45" s="97" t="s">
        <v>340</v>
      </c>
    </row>
    <row r="46" spans="1:7" ht="12" x14ac:dyDescent="0.25">
      <c r="A46" s="80"/>
      <c r="B46" s="80"/>
      <c r="C46" s="80"/>
      <c r="D46" s="80"/>
      <c r="E46" s="91" t="s">
        <v>257</v>
      </c>
      <c r="F46" s="127">
        <v>7</v>
      </c>
      <c r="G46" s="97" t="s">
        <v>343</v>
      </c>
    </row>
    <row r="47" spans="1:7" ht="12" x14ac:dyDescent="0.25">
      <c r="A47" s="80"/>
      <c r="B47" s="80"/>
      <c r="C47" s="80"/>
      <c r="D47" s="80"/>
      <c r="E47" s="91" t="s">
        <v>258</v>
      </c>
      <c r="F47" s="127">
        <v>52</v>
      </c>
      <c r="G47" s="97" t="s">
        <v>344</v>
      </c>
    </row>
    <row r="48" spans="1:7" ht="12" x14ac:dyDescent="0.25">
      <c r="A48" s="80"/>
      <c r="B48" s="80"/>
      <c r="C48" s="80"/>
      <c r="D48" s="80"/>
      <c r="E48" s="91" t="s">
        <v>259</v>
      </c>
      <c r="F48" s="127">
        <v>3</v>
      </c>
      <c r="G48" s="97" t="s">
        <v>345</v>
      </c>
    </row>
    <row r="49" spans="1:7" ht="12" x14ac:dyDescent="0.25">
      <c r="A49" s="80"/>
      <c r="B49" s="80"/>
      <c r="C49" s="80"/>
      <c r="D49" s="80"/>
      <c r="E49" s="91" t="s">
        <v>260</v>
      </c>
      <c r="F49" s="127">
        <v>12</v>
      </c>
      <c r="G49" s="97" t="s">
        <v>346</v>
      </c>
    </row>
    <row r="50" spans="1:7" ht="12" x14ac:dyDescent="0.25">
      <c r="A50" s="80"/>
      <c r="B50" s="80"/>
      <c r="C50" s="80"/>
      <c r="D50" s="80"/>
      <c r="E50" s="91" t="s">
        <v>291</v>
      </c>
      <c r="F50" s="127">
        <v>365</v>
      </c>
      <c r="G50" s="97" t="s">
        <v>347</v>
      </c>
    </row>
    <row r="51" spans="1:7" ht="12" x14ac:dyDescent="0.25">
      <c r="A51" s="80"/>
      <c r="B51" s="80"/>
      <c r="C51" s="80"/>
      <c r="D51" s="80"/>
      <c r="E51" s="80"/>
      <c r="F51" s="125" t="s">
        <v>367</v>
      </c>
      <c r="G51" s="80"/>
    </row>
    <row r="52" spans="1:7" ht="15.5" x14ac:dyDescent="0.35">
      <c r="A52" s="90"/>
      <c r="B52" s="90"/>
      <c r="C52" s="90"/>
      <c r="D52" s="90" t="s">
        <v>407</v>
      </c>
      <c r="E52" s="90"/>
      <c r="F52" s="90"/>
      <c r="G52" s="90"/>
    </row>
    <row r="53" spans="1:7" x14ac:dyDescent="0.25">
      <c r="A53" s="80"/>
      <c r="B53" s="80"/>
      <c r="C53" s="80"/>
      <c r="D53" s="80"/>
      <c r="E53" s="80"/>
      <c r="F53" s="80"/>
      <c r="G53" s="80"/>
    </row>
    <row r="54" spans="1:7" ht="36" x14ac:dyDescent="0.25">
      <c r="A54" s="80"/>
      <c r="B54" s="98">
        <f>IF(eTol="",1,0)</f>
        <v>0</v>
      </c>
      <c r="C54" s="80"/>
      <c r="D54" s="80"/>
      <c r="E54" s="93" t="s">
        <v>261</v>
      </c>
      <c r="F54" s="220">
        <v>2</v>
      </c>
      <c r="G54" s="201" t="s">
        <v>348</v>
      </c>
    </row>
    <row r="55" spans="1:7" ht="12" x14ac:dyDescent="0.3">
      <c r="A55" s="80"/>
      <c r="B55" s="80"/>
      <c r="C55" s="80"/>
      <c r="D55" s="80"/>
      <c r="E55" s="80"/>
      <c r="F55" s="80"/>
      <c r="G55" s="99"/>
    </row>
    <row r="56" spans="1:7" ht="12" x14ac:dyDescent="0.25">
      <c r="A56" s="80"/>
      <c r="B56" s="80"/>
      <c r="C56" s="80"/>
      <c r="D56" s="80"/>
      <c r="E56" s="93" t="s">
        <v>262</v>
      </c>
      <c r="F56" s="100" t="str">
        <f>IF(AND(sysChk=0,sysWarn=0),"All Checks OK",IF(sysChk&lt;&gt;0,sysChk&amp;" Error"&amp;IF(sysChk=1," ","s "),"")&amp;IF(sysWarn&lt;&gt;0,sysWarn&amp;" Warning"&amp;IF(sysWarn=1,"","s"),""))</f>
        <v>All Checks OK</v>
      </c>
      <c r="G56" s="97" t="s">
        <v>349</v>
      </c>
    </row>
    <row r="57" spans="1:7" ht="12" x14ac:dyDescent="0.3">
      <c r="A57" s="80"/>
      <c r="B57" s="80"/>
      <c r="C57" s="80"/>
      <c r="D57" s="80"/>
      <c r="E57" s="93"/>
      <c r="F57" s="125" t="s">
        <v>367</v>
      </c>
      <c r="G57" s="99"/>
    </row>
    <row r="58" spans="1:7" ht="15.5" x14ac:dyDescent="0.35">
      <c r="A58" s="90"/>
      <c r="B58" s="90"/>
      <c r="C58" s="90"/>
      <c r="D58" s="90" t="s">
        <v>408</v>
      </c>
      <c r="E58" s="90"/>
      <c r="F58" s="90"/>
      <c r="G58" s="90"/>
    </row>
    <row r="59" spans="1:7" x14ac:dyDescent="0.25">
      <c r="A59" s="80"/>
      <c r="B59" s="80"/>
      <c r="C59" s="80"/>
      <c r="D59" s="80"/>
      <c r="E59" s="80"/>
      <c r="F59" s="80"/>
      <c r="G59" s="80"/>
    </row>
    <row r="60" spans="1:7" s="27" customFormat="1" x14ac:dyDescent="0.25">
      <c r="A60" s="80"/>
      <c r="B60" s="80"/>
      <c r="C60" s="80"/>
      <c r="D60" s="80"/>
      <c r="E60" s="80" t="s">
        <v>350</v>
      </c>
      <c r="F60" s="80"/>
      <c r="G60" s="80"/>
    </row>
    <row r="61" spans="1:7" s="27" customFormat="1" x14ac:dyDescent="0.25">
      <c r="A61" s="80"/>
      <c r="B61" s="80"/>
      <c r="C61" s="80"/>
      <c r="D61" s="80"/>
      <c r="E61" s="80"/>
      <c r="F61" s="80"/>
      <c r="G61" s="80"/>
    </row>
    <row r="62" spans="1:7" x14ac:dyDescent="0.25">
      <c r="A62" s="80"/>
      <c r="B62" s="80"/>
      <c r="C62" s="80"/>
      <c r="D62" s="80"/>
      <c r="E62" s="101" t="s">
        <v>263</v>
      </c>
      <c r="F62" s="102" t="s">
        <v>264</v>
      </c>
      <c r="G62" s="103" t="s">
        <v>265</v>
      </c>
    </row>
    <row r="63" spans="1:7" x14ac:dyDescent="0.25">
      <c r="A63" s="80"/>
      <c r="B63" s="80"/>
      <c r="C63" s="80"/>
      <c r="D63" s="80"/>
      <c r="E63" s="104" t="s">
        <v>255</v>
      </c>
      <c r="F63" s="198" t="s">
        <v>418</v>
      </c>
      <c r="G63" s="221" t="s">
        <v>274</v>
      </c>
    </row>
    <row r="64" spans="1:7" x14ac:dyDescent="0.25">
      <c r="A64" s="80"/>
      <c r="B64" s="80"/>
      <c r="C64" s="80"/>
      <c r="D64" s="80"/>
      <c r="E64" s="104" t="s">
        <v>256</v>
      </c>
      <c r="F64" s="198" t="s">
        <v>419</v>
      </c>
      <c r="G64" s="221" t="s">
        <v>267</v>
      </c>
    </row>
    <row r="65" spans="1:8" x14ac:dyDescent="0.25">
      <c r="A65" s="80"/>
      <c r="B65" s="80"/>
      <c r="C65" s="80"/>
      <c r="D65" s="80"/>
      <c r="E65" s="104" t="s">
        <v>257</v>
      </c>
      <c r="F65" s="198" t="s">
        <v>420</v>
      </c>
      <c r="G65" s="221" t="s">
        <v>266</v>
      </c>
    </row>
    <row r="66" spans="1:8" x14ac:dyDescent="0.25">
      <c r="A66" s="80"/>
      <c r="B66" s="80"/>
      <c r="C66" s="80"/>
      <c r="D66" s="80"/>
      <c r="E66" s="104" t="s">
        <v>258</v>
      </c>
      <c r="F66" s="198" t="s">
        <v>421</v>
      </c>
      <c r="G66" s="221" t="s">
        <v>275</v>
      </c>
    </row>
    <row r="67" spans="1:8" x14ac:dyDescent="0.25">
      <c r="A67" s="80"/>
      <c r="B67" s="80"/>
      <c r="C67" s="80"/>
      <c r="D67" s="80"/>
      <c r="E67" s="104" t="s">
        <v>259</v>
      </c>
      <c r="F67" s="198" t="s">
        <v>422</v>
      </c>
      <c r="G67" s="221" t="s">
        <v>268</v>
      </c>
    </row>
    <row r="68" spans="1:8" x14ac:dyDescent="0.25">
      <c r="A68" s="80"/>
      <c r="B68" s="80"/>
      <c r="C68" s="80"/>
      <c r="D68" s="80"/>
      <c r="E68" s="104" t="s">
        <v>260</v>
      </c>
      <c r="F68" s="198" t="s">
        <v>423</v>
      </c>
      <c r="G68" s="221" t="s">
        <v>269</v>
      </c>
    </row>
    <row r="69" spans="1:8" x14ac:dyDescent="0.25">
      <c r="A69" s="80"/>
      <c r="B69" s="80"/>
      <c r="C69" s="80"/>
      <c r="D69" s="80"/>
      <c r="E69" s="104" t="s">
        <v>291</v>
      </c>
      <c r="F69" s="198" t="s">
        <v>424</v>
      </c>
      <c r="G69" s="221" t="s">
        <v>292</v>
      </c>
    </row>
    <row r="70" spans="1:8" x14ac:dyDescent="0.25">
      <c r="A70" s="80"/>
      <c r="B70" s="80"/>
      <c r="C70" s="80"/>
      <c r="D70" s="80"/>
      <c r="E70" s="104" t="s">
        <v>270</v>
      </c>
      <c r="F70" s="198" t="s">
        <v>425</v>
      </c>
      <c r="G70" s="221" t="s">
        <v>271</v>
      </c>
    </row>
    <row r="71" spans="1:8" x14ac:dyDescent="0.25">
      <c r="A71" s="80"/>
      <c r="B71" s="80"/>
      <c r="C71" s="80"/>
      <c r="D71" s="80"/>
      <c r="E71" s="104" t="s">
        <v>272</v>
      </c>
      <c r="F71" s="198" t="s">
        <v>426</v>
      </c>
      <c r="G71" s="221" t="s">
        <v>273</v>
      </c>
    </row>
    <row r="72" spans="1:8" x14ac:dyDescent="0.25">
      <c r="A72" s="80"/>
      <c r="B72" s="80"/>
      <c r="C72" s="80"/>
      <c r="D72" s="80"/>
      <c r="E72" s="104" t="s">
        <v>276</v>
      </c>
      <c r="F72" s="198" t="s">
        <v>293</v>
      </c>
      <c r="G72" s="221" t="s">
        <v>277</v>
      </c>
    </row>
    <row r="73" spans="1:8" x14ac:dyDescent="0.25">
      <c r="A73" s="80"/>
      <c r="B73" s="80"/>
      <c r="C73" s="80"/>
      <c r="D73" s="80"/>
      <c r="E73" s="104" t="s">
        <v>278</v>
      </c>
      <c r="F73" s="222" t="s">
        <v>427</v>
      </c>
      <c r="G73" s="221" t="s">
        <v>279</v>
      </c>
    </row>
    <row r="74" spans="1:8" x14ac:dyDescent="0.25">
      <c r="A74" s="80"/>
      <c r="B74" s="80"/>
      <c r="C74" s="80"/>
      <c r="D74" s="80"/>
      <c r="E74" s="106" t="s">
        <v>280</v>
      </c>
      <c r="F74" s="107"/>
      <c r="G74" s="108"/>
    </row>
    <row r="75" spans="1:8" ht="12" x14ac:dyDescent="0.25">
      <c r="A75" s="80"/>
      <c r="B75" s="80"/>
      <c r="C75" s="80"/>
      <c r="D75" s="80"/>
      <c r="E75" s="80"/>
      <c r="F75" s="125" t="s">
        <v>398</v>
      </c>
      <c r="G75" s="80"/>
    </row>
    <row r="76" spans="1:8" ht="15.5" x14ac:dyDescent="0.35">
      <c r="A76" s="90"/>
      <c r="B76" s="90"/>
      <c r="C76" s="90"/>
      <c r="D76" s="90" t="s">
        <v>281</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activeCell="E32" sqref="E32:K32"/>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6273 Employee Benefits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0" t="str">
        <f>HYPERLINK("#'Contents'!A1","Click for Contents")</f>
        <v>Click for Contents</v>
      </c>
      <c r="D6" s="24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76">
        <f>SUM(A9:A72)</f>
        <v>0</v>
      </c>
      <c r="B8" s="176">
        <f>SUM(B9:B72)</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95</v>
      </c>
      <c r="E10" s="90"/>
      <c r="F10" s="90"/>
      <c r="G10" s="90"/>
      <c r="H10" s="90"/>
      <c r="I10" s="90"/>
      <c r="J10" s="90"/>
      <c r="K10" s="90"/>
    </row>
    <row r="11" spans="1:12" s="80" customFormat="1" ht="11.5" x14ac:dyDescent="0.25"/>
    <row r="12" spans="1:12" s="80" customFormat="1" ht="56" customHeight="1" x14ac:dyDescent="0.25">
      <c r="D12" s="244" t="s">
        <v>449</v>
      </c>
      <c r="E12" s="244"/>
      <c r="F12" s="244"/>
      <c r="G12" s="244"/>
      <c r="H12" s="244"/>
      <c r="I12" s="244"/>
      <c r="J12" s="244"/>
      <c r="K12" s="244"/>
    </row>
    <row r="13" spans="1:12" ht="56" customHeight="1" x14ac:dyDescent="0.35">
      <c r="C13" s="171"/>
      <c r="D13" s="242" t="s">
        <v>448</v>
      </c>
      <c r="E13" s="250"/>
      <c r="F13" s="250"/>
      <c r="G13" s="250"/>
      <c r="H13" s="250"/>
      <c r="I13" s="250"/>
      <c r="J13" s="250"/>
      <c r="K13" s="250"/>
    </row>
    <row r="14" spans="1:12" ht="51" customHeight="1" x14ac:dyDescent="0.35">
      <c r="C14" s="171"/>
      <c r="D14" s="242" t="s">
        <v>386</v>
      </c>
      <c r="E14" s="242"/>
      <c r="F14" s="242"/>
      <c r="G14" s="242"/>
      <c r="H14" s="242"/>
      <c r="I14" s="242"/>
      <c r="J14" s="242"/>
      <c r="K14" s="242"/>
    </row>
    <row r="15" spans="1:12" ht="48" customHeight="1" x14ac:dyDescent="0.35">
      <c r="C15" s="171"/>
      <c r="D15" s="244" t="s">
        <v>368</v>
      </c>
      <c r="E15" s="244"/>
      <c r="F15" s="244"/>
      <c r="G15" s="244"/>
      <c r="H15" s="244"/>
      <c r="I15" s="244"/>
      <c r="J15" s="244"/>
      <c r="K15" s="244"/>
    </row>
    <row r="16" spans="1:12" s="209" customFormat="1" ht="48" customHeight="1" x14ac:dyDescent="0.35">
      <c r="C16" s="210"/>
      <c r="D16" s="244" t="s">
        <v>450</v>
      </c>
      <c r="E16" s="244"/>
      <c r="F16" s="244"/>
      <c r="G16" s="244"/>
      <c r="H16" s="244"/>
      <c r="I16" s="244"/>
      <c r="J16" s="244"/>
      <c r="K16" s="244"/>
    </row>
    <row r="17" spans="3:11" s="209" customFormat="1" ht="186.65" customHeight="1" x14ac:dyDescent="0.35">
      <c r="C17" s="210"/>
      <c r="D17" s="235"/>
      <c r="E17" s="235"/>
      <c r="F17" s="235"/>
      <c r="G17" s="235"/>
      <c r="H17" s="235"/>
      <c r="I17" s="235"/>
      <c r="J17" s="235"/>
      <c r="K17" s="235"/>
    </row>
    <row r="18" spans="3:11" s="206" customFormat="1" ht="15.5" x14ac:dyDescent="0.35">
      <c r="C18" s="207"/>
      <c r="D18" s="208"/>
      <c r="E18" s="208"/>
      <c r="F18" s="208"/>
      <c r="G18" s="208"/>
      <c r="H18" s="208"/>
      <c r="I18" s="208"/>
      <c r="J18" s="208"/>
      <c r="K18" s="208"/>
    </row>
    <row r="19" spans="3:11" ht="15.5" x14ac:dyDescent="0.35">
      <c r="C19" s="90"/>
      <c r="D19" s="90" t="s">
        <v>362</v>
      </c>
      <c r="E19" s="90"/>
      <c r="F19" s="90"/>
      <c r="G19" s="90"/>
      <c r="H19" s="90"/>
      <c r="I19" s="90"/>
      <c r="J19" s="90"/>
      <c r="K19" s="90"/>
    </row>
    <row r="20" spans="3:11" ht="11.5" x14ac:dyDescent="0.25">
      <c r="C20" s="27"/>
      <c r="D20" s="27"/>
      <c r="E20" s="27"/>
      <c r="F20" s="27"/>
      <c r="G20" s="27"/>
      <c r="H20" s="27"/>
      <c r="I20" s="27"/>
      <c r="J20" s="27"/>
      <c r="K20" s="27"/>
    </row>
    <row r="21" spans="3:11" ht="13.5" thickBot="1" x14ac:dyDescent="0.3">
      <c r="C21" s="129"/>
      <c r="D21" s="129" t="s">
        <v>95</v>
      </c>
      <c r="E21" s="129"/>
      <c r="F21" s="129"/>
      <c r="G21" s="129"/>
      <c r="H21" s="129"/>
      <c r="I21" s="129"/>
      <c r="J21" s="129"/>
      <c r="K21" s="129"/>
    </row>
    <row r="22" spans="3:11" ht="90" customHeight="1" outlineLevel="1" x14ac:dyDescent="0.35">
      <c r="C22" s="172" t="s">
        <v>89</v>
      </c>
      <c r="D22" s="242" t="s">
        <v>481</v>
      </c>
      <c r="E22" s="248"/>
      <c r="F22" s="248"/>
      <c r="G22" s="248"/>
      <c r="H22" s="248"/>
      <c r="I22" s="248"/>
      <c r="J22" s="248"/>
      <c r="K22" s="248"/>
    </row>
    <row r="23" spans="3:11" ht="83" customHeight="1" outlineLevel="1" x14ac:dyDescent="0.25">
      <c r="C23" s="173" t="s">
        <v>90</v>
      </c>
      <c r="D23" s="242" t="s">
        <v>480</v>
      </c>
      <c r="E23" s="249"/>
      <c r="F23" s="249"/>
      <c r="G23" s="249"/>
      <c r="H23" s="249"/>
      <c r="I23" s="249"/>
      <c r="J23" s="249"/>
      <c r="K23" s="249"/>
    </row>
    <row r="24" spans="3:11" s="27" customFormat="1" ht="31" customHeight="1" outlineLevel="1" x14ac:dyDescent="0.25">
      <c r="C24" s="173" t="s">
        <v>91</v>
      </c>
      <c r="D24" s="244" t="s">
        <v>432</v>
      </c>
      <c r="E24" s="244"/>
      <c r="F24" s="244"/>
      <c r="G24" s="244"/>
      <c r="H24" s="244"/>
      <c r="I24" s="244"/>
      <c r="J24" s="57" t="s">
        <v>144</v>
      </c>
      <c r="K24" s="202" t="s">
        <v>103</v>
      </c>
    </row>
    <row r="25" spans="3:11" ht="39.5" customHeight="1" outlineLevel="1" x14ac:dyDescent="0.35">
      <c r="C25" s="171"/>
      <c r="D25" s="256" t="s">
        <v>452</v>
      </c>
      <c r="E25" s="257"/>
      <c r="F25" s="257"/>
      <c r="G25" s="257"/>
      <c r="H25" s="257"/>
      <c r="I25" s="257"/>
      <c r="J25" s="57" t="s">
        <v>22</v>
      </c>
      <c r="K25" s="203">
        <v>422</v>
      </c>
    </row>
    <row r="26" spans="3:11" ht="15.5" x14ac:dyDescent="0.35">
      <c r="C26" s="171"/>
      <c r="D26" s="36"/>
      <c r="E26" s="35"/>
      <c r="F26" s="35"/>
      <c r="G26" s="35"/>
      <c r="H26" s="35"/>
      <c r="I26" s="35"/>
      <c r="J26" s="35"/>
      <c r="K26" s="35"/>
    </row>
    <row r="27" spans="3:11" ht="13.5" thickBot="1" x14ac:dyDescent="0.3">
      <c r="C27" s="129"/>
      <c r="D27" s="129" t="s">
        <v>313</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74"/>
      <c r="D29" s="262" t="s">
        <v>323</v>
      </c>
      <c r="E29" s="263"/>
      <c r="F29" s="263"/>
      <c r="G29" s="263"/>
      <c r="H29" s="263"/>
      <c r="I29" s="263"/>
      <c r="J29" s="263"/>
      <c r="K29" s="263"/>
    </row>
    <row r="30" spans="3:11" ht="76.75" customHeight="1" outlineLevel="1" x14ac:dyDescent="0.35">
      <c r="C30" s="171" t="s">
        <v>92</v>
      </c>
      <c r="D30" s="59" t="s">
        <v>324</v>
      </c>
      <c r="E30" s="258" t="s">
        <v>453</v>
      </c>
      <c r="F30" s="264"/>
      <c r="G30" s="264"/>
      <c r="H30" s="264"/>
      <c r="I30" s="264"/>
      <c r="J30" s="264"/>
      <c r="K30" s="264"/>
    </row>
    <row r="31" spans="3:11" ht="76.75" customHeight="1" outlineLevel="1" x14ac:dyDescent="0.35">
      <c r="C31" s="171" t="s">
        <v>93</v>
      </c>
      <c r="D31" s="128" t="s">
        <v>457</v>
      </c>
      <c r="E31" s="258" t="s">
        <v>482</v>
      </c>
      <c r="F31" s="259"/>
      <c r="G31" s="259"/>
      <c r="H31" s="259"/>
      <c r="I31" s="259"/>
      <c r="J31" s="259"/>
      <c r="K31" s="259"/>
    </row>
    <row r="32" spans="3:11" ht="76.75" customHeight="1" outlineLevel="1" x14ac:dyDescent="0.35">
      <c r="C32" s="171" t="s">
        <v>94</v>
      </c>
      <c r="D32" s="60" t="s">
        <v>456</v>
      </c>
      <c r="E32" s="258" t="s">
        <v>455</v>
      </c>
      <c r="F32" s="259"/>
      <c r="G32" s="259"/>
      <c r="H32" s="259"/>
      <c r="I32" s="259"/>
      <c r="J32" s="259"/>
      <c r="K32" s="259"/>
    </row>
    <row r="33" spans="3:11" ht="15.5" x14ac:dyDescent="0.35">
      <c r="C33" s="171"/>
      <c r="D33" s="1"/>
      <c r="E33" s="35"/>
      <c r="F33" s="35"/>
      <c r="G33" s="35"/>
      <c r="H33" s="35"/>
      <c r="I33" s="35"/>
      <c r="J33" s="35"/>
      <c r="K33" s="35"/>
    </row>
    <row r="34" spans="3:11" ht="13.5" thickBot="1" x14ac:dyDescent="0.3">
      <c r="C34" s="129"/>
      <c r="D34" s="129" t="s">
        <v>294</v>
      </c>
      <c r="E34" s="129"/>
      <c r="F34" s="129"/>
      <c r="G34" s="129"/>
      <c r="H34" s="129"/>
      <c r="I34" s="129"/>
      <c r="J34" s="129"/>
      <c r="K34" s="129"/>
    </row>
    <row r="35" spans="3:11" ht="15.5" x14ac:dyDescent="0.35">
      <c r="C35" s="175"/>
      <c r="F35" s="35"/>
      <c r="G35" s="35"/>
      <c r="H35" s="35"/>
      <c r="I35" s="35"/>
      <c r="J35" s="35"/>
      <c r="K35" s="35"/>
    </row>
    <row r="36" spans="3:11" ht="15.5" outlineLevel="1" x14ac:dyDescent="0.35">
      <c r="C36" s="171"/>
      <c r="D36" s="131" t="s">
        <v>105</v>
      </c>
      <c r="E36" s="35"/>
      <c r="F36" s="35"/>
      <c r="G36" s="35"/>
      <c r="H36" s="35"/>
      <c r="I36" s="35"/>
      <c r="J36" s="35"/>
      <c r="K36" s="35"/>
    </row>
    <row r="37" spans="3:11" ht="15.5" outlineLevel="1" x14ac:dyDescent="0.35">
      <c r="C37" s="171"/>
      <c r="D37" s="180" t="s">
        <v>322</v>
      </c>
      <c r="E37" s="27"/>
      <c r="F37" s="35"/>
      <c r="G37" s="35"/>
      <c r="H37" s="35"/>
      <c r="I37" s="35"/>
      <c r="J37" s="35"/>
      <c r="K37" s="35"/>
    </row>
    <row r="38" spans="3:11" ht="15.5" outlineLevel="1" x14ac:dyDescent="0.35">
      <c r="C38" s="171"/>
      <c r="D38" s="1"/>
      <c r="E38" s="35"/>
      <c r="F38" s="35"/>
      <c r="G38" s="35"/>
      <c r="H38" s="35"/>
      <c r="I38" s="35"/>
      <c r="J38" s="35"/>
      <c r="K38" s="35"/>
    </row>
    <row r="39" spans="3:11" ht="15.5" outlineLevel="1" x14ac:dyDescent="0.35">
      <c r="C39" s="171"/>
      <c r="D39" s="62" t="s">
        <v>365</v>
      </c>
      <c r="E39" s="35"/>
      <c r="G39" s="35"/>
      <c r="H39" s="35"/>
      <c r="I39" s="35"/>
      <c r="J39" s="35"/>
      <c r="K39" s="35"/>
    </row>
    <row r="40" spans="3:11" ht="15.5" outlineLevel="1" x14ac:dyDescent="0.35">
      <c r="C40" s="171"/>
      <c r="D40" s="94" t="s">
        <v>416</v>
      </c>
      <c r="E40" s="130">
        <f>MATCH($D$40,SysConfig!$F$32:$F$33,0)</f>
        <v>2</v>
      </c>
      <c r="G40" s="35"/>
      <c r="H40" s="35"/>
      <c r="I40" s="35"/>
      <c r="J40" s="35"/>
      <c r="K40" s="35"/>
    </row>
    <row r="41" spans="3:11" ht="15.5" x14ac:dyDescent="0.35">
      <c r="C41" s="171"/>
      <c r="D41" s="1"/>
      <c r="E41" s="35"/>
      <c r="F41" s="35"/>
      <c r="G41" s="35"/>
      <c r="H41" s="35"/>
      <c r="I41" s="35"/>
      <c r="J41" s="35"/>
      <c r="K41" s="35"/>
    </row>
    <row r="42" spans="3:11" ht="13.5" thickBot="1" x14ac:dyDescent="0.3">
      <c r="C42" s="129"/>
      <c r="D42" s="129" t="s">
        <v>314</v>
      </c>
      <c r="E42" s="129"/>
      <c r="F42" s="129"/>
      <c r="G42" s="129"/>
      <c r="H42" s="129"/>
      <c r="I42" s="129"/>
      <c r="J42" s="129"/>
      <c r="K42" s="129"/>
    </row>
    <row r="43" spans="3:11" ht="15.5" x14ac:dyDescent="0.35">
      <c r="C43" s="175"/>
      <c r="D43" s="1"/>
      <c r="E43" s="35"/>
      <c r="F43" s="35"/>
      <c r="G43" s="35"/>
      <c r="H43" s="35"/>
      <c r="I43" s="35"/>
      <c r="J43" s="35"/>
      <c r="K43" s="35"/>
    </row>
    <row r="44" spans="3:11" ht="22.5" customHeight="1" outlineLevel="1" x14ac:dyDescent="0.35">
      <c r="C44" s="171"/>
      <c r="D44" s="251" t="s">
        <v>325</v>
      </c>
      <c r="E44" s="252"/>
      <c r="F44" s="35"/>
      <c r="G44" s="35"/>
      <c r="H44" s="35"/>
      <c r="I44" s="35"/>
      <c r="J44" s="35"/>
      <c r="K44" s="35"/>
    </row>
    <row r="45" spans="3:11" ht="93" customHeight="1" outlineLevel="1" x14ac:dyDescent="0.35">
      <c r="C45" s="171"/>
      <c r="D45" s="265" t="s">
        <v>387</v>
      </c>
      <c r="E45" s="266"/>
      <c r="F45" s="266"/>
      <c r="G45" s="266"/>
      <c r="H45" s="266"/>
      <c r="I45" s="266"/>
      <c r="J45" s="266"/>
      <c r="K45" s="266"/>
    </row>
    <row r="46" spans="3:11" ht="27.5" customHeight="1" outlineLevel="1" x14ac:dyDescent="0.35">
      <c r="C46" s="171"/>
      <c r="D46" s="260" t="s">
        <v>96</v>
      </c>
      <c r="E46" s="245" t="s">
        <v>382</v>
      </c>
      <c r="F46" s="246"/>
      <c r="G46" s="246"/>
      <c r="H46" s="246"/>
      <c r="I46" s="246"/>
      <c r="J46" s="246"/>
      <c r="K46" s="246"/>
    </row>
    <row r="47" spans="3:11" ht="50.5" customHeight="1" outlineLevel="1" x14ac:dyDescent="0.35">
      <c r="C47" s="171"/>
      <c r="D47" s="261"/>
      <c r="E47" s="245" t="s">
        <v>433</v>
      </c>
      <c r="F47" s="267"/>
      <c r="G47" s="267"/>
      <c r="H47" s="267"/>
      <c r="I47" s="267"/>
      <c r="J47" s="267"/>
      <c r="K47" s="267"/>
    </row>
    <row r="48" spans="3:11" ht="15.5" outlineLevel="1" x14ac:dyDescent="0.35">
      <c r="C48" s="171"/>
      <c r="D48" s="1"/>
      <c r="E48" s="58"/>
      <c r="F48" s="58"/>
      <c r="G48" s="58"/>
      <c r="H48" s="58"/>
      <c r="I48" s="58"/>
      <c r="J48" s="58"/>
      <c r="K48" s="58"/>
    </row>
    <row r="49" spans="3:11" ht="34.5" customHeight="1" outlineLevel="1" x14ac:dyDescent="0.35">
      <c r="C49" s="171"/>
      <c r="D49" s="260" t="s">
        <v>97</v>
      </c>
      <c r="E49" s="245" t="s">
        <v>469</v>
      </c>
      <c r="F49" s="246"/>
      <c r="G49" s="246"/>
      <c r="H49" s="246"/>
      <c r="I49" s="246"/>
      <c r="J49" s="246"/>
      <c r="K49" s="246"/>
    </row>
    <row r="50" spans="3:11" ht="98" customHeight="1" outlineLevel="1" x14ac:dyDescent="0.35">
      <c r="C50" s="171"/>
      <c r="D50" s="261"/>
      <c r="E50" s="245" t="s">
        <v>442</v>
      </c>
      <c r="F50" s="246"/>
      <c r="G50" s="246"/>
      <c r="H50" s="246"/>
      <c r="I50" s="246"/>
      <c r="J50" s="246"/>
      <c r="K50" s="246"/>
    </row>
    <row r="51" spans="3:11" ht="7" customHeight="1" outlineLevel="1" x14ac:dyDescent="0.35">
      <c r="C51" s="171"/>
      <c r="D51" s="56"/>
      <c r="E51" s="58"/>
      <c r="F51" s="58"/>
      <c r="G51" s="58"/>
      <c r="H51" s="58"/>
      <c r="I51" s="58"/>
      <c r="J51" s="58"/>
      <c r="K51" s="58"/>
    </row>
    <row r="52" spans="3:11" ht="48.5" customHeight="1" outlineLevel="1" x14ac:dyDescent="0.35">
      <c r="C52" s="171"/>
      <c r="D52" s="260" t="s">
        <v>434</v>
      </c>
      <c r="E52" s="245" t="s">
        <v>440</v>
      </c>
      <c r="F52" s="246"/>
      <c r="G52" s="246"/>
      <c r="H52" s="246"/>
      <c r="I52" s="246"/>
      <c r="J52" s="246"/>
      <c r="K52" s="246"/>
    </row>
    <row r="53" spans="3:11" ht="27.5" customHeight="1" outlineLevel="1" x14ac:dyDescent="0.35">
      <c r="C53" s="171"/>
      <c r="D53" s="261"/>
      <c r="E53" s="245" t="s">
        <v>383</v>
      </c>
      <c r="F53" s="246"/>
      <c r="G53" s="246"/>
      <c r="H53" s="246"/>
      <c r="I53" s="246"/>
      <c r="J53" s="246"/>
      <c r="K53" s="246"/>
    </row>
    <row r="54" spans="3:11" ht="34.5" customHeight="1" outlineLevel="1" x14ac:dyDescent="0.35">
      <c r="C54" s="171"/>
      <c r="D54" s="265" t="s">
        <v>435</v>
      </c>
      <c r="E54" s="266"/>
      <c r="F54" s="266"/>
      <c r="G54" s="266"/>
      <c r="H54" s="266"/>
      <c r="I54" s="266"/>
      <c r="J54" s="266"/>
      <c r="K54" s="266"/>
    </row>
    <row r="55" spans="3:11" ht="15.5" outlineLevel="1" x14ac:dyDescent="0.35">
      <c r="C55" s="171"/>
      <c r="D55" s="34"/>
      <c r="E55" s="35"/>
      <c r="F55" s="35"/>
      <c r="G55" s="35"/>
      <c r="H55" s="218"/>
      <c r="I55" s="35"/>
      <c r="J55" s="35"/>
      <c r="K55" s="35"/>
    </row>
    <row r="56" spans="3:11" ht="23.5" customHeight="1" outlineLevel="1" x14ac:dyDescent="0.35">
      <c r="C56" s="171"/>
      <c r="D56" s="253" t="s">
        <v>326</v>
      </c>
      <c r="E56" s="254"/>
      <c r="F56" s="35"/>
      <c r="G56" s="35"/>
      <c r="H56" s="35"/>
      <c r="I56" s="35"/>
      <c r="J56" s="35"/>
      <c r="K56" s="35"/>
    </row>
    <row r="57" spans="3:11" ht="31.5" customHeight="1" outlineLevel="1" x14ac:dyDescent="0.35">
      <c r="C57" s="171"/>
      <c r="D57" s="242" t="s">
        <v>379</v>
      </c>
      <c r="E57" s="247"/>
      <c r="F57" s="247"/>
      <c r="G57" s="247"/>
      <c r="H57" s="247"/>
      <c r="I57" s="247"/>
      <c r="J57" s="247"/>
      <c r="K57" s="247"/>
    </row>
    <row r="58" spans="3:11" ht="31.5" customHeight="1" outlineLevel="1" x14ac:dyDescent="0.35">
      <c r="C58" s="171"/>
      <c r="D58" s="242" t="s">
        <v>328</v>
      </c>
      <c r="E58" s="247"/>
      <c r="F58" s="247"/>
      <c r="G58" s="247"/>
      <c r="H58" s="247"/>
      <c r="I58" s="247"/>
      <c r="J58" s="247"/>
      <c r="K58" s="247"/>
    </row>
    <row r="59" spans="3:11" s="209" customFormat="1" ht="31.5" customHeight="1" outlineLevel="1" x14ac:dyDescent="0.35">
      <c r="C59" s="210"/>
      <c r="D59" s="36" t="s">
        <v>468</v>
      </c>
      <c r="E59" s="224"/>
      <c r="F59" s="224"/>
      <c r="G59" s="224"/>
      <c r="H59" s="224"/>
      <c r="I59" s="224"/>
      <c r="J59" s="224"/>
      <c r="K59" s="224"/>
    </row>
    <row r="60" spans="3:11" ht="31.5" customHeight="1" outlineLevel="1" x14ac:dyDescent="0.35">
      <c r="C60" s="171"/>
      <c r="D60" s="242" t="s">
        <v>305</v>
      </c>
      <c r="E60" s="247"/>
      <c r="F60" s="247"/>
      <c r="G60" s="247"/>
      <c r="H60" s="247"/>
      <c r="I60" s="247"/>
      <c r="J60" s="247"/>
      <c r="K60" s="247"/>
    </row>
    <row r="61" spans="3:11" ht="15.5" outlineLevel="1" x14ac:dyDescent="0.35">
      <c r="C61" s="171"/>
      <c r="D61" s="34"/>
      <c r="E61" s="35"/>
      <c r="F61" s="35"/>
      <c r="G61" s="35"/>
      <c r="H61" s="35"/>
      <c r="I61" s="35"/>
      <c r="J61" s="35"/>
      <c r="K61" s="35"/>
    </row>
    <row r="62" spans="3:11" ht="23.5" customHeight="1" outlineLevel="1" x14ac:dyDescent="0.35">
      <c r="C62" s="171"/>
      <c r="D62" s="255" t="s">
        <v>327</v>
      </c>
      <c r="E62" s="252"/>
      <c r="F62" s="35"/>
      <c r="G62" s="35"/>
      <c r="H62" s="35"/>
      <c r="I62" s="35"/>
      <c r="J62" s="35"/>
      <c r="K62" s="35"/>
    </row>
    <row r="63" spans="3:11" ht="8.5" customHeight="1" outlineLevel="1" x14ac:dyDescent="0.35">
      <c r="C63" s="171"/>
      <c r="D63" s="242"/>
      <c r="E63" s="247"/>
      <c r="F63" s="247"/>
      <c r="G63" s="247"/>
      <c r="H63" s="247"/>
      <c r="I63" s="247"/>
      <c r="J63" s="247"/>
      <c r="K63" s="247"/>
    </row>
    <row r="64" spans="3:11" ht="31.5" customHeight="1" outlineLevel="1" x14ac:dyDescent="0.35">
      <c r="C64" s="171"/>
      <c r="D64" s="242" t="s">
        <v>309</v>
      </c>
      <c r="E64" s="247"/>
      <c r="F64" s="247"/>
      <c r="G64" s="247"/>
      <c r="H64" s="247"/>
      <c r="I64" s="247"/>
      <c r="J64" s="247"/>
      <c r="K64" s="247"/>
    </row>
    <row r="65" spans="1:12" ht="89.5" customHeight="1" outlineLevel="1" x14ac:dyDescent="0.35">
      <c r="C65" s="171"/>
      <c r="D65" s="265" t="s">
        <v>310</v>
      </c>
      <c r="E65" s="266"/>
      <c r="F65" s="266"/>
      <c r="G65" s="266"/>
      <c r="H65" s="266"/>
      <c r="I65" s="266"/>
      <c r="J65" s="266"/>
      <c r="K65" s="266"/>
    </row>
    <row r="66" spans="1:12" ht="49" customHeight="1" outlineLevel="1" x14ac:dyDescent="0.35">
      <c r="C66" s="171"/>
      <c r="D66" s="242" t="s">
        <v>384</v>
      </c>
      <c r="E66" s="250"/>
      <c r="F66" s="250"/>
      <c r="G66" s="250"/>
      <c r="H66" s="250"/>
      <c r="I66" s="250"/>
      <c r="J66" s="250"/>
      <c r="K66" s="250"/>
    </row>
    <row r="67" spans="1:12" s="27" customFormat="1" ht="13.5" thickBot="1" x14ac:dyDescent="0.3">
      <c r="C67" s="129"/>
      <c r="D67" s="129" t="s">
        <v>302</v>
      </c>
      <c r="E67" s="129"/>
      <c r="F67" s="129"/>
      <c r="G67" s="129"/>
      <c r="H67" s="129"/>
      <c r="I67" s="129"/>
      <c r="J67" s="129"/>
      <c r="K67" s="129"/>
    </row>
    <row r="68" spans="1:12" s="27" customFormat="1" ht="15.5" x14ac:dyDescent="0.35">
      <c r="C68" s="175"/>
      <c r="F68" s="35"/>
      <c r="G68" s="35"/>
      <c r="H68" s="35"/>
      <c r="I68" s="35"/>
      <c r="J68" s="35"/>
      <c r="K68" s="35"/>
    </row>
    <row r="69" spans="1:12" s="27" customFormat="1" ht="15.5" x14ac:dyDescent="0.35">
      <c r="C69" s="171"/>
      <c r="D69" s="242" t="s">
        <v>378</v>
      </c>
      <c r="E69" s="243"/>
      <c r="F69" s="243"/>
      <c r="G69" s="243"/>
      <c r="H69" s="243"/>
      <c r="I69" s="243"/>
      <c r="J69" s="243"/>
      <c r="K69" s="243"/>
    </row>
    <row r="70" spans="1:12" s="27" customFormat="1" ht="90.5" hidden="1" customHeight="1" x14ac:dyDescent="0.35">
      <c r="C70" s="171"/>
      <c r="D70" s="242" t="s">
        <v>395</v>
      </c>
      <c r="E70" s="243"/>
      <c r="F70" s="243"/>
      <c r="G70" s="243"/>
      <c r="H70" s="243"/>
      <c r="I70" s="243"/>
      <c r="J70" s="243"/>
      <c r="K70" s="243"/>
    </row>
    <row r="71" spans="1:12" s="209" customFormat="1" ht="16" customHeight="1" x14ac:dyDescent="0.35">
      <c r="C71" s="210"/>
      <c r="D71" s="211"/>
      <c r="E71" s="212"/>
      <c r="F71" s="212"/>
      <c r="G71" s="212"/>
      <c r="H71" s="212"/>
      <c r="I71" s="212"/>
      <c r="J71" s="212"/>
      <c r="K71" s="212"/>
    </row>
    <row r="72" spans="1:12" ht="15.5" x14ac:dyDescent="0.35">
      <c r="A72" s="117" t="s">
        <v>152</v>
      </c>
      <c r="B72" s="117"/>
      <c r="C72" s="117"/>
      <c r="D72" s="117"/>
      <c r="E72" s="117"/>
      <c r="F72" s="117"/>
      <c r="G72" s="117"/>
      <c r="H72" s="117"/>
      <c r="I72" s="117"/>
      <c r="J72" s="117"/>
      <c r="K72" s="117"/>
      <c r="L72" s="117"/>
    </row>
    <row r="73" spans="1:12" ht="14.5"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hidden="1" customHeight="1" x14ac:dyDescent="0.25"/>
    <row r="90" ht="14.5" customHeight="1" x14ac:dyDescent="0.25"/>
  </sheetData>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76" priority="1">
      <formula>IF(AND(sysChk=0,sysWarn=0),1,0)</formula>
    </cfRule>
    <cfRule type="expression" dxfId="175" priority="2">
      <formula>IF(AND(sysChk=0,sysWarn&lt;&gt;0),1,0)</formula>
    </cfRule>
    <cfRule type="expression" dxfId="17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5"/>
  <sheetViews>
    <sheetView showGridLines="0" zoomScale="80" zoomScaleNormal="80" workbookViewId="0">
      <pane ySplit="8" topLeftCell="A13" activePane="bottomLeft" state="frozen"/>
      <selection activeCell="A9" sqref="A9"/>
      <selection pane="bottomLeft" activeCell="D20" sqref="D20"/>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6273 Employee Benefits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76">
        <f>SUM(A9:A32)</f>
        <v>0</v>
      </c>
      <c r="B8" s="176">
        <f>SUM(B9:B32)</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295</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240</v>
      </c>
      <c r="K13" s="129"/>
      <c r="L13" s="129"/>
      <c r="M13" s="26"/>
      <c r="N13" s="26"/>
      <c r="O13" s="26"/>
      <c r="P13" s="26"/>
      <c r="Q13" s="26"/>
      <c r="R13" s="26"/>
      <c r="S13" s="26"/>
      <c r="T13" s="26"/>
      <c r="U13" s="26"/>
      <c r="V13" s="26"/>
    </row>
    <row r="14" spans="1:22" ht="14.5" thickBot="1" x14ac:dyDescent="0.3">
      <c r="B14" s="27"/>
      <c r="C14" s="129" t="s">
        <v>297</v>
      </c>
      <c r="D14" s="129" t="s">
        <v>129</v>
      </c>
      <c r="E14" s="133" t="s">
        <v>141</v>
      </c>
      <c r="F14" s="133" t="s">
        <v>142</v>
      </c>
      <c r="G14" s="133" t="s">
        <v>143</v>
      </c>
      <c r="H14" s="133" t="s">
        <v>296</v>
      </c>
      <c r="I14" s="26"/>
      <c r="J14" s="191" t="s">
        <v>141</v>
      </c>
      <c r="K14" s="40" t="s">
        <v>142</v>
      </c>
      <c r="L14" s="41" t="s">
        <v>143</v>
      </c>
      <c r="M14" s="26"/>
      <c r="N14" s="26"/>
      <c r="O14" s="26"/>
      <c r="P14" s="26"/>
      <c r="Q14" s="26"/>
      <c r="R14" s="26"/>
      <c r="S14" s="26"/>
      <c r="T14" s="26"/>
      <c r="U14" s="26"/>
      <c r="V14" s="26"/>
    </row>
    <row r="15" spans="1:22" ht="15.5" x14ac:dyDescent="0.35">
      <c r="B15" s="27"/>
      <c r="C15" s="139">
        <v>1</v>
      </c>
      <c r="D15" s="139" t="s">
        <v>161</v>
      </c>
      <c r="E15" s="141"/>
      <c r="F15" s="141"/>
      <c r="G15" s="141"/>
      <c r="H15" s="142" t="s">
        <v>48</v>
      </c>
      <c r="I15" s="26"/>
      <c r="J15" s="192"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66</v>
      </c>
      <c r="E16" s="143">
        <v>0</v>
      </c>
      <c r="F16" s="141"/>
      <c r="G16" s="143">
        <v>0.02</v>
      </c>
      <c r="H16" s="142" t="s">
        <v>48</v>
      </c>
      <c r="I16" s="26"/>
      <c r="J16" s="193" t="str">
        <f>"x"&amp;" &lt; "&amp;TEXT(E16,"0.0%")</f>
        <v>x &lt; 0.0%</v>
      </c>
      <c r="K16" s="137" t="str">
        <f>TEXT(E16,"0.0%")&amp;" ≤ "&amp;" x "&amp;" ≤ "&amp;TEXT(G16,"0.0%")</f>
        <v>0.0% ≤  x  ≤ 2.0%</v>
      </c>
      <c r="L16" s="138" t="str">
        <f>"x"&amp;" &gt; "&amp;TEXT(G16,"0.0%")</f>
        <v>x &gt; 2.0%</v>
      </c>
      <c r="M16" s="26"/>
      <c r="N16" s="26"/>
      <c r="O16" s="26"/>
      <c r="P16" s="26"/>
      <c r="Q16" s="26"/>
      <c r="R16" s="26"/>
      <c r="S16" s="26"/>
      <c r="T16" s="26"/>
      <c r="U16" s="26"/>
      <c r="V16" s="26"/>
    </row>
    <row r="17" spans="1:22" ht="15.5" x14ac:dyDescent="0.35">
      <c r="B17" s="27"/>
      <c r="C17" s="139" t="s">
        <v>67</v>
      </c>
      <c r="D17" s="139" t="s">
        <v>380</v>
      </c>
      <c r="E17" s="141"/>
      <c r="F17" s="141"/>
      <c r="G17" s="141"/>
      <c r="H17" s="142" t="s">
        <v>48</v>
      </c>
      <c r="I17" s="26"/>
      <c r="J17" s="192"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1:22" ht="15.5" x14ac:dyDescent="0.35">
      <c r="B18" s="27"/>
      <c r="C18" s="139" t="s">
        <v>70</v>
      </c>
      <c r="D18" s="139" t="s">
        <v>75</v>
      </c>
      <c r="E18" s="140">
        <v>3.5</v>
      </c>
      <c r="F18" s="141"/>
      <c r="G18" s="140">
        <v>2.5</v>
      </c>
      <c r="H18" s="142" t="s">
        <v>49</v>
      </c>
      <c r="I18" s="26"/>
      <c r="J18" s="192" t="str">
        <f>"x"&amp;" &gt; "&amp;E18</f>
        <v>x &gt; 3.5</v>
      </c>
      <c r="K18" s="135" t="str">
        <f>E18&amp;" ≥ "&amp;" x "&amp;" ≥ "&amp;G18</f>
        <v>3.5 ≥  x  ≥ 2.5</v>
      </c>
      <c r="L18" s="136" t="str">
        <f>"x"&amp;" &lt; "&amp;G18</f>
        <v>x &lt; 2.5</v>
      </c>
      <c r="M18" s="26"/>
      <c r="N18" s="26"/>
      <c r="O18" s="26"/>
      <c r="P18" s="26"/>
      <c r="Q18" s="26"/>
      <c r="R18" s="26"/>
      <c r="S18" s="26"/>
      <c r="T18" s="26"/>
      <c r="U18" s="26"/>
      <c r="V18" s="26"/>
    </row>
    <row r="19" spans="1:22" ht="15.5" x14ac:dyDescent="0.35">
      <c r="B19" s="27"/>
      <c r="C19" s="139">
        <v>4</v>
      </c>
      <c r="D19" s="139" t="s">
        <v>79</v>
      </c>
      <c r="E19" s="141"/>
      <c r="F19" s="141"/>
      <c r="G19" s="141"/>
      <c r="H19" s="142" t="s">
        <v>49</v>
      </c>
      <c r="I19" s="26"/>
      <c r="J19" s="192"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1:22" ht="15.5" x14ac:dyDescent="0.35">
      <c r="B20" s="27"/>
      <c r="C20" s="139">
        <v>5</v>
      </c>
      <c r="D20" s="139" t="s">
        <v>73</v>
      </c>
      <c r="E20" s="140">
        <v>3</v>
      </c>
      <c r="F20" s="141"/>
      <c r="G20" s="140">
        <v>4.5</v>
      </c>
      <c r="H20" s="142" t="s">
        <v>48</v>
      </c>
      <c r="I20" s="26"/>
      <c r="J20" s="192"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5" x14ac:dyDescent="0.35">
      <c r="B21" s="27"/>
      <c r="C21" s="139">
        <v>6</v>
      </c>
      <c r="D21" s="139" t="s">
        <v>76</v>
      </c>
      <c r="E21" s="140">
        <v>0.7</v>
      </c>
      <c r="F21" s="141"/>
      <c r="G21" s="140">
        <v>1</v>
      </c>
      <c r="H21" s="142" t="s">
        <v>48</v>
      </c>
      <c r="I21" s="26"/>
      <c r="J21" s="192" t="str">
        <f t="shared" si="0"/>
        <v>x &lt; 0.7</v>
      </c>
      <c r="K21" s="135" t="str">
        <f t="shared" si="1"/>
        <v>0.7 ≤  x  ≤ 1</v>
      </c>
      <c r="L21" s="136" t="str">
        <f t="shared" si="2"/>
        <v>x &gt; 1</v>
      </c>
      <c r="M21" s="26"/>
      <c r="N21" s="26"/>
      <c r="O21" s="26"/>
      <c r="P21" s="26"/>
      <c r="Q21" s="26"/>
      <c r="R21" s="26"/>
      <c r="S21" s="26"/>
      <c r="T21" s="26"/>
      <c r="U21" s="26"/>
      <c r="V21" s="26"/>
    </row>
    <row r="22" spans="1:22" ht="15.5" x14ac:dyDescent="0.35">
      <c r="B22" s="27"/>
      <c r="C22" s="139">
        <v>7</v>
      </c>
      <c r="D22" s="139" t="s">
        <v>77</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1:22" ht="15.5" x14ac:dyDescent="0.35">
      <c r="B23" s="27"/>
      <c r="C23" s="139">
        <v>8</v>
      </c>
      <c r="D23" s="139" t="s">
        <v>78</v>
      </c>
      <c r="E23" s="141"/>
      <c r="F23" s="141"/>
      <c r="G23" s="141"/>
      <c r="H23" s="142" t="s">
        <v>49</v>
      </c>
      <c r="I23" s="26"/>
      <c r="J23" s="192"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381</v>
      </c>
      <c r="H26" s="26"/>
      <c r="I26" s="26"/>
      <c r="J26" s="26"/>
      <c r="K26" s="26"/>
      <c r="L26" s="26"/>
      <c r="M26" s="26"/>
      <c r="N26" s="26"/>
      <c r="O26" s="26"/>
      <c r="P26" s="26"/>
      <c r="Q26" s="26"/>
      <c r="R26" s="26"/>
      <c r="S26" s="26"/>
      <c r="T26" s="26"/>
      <c r="U26" s="26"/>
      <c r="V26" s="26"/>
    </row>
    <row r="27" spans="1:22" ht="15.5" x14ac:dyDescent="0.25">
      <c r="B27" s="27"/>
      <c r="C27" s="39"/>
      <c r="D27" s="229"/>
      <c r="E27" s="209"/>
      <c r="F27" s="209"/>
      <c r="G27" s="26"/>
      <c r="H27" s="26"/>
      <c r="I27" s="26"/>
      <c r="J27" s="26"/>
      <c r="K27" s="26"/>
      <c r="L27" s="26"/>
      <c r="M27" s="26"/>
      <c r="N27" s="26"/>
      <c r="O27" s="26"/>
      <c r="P27" s="26"/>
      <c r="Q27" s="26"/>
      <c r="R27" s="26"/>
      <c r="S27" s="26"/>
      <c r="T27" s="26"/>
      <c r="U27" s="26"/>
      <c r="V27" s="26"/>
    </row>
    <row r="28" spans="1:22" s="209"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09"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s="209" customFormat="1" ht="25" customHeight="1" x14ac:dyDescent="0.25">
      <c r="C30" s="268"/>
      <c r="D30" s="268"/>
      <c r="E30" s="268"/>
      <c r="F30" s="268"/>
      <c r="G30" s="268"/>
      <c r="H30" s="268"/>
      <c r="I30" s="268"/>
      <c r="J30" s="268"/>
      <c r="K30" s="268"/>
      <c r="L30" s="268"/>
      <c r="M30" s="26"/>
      <c r="N30" s="26"/>
      <c r="O30" s="26"/>
      <c r="P30" s="26"/>
      <c r="Q30" s="26"/>
      <c r="R30" s="26"/>
      <c r="S30" s="26"/>
      <c r="T30" s="26"/>
      <c r="U30" s="26"/>
      <c r="V30" s="26"/>
    </row>
    <row r="31" spans="1:22" ht="12" x14ac:dyDescent="0.25">
      <c r="A31" s="27"/>
      <c r="B31" s="27"/>
      <c r="C31" s="39"/>
      <c r="D31" s="97"/>
      <c r="E31" s="26"/>
      <c r="F31" s="26"/>
      <c r="G31" s="26"/>
      <c r="H31" s="26"/>
      <c r="I31" s="26"/>
      <c r="J31" s="26"/>
      <c r="K31" s="26"/>
      <c r="L31" s="26"/>
      <c r="M31" s="26"/>
      <c r="N31" s="26"/>
      <c r="O31" s="26"/>
      <c r="P31" s="26"/>
      <c r="Q31" s="26"/>
      <c r="R31" s="26"/>
      <c r="S31" s="26"/>
      <c r="T31" s="26"/>
      <c r="U31" s="26"/>
      <c r="V31" s="26"/>
    </row>
    <row r="32" spans="1:22" ht="15.5" x14ac:dyDescent="0.35">
      <c r="A32" s="117" t="s">
        <v>152</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 customHeight="1" x14ac:dyDescent="0.25">
      <c r="V33" s="27"/>
    </row>
    <row r="34" spans="22:22" ht="14.5" hidden="1" customHeight="1" x14ac:dyDescent="0.25"/>
    <row r="35" spans="22:22" ht="14.5" hidden="1" customHeight="1" x14ac:dyDescent="0.25"/>
    <row r="36" spans="22:22" ht="14.5" hidden="1" customHeight="1" x14ac:dyDescent="0.25"/>
    <row r="37" spans="22:22" ht="14.5" hidden="1" customHeight="1" x14ac:dyDescent="0.25"/>
    <row r="38" spans="22:22" ht="14.5" hidden="1" customHeight="1" x14ac:dyDescent="0.25"/>
    <row r="39" spans="22:22" ht="14.5" hidden="1" customHeight="1" x14ac:dyDescent="0.25"/>
    <row r="40" spans="22:22" ht="14.5" hidden="1" customHeight="1" x14ac:dyDescent="0.25"/>
    <row r="41" spans="22:22" ht="14.5" hidden="1" customHeight="1" x14ac:dyDescent="0.25"/>
    <row r="42" spans="22:22" ht="14.5" hidden="1" customHeight="1" x14ac:dyDescent="0.25"/>
    <row r="43" spans="22:22" ht="14.5" hidden="1" customHeight="1" x14ac:dyDescent="0.25"/>
    <row r="44" spans="22:22" ht="14.5" hidden="1" customHeight="1" x14ac:dyDescent="0.25"/>
    <row r="45" spans="22:22" ht="14.5" hidden="1" customHeight="1" x14ac:dyDescent="0.25"/>
  </sheetData>
  <mergeCells count="1">
    <mergeCell ref="C30:L30"/>
  </mergeCells>
  <conditionalFormatting sqref="C5">
    <cfRule type="expression" dxfId="173" priority="3">
      <formula>IF(AND(sysChk=0,sysWarn=0),1,0)</formula>
    </cfRule>
    <cfRule type="expression" dxfId="172" priority="4">
      <formula>IF(AND(sysChk=0,sysWarn&lt;&gt;0),1,0)</formula>
    </cfRule>
    <cfRule type="expression" dxfId="171"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Z196"/>
  <sheetViews>
    <sheetView showGridLines="0" topLeftCell="D1" zoomScale="90" zoomScaleNormal="90" zoomScaleSheetLayoutView="80" workbookViewId="0">
      <pane ySplit="8" topLeftCell="A17" activePane="bottomLeft" state="frozen"/>
      <selection activeCell="A9" sqref="A9"/>
      <selection pane="bottomLeft" activeCell="D1" sqref="D1"/>
    </sheetView>
  </sheetViews>
  <sheetFormatPr defaultColWidth="0" defaultRowHeight="0" customHeight="1" zeroHeight="1" x14ac:dyDescent="0.25"/>
  <cols>
    <col min="1" max="1" width="7.09765625" customWidth="1"/>
    <col min="2" max="2" width="3.8984375" customWidth="1"/>
    <col min="3" max="3" width="1.69921875" customWidth="1"/>
    <col min="4" max="4" width="71.3984375" customWidth="1"/>
    <col min="5" max="6" width="26.59765625" bestFit="1" customWidth="1"/>
    <col min="7" max="8" width="3.69921875" customWidth="1"/>
    <col min="9" max="9" width="71.3984375" customWidth="1"/>
    <col min="10" max="11" width="26.5" customWidth="1"/>
    <col min="12" max="12" width="3.59765625" customWidth="1"/>
    <col min="13" max="13" width="71.3984375" customWidth="1"/>
    <col min="14" max="15" width="26.5" customWidth="1"/>
    <col min="16" max="16" width="8" customWidth="1"/>
    <col min="17" max="52" width="0" hidden="1" customWidth="1"/>
    <col min="53" max="16384" width="8.69921875" hidden="1"/>
  </cols>
  <sheetData>
    <row r="1" spans="1:16" s="27" customFormat="1" ht="11.5" x14ac:dyDescent="0.25">
      <c r="A1" s="109" t="s">
        <v>98</v>
      </c>
      <c r="B1" s="109"/>
      <c r="C1" s="109"/>
      <c r="D1" s="109"/>
      <c r="E1" s="109"/>
      <c r="F1" s="109"/>
      <c r="G1" s="109"/>
      <c r="H1" s="109"/>
      <c r="I1" s="109"/>
      <c r="J1" s="109"/>
      <c r="K1" s="109"/>
      <c r="L1" s="109"/>
      <c r="M1" s="109"/>
      <c r="N1" s="109"/>
      <c r="O1" s="109"/>
      <c r="P1" s="109"/>
    </row>
    <row r="2" spans="1:16" s="27" customFormat="1" ht="13" x14ac:dyDescent="0.25">
      <c r="A2" s="109"/>
      <c r="B2" s="109"/>
      <c r="C2" s="116"/>
      <c r="D2" s="111" t="str">
        <f>cstProjectName</f>
        <v>RM 6273 Employee Benefits</v>
      </c>
      <c r="E2" s="109"/>
      <c r="F2" s="109"/>
      <c r="G2" s="109"/>
      <c r="H2" s="109"/>
      <c r="I2" s="109"/>
      <c r="J2" s="109"/>
      <c r="K2" s="109"/>
      <c r="L2" s="109"/>
      <c r="M2" s="109"/>
      <c r="N2" s="109"/>
      <c r="O2" s="109"/>
      <c r="P2" s="109"/>
    </row>
    <row r="3" spans="1:16"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1.5"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2.5" hidden="1" x14ac:dyDescent="0.25">
      <c r="A6" s="109"/>
      <c r="B6" s="114"/>
      <c r="C6" s="116"/>
      <c r="D6" s="234" t="str">
        <f>HYPERLINK("#'Contents'!A1","Click for Contents")</f>
        <v>Click for Contents</v>
      </c>
      <c r="E6" s="109"/>
      <c r="F6" s="109"/>
      <c r="G6" s="109"/>
      <c r="H6" s="109"/>
      <c r="I6" s="109"/>
      <c r="J6" s="109"/>
      <c r="K6" s="109"/>
      <c r="L6" s="109"/>
      <c r="M6" s="109"/>
      <c r="N6" s="109"/>
      <c r="O6" s="109"/>
      <c r="P6" s="109"/>
    </row>
    <row r="7" spans="1:16" s="27" customFormat="1" ht="11.5" x14ac:dyDescent="0.25">
      <c r="A7" s="109"/>
      <c r="B7" s="109"/>
      <c r="C7" s="116"/>
      <c r="D7" s="109"/>
      <c r="E7" s="109"/>
      <c r="F7" s="109"/>
      <c r="G7" s="109"/>
      <c r="H7" s="109"/>
      <c r="I7" s="109"/>
      <c r="J7" s="109"/>
      <c r="K7" s="109"/>
      <c r="L7" s="109"/>
      <c r="M7" s="109"/>
      <c r="N7" s="109"/>
      <c r="O7" s="109"/>
      <c r="P7" s="109"/>
    </row>
    <row r="8" spans="1:16" s="27" customFormat="1" ht="11.5" x14ac:dyDescent="0.25">
      <c r="A8" s="176">
        <f>SUM(A9:A178)</f>
        <v>0</v>
      </c>
      <c r="B8" s="176">
        <f>SUM(B9:B178)</f>
        <v>0</v>
      </c>
      <c r="C8" s="116"/>
      <c r="D8" s="116"/>
      <c r="E8" s="116"/>
      <c r="F8" s="116"/>
      <c r="G8" s="109"/>
      <c r="H8" s="109"/>
      <c r="I8" s="109"/>
      <c r="J8" s="109"/>
      <c r="K8" s="109"/>
      <c r="L8" s="109"/>
      <c r="M8" s="109"/>
      <c r="N8" s="109"/>
      <c r="O8" s="109"/>
      <c r="P8" s="109"/>
    </row>
    <row r="9" spans="1:16" ht="21" x14ac:dyDescent="0.5">
      <c r="B9" s="54"/>
      <c r="C9" s="54"/>
      <c r="D9" s="55"/>
      <c r="E9" s="54"/>
      <c r="F9" s="54"/>
      <c r="G9" s="54"/>
      <c r="H9" s="205"/>
      <c r="I9" s="205"/>
      <c r="J9" s="205"/>
      <c r="K9" s="205"/>
      <c r="L9" s="205"/>
      <c r="M9" s="205"/>
      <c r="N9" s="205"/>
      <c r="O9" s="205"/>
      <c r="P9" s="205"/>
    </row>
    <row r="10" spans="1:16" ht="14.5" x14ac:dyDescent="0.35">
      <c r="B10" s="25"/>
      <c r="C10" s="25"/>
      <c r="D10" s="204"/>
      <c r="E10" s="25"/>
      <c r="F10" s="25"/>
      <c r="G10" s="25"/>
      <c r="H10" s="70"/>
      <c r="I10" s="70"/>
      <c r="J10" s="70"/>
      <c r="K10" s="70"/>
      <c r="L10" s="70"/>
      <c r="M10" s="70"/>
      <c r="N10" s="70"/>
      <c r="O10" s="70"/>
      <c r="P10" s="70"/>
    </row>
    <row r="11" spans="1:16" ht="14.5" x14ac:dyDescent="0.35">
      <c r="A11" s="27"/>
      <c r="B11" s="25"/>
      <c r="C11" s="25"/>
      <c r="D11" s="204"/>
      <c r="E11" s="25"/>
      <c r="F11" s="25"/>
      <c r="G11" s="25"/>
      <c r="H11" s="70"/>
      <c r="I11" s="70"/>
      <c r="J11" s="70"/>
      <c r="K11" s="70"/>
      <c r="L11" s="70"/>
      <c r="M11" s="70"/>
      <c r="N11" s="70"/>
      <c r="O11" s="70"/>
      <c r="P11" s="70"/>
    </row>
    <row r="12" spans="1:16" ht="21" x14ac:dyDescent="0.5">
      <c r="A12" s="27"/>
      <c r="B12" s="25"/>
      <c r="C12" s="25"/>
      <c r="D12" s="55" t="s">
        <v>312</v>
      </c>
      <c r="E12" s="25"/>
      <c r="F12" s="25"/>
      <c r="G12" s="25"/>
      <c r="H12" s="70"/>
      <c r="I12" s="70"/>
      <c r="J12" s="70"/>
      <c r="K12" s="70"/>
      <c r="L12" s="70"/>
      <c r="M12" s="70"/>
      <c r="N12" s="70"/>
      <c r="O12" s="70"/>
      <c r="P12" s="70"/>
    </row>
    <row r="13" spans="1:16" ht="14.5" x14ac:dyDescent="0.35">
      <c r="A13" s="27"/>
      <c r="B13" s="25"/>
      <c r="C13" s="25"/>
      <c r="D13" s="97" t="s">
        <v>413</v>
      </c>
      <c r="E13" s="25"/>
      <c r="F13" s="25"/>
      <c r="G13" s="25"/>
      <c r="H13" s="70"/>
      <c r="I13" s="70"/>
      <c r="J13" s="70"/>
      <c r="K13" s="70"/>
      <c r="L13" s="70"/>
      <c r="M13" s="70"/>
      <c r="N13" s="70"/>
      <c r="O13" s="70"/>
      <c r="P13" s="70"/>
    </row>
    <row r="14" spans="1:16" ht="14.5" x14ac:dyDescent="0.35">
      <c r="A14" s="27"/>
      <c r="B14" s="25"/>
      <c r="C14" s="146"/>
      <c r="D14" s="146" t="s">
        <v>42</v>
      </c>
      <c r="E14" s="146"/>
      <c r="F14" s="146"/>
      <c r="G14" s="146"/>
      <c r="H14" s="146"/>
      <c r="I14" s="146" t="s">
        <v>146</v>
      </c>
      <c r="J14" s="146" t="s">
        <v>148</v>
      </c>
      <c r="K14" s="146"/>
      <c r="L14" s="146"/>
      <c r="M14" s="146" t="s">
        <v>147</v>
      </c>
      <c r="N14" s="146"/>
      <c r="O14" s="146"/>
      <c r="P14" s="146"/>
    </row>
    <row r="15" spans="1:16" s="27" customFormat="1" ht="14.5" x14ac:dyDescent="0.35">
      <c r="B15" s="25"/>
      <c r="C15" s="146"/>
      <c r="D15" s="146" t="s">
        <v>98</v>
      </c>
      <c r="E15" s="146"/>
      <c r="F15" s="146"/>
      <c r="G15" s="146"/>
      <c r="H15" s="146"/>
      <c r="I15" s="146" t="s">
        <v>316</v>
      </c>
      <c r="J15" s="181"/>
      <c r="K15" s="181"/>
      <c r="L15" s="146"/>
      <c r="M15" s="146"/>
      <c r="N15" s="146"/>
      <c r="O15" s="146"/>
      <c r="P15" s="146"/>
    </row>
    <row r="16" spans="1:16" ht="21" x14ac:dyDescent="0.5">
      <c r="A16" s="144"/>
      <c r="B16" s="144"/>
      <c r="C16" s="53"/>
      <c r="D16" s="69"/>
      <c r="E16" s="53"/>
      <c r="F16" s="53"/>
      <c r="G16" s="53"/>
      <c r="H16" s="53"/>
      <c r="I16" s="145" t="s">
        <v>243</v>
      </c>
      <c r="J16" s="195">
        <v>1</v>
      </c>
      <c r="K16" s="195">
        <v>1</v>
      </c>
      <c r="L16" s="53"/>
      <c r="M16" s="69"/>
      <c r="N16" s="70"/>
      <c r="O16" s="70"/>
      <c r="P16" s="53"/>
    </row>
    <row r="17" spans="1:16" ht="21" x14ac:dyDescent="0.5">
      <c r="A17" s="144"/>
      <c r="B17" s="144"/>
      <c r="C17" s="53"/>
      <c r="D17" s="69"/>
      <c r="E17" s="53"/>
      <c r="F17" s="53"/>
      <c r="G17" s="53"/>
      <c r="H17" s="53"/>
      <c r="I17" s="145" t="s">
        <v>149</v>
      </c>
      <c r="J17" s="195">
        <v>1</v>
      </c>
      <c r="K17" s="195">
        <v>1</v>
      </c>
      <c r="L17" s="53"/>
      <c r="M17" s="69"/>
      <c r="N17" s="70"/>
      <c r="O17" s="70"/>
      <c r="P17" s="53"/>
    </row>
    <row r="18" spans="1:16" ht="14.5" x14ac:dyDescent="0.35">
      <c r="A18" s="144"/>
      <c r="B18" s="144"/>
      <c r="C18" s="25"/>
      <c r="D18" s="95" t="s">
        <v>84</v>
      </c>
      <c r="E18" s="25" t="s">
        <v>98</v>
      </c>
      <c r="F18" s="25"/>
      <c r="G18" s="25"/>
      <c r="H18" s="25"/>
      <c r="I18" s="95" t="s">
        <v>85</v>
      </c>
      <c r="J18" s="25"/>
      <c r="K18" s="25"/>
      <c r="L18" s="25"/>
      <c r="M18" s="145" t="str">
        <f>I18</f>
        <v>Ultimate Parent Name</v>
      </c>
      <c r="N18" s="70"/>
      <c r="O18" s="70"/>
      <c r="P18" s="25"/>
    </row>
    <row r="19" spans="1:16" ht="16.25" customHeight="1" x14ac:dyDescent="0.4">
      <c r="A19" s="144"/>
      <c r="B19" s="144"/>
      <c r="C19" s="27"/>
      <c r="I19" s="11"/>
      <c r="J19" s="27"/>
      <c r="K19" s="27"/>
      <c r="M19" s="71"/>
      <c r="N19" s="68"/>
      <c r="O19" s="68"/>
    </row>
    <row r="20" spans="1:16" ht="18" x14ac:dyDescent="0.4">
      <c r="A20" s="144"/>
      <c r="B20" s="144"/>
      <c r="C20" s="25"/>
      <c r="D20" s="12" t="s">
        <v>5</v>
      </c>
      <c r="E20" s="25"/>
      <c r="F20" s="214" t="s">
        <v>6</v>
      </c>
      <c r="G20" s="25"/>
      <c r="H20" s="25"/>
      <c r="I20" s="12" t="s">
        <v>5</v>
      </c>
      <c r="J20" s="25"/>
      <c r="K20" s="214" t="s">
        <v>6</v>
      </c>
      <c r="L20" s="25"/>
      <c r="M20" s="12" t="s">
        <v>5</v>
      </c>
      <c r="N20" s="25"/>
      <c r="O20" s="214" t="s">
        <v>6</v>
      </c>
      <c r="P20" s="25"/>
    </row>
    <row r="21" spans="1:16" ht="13" x14ac:dyDescent="0.3">
      <c r="A21" s="144"/>
      <c r="B21" s="144"/>
      <c r="C21" s="27"/>
      <c r="D21" s="28" t="s">
        <v>64</v>
      </c>
      <c r="E21" s="215" t="s">
        <v>7</v>
      </c>
      <c r="F21" s="215" t="s">
        <v>7</v>
      </c>
      <c r="G21" s="27"/>
      <c r="H21" s="27"/>
      <c r="I21" s="28" t="s">
        <v>187</v>
      </c>
      <c r="J21" s="96" t="s">
        <v>7</v>
      </c>
      <c r="K21" s="96" t="s">
        <v>7</v>
      </c>
      <c r="M21" s="28" t="s">
        <v>64</v>
      </c>
      <c r="N21" s="148" t="str">
        <f t="shared" ref="N21:O25" si="0">J21</f>
        <v>31/XX/20XX</v>
      </c>
      <c r="O21" s="148" t="str">
        <f t="shared" si="0"/>
        <v>31/XX/20XX</v>
      </c>
    </row>
    <row r="22" spans="1:16" ht="11.5" x14ac:dyDescent="0.25">
      <c r="A22" s="144"/>
      <c r="B22" s="144"/>
      <c r="C22" s="27"/>
      <c r="D22" s="130" t="s">
        <v>8</v>
      </c>
      <c r="E22" s="216">
        <v>12</v>
      </c>
      <c r="F22" s="216">
        <v>12</v>
      </c>
      <c r="I22" s="130" t="s">
        <v>8</v>
      </c>
      <c r="J22" s="181">
        <v>12</v>
      </c>
      <c r="K22" s="181">
        <v>12</v>
      </c>
      <c r="M22" s="130" t="s">
        <v>8</v>
      </c>
      <c r="N22" s="153">
        <f t="shared" si="0"/>
        <v>12</v>
      </c>
      <c r="O22" s="153">
        <f t="shared" si="0"/>
        <v>12</v>
      </c>
    </row>
    <row r="23" spans="1:16" ht="11.5" x14ac:dyDescent="0.25">
      <c r="A23" s="144"/>
      <c r="B23" s="144"/>
      <c r="C23" s="27"/>
      <c r="D23" s="130" t="s">
        <v>9</v>
      </c>
      <c r="E23" s="216" t="s">
        <v>10</v>
      </c>
      <c r="F23" s="216" t="s">
        <v>10</v>
      </c>
      <c r="I23" s="130" t="s">
        <v>9</v>
      </c>
      <c r="J23" s="95" t="s">
        <v>65</v>
      </c>
      <c r="K23" s="95" t="s">
        <v>65</v>
      </c>
      <c r="M23" s="130" t="s">
        <v>9</v>
      </c>
      <c r="N23" s="153" t="str">
        <f t="shared" si="0"/>
        <v>Y</v>
      </c>
      <c r="O23" s="153" t="str">
        <f t="shared" si="0"/>
        <v>Y</v>
      </c>
    </row>
    <row r="24" spans="1:16" ht="11.5" x14ac:dyDescent="0.25">
      <c r="A24" s="144"/>
      <c r="B24" s="144"/>
      <c r="C24" s="27"/>
      <c r="D24" s="130" t="s">
        <v>144</v>
      </c>
      <c r="E24" s="217" t="s">
        <v>47</v>
      </c>
      <c r="F24" s="217" t="s">
        <v>47</v>
      </c>
      <c r="G24" s="27"/>
      <c r="H24" s="27"/>
      <c r="I24" s="130" t="s">
        <v>144</v>
      </c>
      <c r="J24" s="217" t="s">
        <v>47</v>
      </c>
      <c r="K24" s="217" t="s">
        <v>47</v>
      </c>
      <c r="L24" s="27"/>
      <c r="M24" s="130" t="s">
        <v>144</v>
      </c>
      <c r="N24" s="153" t="str">
        <f t="shared" si="0"/>
        <v>N/A</v>
      </c>
      <c r="O24" s="153" t="str">
        <f t="shared" si="0"/>
        <v>N/A</v>
      </c>
      <c r="P24" s="27"/>
    </row>
    <row r="25" spans="1:16" ht="11.5" x14ac:dyDescent="0.25">
      <c r="A25" s="144"/>
      <c r="B25" s="144"/>
      <c r="C25" s="27"/>
      <c r="D25" s="130" t="s">
        <v>360</v>
      </c>
      <c r="E25" s="181" t="s">
        <v>11</v>
      </c>
      <c r="F25" s="181" t="s">
        <v>11</v>
      </c>
      <c r="I25" s="130" t="s">
        <v>360</v>
      </c>
      <c r="J25" s="95" t="s">
        <v>11</v>
      </c>
      <c r="K25" s="95" t="s">
        <v>11</v>
      </c>
      <c r="M25" s="130" t="s">
        <v>360</v>
      </c>
      <c r="N25" s="153" t="str">
        <f t="shared" si="0"/>
        <v>Annual</v>
      </c>
      <c r="O25" s="153" t="str">
        <f t="shared" si="0"/>
        <v>Annual</v>
      </c>
    </row>
    <row r="26" spans="1:16" ht="11.5" x14ac:dyDescent="0.25">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5" x14ac:dyDescent="0.25">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1.5"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5" x14ac:dyDescent="0.25">
      <c r="A29" s="144"/>
      <c r="B29" s="144"/>
      <c r="C29" s="27"/>
      <c r="D29" s="13" t="s">
        <v>167</v>
      </c>
      <c r="E29" s="132">
        <v>0</v>
      </c>
      <c r="F29" s="132">
        <v>0</v>
      </c>
      <c r="I29" s="13" t="s">
        <v>167</v>
      </c>
      <c r="J29" s="132">
        <v>0</v>
      </c>
      <c r="K29" s="132">
        <v>0</v>
      </c>
      <c r="M29" s="13" t="s">
        <v>167</v>
      </c>
      <c r="N29" s="149">
        <f t="shared" ref="N29:O33" si="1">J29/J$16</f>
        <v>0</v>
      </c>
      <c r="O29" s="149">
        <f t="shared" si="1"/>
        <v>0</v>
      </c>
    </row>
    <row r="30" spans="1:16" ht="11.5" x14ac:dyDescent="0.25">
      <c r="A30" s="144"/>
      <c r="B30" s="144"/>
      <c r="C30" s="27"/>
      <c r="D30" s="13" t="s">
        <v>168</v>
      </c>
      <c r="E30" s="132">
        <v>0</v>
      </c>
      <c r="F30" s="132">
        <v>0</v>
      </c>
      <c r="G30" s="27"/>
      <c r="H30" s="27"/>
      <c r="I30" s="13" t="s">
        <v>168</v>
      </c>
      <c r="J30" s="132">
        <v>0</v>
      </c>
      <c r="K30" s="132">
        <v>0</v>
      </c>
      <c r="L30" s="27"/>
      <c r="M30" s="13" t="s">
        <v>168</v>
      </c>
      <c r="N30" s="149">
        <f t="shared" si="1"/>
        <v>0</v>
      </c>
      <c r="O30" s="149">
        <f t="shared" si="1"/>
        <v>0</v>
      </c>
      <c r="P30" s="27"/>
    </row>
    <row r="31" spans="1:16" ht="11.5" x14ac:dyDescent="0.25">
      <c r="A31" s="144">
        <f>IF(OR(E31&lt;0,F31&lt;0,N31&lt;0,O31&lt;0),1,0)</f>
        <v>0</v>
      </c>
      <c r="B31" s="144"/>
      <c r="C31" s="27"/>
      <c r="D31" s="13" t="s">
        <v>248</v>
      </c>
      <c r="E31" s="132">
        <v>0</v>
      </c>
      <c r="F31" s="132">
        <v>0</v>
      </c>
      <c r="G31" s="27"/>
      <c r="H31" s="27"/>
      <c r="I31" s="13" t="s">
        <v>248</v>
      </c>
      <c r="J31" s="132">
        <v>0</v>
      </c>
      <c r="K31" s="132">
        <v>0</v>
      </c>
      <c r="L31" s="27"/>
      <c r="M31" s="13" t="s">
        <v>248</v>
      </c>
      <c r="N31" s="149">
        <f t="shared" si="1"/>
        <v>0</v>
      </c>
      <c r="O31" s="149">
        <f t="shared" si="1"/>
        <v>0</v>
      </c>
      <c r="P31" s="27"/>
    </row>
    <row r="32" spans="1:16" ht="11.5" x14ac:dyDescent="0.25">
      <c r="A32" s="144"/>
      <c r="B32" s="144"/>
      <c r="C32" s="27"/>
      <c r="D32" s="13" t="s">
        <v>203</v>
      </c>
      <c r="E32" s="132">
        <v>0</v>
      </c>
      <c r="F32" s="132">
        <v>0</v>
      </c>
      <c r="G32" s="27"/>
      <c r="H32" s="27"/>
      <c r="I32" s="13" t="s">
        <v>203</v>
      </c>
      <c r="J32" s="132">
        <v>0</v>
      </c>
      <c r="K32" s="132">
        <v>0</v>
      </c>
      <c r="L32" s="27"/>
      <c r="M32" s="13" t="s">
        <v>203</v>
      </c>
      <c r="N32" s="149">
        <f t="shared" si="1"/>
        <v>0</v>
      </c>
      <c r="O32" s="149">
        <f t="shared" si="1"/>
        <v>0</v>
      </c>
      <c r="P32" s="27"/>
    </row>
    <row r="33" spans="1:16" ht="11.5" x14ac:dyDescent="0.25">
      <c r="A33" s="144">
        <f>IF(OR(E33&gt;0,F33&gt;0,N33&gt;0,O33&gt;0),1,0)</f>
        <v>0</v>
      </c>
      <c r="B33" s="144"/>
      <c r="C33" s="27"/>
      <c r="D33" s="13" t="s">
        <v>169</v>
      </c>
      <c r="E33" s="132">
        <v>0</v>
      </c>
      <c r="F33" s="132">
        <v>0</v>
      </c>
      <c r="G33" s="27"/>
      <c r="H33" s="27"/>
      <c r="I33" s="13" t="s">
        <v>169</v>
      </c>
      <c r="J33" s="132">
        <v>0</v>
      </c>
      <c r="K33" s="132">
        <v>0</v>
      </c>
      <c r="L33" s="27"/>
      <c r="M33" s="13" t="s">
        <v>169</v>
      </c>
      <c r="N33" s="149">
        <f t="shared" si="1"/>
        <v>0</v>
      </c>
      <c r="O33" s="149">
        <f t="shared" si="1"/>
        <v>0</v>
      </c>
      <c r="P33" s="27"/>
    </row>
    <row r="34" spans="1:16" ht="11.5"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5" x14ac:dyDescent="0.25">
      <c r="A35" s="144"/>
      <c r="B35" s="144"/>
      <c r="C35" s="27"/>
      <c r="E35" s="15"/>
      <c r="F35" s="15"/>
      <c r="I35" s="27"/>
      <c r="J35" s="15"/>
      <c r="K35" s="15"/>
      <c r="M35" s="27"/>
      <c r="N35" s="15"/>
      <c r="O35" s="15"/>
    </row>
    <row r="36" spans="1:16" ht="11.5" x14ac:dyDescent="0.25">
      <c r="A36" s="144"/>
      <c r="B36" s="144"/>
      <c r="C36" s="27"/>
      <c r="D36" s="13" t="s">
        <v>373</v>
      </c>
      <c r="E36" s="132">
        <v>0</v>
      </c>
      <c r="F36" s="132">
        <v>0</v>
      </c>
      <c r="I36" s="13" t="s">
        <v>373</v>
      </c>
      <c r="J36" s="132">
        <v>0</v>
      </c>
      <c r="K36" s="132">
        <v>0</v>
      </c>
      <c r="M36" s="13" t="s">
        <v>373</v>
      </c>
      <c r="N36" s="149">
        <f t="shared" ref="N36:O42" si="6">J36/J$16</f>
        <v>0</v>
      </c>
      <c r="O36" s="149">
        <f t="shared" si="6"/>
        <v>0</v>
      </c>
    </row>
    <row r="37" spans="1:16" ht="11.5" x14ac:dyDescent="0.25">
      <c r="A37" s="144">
        <f>IF(OR(E37&lt;0,F37&lt;0,N37&lt;0,O37&lt;0),1,0)</f>
        <v>0</v>
      </c>
      <c r="B37" s="144"/>
      <c r="C37" s="27"/>
      <c r="D37" s="13" t="s">
        <v>72</v>
      </c>
      <c r="E37" s="132">
        <v>0</v>
      </c>
      <c r="F37" s="132">
        <v>0</v>
      </c>
      <c r="I37" s="13" t="s">
        <v>72</v>
      </c>
      <c r="J37" s="132">
        <v>0</v>
      </c>
      <c r="K37" s="132">
        <v>0</v>
      </c>
      <c r="M37" s="13" t="s">
        <v>72</v>
      </c>
      <c r="N37" s="149">
        <f t="shared" si="6"/>
        <v>0</v>
      </c>
      <c r="O37" s="149">
        <f t="shared" si="6"/>
        <v>0</v>
      </c>
    </row>
    <row r="38" spans="1:16" ht="11.5" x14ac:dyDescent="0.25">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5" x14ac:dyDescent="0.25">
      <c r="A39" s="144"/>
      <c r="B39" s="144"/>
      <c r="C39" s="27"/>
      <c r="D39" s="13" t="s">
        <v>170</v>
      </c>
      <c r="E39" s="132">
        <v>0</v>
      </c>
      <c r="F39" s="132">
        <v>0</v>
      </c>
      <c r="G39" s="27"/>
      <c r="H39" s="27"/>
      <c r="I39" s="13" t="s">
        <v>170</v>
      </c>
      <c r="J39" s="132">
        <v>0</v>
      </c>
      <c r="K39" s="132">
        <v>0</v>
      </c>
      <c r="L39" s="27"/>
      <c r="M39" s="13" t="s">
        <v>170</v>
      </c>
      <c r="N39" s="149">
        <f t="shared" si="6"/>
        <v>0</v>
      </c>
      <c r="O39" s="149">
        <f t="shared" si="6"/>
        <v>0</v>
      </c>
      <c r="P39" s="27"/>
    </row>
    <row r="40" spans="1:16" ht="11.5" x14ac:dyDescent="0.25">
      <c r="A40" s="144"/>
      <c r="B40" s="144"/>
      <c r="C40" s="27"/>
      <c r="D40" s="13" t="s">
        <v>145</v>
      </c>
      <c r="E40" s="132">
        <v>0</v>
      </c>
      <c r="F40" s="132">
        <v>0</v>
      </c>
      <c r="G40" s="27"/>
      <c r="H40" s="27"/>
      <c r="I40" s="13" t="s">
        <v>145</v>
      </c>
      <c r="J40" s="132">
        <v>0</v>
      </c>
      <c r="K40" s="132">
        <v>0</v>
      </c>
      <c r="L40" s="27"/>
      <c r="M40" s="13" t="s">
        <v>145</v>
      </c>
      <c r="N40" s="149">
        <f t="shared" si="6"/>
        <v>0</v>
      </c>
      <c r="O40" s="149">
        <f t="shared" si="6"/>
        <v>0</v>
      </c>
      <c r="P40" s="27"/>
    </row>
    <row r="41" spans="1:16" ht="11.5" x14ac:dyDescent="0.25">
      <c r="A41" s="144">
        <f>IF(OR(E41&lt;0,F41&lt;0,N41&lt;0,O41&lt;0),1,0)</f>
        <v>0</v>
      </c>
      <c r="B41" s="144"/>
      <c r="C41" s="27"/>
      <c r="D41" s="13" t="s">
        <v>171</v>
      </c>
      <c r="E41" s="132">
        <v>0</v>
      </c>
      <c r="F41" s="132">
        <v>0</v>
      </c>
      <c r="G41" s="27"/>
      <c r="H41" s="27"/>
      <c r="I41" s="13" t="s">
        <v>171</v>
      </c>
      <c r="J41" s="132">
        <v>0</v>
      </c>
      <c r="K41" s="132">
        <v>0</v>
      </c>
      <c r="L41" s="27"/>
      <c r="M41" s="13" t="s">
        <v>171</v>
      </c>
      <c r="N41" s="149">
        <f t="shared" si="6"/>
        <v>0</v>
      </c>
      <c r="O41" s="149">
        <f t="shared" si="6"/>
        <v>0</v>
      </c>
      <c r="P41" s="27"/>
    </row>
    <row r="42" spans="1:16" ht="11.5" x14ac:dyDescent="0.25">
      <c r="A42" s="144"/>
      <c r="B42" s="144"/>
      <c r="C42" s="27"/>
      <c r="D42" s="13" t="s">
        <v>132</v>
      </c>
      <c r="E42" s="132">
        <v>0</v>
      </c>
      <c r="F42" s="132">
        <v>0</v>
      </c>
      <c r="G42" s="27"/>
      <c r="H42" s="27"/>
      <c r="I42" s="13" t="s">
        <v>132</v>
      </c>
      <c r="J42" s="132">
        <v>0</v>
      </c>
      <c r="K42" s="132">
        <v>0</v>
      </c>
      <c r="L42" s="27"/>
      <c r="M42" s="13" t="s">
        <v>132</v>
      </c>
      <c r="N42" s="149">
        <f t="shared" si="6"/>
        <v>0</v>
      </c>
      <c r="O42" s="149">
        <f t="shared" si="6"/>
        <v>0</v>
      </c>
      <c r="P42" s="27"/>
    </row>
    <row r="43" spans="1:16" ht="11.5"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5" x14ac:dyDescent="0.25">
      <c r="A44" s="144"/>
      <c r="B44" s="144"/>
      <c r="C44" s="27"/>
      <c r="E44" s="15"/>
      <c r="F44" s="15"/>
      <c r="I44" s="27"/>
      <c r="J44" s="15"/>
      <c r="K44" s="15"/>
      <c r="M44" s="27"/>
      <c r="N44" s="15"/>
      <c r="O44" s="15"/>
    </row>
    <row r="45" spans="1:16" ht="11.5" x14ac:dyDescent="0.25">
      <c r="A45" s="144"/>
      <c r="B45" s="144"/>
      <c r="C45" s="27"/>
      <c r="D45" s="13" t="s">
        <v>172</v>
      </c>
      <c r="E45" s="132">
        <v>0</v>
      </c>
      <c r="F45" s="132">
        <v>0</v>
      </c>
      <c r="I45" s="13" t="s">
        <v>172</v>
      </c>
      <c r="J45" s="132">
        <v>0</v>
      </c>
      <c r="K45" s="132">
        <v>0</v>
      </c>
      <c r="M45" s="13" t="s">
        <v>172</v>
      </c>
      <c r="N45" s="149">
        <f>J45/J$16</f>
        <v>0</v>
      </c>
      <c r="O45" s="149">
        <f>K45/K$16</f>
        <v>0</v>
      </c>
    </row>
    <row r="46" spans="1:16" ht="11.5" x14ac:dyDescent="0.25">
      <c r="A46" s="144"/>
      <c r="B46" s="144"/>
      <c r="C46" s="27"/>
      <c r="D46" s="13" t="s">
        <v>183</v>
      </c>
      <c r="E46" s="132">
        <v>0</v>
      </c>
      <c r="F46" s="132">
        <v>0</v>
      </c>
      <c r="G46" s="27"/>
      <c r="H46" s="27"/>
      <c r="I46" s="13" t="s">
        <v>183</v>
      </c>
      <c r="J46" s="132">
        <v>0</v>
      </c>
      <c r="K46" s="132">
        <v>0</v>
      </c>
      <c r="L46" s="27"/>
      <c r="M46" s="13" t="s">
        <v>183</v>
      </c>
      <c r="N46" s="149">
        <f>J46/J$16</f>
        <v>0</v>
      </c>
      <c r="O46" s="149">
        <f>K46/K$16</f>
        <v>0</v>
      </c>
      <c r="P46" s="27"/>
    </row>
    <row r="47" spans="1:16" ht="11.5"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5" x14ac:dyDescent="0.25">
      <c r="A48" s="144"/>
      <c r="B48" s="144"/>
      <c r="C48" s="27"/>
      <c r="D48" s="13" t="s">
        <v>2</v>
      </c>
      <c r="E48" s="132">
        <v>0</v>
      </c>
      <c r="F48" s="132">
        <v>0</v>
      </c>
      <c r="I48" s="13" t="s">
        <v>2</v>
      </c>
      <c r="J48" s="132">
        <v>0</v>
      </c>
      <c r="K48" s="132">
        <v>0</v>
      </c>
      <c r="M48" s="13" t="s">
        <v>2</v>
      </c>
      <c r="N48" s="149">
        <f>J48/J$16</f>
        <v>0</v>
      </c>
      <c r="O48" s="149">
        <f>K48/K$16</f>
        <v>0</v>
      </c>
    </row>
    <row r="49" spans="1:16" ht="11.5" x14ac:dyDescent="0.25">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1.5"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5" x14ac:dyDescent="0.25">
      <c r="A51" s="144"/>
      <c r="B51" s="144"/>
      <c r="C51" s="27"/>
      <c r="E51" s="15"/>
      <c r="F51" s="15"/>
      <c r="I51" s="27"/>
      <c r="J51" s="15"/>
      <c r="K51" s="15"/>
      <c r="M51" s="27"/>
      <c r="N51" s="15"/>
      <c r="O51" s="15"/>
    </row>
    <row r="52" spans="1:16" ht="14.5" x14ac:dyDescent="0.35">
      <c r="A52" s="144">
        <f>IF(OR(E52&gt;0,F52&gt;0,N52&gt;0,O52&gt;0),1,0)</f>
        <v>0</v>
      </c>
      <c r="B52" s="144"/>
      <c r="C52" s="38"/>
      <c r="D52" s="37" t="s">
        <v>20</v>
      </c>
      <c r="E52" s="132">
        <v>0</v>
      </c>
      <c r="F52" s="132">
        <v>0</v>
      </c>
      <c r="G52" s="38"/>
      <c r="H52" s="38"/>
      <c r="I52" s="37" t="s">
        <v>200</v>
      </c>
      <c r="J52" s="132">
        <v>0</v>
      </c>
      <c r="K52" s="132">
        <v>0</v>
      </c>
      <c r="L52" s="38"/>
      <c r="M52" s="37" t="s">
        <v>20</v>
      </c>
      <c r="N52" s="149">
        <f>J52/J$16</f>
        <v>0</v>
      </c>
      <c r="O52" s="149">
        <f>K52/K$16</f>
        <v>0</v>
      </c>
      <c r="P52" s="38"/>
    </row>
    <row r="53" spans="1:16" ht="14.5" x14ac:dyDescent="0.35">
      <c r="A53" s="144">
        <f>IF(OR(E53&gt;0,F53&gt;0,N53&gt;0,O53&gt;0),1,0)</f>
        <v>0</v>
      </c>
      <c r="B53" s="144"/>
      <c r="C53" s="38"/>
      <c r="D53" s="37" t="s">
        <v>109</v>
      </c>
      <c r="E53" s="132">
        <v>0</v>
      </c>
      <c r="F53" s="132">
        <v>0</v>
      </c>
      <c r="G53" s="38"/>
      <c r="H53" s="38"/>
      <c r="I53" s="37" t="s">
        <v>202</v>
      </c>
      <c r="J53" s="132">
        <v>0</v>
      </c>
      <c r="K53" s="132">
        <v>0</v>
      </c>
      <c r="L53" s="38"/>
      <c r="M53" s="37" t="s">
        <v>109</v>
      </c>
      <c r="N53" s="149">
        <f>J53/J$16</f>
        <v>0</v>
      </c>
      <c r="O53" s="149">
        <f>K53/K$16</f>
        <v>0</v>
      </c>
      <c r="P53" s="38"/>
    </row>
    <row r="54" spans="1:16" ht="11.5" x14ac:dyDescent="0.25">
      <c r="A54" s="144"/>
      <c r="B54" s="144"/>
      <c r="C54" s="27"/>
      <c r="E54" s="15"/>
      <c r="F54" s="15"/>
      <c r="I54" s="27"/>
      <c r="J54" s="15"/>
      <c r="K54" s="15"/>
      <c r="M54" s="27"/>
      <c r="N54" s="15"/>
      <c r="O54" s="15"/>
    </row>
    <row r="55" spans="1:16" ht="13" x14ac:dyDescent="0.3">
      <c r="A55" s="144"/>
      <c r="B55" s="144"/>
      <c r="C55" s="27"/>
      <c r="D55" s="28" t="s">
        <v>21</v>
      </c>
      <c r="E55" s="148" t="str">
        <f>E21</f>
        <v>31/XX/20XX</v>
      </c>
      <c r="F55" s="148" t="str">
        <f>F21</f>
        <v>31/XX/20XX</v>
      </c>
      <c r="I55" s="28" t="s">
        <v>188</v>
      </c>
      <c r="J55" s="148" t="str">
        <f>J21</f>
        <v>31/XX/20XX</v>
      </c>
      <c r="K55" s="148" t="str">
        <f>K21</f>
        <v>31/XX/20XX</v>
      </c>
      <c r="M55" s="28" t="s">
        <v>21</v>
      </c>
      <c r="N55" s="148" t="str">
        <f>N21</f>
        <v>31/XX/20XX</v>
      </c>
      <c r="O55" s="148" t="str">
        <f>O21</f>
        <v>31/XX/20XX</v>
      </c>
    </row>
    <row r="56" spans="1:16" ht="11.5" x14ac:dyDescent="0.25">
      <c r="A56" s="144"/>
      <c r="B56" s="144"/>
      <c r="C56" s="27"/>
      <c r="D56" s="13" t="s">
        <v>184</v>
      </c>
      <c r="E56" s="132">
        <v>0</v>
      </c>
      <c r="F56" s="132">
        <v>0</v>
      </c>
      <c r="I56" s="13" t="s">
        <v>184</v>
      </c>
      <c r="J56" s="132">
        <v>0</v>
      </c>
      <c r="K56" s="132">
        <v>0</v>
      </c>
      <c r="M56" s="13" t="s">
        <v>184</v>
      </c>
      <c r="N56" s="149">
        <f t="shared" ref="N56:O60" si="15">J56/J$17</f>
        <v>0</v>
      </c>
      <c r="O56" s="149">
        <f t="shared" si="15"/>
        <v>0</v>
      </c>
    </row>
    <row r="57" spans="1:16" ht="11.5" x14ac:dyDescent="0.25">
      <c r="A57" s="144">
        <f>IF(OR(E57&lt;0,F57&lt;0,N57&lt;0,O57&lt;0),1,0)</f>
        <v>0</v>
      </c>
      <c r="B57" s="144"/>
      <c r="C57" s="27"/>
      <c r="D57" s="13" t="s">
        <v>173</v>
      </c>
      <c r="E57" s="132">
        <v>0</v>
      </c>
      <c r="F57" s="132">
        <v>0</v>
      </c>
      <c r="I57" s="13" t="s">
        <v>173</v>
      </c>
      <c r="J57" s="132">
        <v>0</v>
      </c>
      <c r="K57" s="132">
        <v>0</v>
      </c>
      <c r="M57" s="13" t="s">
        <v>173</v>
      </c>
      <c r="N57" s="149">
        <f t="shared" si="15"/>
        <v>0</v>
      </c>
      <c r="O57" s="149">
        <f t="shared" si="15"/>
        <v>0</v>
      </c>
    </row>
    <row r="58" spans="1:16" ht="11.5" x14ac:dyDescent="0.25">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5" x14ac:dyDescent="0.25">
      <c r="A59" s="144">
        <f>IF(OR(E59&lt;0,F59&lt;0,N59&lt;0,O59&lt;0),1,0)</f>
        <v>0</v>
      </c>
      <c r="B59" s="144"/>
      <c r="C59" s="27"/>
      <c r="D59" s="13" t="s">
        <v>106</v>
      </c>
      <c r="E59" s="132">
        <v>0</v>
      </c>
      <c r="F59" s="132">
        <v>0</v>
      </c>
      <c r="I59" s="13" t="s">
        <v>106</v>
      </c>
      <c r="J59" s="132">
        <v>0</v>
      </c>
      <c r="K59" s="132">
        <v>0</v>
      </c>
      <c r="M59" s="13" t="s">
        <v>106</v>
      </c>
      <c r="N59" s="149">
        <f t="shared" si="15"/>
        <v>0</v>
      </c>
      <c r="O59" s="149">
        <f t="shared" si="15"/>
        <v>0</v>
      </c>
    </row>
    <row r="60" spans="1:16" ht="11.5" x14ac:dyDescent="0.25">
      <c r="A60" s="144">
        <f>IF(OR(E60&lt;0,F60&lt;0,N60&lt;0,O60&lt;0),1,0)</f>
        <v>0</v>
      </c>
      <c r="B60" s="144"/>
      <c r="C60" s="27"/>
      <c r="D60" s="13" t="s">
        <v>107</v>
      </c>
      <c r="E60" s="132">
        <v>0</v>
      </c>
      <c r="F60" s="132">
        <v>0</v>
      </c>
      <c r="G60" s="27"/>
      <c r="H60" s="27"/>
      <c r="I60" s="13" t="s">
        <v>107</v>
      </c>
      <c r="J60" s="132">
        <v>0</v>
      </c>
      <c r="K60" s="132">
        <v>0</v>
      </c>
      <c r="L60" s="27"/>
      <c r="M60" s="13" t="s">
        <v>107</v>
      </c>
      <c r="N60" s="149">
        <f t="shared" si="15"/>
        <v>0</v>
      </c>
      <c r="O60" s="149">
        <f t="shared" si="15"/>
        <v>0</v>
      </c>
      <c r="P60" s="27"/>
    </row>
    <row r="61" spans="1:16" ht="11.5"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5" x14ac:dyDescent="0.25">
      <c r="A62" s="144"/>
      <c r="B62" s="144"/>
      <c r="C62" s="27"/>
      <c r="E62" s="17"/>
      <c r="F62" s="17"/>
      <c r="I62" s="27"/>
      <c r="J62" s="17"/>
      <c r="K62" s="17"/>
      <c r="M62" s="27"/>
      <c r="N62" s="17"/>
      <c r="O62" s="17"/>
    </row>
    <row r="63" spans="1:16" ht="11.5" x14ac:dyDescent="0.25">
      <c r="A63" s="144">
        <f t="shared" ref="A63:A72" si="20">IF(OR(E63&lt;0,F63&lt;0,N63&lt;0,O63&lt;0),1,0)</f>
        <v>0</v>
      </c>
      <c r="B63" s="144"/>
      <c r="C63" s="27"/>
      <c r="D63" s="18" t="s">
        <v>108</v>
      </c>
      <c r="E63" s="132">
        <v>0</v>
      </c>
      <c r="F63" s="132">
        <v>0</v>
      </c>
      <c r="G63" s="27"/>
      <c r="H63" s="27"/>
      <c r="I63" s="18" t="s">
        <v>108</v>
      </c>
      <c r="J63" s="132">
        <v>0</v>
      </c>
      <c r="K63" s="132">
        <v>0</v>
      </c>
      <c r="L63" s="27"/>
      <c r="M63" s="18" t="s">
        <v>108</v>
      </c>
      <c r="N63" s="149">
        <f t="shared" ref="N63:N72" si="21">J63/J$17</f>
        <v>0</v>
      </c>
      <c r="O63" s="149">
        <f t="shared" ref="O63:O72" si="22">K63/K$17</f>
        <v>0</v>
      </c>
      <c r="P63" s="27"/>
    </row>
    <row r="64" spans="1:16" ht="11.5" x14ac:dyDescent="0.25">
      <c r="A64" s="144">
        <f t="shared" si="20"/>
        <v>0</v>
      </c>
      <c r="B64" s="144"/>
      <c r="C64" s="27"/>
      <c r="D64" s="18" t="s">
        <v>329</v>
      </c>
      <c r="E64" s="132">
        <v>0</v>
      </c>
      <c r="F64" s="132">
        <v>0</v>
      </c>
      <c r="I64" s="18" t="s">
        <v>329</v>
      </c>
      <c r="J64" s="132">
        <v>0</v>
      </c>
      <c r="K64" s="132">
        <v>0</v>
      </c>
      <c r="M64" s="18" t="s">
        <v>329</v>
      </c>
      <c r="N64" s="149">
        <f t="shared" si="21"/>
        <v>0</v>
      </c>
      <c r="O64" s="149">
        <f t="shared" si="22"/>
        <v>0</v>
      </c>
    </row>
    <row r="65" spans="1:16" ht="11.5" x14ac:dyDescent="0.25">
      <c r="A65" s="144">
        <f t="shared" si="20"/>
        <v>0</v>
      </c>
      <c r="B65" s="144"/>
      <c r="C65" s="27"/>
      <c r="D65" s="18" t="s">
        <v>116</v>
      </c>
      <c r="E65" s="132">
        <v>0</v>
      </c>
      <c r="F65" s="132">
        <v>0</v>
      </c>
      <c r="G65" s="27"/>
      <c r="H65" s="27"/>
      <c r="I65" s="18" t="s">
        <v>116</v>
      </c>
      <c r="J65" s="132">
        <v>0</v>
      </c>
      <c r="K65" s="132">
        <v>0</v>
      </c>
      <c r="L65" s="27"/>
      <c r="M65" s="18" t="s">
        <v>116</v>
      </c>
      <c r="N65" s="149">
        <f t="shared" si="21"/>
        <v>0</v>
      </c>
      <c r="O65" s="149">
        <f t="shared" si="22"/>
        <v>0</v>
      </c>
      <c r="P65" s="27"/>
    </row>
    <row r="66" spans="1:16" ht="11.5" x14ac:dyDescent="0.25">
      <c r="A66" s="144">
        <f t="shared" si="20"/>
        <v>0</v>
      </c>
      <c r="B66" s="144"/>
      <c r="C66" s="27"/>
      <c r="D66" s="18" t="s">
        <v>133</v>
      </c>
      <c r="E66" s="132">
        <v>0</v>
      </c>
      <c r="F66" s="132">
        <v>0</v>
      </c>
      <c r="I66" s="18" t="s">
        <v>133</v>
      </c>
      <c r="J66" s="132">
        <v>0</v>
      </c>
      <c r="K66" s="132">
        <v>0</v>
      </c>
      <c r="M66" s="18" t="s">
        <v>133</v>
      </c>
      <c r="N66" s="149">
        <f t="shared" si="21"/>
        <v>0</v>
      </c>
      <c r="O66" s="149">
        <f t="shared" si="22"/>
        <v>0</v>
      </c>
    </row>
    <row r="67" spans="1:16" ht="11.5" x14ac:dyDescent="0.25">
      <c r="A67" s="144">
        <f t="shared" si="20"/>
        <v>0</v>
      </c>
      <c r="B67" s="144"/>
      <c r="C67" s="27"/>
      <c r="D67" s="18" t="s">
        <v>134</v>
      </c>
      <c r="E67" s="132">
        <v>0</v>
      </c>
      <c r="F67" s="132">
        <v>0</v>
      </c>
      <c r="G67" s="27"/>
      <c r="H67" s="27"/>
      <c r="I67" s="18" t="s">
        <v>134</v>
      </c>
      <c r="J67" s="132">
        <v>0</v>
      </c>
      <c r="K67" s="132">
        <v>0</v>
      </c>
      <c r="L67" s="27"/>
      <c r="M67" s="18" t="s">
        <v>134</v>
      </c>
      <c r="N67" s="149">
        <f t="shared" si="21"/>
        <v>0</v>
      </c>
      <c r="O67" s="149">
        <f t="shared" si="22"/>
        <v>0</v>
      </c>
      <c r="P67" s="27"/>
    </row>
    <row r="68" spans="1:16" ht="11.5" x14ac:dyDescent="0.25">
      <c r="A68" s="144">
        <f t="shared" si="20"/>
        <v>0</v>
      </c>
      <c r="B68" s="144"/>
      <c r="C68" s="27"/>
      <c r="D68" s="18" t="s">
        <v>110</v>
      </c>
      <c r="E68" s="132">
        <v>0</v>
      </c>
      <c r="F68" s="132">
        <v>0</v>
      </c>
      <c r="G68" s="27"/>
      <c r="H68" s="27"/>
      <c r="I68" s="18" t="s">
        <v>110</v>
      </c>
      <c r="J68" s="132">
        <v>0</v>
      </c>
      <c r="K68" s="132">
        <v>0</v>
      </c>
      <c r="L68" s="27"/>
      <c r="M68" s="18" t="s">
        <v>110</v>
      </c>
      <c r="N68" s="149">
        <f t="shared" si="21"/>
        <v>0</v>
      </c>
      <c r="O68" s="149">
        <f t="shared" si="22"/>
        <v>0</v>
      </c>
      <c r="P68" s="27"/>
    </row>
    <row r="69" spans="1:16" ht="11.5" x14ac:dyDescent="0.25">
      <c r="A69" s="144">
        <f t="shared" si="20"/>
        <v>0</v>
      </c>
      <c r="B69" s="144"/>
      <c r="C69" s="27"/>
      <c r="D69" s="18" t="s">
        <v>330</v>
      </c>
      <c r="E69" s="132">
        <v>0</v>
      </c>
      <c r="F69" s="132">
        <v>0</v>
      </c>
      <c r="I69" s="18" t="s">
        <v>330</v>
      </c>
      <c r="J69" s="132">
        <v>0</v>
      </c>
      <c r="K69" s="132">
        <v>0</v>
      </c>
      <c r="M69" s="18" t="s">
        <v>330</v>
      </c>
      <c r="N69" s="149">
        <f t="shared" si="21"/>
        <v>0</v>
      </c>
      <c r="O69" s="149">
        <f t="shared" si="22"/>
        <v>0</v>
      </c>
    </row>
    <row r="70" spans="1:16" ht="11.5" x14ac:dyDescent="0.25">
      <c r="A70" s="144">
        <f t="shared" si="20"/>
        <v>0</v>
      </c>
      <c r="B70" s="144"/>
      <c r="C70" s="27"/>
      <c r="D70" s="18" t="s">
        <v>174</v>
      </c>
      <c r="E70" s="132">
        <v>0</v>
      </c>
      <c r="F70" s="132">
        <v>0</v>
      </c>
      <c r="I70" s="18" t="s">
        <v>174</v>
      </c>
      <c r="J70" s="132">
        <v>0</v>
      </c>
      <c r="K70" s="132">
        <v>0</v>
      </c>
      <c r="M70" s="18" t="s">
        <v>174</v>
      </c>
      <c r="N70" s="149">
        <f t="shared" si="21"/>
        <v>0</v>
      </c>
      <c r="O70" s="149">
        <f t="shared" si="22"/>
        <v>0</v>
      </c>
    </row>
    <row r="71" spans="1:16" ht="11.5" x14ac:dyDescent="0.25">
      <c r="A71" s="144">
        <f t="shared" si="20"/>
        <v>0</v>
      </c>
      <c r="B71" s="144"/>
      <c r="C71" s="27"/>
      <c r="D71" s="18" t="s">
        <v>111</v>
      </c>
      <c r="E71" s="132">
        <v>0</v>
      </c>
      <c r="F71" s="132">
        <v>0</v>
      </c>
      <c r="G71" s="27"/>
      <c r="H71" s="27"/>
      <c r="I71" s="18" t="s">
        <v>111</v>
      </c>
      <c r="J71" s="132">
        <v>0</v>
      </c>
      <c r="K71" s="132">
        <v>0</v>
      </c>
      <c r="L71" s="27"/>
      <c r="M71" s="18" t="s">
        <v>111</v>
      </c>
      <c r="N71" s="149">
        <f t="shared" si="21"/>
        <v>0</v>
      </c>
      <c r="O71" s="149">
        <f t="shared" si="22"/>
        <v>0</v>
      </c>
      <c r="P71" s="27"/>
    </row>
    <row r="72" spans="1:16" ht="11.5" x14ac:dyDescent="0.25">
      <c r="A72" s="144">
        <f t="shared" si="20"/>
        <v>0</v>
      </c>
      <c r="B72" s="144"/>
      <c r="C72" s="27"/>
      <c r="D72" s="18" t="s">
        <v>112</v>
      </c>
      <c r="E72" s="132">
        <v>0</v>
      </c>
      <c r="F72" s="132">
        <v>0</v>
      </c>
      <c r="G72" s="27"/>
      <c r="H72" s="27"/>
      <c r="I72" s="18" t="s">
        <v>112</v>
      </c>
      <c r="J72" s="132">
        <v>0</v>
      </c>
      <c r="K72" s="132">
        <v>0</v>
      </c>
      <c r="L72" s="27"/>
      <c r="M72" s="18" t="s">
        <v>112</v>
      </c>
      <c r="N72" s="149">
        <f t="shared" si="21"/>
        <v>0</v>
      </c>
      <c r="O72" s="149">
        <f t="shared" si="22"/>
        <v>0</v>
      </c>
      <c r="P72" s="27"/>
    </row>
    <row r="73" spans="1:16" ht="11.5"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5" x14ac:dyDescent="0.25">
      <c r="A74" s="144"/>
      <c r="B74" s="144"/>
      <c r="C74" s="27"/>
      <c r="D74" s="27"/>
      <c r="E74" s="17"/>
      <c r="F74" s="17"/>
      <c r="G74" s="27"/>
      <c r="H74" s="27"/>
      <c r="I74" s="27"/>
      <c r="J74" s="17"/>
      <c r="K74" s="17"/>
      <c r="M74" s="27"/>
      <c r="N74" s="17"/>
      <c r="O74" s="17"/>
    </row>
    <row r="75" spans="1:16" ht="11.5" x14ac:dyDescent="0.25">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5" x14ac:dyDescent="0.25">
      <c r="A76" s="144">
        <f t="shared" si="23"/>
        <v>0</v>
      </c>
      <c r="B76" s="144"/>
      <c r="C76" s="27"/>
      <c r="D76" s="13" t="s">
        <v>113</v>
      </c>
      <c r="E76" s="132">
        <v>0</v>
      </c>
      <c r="F76" s="132">
        <v>0</v>
      </c>
      <c r="I76" s="13" t="s">
        <v>113</v>
      </c>
      <c r="J76" s="132">
        <v>0</v>
      </c>
      <c r="K76" s="132">
        <v>0</v>
      </c>
      <c r="M76" s="13" t="s">
        <v>113</v>
      </c>
      <c r="N76" s="149">
        <f t="shared" si="24"/>
        <v>0</v>
      </c>
      <c r="O76" s="149">
        <f t="shared" si="25"/>
        <v>0</v>
      </c>
    </row>
    <row r="77" spans="1:16" ht="11.5" x14ac:dyDescent="0.25">
      <c r="A77" s="144">
        <f t="shared" si="23"/>
        <v>0</v>
      </c>
      <c r="B77" s="144"/>
      <c r="C77" s="27"/>
      <c r="D77" s="13" t="s">
        <v>114</v>
      </c>
      <c r="E77" s="132">
        <v>0</v>
      </c>
      <c r="F77" s="132">
        <v>0</v>
      </c>
      <c r="G77" s="27"/>
      <c r="H77" s="27"/>
      <c r="I77" s="13" t="s">
        <v>114</v>
      </c>
      <c r="J77" s="132">
        <v>0</v>
      </c>
      <c r="K77" s="132">
        <v>0</v>
      </c>
      <c r="L77" s="27"/>
      <c r="M77" s="13" t="s">
        <v>114</v>
      </c>
      <c r="N77" s="149">
        <f t="shared" si="24"/>
        <v>0</v>
      </c>
      <c r="O77" s="149">
        <f t="shared" si="25"/>
        <v>0</v>
      </c>
      <c r="P77" s="27"/>
    </row>
    <row r="78" spans="1:16" ht="11.5" x14ac:dyDescent="0.25">
      <c r="A78" s="144">
        <f t="shared" si="23"/>
        <v>0</v>
      </c>
      <c r="B78" s="144"/>
      <c r="C78" s="27"/>
      <c r="D78" s="13" t="s">
        <v>112</v>
      </c>
      <c r="E78" s="132">
        <v>0</v>
      </c>
      <c r="F78" s="132">
        <v>0</v>
      </c>
      <c r="G78" s="27"/>
      <c r="H78" s="27"/>
      <c r="I78" s="13" t="s">
        <v>112</v>
      </c>
      <c r="J78" s="132">
        <v>0</v>
      </c>
      <c r="K78" s="132">
        <v>0</v>
      </c>
      <c r="L78" s="27"/>
      <c r="M78" s="13" t="s">
        <v>112</v>
      </c>
      <c r="N78" s="149">
        <f t="shared" si="24"/>
        <v>0</v>
      </c>
      <c r="O78" s="149">
        <f t="shared" si="25"/>
        <v>0</v>
      </c>
      <c r="P78" s="27"/>
    </row>
    <row r="79" spans="1:16" ht="11.5" x14ac:dyDescent="0.25">
      <c r="A79" s="144">
        <f t="shared" si="23"/>
        <v>0</v>
      </c>
      <c r="B79" s="144"/>
      <c r="C79" s="27"/>
      <c r="D79" s="13" t="s">
        <v>116</v>
      </c>
      <c r="E79" s="132">
        <v>0</v>
      </c>
      <c r="F79" s="132">
        <v>0</v>
      </c>
      <c r="G79" s="27"/>
      <c r="H79" s="27"/>
      <c r="I79" s="13" t="s">
        <v>116</v>
      </c>
      <c r="J79" s="132">
        <v>0</v>
      </c>
      <c r="K79" s="132">
        <v>0</v>
      </c>
      <c r="L79" s="27"/>
      <c r="M79" s="13" t="s">
        <v>116</v>
      </c>
      <c r="N79" s="149">
        <f t="shared" si="24"/>
        <v>0</v>
      </c>
      <c r="O79" s="149">
        <f t="shared" si="25"/>
        <v>0</v>
      </c>
      <c r="P79" s="27"/>
    </row>
    <row r="80" spans="1:16" ht="11.5" x14ac:dyDescent="0.25">
      <c r="A80" s="144">
        <f t="shared" si="23"/>
        <v>0</v>
      </c>
      <c r="B80" s="144"/>
      <c r="C80" s="27"/>
      <c r="D80" s="13" t="s">
        <v>115</v>
      </c>
      <c r="E80" s="132">
        <v>0</v>
      </c>
      <c r="F80" s="132">
        <v>0</v>
      </c>
      <c r="G80" s="27"/>
      <c r="H80" s="27"/>
      <c r="I80" s="13" t="s">
        <v>115</v>
      </c>
      <c r="J80" s="132">
        <v>0</v>
      </c>
      <c r="K80" s="132">
        <v>0</v>
      </c>
      <c r="L80" s="27"/>
      <c r="M80" s="13" t="s">
        <v>115</v>
      </c>
      <c r="N80" s="149">
        <f t="shared" si="24"/>
        <v>0</v>
      </c>
      <c r="O80" s="149">
        <f t="shared" si="25"/>
        <v>0</v>
      </c>
      <c r="P80" s="27"/>
    </row>
    <row r="81" spans="1:16" ht="11.5" x14ac:dyDescent="0.25">
      <c r="A81" s="144">
        <f t="shared" si="23"/>
        <v>0</v>
      </c>
      <c r="B81" s="144"/>
      <c r="C81" s="27"/>
      <c r="D81" s="21" t="s">
        <v>224</v>
      </c>
      <c r="E81" s="132">
        <v>0</v>
      </c>
      <c r="F81" s="132">
        <v>0</v>
      </c>
      <c r="G81" s="27"/>
      <c r="H81" s="27"/>
      <c r="I81" s="21" t="s">
        <v>224</v>
      </c>
      <c r="J81" s="132">
        <v>0</v>
      </c>
      <c r="K81" s="132">
        <v>0</v>
      </c>
      <c r="L81" s="27"/>
      <c r="M81" s="21" t="s">
        <v>224</v>
      </c>
      <c r="N81" s="149">
        <f t="shared" si="24"/>
        <v>0</v>
      </c>
      <c r="O81" s="149">
        <f t="shared" si="25"/>
        <v>0</v>
      </c>
      <c r="P81" s="27"/>
    </row>
    <row r="82" spans="1:16" ht="11.5" x14ac:dyDescent="0.25">
      <c r="A82" s="144">
        <f t="shared" si="23"/>
        <v>0</v>
      </c>
      <c r="B82" s="144"/>
      <c r="C82" s="27"/>
      <c r="D82" s="63" t="s">
        <v>134</v>
      </c>
      <c r="E82" s="132">
        <v>0</v>
      </c>
      <c r="F82" s="132">
        <v>0</v>
      </c>
      <c r="G82" s="27"/>
      <c r="H82" s="27"/>
      <c r="I82" s="63" t="s">
        <v>134</v>
      </c>
      <c r="J82" s="132">
        <v>0</v>
      </c>
      <c r="K82" s="132">
        <v>0</v>
      </c>
      <c r="L82" s="27"/>
      <c r="M82" s="63" t="s">
        <v>134</v>
      </c>
      <c r="N82" s="149">
        <f t="shared" si="24"/>
        <v>0</v>
      </c>
      <c r="O82" s="149">
        <f t="shared" si="25"/>
        <v>0</v>
      </c>
      <c r="P82" s="27"/>
    </row>
    <row r="83" spans="1:16" ht="11.5" x14ac:dyDescent="0.25">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5" x14ac:dyDescent="0.25">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5" x14ac:dyDescent="0.25">
      <c r="A85" s="144">
        <f t="shared" si="23"/>
        <v>0</v>
      </c>
      <c r="B85" s="144"/>
      <c r="C85" s="27"/>
      <c r="D85" s="13" t="s">
        <v>68</v>
      </c>
      <c r="E85" s="132">
        <v>0</v>
      </c>
      <c r="F85" s="132">
        <v>0</v>
      </c>
      <c r="G85" s="27"/>
      <c r="H85" s="27"/>
      <c r="I85" s="13" t="s">
        <v>68</v>
      </c>
      <c r="J85" s="132">
        <v>0</v>
      </c>
      <c r="K85" s="132">
        <v>0</v>
      </c>
      <c r="L85" s="27"/>
      <c r="M85" s="13" t="s">
        <v>68</v>
      </c>
      <c r="N85" s="149">
        <f t="shared" si="24"/>
        <v>0</v>
      </c>
      <c r="O85" s="149">
        <f t="shared" si="25"/>
        <v>0</v>
      </c>
      <c r="P85" s="27"/>
    </row>
    <row r="86" spans="1:16" ht="11.5" x14ac:dyDescent="0.25">
      <c r="A86" s="144">
        <f t="shared" si="23"/>
        <v>0</v>
      </c>
      <c r="B86" s="144"/>
      <c r="C86" s="27"/>
      <c r="D86" s="20" t="s">
        <v>69</v>
      </c>
      <c r="E86" s="132">
        <v>0</v>
      </c>
      <c r="F86" s="132">
        <v>0</v>
      </c>
      <c r="G86" s="27"/>
      <c r="I86" s="20" t="s">
        <v>69</v>
      </c>
      <c r="J86" s="132">
        <v>0</v>
      </c>
      <c r="K86" s="132">
        <v>0</v>
      </c>
      <c r="M86" s="20" t="s">
        <v>69</v>
      </c>
      <c r="N86" s="149">
        <f t="shared" si="24"/>
        <v>0</v>
      </c>
      <c r="O86" s="149">
        <f t="shared" si="25"/>
        <v>0</v>
      </c>
    </row>
    <row r="87" spans="1:16" ht="11.5" x14ac:dyDescent="0.25">
      <c r="A87" s="144">
        <f t="shared" si="23"/>
        <v>0</v>
      </c>
      <c r="B87" s="144"/>
      <c r="C87" s="27"/>
      <c r="D87" s="20" t="s">
        <v>110</v>
      </c>
      <c r="E87" s="132">
        <v>0</v>
      </c>
      <c r="F87" s="132">
        <v>0</v>
      </c>
      <c r="G87" s="27"/>
      <c r="H87" s="27"/>
      <c r="I87" s="20" t="s">
        <v>110</v>
      </c>
      <c r="J87" s="132">
        <v>0</v>
      </c>
      <c r="K87" s="132">
        <v>0</v>
      </c>
      <c r="L87" s="27"/>
      <c r="M87" s="20" t="s">
        <v>110</v>
      </c>
      <c r="N87" s="149">
        <f t="shared" si="24"/>
        <v>0</v>
      </c>
      <c r="O87" s="149">
        <f t="shared" si="25"/>
        <v>0</v>
      </c>
      <c r="P87" s="27"/>
    </row>
    <row r="88" spans="1:16" ht="11.5" x14ac:dyDescent="0.25">
      <c r="A88" s="144">
        <f t="shared" si="23"/>
        <v>0</v>
      </c>
      <c r="B88" s="144"/>
      <c r="C88" s="27"/>
      <c r="D88" s="20" t="s">
        <v>117</v>
      </c>
      <c r="E88" s="132">
        <v>0</v>
      </c>
      <c r="F88" s="132">
        <v>0</v>
      </c>
      <c r="G88" s="27"/>
      <c r="H88" s="27"/>
      <c r="I88" s="20" t="s">
        <v>117</v>
      </c>
      <c r="J88" s="132">
        <v>0</v>
      </c>
      <c r="K88" s="132">
        <v>0</v>
      </c>
      <c r="L88" s="27"/>
      <c r="M88" s="20" t="s">
        <v>117</v>
      </c>
      <c r="N88" s="149">
        <f t="shared" si="24"/>
        <v>0</v>
      </c>
      <c r="O88" s="149">
        <f t="shared" si="25"/>
        <v>0</v>
      </c>
      <c r="P88" s="27"/>
    </row>
    <row r="89" spans="1:16" ht="11.5" x14ac:dyDescent="0.25">
      <c r="A89" s="144">
        <f t="shared" si="23"/>
        <v>0</v>
      </c>
      <c r="B89" s="144"/>
      <c r="C89" s="27"/>
      <c r="D89" s="13" t="s">
        <v>185</v>
      </c>
      <c r="E89" s="132">
        <v>0</v>
      </c>
      <c r="F89" s="132">
        <v>0</v>
      </c>
      <c r="G89" s="27"/>
      <c r="H89" s="27"/>
      <c r="I89" s="13" t="s">
        <v>185</v>
      </c>
      <c r="J89" s="132">
        <v>0</v>
      </c>
      <c r="K89" s="132">
        <v>0</v>
      </c>
      <c r="L89" s="27"/>
      <c r="M89" s="13" t="s">
        <v>185</v>
      </c>
      <c r="N89" s="149">
        <f t="shared" si="24"/>
        <v>0</v>
      </c>
      <c r="O89" s="149">
        <f t="shared" si="25"/>
        <v>0</v>
      </c>
      <c r="P89" s="27"/>
    </row>
    <row r="90" spans="1:16" ht="11.5" x14ac:dyDescent="0.25">
      <c r="A90" s="144">
        <f t="shared" si="23"/>
        <v>0</v>
      </c>
      <c r="B90" s="144"/>
      <c r="C90" s="27"/>
      <c r="D90" s="13" t="s">
        <v>118</v>
      </c>
      <c r="E90" s="132">
        <v>0</v>
      </c>
      <c r="F90" s="132">
        <v>0</v>
      </c>
      <c r="G90" s="27"/>
      <c r="H90" s="27"/>
      <c r="I90" s="13" t="s">
        <v>118</v>
      </c>
      <c r="J90" s="132">
        <v>0</v>
      </c>
      <c r="K90" s="132">
        <v>0</v>
      </c>
      <c r="L90" s="27"/>
      <c r="M90" s="13" t="s">
        <v>118</v>
      </c>
      <c r="N90" s="149">
        <f t="shared" si="24"/>
        <v>0</v>
      </c>
      <c r="O90" s="149">
        <f t="shared" si="25"/>
        <v>0</v>
      </c>
      <c r="P90" s="27"/>
    </row>
    <row r="91" spans="1:16" ht="11.5"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5" x14ac:dyDescent="0.25">
      <c r="A92" s="144"/>
      <c r="B92" s="144"/>
      <c r="C92" s="27"/>
      <c r="E92" s="17"/>
      <c r="F92" s="17"/>
      <c r="G92" s="27"/>
      <c r="I92" s="27"/>
      <c r="J92" s="17"/>
      <c r="K92" s="17"/>
      <c r="M92" s="27"/>
      <c r="N92" s="17"/>
      <c r="O92" s="17"/>
    </row>
    <row r="93" spans="1:16" ht="11.5" x14ac:dyDescent="0.25">
      <c r="A93" s="144">
        <f t="shared" ref="A93:A108" si="26">IF(OR(E93&lt;0,F93&lt;0,N93&lt;0,O93&lt;0),1,0)</f>
        <v>0</v>
      </c>
      <c r="B93" s="144"/>
      <c r="C93" s="27"/>
      <c r="D93" s="19" t="s">
        <v>119</v>
      </c>
      <c r="E93" s="132">
        <v>0</v>
      </c>
      <c r="F93" s="132">
        <v>0</v>
      </c>
      <c r="G93" s="27"/>
      <c r="I93" s="19" t="s">
        <v>119</v>
      </c>
      <c r="J93" s="132">
        <v>0</v>
      </c>
      <c r="K93" s="132">
        <v>0</v>
      </c>
      <c r="M93" s="19" t="s">
        <v>119</v>
      </c>
      <c r="N93" s="149">
        <f t="shared" ref="N93:N108" si="27">J93/J$17</f>
        <v>0</v>
      </c>
      <c r="O93" s="149">
        <f t="shared" ref="O93:O108" si="28">K93/K$17</f>
        <v>0</v>
      </c>
    </row>
    <row r="94" spans="1:16" ht="11.5" x14ac:dyDescent="0.25">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5" x14ac:dyDescent="0.25">
      <c r="A95" s="144">
        <f t="shared" si="26"/>
        <v>0</v>
      </c>
      <c r="B95" s="144"/>
      <c r="C95" s="27"/>
      <c r="D95" s="19" t="s">
        <v>120</v>
      </c>
      <c r="E95" s="132">
        <v>0</v>
      </c>
      <c r="F95" s="132">
        <v>0</v>
      </c>
      <c r="G95" s="27"/>
      <c r="I95" s="19" t="s">
        <v>120</v>
      </c>
      <c r="J95" s="132">
        <v>0</v>
      </c>
      <c r="K95" s="132">
        <v>0</v>
      </c>
      <c r="M95" s="19" t="s">
        <v>120</v>
      </c>
      <c r="N95" s="149">
        <f t="shared" si="27"/>
        <v>0</v>
      </c>
      <c r="O95" s="149">
        <f t="shared" si="28"/>
        <v>0</v>
      </c>
    </row>
    <row r="96" spans="1:16" ht="11.5" x14ac:dyDescent="0.25">
      <c r="A96" s="144">
        <f t="shared" si="26"/>
        <v>0</v>
      </c>
      <c r="B96" s="144"/>
      <c r="C96" s="27"/>
      <c r="D96" s="19" t="s">
        <v>175</v>
      </c>
      <c r="E96" s="132">
        <v>0</v>
      </c>
      <c r="F96" s="132">
        <v>0</v>
      </c>
      <c r="G96" s="27"/>
      <c r="H96" s="27"/>
      <c r="I96" s="19" t="s">
        <v>175</v>
      </c>
      <c r="J96" s="132">
        <v>0</v>
      </c>
      <c r="K96" s="132">
        <v>0</v>
      </c>
      <c r="L96" s="27"/>
      <c r="M96" s="19" t="s">
        <v>175</v>
      </c>
      <c r="N96" s="149">
        <f t="shared" si="27"/>
        <v>0</v>
      </c>
      <c r="O96" s="149">
        <f t="shared" si="28"/>
        <v>0</v>
      </c>
      <c r="P96" s="27"/>
    </row>
    <row r="97" spans="1:16" ht="11.5" x14ac:dyDescent="0.25">
      <c r="A97" s="144">
        <f t="shared" si="26"/>
        <v>0</v>
      </c>
      <c r="B97" s="144"/>
      <c r="C97" s="27"/>
      <c r="D97" s="21" t="s">
        <v>126</v>
      </c>
      <c r="E97" s="132">
        <v>0</v>
      </c>
      <c r="F97" s="132">
        <v>0</v>
      </c>
      <c r="G97" s="27"/>
      <c r="I97" s="21" t="s">
        <v>126</v>
      </c>
      <c r="J97" s="132">
        <v>0</v>
      </c>
      <c r="K97" s="132">
        <v>0</v>
      </c>
      <c r="M97" s="21" t="s">
        <v>126</v>
      </c>
      <c r="N97" s="149">
        <f t="shared" si="27"/>
        <v>0</v>
      </c>
      <c r="O97" s="149">
        <f t="shared" si="28"/>
        <v>0</v>
      </c>
    </row>
    <row r="98" spans="1:16" ht="11.5" x14ac:dyDescent="0.25">
      <c r="A98" s="144">
        <f t="shared" si="26"/>
        <v>0</v>
      </c>
      <c r="B98" s="144"/>
      <c r="C98" s="27"/>
      <c r="D98" s="19" t="s">
        <v>121</v>
      </c>
      <c r="E98" s="132">
        <v>0</v>
      </c>
      <c r="F98" s="132">
        <v>0</v>
      </c>
      <c r="G98" s="27"/>
      <c r="H98" s="27"/>
      <c r="I98" s="19" t="s">
        <v>121</v>
      </c>
      <c r="J98" s="132">
        <v>0</v>
      </c>
      <c r="K98" s="132">
        <v>0</v>
      </c>
      <c r="L98" s="27"/>
      <c r="M98" s="19" t="s">
        <v>121</v>
      </c>
      <c r="N98" s="149">
        <f t="shared" si="27"/>
        <v>0</v>
      </c>
      <c r="O98" s="149">
        <f t="shared" si="28"/>
        <v>0</v>
      </c>
      <c r="P98" s="27"/>
    </row>
    <row r="99" spans="1:16" ht="11.5" x14ac:dyDescent="0.25">
      <c r="A99" s="144">
        <f t="shared" si="26"/>
        <v>0</v>
      </c>
      <c r="B99" s="144"/>
      <c r="C99" s="27"/>
      <c r="D99" s="19" t="s">
        <v>176</v>
      </c>
      <c r="E99" s="132">
        <v>0</v>
      </c>
      <c r="F99" s="132">
        <v>0</v>
      </c>
      <c r="G99" s="27"/>
      <c r="H99" s="27"/>
      <c r="I99" s="19" t="s">
        <v>176</v>
      </c>
      <c r="J99" s="132">
        <v>0</v>
      </c>
      <c r="K99" s="132">
        <v>0</v>
      </c>
      <c r="L99" s="27"/>
      <c r="M99" s="19" t="s">
        <v>176</v>
      </c>
      <c r="N99" s="149">
        <f t="shared" si="27"/>
        <v>0</v>
      </c>
      <c r="O99" s="149">
        <f t="shared" si="28"/>
        <v>0</v>
      </c>
      <c r="P99" s="27"/>
    </row>
    <row r="100" spans="1:16" ht="11.5" x14ac:dyDescent="0.25">
      <c r="A100" s="144">
        <f t="shared" si="26"/>
        <v>0</v>
      </c>
      <c r="B100" s="144"/>
      <c r="C100" s="27"/>
      <c r="D100" s="19" t="s">
        <v>135</v>
      </c>
      <c r="E100" s="132">
        <v>0</v>
      </c>
      <c r="F100" s="132">
        <v>0</v>
      </c>
      <c r="G100" s="27"/>
      <c r="H100" s="27"/>
      <c r="I100" s="19" t="s">
        <v>135</v>
      </c>
      <c r="J100" s="132">
        <v>0</v>
      </c>
      <c r="K100" s="132">
        <v>0</v>
      </c>
      <c r="L100" s="27"/>
      <c r="M100" s="19" t="s">
        <v>135</v>
      </c>
      <c r="N100" s="149">
        <f t="shared" si="27"/>
        <v>0</v>
      </c>
      <c r="O100" s="149">
        <f t="shared" si="28"/>
        <v>0</v>
      </c>
      <c r="P100" s="27"/>
    </row>
    <row r="101" spans="1:16" ht="11.5" x14ac:dyDescent="0.25">
      <c r="A101" s="144">
        <f t="shared" si="26"/>
        <v>0</v>
      </c>
      <c r="B101" s="144"/>
      <c r="C101" s="27"/>
      <c r="D101" s="21" t="s">
        <v>140</v>
      </c>
      <c r="E101" s="132">
        <v>0</v>
      </c>
      <c r="F101" s="132">
        <v>0</v>
      </c>
      <c r="G101" s="27"/>
      <c r="H101" s="27"/>
      <c r="I101" s="21" t="s">
        <v>140</v>
      </c>
      <c r="J101" s="132">
        <v>0</v>
      </c>
      <c r="K101" s="132">
        <v>0</v>
      </c>
      <c r="L101" s="27"/>
      <c r="M101" s="21" t="s">
        <v>140</v>
      </c>
      <c r="N101" s="149">
        <f t="shared" si="27"/>
        <v>0</v>
      </c>
      <c r="O101" s="149">
        <f t="shared" si="28"/>
        <v>0</v>
      </c>
      <c r="P101" s="27"/>
    </row>
    <row r="102" spans="1:16" ht="11.5" x14ac:dyDescent="0.25">
      <c r="A102" s="144">
        <f t="shared" si="26"/>
        <v>0</v>
      </c>
      <c r="B102" s="144"/>
      <c r="C102" s="66"/>
      <c r="D102" s="65" t="s">
        <v>136</v>
      </c>
      <c r="E102" s="132">
        <v>0</v>
      </c>
      <c r="F102" s="132">
        <v>0</v>
      </c>
      <c r="G102" s="27"/>
      <c r="H102" s="66"/>
      <c r="I102" s="65" t="s">
        <v>136</v>
      </c>
      <c r="J102" s="132">
        <v>0</v>
      </c>
      <c r="K102" s="132">
        <v>0</v>
      </c>
      <c r="L102" s="66"/>
      <c r="M102" s="65" t="s">
        <v>136</v>
      </c>
      <c r="N102" s="149">
        <f t="shared" si="27"/>
        <v>0</v>
      </c>
      <c r="O102" s="149">
        <f t="shared" si="28"/>
        <v>0</v>
      </c>
      <c r="P102" s="66"/>
    </row>
    <row r="103" spans="1:16" ht="11.5" x14ac:dyDescent="0.25">
      <c r="A103" s="144">
        <f t="shared" si="26"/>
        <v>0</v>
      </c>
      <c r="B103" s="144"/>
      <c r="C103" s="27"/>
      <c r="D103" s="19" t="s">
        <v>110</v>
      </c>
      <c r="E103" s="132">
        <v>0</v>
      </c>
      <c r="F103" s="132">
        <v>0</v>
      </c>
      <c r="G103" s="27"/>
      <c r="H103" s="27"/>
      <c r="I103" s="19" t="s">
        <v>110</v>
      </c>
      <c r="J103" s="132">
        <v>0</v>
      </c>
      <c r="K103" s="132">
        <v>0</v>
      </c>
      <c r="L103" s="27"/>
      <c r="M103" s="19" t="s">
        <v>110</v>
      </c>
      <c r="N103" s="149">
        <f t="shared" si="27"/>
        <v>0</v>
      </c>
      <c r="O103" s="149">
        <f t="shared" si="28"/>
        <v>0</v>
      </c>
      <c r="P103" s="27"/>
    </row>
    <row r="104" spans="1:16" s="27" customFormat="1" ht="11.5" x14ac:dyDescent="0.25">
      <c r="A104" s="144">
        <f t="shared" si="26"/>
        <v>0</v>
      </c>
      <c r="B104" s="144"/>
      <c r="D104" s="19" t="s">
        <v>336</v>
      </c>
      <c r="E104" s="132">
        <v>0</v>
      </c>
      <c r="F104" s="132">
        <v>0</v>
      </c>
      <c r="I104" s="19" t="s">
        <v>336</v>
      </c>
      <c r="J104" s="132">
        <v>0</v>
      </c>
      <c r="K104" s="132">
        <v>0</v>
      </c>
      <c r="M104" s="19" t="s">
        <v>336</v>
      </c>
      <c r="N104" s="149">
        <f t="shared" si="27"/>
        <v>0</v>
      </c>
      <c r="O104" s="149">
        <f t="shared" si="28"/>
        <v>0</v>
      </c>
    </row>
    <row r="105" spans="1:16" ht="11.5" x14ac:dyDescent="0.25">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5" x14ac:dyDescent="0.25">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5" x14ac:dyDescent="0.25">
      <c r="A107" s="144">
        <f t="shared" si="26"/>
        <v>0</v>
      </c>
      <c r="B107" s="144"/>
      <c r="C107" s="27"/>
      <c r="D107" s="19" t="s">
        <v>122</v>
      </c>
      <c r="E107" s="132">
        <v>0</v>
      </c>
      <c r="F107" s="132">
        <v>0</v>
      </c>
      <c r="G107" s="27"/>
      <c r="H107" s="27"/>
      <c r="I107" s="19" t="s">
        <v>122</v>
      </c>
      <c r="J107" s="132">
        <v>0</v>
      </c>
      <c r="K107" s="132">
        <v>0</v>
      </c>
      <c r="L107" s="27"/>
      <c r="M107" s="19" t="s">
        <v>122</v>
      </c>
      <c r="N107" s="149">
        <f t="shared" si="27"/>
        <v>0</v>
      </c>
      <c r="O107" s="149">
        <f t="shared" si="28"/>
        <v>0</v>
      </c>
      <c r="P107" s="27"/>
    </row>
    <row r="108" spans="1:16" ht="11.5" x14ac:dyDescent="0.25">
      <c r="A108" s="144">
        <f t="shared" si="26"/>
        <v>0</v>
      </c>
      <c r="B108" s="144"/>
      <c r="C108" s="27"/>
      <c r="D108" s="19" t="s">
        <v>123</v>
      </c>
      <c r="E108" s="132">
        <v>0</v>
      </c>
      <c r="F108" s="132">
        <v>0</v>
      </c>
      <c r="G108" s="27"/>
      <c r="H108" s="27"/>
      <c r="I108" s="19" t="s">
        <v>123</v>
      </c>
      <c r="J108" s="132">
        <v>0</v>
      </c>
      <c r="K108" s="132">
        <v>0</v>
      </c>
      <c r="L108" s="27"/>
      <c r="M108" s="19" t="s">
        <v>123</v>
      </c>
      <c r="N108" s="149">
        <f t="shared" si="27"/>
        <v>0</v>
      </c>
      <c r="O108" s="149">
        <f t="shared" si="28"/>
        <v>0</v>
      </c>
      <c r="P108" s="27"/>
    </row>
    <row r="109" spans="1:16" ht="11.5"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5" x14ac:dyDescent="0.25">
      <c r="A110" s="144"/>
      <c r="B110" s="144"/>
      <c r="C110" s="27"/>
      <c r="E110" s="17"/>
      <c r="F110" s="17"/>
      <c r="I110" s="27"/>
      <c r="J110" s="17"/>
      <c r="K110" s="17"/>
      <c r="M110" s="27"/>
      <c r="N110" s="17"/>
      <c r="O110" s="17"/>
    </row>
    <row r="111" spans="1:16" ht="11.5"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5" x14ac:dyDescent="0.25">
      <c r="A112" s="144"/>
      <c r="B112" s="144"/>
      <c r="C112" s="27"/>
      <c r="E112" s="17"/>
      <c r="F112" s="17"/>
      <c r="I112" s="27"/>
      <c r="J112" s="17"/>
      <c r="K112" s="17"/>
      <c r="M112" s="27"/>
      <c r="N112" s="17"/>
      <c r="O112" s="17"/>
    </row>
    <row r="113" spans="1:16" ht="11.5" x14ac:dyDescent="0.25">
      <c r="A113" s="144"/>
      <c r="B113" s="144"/>
      <c r="C113" s="27"/>
      <c r="D113" s="22" t="s">
        <v>235</v>
      </c>
      <c r="E113" s="50">
        <f>(E61+E91+E73)-E109</f>
        <v>0</v>
      </c>
      <c r="F113" s="50">
        <f>(F61+F91+F73)-F109</f>
        <v>0</v>
      </c>
      <c r="G113" s="27"/>
      <c r="I113" s="22" t="s">
        <v>235</v>
      </c>
      <c r="J113" s="50">
        <f>(J61+J91+J73)-J109</f>
        <v>0</v>
      </c>
      <c r="K113" s="50">
        <f>(K61+K91+K73)-K109</f>
        <v>0</v>
      </c>
      <c r="M113" s="22" t="s">
        <v>235</v>
      </c>
      <c r="N113" s="50">
        <f>(N61+N91+N73)-N109</f>
        <v>0</v>
      </c>
      <c r="O113" s="50">
        <f>(O61+O91+O73)-O109</f>
        <v>0</v>
      </c>
    </row>
    <row r="114" spans="1:16" ht="11.5" x14ac:dyDescent="0.25">
      <c r="A114" s="144"/>
      <c r="B114" s="144"/>
      <c r="C114" s="27"/>
      <c r="E114" s="17"/>
      <c r="F114" s="17"/>
      <c r="G114" s="27"/>
      <c r="I114" s="27"/>
      <c r="J114" s="17"/>
      <c r="K114" s="17"/>
      <c r="M114" s="27"/>
      <c r="N114" s="17"/>
      <c r="O114" s="17"/>
    </row>
    <row r="115" spans="1:16" ht="11.5" x14ac:dyDescent="0.25">
      <c r="A115" s="144">
        <f t="shared" ref="A115:A128" si="29">IF(OR(E115&lt;0,F115&lt;0,N115&lt;0,O115&lt;0),1,0)</f>
        <v>0</v>
      </c>
      <c r="B115" s="144"/>
      <c r="C115" s="27"/>
      <c r="D115" s="19" t="s">
        <v>126</v>
      </c>
      <c r="E115" s="132">
        <v>0</v>
      </c>
      <c r="F115" s="132">
        <v>0</v>
      </c>
      <c r="G115" s="236"/>
      <c r="H115" s="27"/>
      <c r="I115" s="19" t="s">
        <v>126</v>
      </c>
      <c r="J115" s="132">
        <v>0</v>
      </c>
      <c r="K115" s="132">
        <v>0</v>
      </c>
      <c r="L115" s="27"/>
      <c r="M115" s="19" t="s">
        <v>126</v>
      </c>
      <c r="N115" s="149">
        <f t="shared" ref="N115:N128" si="30">J115/J$17</f>
        <v>0</v>
      </c>
      <c r="O115" s="149">
        <f t="shared" ref="O115:O128" si="31">K115/K$17</f>
        <v>0</v>
      </c>
      <c r="P115" s="27"/>
    </row>
    <row r="116" spans="1:16" ht="11.5" x14ac:dyDescent="0.25">
      <c r="A116" s="144">
        <f t="shared" si="29"/>
        <v>0</v>
      </c>
      <c r="B116" s="144"/>
      <c r="C116" s="27"/>
      <c r="D116" s="64" t="s">
        <v>128</v>
      </c>
      <c r="E116" s="132">
        <v>0</v>
      </c>
      <c r="F116" s="132">
        <v>0</v>
      </c>
      <c r="G116" s="236"/>
      <c r="H116" s="27"/>
      <c r="I116" s="64" t="s">
        <v>128</v>
      </c>
      <c r="J116" s="132">
        <v>0</v>
      </c>
      <c r="K116" s="132">
        <v>0</v>
      </c>
      <c r="L116" s="27"/>
      <c r="M116" s="64" t="s">
        <v>128</v>
      </c>
      <c r="N116" s="149">
        <f t="shared" si="30"/>
        <v>0</v>
      </c>
      <c r="O116" s="149">
        <f t="shared" si="31"/>
        <v>0</v>
      </c>
      <c r="P116" s="27"/>
    </row>
    <row r="117" spans="1:16" ht="11.5" x14ac:dyDescent="0.25">
      <c r="A117" s="144">
        <f t="shared" si="29"/>
        <v>0</v>
      </c>
      <c r="B117" s="144"/>
      <c r="C117" s="27"/>
      <c r="D117" s="21" t="s">
        <v>140</v>
      </c>
      <c r="E117" s="132">
        <v>0</v>
      </c>
      <c r="F117" s="132">
        <v>0</v>
      </c>
      <c r="G117" s="236"/>
      <c r="H117" s="27"/>
      <c r="I117" s="21" t="s">
        <v>140</v>
      </c>
      <c r="J117" s="132">
        <v>0</v>
      </c>
      <c r="K117" s="132">
        <v>0</v>
      </c>
      <c r="L117" s="27"/>
      <c r="M117" s="21" t="s">
        <v>140</v>
      </c>
      <c r="N117" s="149">
        <f t="shared" si="30"/>
        <v>0</v>
      </c>
      <c r="O117" s="149">
        <f t="shared" si="31"/>
        <v>0</v>
      </c>
      <c r="P117" s="27"/>
    </row>
    <row r="118" spans="1:16" ht="11.5" x14ac:dyDescent="0.25">
      <c r="A118" s="144">
        <f t="shared" si="29"/>
        <v>0</v>
      </c>
      <c r="B118" s="144"/>
      <c r="C118" s="27"/>
      <c r="D118" s="13" t="s">
        <v>136</v>
      </c>
      <c r="E118" s="132">
        <v>0</v>
      </c>
      <c r="F118" s="132">
        <v>0</v>
      </c>
      <c r="G118" s="236"/>
      <c r="H118" s="27"/>
      <c r="I118" s="13" t="s">
        <v>136</v>
      </c>
      <c r="J118" s="132">
        <v>0</v>
      </c>
      <c r="K118" s="132">
        <v>0</v>
      </c>
      <c r="L118" s="27"/>
      <c r="M118" s="13" t="s">
        <v>136</v>
      </c>
      <c r="N118" s="149">
        <f t="shared" si="30"/>
        <v>0</v>
      </c>
      <c r="O118" s="149">
        <f t="shared" si="31"/>
        <v>0</v>
      </c>
      <c r="P118" s="27"/>
    </row>
    <row r="119" spans="1:16" ht="11.5" x14ac:dyDescent="0.25">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5" x14ac:dyDescent="0.25">
      <c r="A120" s="144">
        <f t="shared" si="29"/>
        <v>0</v>
      </c>
      <c r="B120" s="144"/>
      <c r="C120" s="27"/>
      <c r="D120" s="13" t="s">
        <v>124</v>
      </c>
      <c r="E120" s="132">
        <v>0</v>
      </c>
      <c r="F120" s="132">
        <v>0</v>
      </c>
      <c r="G120" s="27"/>
      <c r="H120" s="27"/>
      <c r="I120" s="13" t="s">
        <v>124</v>
      </c>
      <c r="J120" s="132">
        <v>0</v>
      </c>
      <c r="K120" s="132">
        <v>0</v>
      </c>
      <c r="L120" s="27"/>
      <c r="M120" s="13" t="s">
        <v>124</v>
      </c>
      <c r="N120" s="149">
        <f t="shared" si="30"/>
        <v>0</v>
      </c>
      <c r="O120" s="149">
        <f t="shared" si="31"/>
        <v>0</v>
      </c>
      <c r="P120" s="27"/>
    </row>
    <row r="121" spans="1:16" ht="11.5" x14ac:dyDescent="0.25">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5" x14ac:dyDescent="0.25">
      <c r="A122" s="144">
        <f t="shared" si="29"/>
        <v>0</v>
      </c>
      <c r="B122" s="144"/>
      <c r="C122" s="27"/>
      <c r="D122" s="13" t="s">
        <v>125</v>
      </c>
      <c r="E122" s="132">
        <v>0</v>
      </c>
      <c r="F122" s="132">
        <v>0</v>
      </c>
      <c r="G122" s="27"/>
      <c r="H122" s="27"/>
      <c r="I122" s="13" t="s">
        <v>125</v>
      </c>
      <c r="J122" s="132">
        <v>0</v>
      </c>
      <c r="K122" s="132">
        <v>0</v>
      </c>
      <c r="L122" s="27"/>
      <c r="M122" s="13" t="s">
        <v>125</v>
      </c>
      <c r="N122" s="149">
        <f t="shared" si="30"/>
        <v>0</v>
      </c>
      <c r="O122" s="149">
        <f t="shared" si="31"/>
        <v>0</v>
      </c>
      <c r="P122" s="27"/>
    </row>
    <row r="123" spans="1:16" ht="11.5" x14ac:dyDescent="0.25">
      <c r="A123" s="144">
        <f t="shared" si="29"/>
        <v>0</v>
      </c>
      <c r="B123" s="144"/>
      <c r="C123" s="27"/>
      <c r="D123" s="19" t="s">
        <v>175</v>
      </c>
      <c r="E123" s="132">
        <v>0</v>
      </c>
      <c r="F123" s="132">
        <v>0</v>
      </c>
      <c r="G123" s="236"/>
      <c r="H123" s="27"/>
      <c r="I123" s="19" t="s">
        <v>175</v>
      </c>
      <c r="J123" s="132">
        <v>0</v>
      </c>
      <c r="K123" s="132">
        <v>0</v>
      </c>
      <c r="L123" s="27"/>
      <c r="M123" s="19" t="s">
        <v>175</v>
      </c>
      <c r="N123" s="149">
        <f t="shared" si="30"/>
        <v>0</v>
      </c>
      <c r="O123" s="149">
        <f t="shared" si="31"/>
        <v>0</v>
      </c>
      <c r="P123" s="27"/>
    </row>
    <row r="124" spans="1:16" ht="11.5" x14ac:dyDescent="0.25">
      <c r="A124" s="144">
        <f t="shared" si="29"/>
        <v>0</v>
      </c>
      <c r="B124" s="144"/>
      <c r="C124" s="27"/>
      <c r="D124" s="19" t="s">
        <v>135</v>
      </c>
      <c r="E124" s="132">
        <v>0</v>
      </c>
      <c r="F124" s="132">
        <v>0</v>
      </c>
      <c r="G124" s="236"/>
      <c r="H124" s="27"/>
      <c r="I124" s="19" t="s">
        <v>135</v>
      </c>
      <c r="J124" s="132">
        <v>0</v>
      </c>
      <c r="K124" s="132">
        <v>0</v>
      </c>
      <c r="L124" s="27"/>
      <c r="M124" s="19" t="s">
        <v>135</v>
      </c>
      <c r="N124" s="149">
        <f t="shared" si="30"/>
        <v>0</v>
      </c>
      <c r="O124" s="149">
        <f t="shared" si="31"/>
        <v>0</v>
      </c>
      <c r="P124" s="27"/>
    </row>
    <row r="125" spans="1:16" ht="11.5" x14ac:dyDescent="0.25">
      <c r="A125" s="144">
        <f t="shared" si="29"/>
        <v>0</v>
      </c>
      <c r="B125" s="144"/>
      <c r="C125" s="27"/>
      <c r="D125" s="19" t="s">
        <v>137</v>
      </c>
      <c r="E125" s="132">
        <v>0</v>
      </c>
      <c r="F125" s="132">
        <v>0</v>
      </c>
      <c r="G125" s="236"/>
      <c r="H125" s="27"/>
      <c r="I125" s="19" t="s">
        <v>137</v>
      </c>
      <c r="J125" s="132">
        <v>0</v>
      </c>
      <c r="K125" s="132">
        <v>0</v>
      </c>
      <c r="L125" s="27"/>
      <c r="M125" s="19" t="s">
        <v>137</v>
      </c>
      <c r="N125" s="149">
        <f t="shared" si="30"/>
        <v>0</v>
      </c>
      <c r="O125" s="149">
        <f t="shared" si="31"/>
        <v>0</v>
      </c>
      <c r="P125" s="27"/>
    </row>
    <row r="126" spans="1:16" ht="11.5" x14ac:dyDescent="0.25">
      <c r="A126" s="144">
        <f t="shared" si="29"/>
        <v>0</v>
      </c>
      <c r="B126" s="144"/>
      <c r="C126" s="27"/>
      <c r="D126" s="19" t="s">
        <v>110</v>
      </c>
      <c r="E126" s="132">
        <v>0</v>
      </c>
      <c r="F126" s="132">
        <v>0</v>
      </c>
      <c r="G126" s="27"/>
      <c r="H126" s="27"/>
      <c r="I126" s="19" t="s">
        <v>110</v>
      </c>
      <c r="J126" s="132">
        <v>0</v>
      </c>
      <c r="K126" s="132">
        <v>0</v>
      </c>
      <c r="L126" s="27"/>
      <c r="M126" s="19" t="s">
        <v>110</v>
      </c>
      <c r="N126" s="149">
        <f t="shared" si="30"/>
        <v>0</v>
      </c>
      <c r="O126" s="149">
        <f t="shared" si="31"/>
        <v>0</v>
      </c>
      <c r="P126" s="27"/>
    </row>
    <row r="127" spans="1:16" s="27" customFormat="1" ht="11.5" x14ac:dyDescent="0.25">
      <c r="A127" s="144">
        <f t="shared" si="29"/>
        <v>0</v>
      </c>
      <c r="B127" s="144"/>
      <c r="D127" s="19" t="s">
        <v>336</v>
      </c>
      <c r="E127" s="132">
        <v>0</v>
      </c>
      <c r="F127" s="132">
        <v>0</v>
      </c>
      <c r="I127" s="19" t="s">
        <v>336</v>
      </c>
      <c r="J127" s="132">
        <v>0</v>
      </c>
      <c r="K127" s="132">
        <v>0</v>
      </c>
      <c r="M127" s="19" t="s">
        <v>336</v>
      </c>
      <c r="N127" s="149">
        <f t="shared" si="30"/>
        <v>0</v>
      </c>
      <c r="O127" s="149">
        <f t="shared" si="31"/>
        <v>0</v>
      </c>
    </row>
    <row r="128" spans="1:16" ht="11.5" x14ac:dyDescent="0.25">
      <c r="A128" s="144">
        <f t="shared" si="29"/>
        <v>0</v>
      </c>
      <c r="B128" s="144"/>
      <c r="C128" s="27"/>
      <c r="D128" s="13" t="s">
        <v>331</v>
      </c>
      <c r="E128" s="132">
        <v>0</v>
      </c>
      <c r="F128" s="132">
        <v>0</v>
      </c>
      <c r="I128" s="13" t="s">
        <v>331</v>
      </c>
      <c r="J128" s="132">
        <v>0</v>
      </c>
      <c r="K128" s="132">
        <v>0</v>
      </c>
      <c r="M128" s="13" t="s">
        <v>331</v>
      </c>
      <c r="N128" s="149">
        <f t="shared" si="30"/>
        <v>0</v>
      </c>
      <c r="O128" s="149">
        <f t="shared" si="31"/>
        <v>0</v>
      </c>
    </row>
    <row r="129" spans="1:16" ht="11.5" x14ac:dyDescent="0.25">
      <c r="A129" s="144"/>
      <c r="B129" s="144"/>
      <c r="C129" s="27"/>
      <c r="D129" s="14" t="s">
        <v>333</v>
      </c>
      <c r="E129" s="49">
        <f>SUM(E115:E128)</f>
        <v>0</v>
      </c>
      <c r="F129" s="49">
        <f>SUM(F115:F128)</f>
        <v>0</v>
      </c>
      <c r="I129" s="14" t="s">
        <v>333</v>
      </c>
      <c r="J129" s="49">
        <f>SUM(J115:J128)</f>
        <v>0</v>
      </c>
      <c r="K129" s="49">
        <f>SUM(K115:K128)</f>
        <v>0</v>
      </c>
      <c r="M129" s="14" t="s">
        <v>333</v>
      </c>
      <c r="N129" s="49">
        <f>SUM(N115:N128)</f>
        <v>0</v>
      </c>
      <c r="O129" s="49">
        <f>SUM(O115:O128)</f>
        <v>0</v>
      </c>
    </row>
    <row r="130" spans="1:16" ht="11.5" x14ac:dyDescent="0.25">
      <c r="A130" s="144"/>
      <c r="B130" s="144"/>
      <c r="C130" s="27"/>
      <c r="E130" s="17"/>
      <c r="F130" s="17"/>
      <c r="I130" s="27"/>
      <c r="J130" s="17"/>
      <c r="K130" s="17"/>
      <c r="M130" s="27"/>
      <c r="N130" s="17"/>
      <c r="O130" s="17"/>
    </row>
    <row r="131" spans="1:16" ht="11.5" x14ac:dyDescent="0.25">
      <c r="B131" s="144"/>
      <c r="C131" s="27"/>
      <c r="D131" s="13" t="s">
        <v>441</v>
      </c>
      <c r="E131" s="132">
        <v>0</v>
      </c>
      <c r="F131" s="132">
        <v>0</v>
      </c>
      <c r="I131" s="13" t="s">
        <v>441</v>
      </c>
      <c r="J131" s="132">
        <v>0</v>
      </c>
      <c r="K131" s="132">
        <v>0</v>
      </c>
      <c r="M131" s="13" t="s">
        <v>441</v>
      </c>
      <c r="N131" s="149">
        <f t="shared" ref="N131:O133" si="32">J131/J$17</f>
        <v>0</v>
      </c>
      <c r="O131" s="149">
        <f t="shared" si="32"/>
        <v>0</v>
      </c>
    </row>
    <row r="132" spans="1:16" ht="11.5" x14ac:dyDescent="0.25">
      <c r="B132" s="144"/>
      <c r="C132" s="27"/>
      <c r="D132" s="13" t="s">
        <v>177</v>
      </c>
      <c r="E132" s="132">
        <v>0</v>
      </c>
      <c r="F132" s="132">
        <v>0</v>
      </c>
      <c r="G132" s="27"/>
      <c r="H132" s="27"/>
      <c r="I132" s="13" t="s">
        <v>177</v>
      </c>
      <c r="J132" s="132">
        <v>0</v>
      </c>
      <c r="K132" s="132">
        <v>0</v>
      </c>
      <c r="L132" s="27"/>
      <c r="M132" s="13" t="s">
        <v>177</v>
      </c>
      <c r="N132" s="149">
        <f t="shared" si="32"/>
        <v>0</v>
      </c>
      <c r="O132" s="149">
        <f t="shared" si="32"/>
        <v>0</v>
      </c>
      <c r="P132" s="27"/>
    </row>
    <row r="133" spans="1:16" ht="11.5" x14ac:dyDescent="0.25">
      <c r="B133" s="144"/>
      <c r="C133" s="27"/>
      <c r="D133" s="13" t="s">
        <v>127</v>
      </c>
      <c r="E133" s="132">
        <v>0</v>
      </c>
      <c r="F133" s="132">
        <v>0</v>
      </c>
      <c r="G133" s="27"/>
      <c r="H133" s="27"/>
      <c r="I133" s="13" t="s">
        <v>127</v>
      </c>
      <c r="J133" s="132">
        <v>0</v>
      </c>
      <c r="K133" s="132">
        <v>0</v>
      </c>
      <c r="L133" s="27"/>
      <c r="M133" s="13" t="s">
        <v>127</v>
      </c>
      <c r="N133" s="149">
        <f t="shared" si="32"/>
        <v>0</v>
      </c>
      <c r="O133" s="149">
        <f t="shared" si="32"/>
        <v>0</v>
      </c>
      <c r="P133" s="27"/>
    </row>
    <row r="134" spans="1:16" ht="11.5"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5" x14ac:dyDescent="0.25">
      <c r="A135" s="144"/>
      <c r="B135" s="144"/>
      <c r="C135" s="27"/>
      <c r="E135" s="17"/>
      <c r="F135" s="17"/>
      <c r="I135" s="27"/>
      <c r="J135" s="17"/>
      <c r="K135" s="17"/>
      <c r="M135" s="27"/>
      <c r="N135" s="17"/>
      <c r="O135" s="17"/>
    </row>
    <row r="136" spans="1:16" ht="11.5"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1.5" x14ac:dyDescent="0.25">
      <c r="A137" s="144"/>
      <c r="B137" s="144"/>
      <c r="C137" s="44"/>
      <c r="D137" s="46"/>
      <c r="E137" s="47"/>
      <c r="F137" s="47"/>
      <c r="G137" s="44"/>
      <c r="H137" s="44"/>
      <c r="I137" s="46"/>
      <c r="J137" s="47"/>
      <c r="K137" s="47"/>
      <c r="L137" s="44"/>
      <c r="M137" s="46"/>
      <c r="N137" s="47"/>
      <c r="O137" s="47"/>
      <c r="P137" s="44"/>
    </row>
    <row r="138" spans="1:16" ht="12" x14ac:dyDescent="0.3">
      <c r="A138" s="144">
        <f>IF(OR(E138&lt;0,F138&lt;0,N138&lt;0,O138&lt;0),1,0)</f>
        <v>0</v>
      </c>
      <c r="B138" s="144"/>
      <c r="C138" s="44"/>
      <c r="D138" s="37" t="s">
        <v>178</v>
      </c>
      <c r="E138" s="132">
        <v>0</v>
      </c>
      <c r="F138" s="132">
        <v>0</v>
      </c>
      <c r="G138" s="44"/>
      <c r="H138" s="44"/>
      <c r="I138" s="37" t="s">
        <v>201</v>
      </c>
      <c r="J138" s="132">
        <v>0</v>
      </c>
      <c r="K138" s="132">
        <v>0</v>
      </c>
      <c r="L138" s="44"/>
      <c r="M138" s="37" t="s">
        <v>178</v>
      </c>
      <c r="N138" s="149">
        <f>J138/J$17</f>
        <v>0</v>
      </c>
      <c r="O138" s="149">
        <f>K138/K$17</f>
        <v>0</v>
      </c>
      <c r="P138" s="44"/>
    </row>
    <row r="139" spans="1:16" ht="12" x14ac:dyDescent="0.3">
      <c r="A139" s="144"/>
      <c r="B139" s="144"/>
      <c r="C139" s="44"/>
      <c r="D139" s="37" t="s">
        <v>179</v>
      </c>
      <c r="E139" s="94" t="s">
        <v>139</v>
      </c>
      <c r="F139" s="94" t="s">
        <v>139</v>
      </c>
      <c r="G139" s="44"/>
      <c r="H139" s="44"/>
      <c r="I139" s="37" t="s">
        <v>179</v>
      </c>
      <c r="J139" s="94" t="s">
        <v>139</v>
      </c>
      <c r="K139" s="94" t="s">
        <v>139</v>
      </c>
      <c r="L139" s="44"/>
      <c r="M139" s="37" t="s">
        <v>179</v>
      </c>
      <c r="N139" s="147" t="str">
        <f>J139</f>
        <v>No</v>
      </c>
      <c r="O139" s="147" t="str">
        <f>K139</f>
        <v>No</v>
      </c>
      <c r="P139" s="44"/>
    </row>
    <row r="140" spans="1:16" ht="11.5" x14ac:dyDescent="0.25">
      <c r="A140" s="144"/>
      <c r="B140" s="144"/>
      <c r="C140" s="27"/>
      <c r="D140" s="23" t="s">
        <v>40</v>
      </c>
      <c r="I140" s="23" t="s">
        <v>40</v>
      </c>
      <c r="J140" s="27"/>
      <c r="K140" s="27"/>
      <c r="M140" s="23" t="s">
        <v>40</v>
      </c>
      <c r="N140" s="27"/>
      <c r="O140" s="27"/>
    </row>
    <row r="141" spans="1:16" ht="11.5" x14ac:dyDescent="0.25">
      <c r="A141" s="144"/>
      <c r="B141" s="144"/>
      <c r="C141" s="27"/>
      <c r="D141" s="27"/>
      <c r="E141" s="27"/>
      <c r="F141" s="27"/>
      <c r="G141" s="27"/>
      <c r="H141" s="27"/>
      <c r="I141" s="27"/>
      <c r="J141" s="27"/>
      <c r="K141" s="27"/>
      <c r="L141" s="27"/>
      <c r="M141" s="27"/>
      <c r="N141" s="27"/>
      <c r="O141" s="27"/>
      <c r="P141" s="27"/>
    </row>
    <row r="142" spans="1:16" ht="11.5" x14ac:dyDescent="0.25">
      <c r="B142" s="144">
        <f>1-(E142*F142*N142*O142)</f>
        <v>0</v>
      </c>
      <c r="C142" s="27"/>
      <c r="D142" s="24" t="s">
        <v>180</v>
      </c>
      <c r="E142" s="121" t="b">
        <f>ABS(  (E61+E73+E91)-(E109+E129+E134)  ) &lt; eTol</f>
        <v>1</v>
      </c>
      <c r="F142" s="121" t="b">
        <f>ABS(  (F61+F73+F91)-(F109+F129+F134)  ) &lt; eTol</f>
        <v>1</v>
      </c>
      <c r="I142" s="24" t="s">
        <v>180</v>
      </c>
      <c r="J142" s="121" t="b">
        <f>ABS(  (J61+J73+J91)-(J109+J129+J134)  ) &lt; eTol</f>
        <v>1</v>
      </c>
      <c r="K142" s="121" t="b">
        <f>ABS(  (K61+K73+K91)-(K109+K129+K134)  ) &lt; eTol</f>
        <v>1</v>
      </c>
      <c r="M142" s="24" t="s">
        <v>180</v>
      </c>
      <c r="N142" s="121" t="b">
        <f>ABS(  (N61+N73+N91)-(N109+N129+N134)  ) &lt; eTol</f>
        <v>1</v>
      </c>
      <c r="O142" s="121" t="b">
        <f>ABS(  (O61+O73+O91)-(O109+O129+O134)  ) &lt; eTol</f>
        <v>1</v>
      </c>
    </row>
    <row r="143" spans="1:16" ht="11.5" x14ac:dyDescent="0.25">
      <c r="A143" s="144"/>
      <c r="B143" s="144"/>
      <c r="C143" s="27"/>
      <c r="D143" s="23"/>
      <c r="E143" s="27"/>
      <c r="F143" s="27"/>
      <c r="G143" s="27"/>
      <c r="H143" s="27"/>
      <c r="I143" s="23"/>
      <c r="J143" s="27"/>
      <c r="K143" s="27"/>
      <c r="L143" s="27"/>
      <c r="M143" s="23"/>
      <c r="N143" s="27"/>
      <c r="O143" s="27"/>
      <c r="P143" s="27"/>
    </row>
    <row r="144" spans="1:16" ht="13" x14ac:dyDescent="0.3">
      <c r="A144" s="144"/>
      <c r="B144" s="144"/>
      <c r="C144" s="27"/>
      <c r="D144" s="28" t="s">
        <v>241</v>
      </c>
      <c r="E144" s="148" t="str">
        <f>E21</f>
        <v>31/XX/20XX</v>
      </c>
      <c r="F144" s="148" t="str">
        <f>F21</f>
        <v>31/XX/20XX</v>
      </c>
      <c r="G144" s="27"/>
      <c r="H144" s="27"/>
      <c r="I144" s="28" t="s">
        <v>242</v>
      </c>
      <c r="J144" s="148" t="str">
        <f>J21</f>
        <v>31/XX/20XX</v>
      </c>
      <c r="K144" s="148" t="str">
        <f>K21</f>
        <v>31/XX/20XX</v>
      </c>
      <c r="L144" s="27"/>
      <c r="M144" s="28" t="s">
        <v>241</v>
      </c>
      <c r="N144" s="148" t="str">
        <f>N21</f>
        <v>31/XX/20XX</v>
      </c>
      <c r="O144" s="148" t="str">
        <f>O21</f>
        <v>31/XX/20XX</v>
      </c>
      <c r="P144" s="27"/>
    </row>
    <row r="145" spans="1:16" ht="11.5" x14ac:dyDescent="0.25">
      <c r="A145" s="144"/>
      <c r="B145" s="144"/>
      <c r="C145" s="27"/>
      <c r="D145" s="13" t="s">
        <v>244</v>
      </c>
      <c r="E145" s="132">
        <v>0</v>
      </c>
      <c r="F145" s="132">
        <v>0</v>
      </c>
      <c r="G145" s="27"/>
      <c r="H145" s="27"/>
      <c r="I145" s="13" t="s">
        <v>244</v>
      </c>
      <c r="J145" s="132">
        <v>0</v>
      </c>
      <c r="K145" s="132">
        <v>0</v>
      </c>
      <c r="L145" s="27"/>
      <c r="M145" s="13" t="s">
        <v>244</v>
      </c>
      <c r="N145" s="149">
        <f>J145/J$16</f>
        <v>0</v>
      </c>
      <c r="O145" s="149">
        <f>K145/K$16</f>
        <v>0</v>
      </c>
      <c r="P145" s="27"/>
    </row>
    <row r="146" spans="1:16" ht="11.5" x14ac:dyDescent="0.25">
      <c r="A146" s="144"/>
      <c r="B146" s="144"/>
      <c r="C146" s="27"/>
      <c r="D146" s="13" t="s">
        <v>186</v>
      </c>
      <c r="E146" s="132">
        <v>0</v>
      </c>
      <c r="F146" s="132">
        <v>0</v>
      </c>
      <c r="G146" s="27"/>
      <c r="H146" s="27"/>
      <c r="I146" s="13" t="s">
        <v>186</v>
      </c>
      <c r="J146" s="132">
        <v>0</v>
      </c>
      <c r="K146" s="132">
        <v>0</v>
      </c>
      <c r="L146" s="27"/>
      <c r="M146" s="13" t="s">
        <v>186</v>
      </c>
      <c r="N146" s="149">
        <f>J146/J$16</f>
        <v>0</v>
      </c>
      <c r="O146" s="149">
        <f>K146/K$16</f>
        <v>0</v>
      </c>
      <c r="P146" s="27"/>
    </row>
    <row r="147" spans="1:16" ht="11.5" x14ac:dyDescent="0.25">
      <c r="A147" s="144"/>
      <c r="B147" s="144"/>
      <c r="C147" s="27"/>
      <c r="D147" s="14" t="s">
        <v>245</v>
      </c>
      <c r="E147" s="49">
        <f>SUM(E145:E146)</f>
        <v>0</v>
      </c>
      <c r="F147" s="49">
        <f>SUM(F145:F146)</f>
        <v>0</v>
      </c>
      <c r="G147" s="27"/>
      <c r="H147" s="27"/>
      <c r="I147" s="14" t="s">
        <v>245</v>
      </c>
      <c r="J147" s="49">
        <f>SUM(J145:J146)</f>
        <v>0</v>
      </c>
      <c r="K147" s="49">
        <f>SUM(K145:K146)</f>
        <v>0</v>
      </c>
      <c r="L147" s="27"/>
      <c r="M147" s="14" t="s">
        <v>245</v>
      </c>
      <c r="N147" s="49">
        <f>SUM(N145:N146)</f>
        <v>0</v>
      </c>
      <c r="O147" s="49">
        <f>SUM(O145:O146)</f>
        <v>0</v>
      </c>
      <c r="P147" s="27"/>
    </row>
    <row r="148" spans="1:16" ht="11.5" x14ac:dyDescent="0.25">
      <c r="A148" s="144"/>
      <c r="B148" s="144"/>
      <c r="C148" s="27"/>
      <c r="D148" s="16"/>
      <c r="E148" s="27"/>
      <c r="F148" s="27"/>
      <c r="G148" s="27"/>
      <c r="H148" s="27"/>
      <c r="I148" s="16"/>
      <c r="J148" s="27"/>
      <c r="K148" s="27"/>
      <c r="L148" s="27"/>
      <c r="M148" s="16"/>
      <c r="N148" s="27"/>
      <c r="O148" s="27"/>
      <c r="P148" s="27"/>
    </row>
    <row r="149" spans="1:16" ht="11.5" x14ac:dyDescent="0.25">
      <c r="A149" s="144"/>
      <c r="B149" s="144"/>
      <c r="C149" s="27"/>
      <c r="D149" s="13" t="s">
        <v>181</v>
      </c>
      <c r="E149" s="132"/>
      <c r="F149" s="132"/>
      <c r="G149" s="27"/>
      <c r="H149" s="27"/>
      <c r="I149" s="13" t="s">
        <v>181</v>
      </c>
      <c r="J149" s="132"/>
      <c r="K149" s="132"/>
      <c r="L149" s="27"/>
      <c r="M149" s="13" t="s">
        <v>181</v>
      </c>
      <c r="N149" s="149">
        <f>J149/J$17</f>
        <v>0</v>
      </c>
      <c r="O149" s="149">
        <f>K149/K$17</f>
        <v>0</v>
      </c>
      <c r="P149" s="27"/>
    </row>
    <row r="150" spans="1:16" ht="11.5" x14ac:dyDescent="0.25">
      <c r="A150" s="144"/>
      <c r="B150" s="144"/>
      <c r="C150" s="27"/>
      <c r="D150" s="16"/>
      <c r="E150" s="16"/>
      <c r="F150" s="16"/>
      <c r="G150" s="16"/>
      <c r="H150" s="27"/>
      <c r="I150" s="16"/>
      <c r="J150" s="16"/>
      <c r="K150" s="16"/>
      <c r="L150" s="27"/>
      <c r="M150" s="16"/>
      <c r="N150" s="27"/>
      <c r="O150" s="27"/>
      <c r="P150" s="27"/>
    </row>
    <row r="151" spans="1:16" ht="13" x14ac:dyDescent="0.3">
      <c r="A151" s="144"/>
      <c r="B151" s="144"/>
      <c r="C151" s="27"/>
      <c r="D151" s="67" t="s">
        <v>182</v>
      </c>
      <c r="E151" s="49">
        <f t="shared" ref="E151:F151" si="37">E117+E116+E123+E115 +E118 +E126+  E101+E96+E97+E94+E102+E103 - E89-E88-E85-E87</f>
        <v>0</v>
      </c>
      <c r="F151" s="49">
        <f t="shared" si="37"/>
        <v>0</v>
      </c>
      <c r="G151" s="68"/>
      <c r="H151" s="68"/>
      <c r="I151" s="67" t="s">
        <v>182</v>
      </c>
      <c r="J151" s="49">
        <f t="shared" ref="J151:K151" si="38">J117+J116+J123+J115 +J118 +J126+  J101+J96+J97+J94+J102+J103 - J89-J88-J85-J87</f>
        <v>0</v>
      </c>
      <c r="K151" s="49">
        <f t="shared" si="38"/>
        <v>0</v>
      </c>
      <c r="L151" s="68"/>
      <c r="M151" s="67" t="s">
        <v>182</v>
      </c>
      <c r="N151" s="49">
        <f t="shared" ref="N151:O151" si="39">N117+N116+N123+N115 +N118 +N126+  N101+N96+N97+N94+N102+N103 - N89-N88-N85-N87</f>
        <v>0</v>
      </c>
      <c r="O151" s="49">
        <f t="shared" si="39"/>
        <v>0</v>
      </c>
    </row>
    <row r="152" spans="1:16" ht="13" x14ac:dyDescent="0.3">
      <c r="A152" s="144"/>
      <c r="B152" s="144"/>
      <c r="C152" s="27"/>
      <c r="D152" s="67" t="s">
        <v>315</v>
      </c>
      <c r="E152" s="49">
        <f>'RAG Thresholds'!$D$27</f>
        <v>0</v>
      </c>
      <c r="F152" s="49">
        <f>'RAG Thresholds'!$D$27</f>
        <v>0</v>
      </c>
      <c r="G152" s="68"/>
      <c r="H152" s="68"/>
      <c r="I152" s="67" t="s">
        <v>315</v>
      </c>
      <c r="J152" s="49">
        <f>'RAG Thresholds'!$D$27</f>
        <v>0</v>
      </c>
      <c r="K152" s="49">
        <f>'RAG Thresholds'!$D$27</f>
        <v>0</v>
      </c>
      <c r="L152" s="68"/>
      <c r="M152" s="67" t="s">
        <v>315</v>
      </c>
      <c r="N152" s="49">
        <f>'RAG Thresholds'!$D$27</f>
        <v>0</v>
      </c>
      <c r="O152" s="49">
        <f>'RAG Thresholds'!$D$27</f>
        <v>0</v>
      </c>
    </row>
    <row r="153" spans="1:16" ht="11.5" x14ac:dyDescent="0.25">
      <c r="A153" s="144"/>
      <c r="B153" s="144"/>
      <c r="C153" s="27"/>
      <c r="I153" s="27"/>
      <c r="J153" s="27"/>
      <c r="K153" s="27"/>
      <c r="M153" s="68"/>
      <c r="N153" s="68"/>
      <c r="O153" s="68"/>
    </row>
    <row r="154" spans="1:16" ht="11.5" x14ac:dyDescent="0.25">
      <c r="A154" s="144"/>
      <c r="B154" s="144"/>
      <c r="C154" s="44"/>
      <c r="D154" s="44"/>
      <c r="E154" s="45"/>
      <c r="F154" s="45"/>
      <c r="G154" s="44"/>
      <c r="H154" s="44"/>
      <c r="I154" s="44"/>
      <c r="J154" s="45"/>
      <c r="K154" s="45"/>
      <c r="L154" s="44"/>
      <c r="M154" s="75"/>
      <c r="N154" s="76"/>
      <c r="O154" s="76"/>
      <c r="P154" s="44"/>
    </row>
    <row r="155" spans="1:16" ht="11.5" x14ac:dyDescent="0.25">
      <c r="A155" s="144"/>
      <c r="B155" s="144"/>
      <c r="C155" s="27"/>
      <c r="D155" s="146" t="s">
        <v>62</v>
      </c>
      <c r="E155" s="27"/>
      <c r="F155" s="27"/>
      <c r="G155" s="27"/>
      <c r="H155" s="27"/>
      <c r="I155" s="146"/>
      <c r="J155" s="27"/>
      <c r="K155" s="27"/>
      <c r="L155" s="27"/>
      <c r="M155" s="146" t="s">
        <v>62</v>
      </c>
      <c r="N155" s="27"/>
      <c r="O155" s="27"/>
    </row>
    <row r="156" spans="1:16" ht="11.5" x14ac:dyDescent="0.25">
      <c r="A156" s="144"/>
      <c r="B156" s="144"/>
      <c r="C156" s="27"/>
      <c r="D156" s="91" t="s">
        <v>161</v>
      </c>
      <c r="E156" s="150" t="e">
        <f>E26/E152</f>
        <v>#DIV/0!</v>
      </c>
      <c r="F156" s="150" t="e">
        <f>F26/F152</f>
        <v>#DIV/0!</v>
      </c>
      <c r="G156" s="27"/>
      <c r="H156" s="27"/>
      <c r="I156" s="146"/>
      <c r="J156" s="27"/>
      <c r="K156" s="27"/>
      <c r="L156" s="27"/>
      <c r="M156" s="91" t="s">
        <v>161</v>
      </c>
      <c r="N156" s="150" t="e">
        <f t="shared" ref="N156:O156" si="40">N26/N152</f>
        <v>#DIV/0!</v>
      </c>
      <c r="O156" s="150" t="e">
        <f t="shared" si="40"/>
        <v>#DIV/0!</v>
      </c>
    </row>
    <row r="157" spans="1:16" ht="11.5" x14ac:dyDescent="0.25">
      <c r="A157" s="144"/>
      <c r="B157" s="144"/>
      <c r="C157" s="27"/>
      <c r="D157" s="91" t="s">
        <v>66</v>
      </c>
      <c r="E157" s="151">
        <f>IF(E26=0,0,IF(E36&lt;0,(E34+E36)/E26,E34/E26))</f>
        <v>0</v>
      </c>
      <c r="F157" s="151">
        <f>IF(F26=0,0,IF(F36&lt;0,(F34+F36)/F26,F34/F26))</f>
        <v>0</v>
      </c>
      <c r="G157" s="27"/>
      <c r="H157" s="27"/>
      <c r="I157" s="146"/>
      <c r="J157" s="27"/>
      <c r="K157" s="27"/>
      <c r="L157" s="27"/>
      <c r="M157" s="91" t="s">
        <v>66</v>
      </c>
      <c r="N157" s="151">
        <f t="shared" ref="N157:O157" si="41">IF(N26=0,0,IF(N36&lt;0,(N34+N36)/N26,N34/N26))</f>
        <v>0</v>
      </c>
      <c r="O157" s="151">
        <f t="shared" si="41"/>
        <v>0</v>
      </c>
      <c r="P157" s="27"/>
    </row>
    <row r="158" spans="1:16" ht="11.5" x14ac:dyDescent="0.25">
      <c r="A158" s="144"/>
      <c r="B158" s="144"/>
      <c r="C158" s="27"/>
      <c r="D158" s="91" t="s">
        <v>247</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27"/>
      <c r="H158" s="27"/>
      <c r="I158" s="146"/>
      <c r="J158" s="27"/>
      <c r="K158" s="27"/>
      <c r="L158" s="27"/>
      <c r="M158" s="91" t="s">
        <v>247</v>
      </c>
      <c r="N158" s="151" t="str">
        <f t="shared" ref="N158:O158" si="42">IF(OR(N147=0,N151=0),"N/A",IF((N147/(N117+N116+N123+N115 +N118 +N126+  N101+N96+N97+N94+N102+N103 - N89-N88-N85-N87))&lt;0,0,((N147/(N117+N116+N123+N115 +N118 +N126+  N101+N96+N97+N94+N102+N103 - N89-N88-N85-N87)))))</f>
        <v>N/A</v>
      </c>
      <c r="O158" s="151" t="str">
        <f t="shared" si="42"/>
        <v>N/A</v>
      </c>
    </row>
    <row r="159" spans="1:16" ht="11.5" x14ac:dyDescent="0.25">
      <c r="A159" s="144"/>
      <c r="B159" s="144"/>
      <c r="C159" s="27"/>
      <c r="D159" s="91" t="s">
        <v>75</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75</v>
      </c>
      <c r="N159" s="150" t="e">
        <f t="shared" ref="N159:O159" si="43">IF((N117+N116+N123+N115 +N118 +N126+  N101+N96+N97+N94+N102+N103 - N89-N88-N85-N87)/(N34+   IF(N36&lt;0,N36,0)   -   N52)&lt;0,0,(N117+N116+N123+N115 +N118 +N126+  N101+N96+N97+N94+N102+N103 - N89-N88-N85-N87)/(N34+IF(N36&lt;0,N36,0) -N52))</f>
        <v>#DIV/0!</v>
      </c>
      <c r="O159" s="150" t="e">
        <f t="shared" si="43"/>
        <v>#DIV/0!</v>
      </c>
    </row>
    <row r="160" spans="1:16" ht="11.5" x14ac:dyDescent="0.25">
      <c r="A160" s="144"/>
      <c r="B160" s="144"/>
      <c r="C160" s="27"/>
      <c r="D160" s="91" t="s">
        <v>79</v>
      </c>
      <c r="E160" s="150" t="e">
        <f t="shared" ref="E160:F160" si="44">IF(((E117+E116+E123+E115 +E118 +E126+  E101+E96+E97+E94+E102+E103 - E89-E88-E85-E87)-(E70-E119))/(E34+IF(E36&lt;0,E36,0)-E52)&lt;0,0,((E117+E116+E123+E115 +E118 +E126+  E101+E96+E97+E94+E102+E103 - E89-E88-E85-E87)-(E70-E119))/(E34+IF(E36&lt;0,E36,0)-E52))</f>
        <v>#DIV/0!</v>
      </c>
      <c r="F160" s="150" t="e">
        <f t="shared" si="44"/>
        <v>#DIV/0!</v>
      </c>
      <c r="G160" s="27"/>
      <c r="H160" s="27"/>
      <c r="I160" s="146"/>
      <c r="J160" s="27"/>
      <c r="K160" s="27"/>
      <c r="L160" s="27"/>
      <c r="M160" s="91" t="s">
        <v>79</v>
      </c>
      <c r="N160" s="150" t="e">
        <f t="shared" ref="N160:O160" si="45">IF(((N117+N116+N123+N115 +N118 +N126+  N101+N96+N97+N94+N102+N103 - N89-N88-N85-N87)-(N70-N119))/(N34+IF(N36&lt;0,N36,0)-N52)&lt;0,0,((N117+N116+N123+N115 +N118 +N126+  N101+N96+N97+N94+N102+N103 - N89-N88-N85-N87)-(N70-N119))/(N34+IF(N36&lt;0,N36,0)-N52))</f>
        <v>#DIV/0!</v>
      </c>
      <c r="O160" s="150" t="e">
        <f t="shared" si="45"/>
        <v>#DIV/0!</v>
      </c>
    </row>
    <row r="161" spans="1:16" ht="11.5" x14ac:dyDescent="0.25">
      <c r="A161" s="144"/>
      <c r="B161" s="144"/>
      <c r="C161" s="27"/>
      <c r="D161" s="91" t="s">
        <v>73</v>
      </c>
      <c r="E161" s="150" t="e">
        <f t="shared" ref="E161:F161" si="46">(E34+ IF(E36&lt;0,E36,0) +E40)/-(E37+E38)</f>
        <v>#DIV/0!</v>
      </c>
      <c r="F161" s="150" t="e">
        <f t="shared" si="46"/>
        <v>#DIV/0!</v>
      </c>
      <c r="G161" s="27"/>
      <c r="H161" s="27"/>
      <c r="I161" s="146"/>
      <c r="J161" s="27"/>
      <c r="K161" s="27"/>
      <c r="L161" s="27"/>
      <c r="M161" s="91" t="s">
        <v>73</v>
      </c>
      <c r="N161" s="150" t="e">
        <f t="shared" ref="N161:O161" si="47">(N34+ IF(N36&lt;0,N36,0) +N40)/-(N37+N38)</f>
        <v>#DIV/0!</v>
      </c>
      <c r="O161" s="150" t="e">
        <f t="shared" si="47"/>
        <v>#DIV/0!</v>
      </c>
    </row>
    <row r="162" spans="1:16" ht="11.5" x14ac:dyDescent="0.25">
      <c r="A162" s="144"/>
      <c r="B162" s="144"/>
      <c r="C162" s="27"/>
      <c r="D162" s="91" t="s">
        <v>76</v>
      </c>
      <c r="E162" s="150" t="e">
        <f>(E91-E75)/E109</f>
        <v>#DIV/0!</v>
      </c>
      <c r="F162" s="150" t="e">
        <f>(F91-F75)/F109</f>
        <v>#DIV/0!</v>
      </c>
      <c r="G162" s="27"/>
      <c r="H162" s="27"/>
      <c r="I162" s="146"/>
      <c r="J162" s="27"/>
      <c r="K162" s="27"/>
      <c r="L162" s="27"/>
      <c r="M162" s="91" t="s">
        <v>76</v>
      </c>
      <c r="N162" s="150" t="e">
        <f t="shared" ref="N162:O162" si="48">(N91-N75)/N109</f>
        <v>#DIV/0!</v>
      </c>
      <c r="O162" s="150" t="e">
        <f t="shared" si="48"/>
        <v>#DIV/0!</v>
      </c>
    </row>
    <row r="163" spans="1:16" ht="11.5" x14ac:dyDescent="0.25">
      <c r="A163" s="144"/>
      <c r="B163" s="144"/>
      <c r="C163" s="27"/>
      <c r="D163" s="91" t="s">
        <v>77</v>
      </c>
      <c r="E163" s="150">
        <f>E134</f>
        <v>0</v>
      </c>
      <c r="F163" s="150">
        <f>F134</f>
        <v>0</v>
      </c>
      <c r="G163" s="27"/>
      <c r="H163" s="27"/>
      <c r="I163" s="146"/>
      <c r="J163" s="27"/>
      <c r="K163" s="27"/>
      <c r="L163" s="27"/>
      <c r="M163" s="91" t="s">
        <v>77</v>
      </c>
      <c r="N163" s="150">
        <f t="shared" ref="N163:O163" si="49">N134</f>
        <v>0</v>
      </c>
      <c r="O163" s="150">
        <f t="shared" si="49"/>
        <v>0</v>
      </c>
    </row>
    <row r="164" spans="1:16" ht="11.5" x14ac:dyDescent="0.25">
      <c r="A164" s="144"/>
      <c r="B164" s="144"/>
      <c r="C164" s="27"/>
      <c r="D164" s="91" t="s">
        <v>78</v>
      </c>
      <c r="E164" s="151" t="e">
        <f>(E81+E82+E66+E67+E138)/(E58+E57+E59+E60+E91)</f>
        <v>#DIV/0!</v>
      </c>
      <c r="F164" s="151" t="e">
        <f>(F81+F82+F66+F67+F138)/(F58+F57+F59+F60+F91)</f>
        <v>#DIV/0!</v>
      </c>
      <c r="G164" s="27"/>
      <c r="H164" s="27"/>
      <c r="I164" s="146"/>
      <c r="J164" s="27"/>
      <c r="K164" s="27"/>
      <c r="L164" s="27"/>
      <c r="M164" s="91" t="s">
        <v>78</v>
      </c>
      <c r="N164" s="151" t="e">
        <f t="shared" ref="N164:O164" si="50">(N81+N82+N66+N67+N138)/(N58+N57+N59+N60+N91)</f>
        <v>#DIV/0!</v>
      </c>
      <c r="O164" s="151" t="e">
        <f t="shared" si="50"/>
        <v>#DIV/0!</v>
      </c>
    </row>
    <row r="165" spans="1:16" ht="11.5" x14ac:dyDescent="0.25">
      <c r="A165" s="144"/>
      <c r="B165" s="144"/>
      <c r="C165" s="27"/>
      <c r="D165" s="42"/>
      <c r="E165" s="48"/>
      <c r="F165" s="48"/>
      <c r="G165" s="27"/>
      <c r="H165" s="27"/>
      <c r="I165" s="146"/>
      <c r="J165" s="27"/>
      <c r="K165" s="27"/>
      <c r="L165" s="27"/>
      <c r="M165" s="42"/>
      <c r="N165" s="48"/>
      <c r="O165" s="48"/>
      <c r="P165" s="27"/>
    </row>
    <row r="166" spans="1:16" ht="11.5" x14ac:dyDescent="0.25">
      <c r="A166" s="144"/>
      <c r="B166" s="144"/>
      <c r="C166" s="27"/>
      <c r="D166" s="42"/>
      <c r="E166" s="43"/>
      <c r="F166" s="43"/>
      <c r="G166" s="27"/>
      <c r="H166" s="27"/>
      <c r="I166" s="146"/>
      <c r="J166" s="27"/>
      <c r="K166" s="27"/>
      <c r="L166" s="27"/>
      <c r="M166" s="42"/>
      <c r="N166" s="43"/>
      <c r="O166" s="43"/>
      <c r="P166" s="27"/>
    </row>
    <row r="167" spans="1:16" ht="11.5" x14ac:dyDescent="0.25">
      <c r="A167" s="144"/>
      <c r="B167" s="144"/>
      <c r="C167" s="27"/>
      <c r="D167" s="146" t="s">
        <v>43</v>
      </c>
      <c r="E167" s="27"/>
      <c r="F167" s="27"/>
      <c r="G167" s="27"/>
      <c r="H167" s="27"/>
      <c r="I167" s="146"/>
      <c r="J167" s="27"/>
      <c r="K167" s="27"/>
      <c r="L167" s="27"/>
      <c r="M167" s="146" t="s">
        <v>43</v>
      </c>
      <c r="N167" s="27"/>
      <c r="O167" s="27"/>
      <c r="P167" s="27"/>
    </row>
    <row r="168" spans="1:16" ht="11.5" x14ac:dyDescent="0.25">
      <c r="A168" s="144"/>
      <c r="B168" s="144"/>
      <c r="C168" s="27"/>
      <c r="D168" s="91" t="s">
        <v>161</v>
      </c>
      <c r="E168" s="152" t="e">
        <f>IF(E156&gt;'RAG Thresholds'!$G$15,"G",IF(E156&lt;'RAG Thresholds'!$E$15,"R","A"))</f>
        <v>#DIV/0!</v>
      </c>
      <c r="F168" s="152" t="e">
        <f>IF(F156&gt;'RAG Thresholds'!$G$15,"G",IF(F156&lt;'RAG Thresholds'!$E$15,"R","A"))</f>
        <v>#DIV/0!</v>
      </c>
      <c r="G168" s="27"/>
      <c r="H168" s="27"/>
      <c r="I168" s="146"/>
      <c r="J168" s="27"/>
      <c r="K168" s="27"/>
      <c r="L168" s="27"/>
      <c r="M168" s="91" t="s">
        <v>161</v>
      </c>
      <c r="N168" s="152" t="e">
        <f>IF(N156&gt;'RAG Thresholds'!$G$15,"G",IF(N156&lt;'RAG Thresholds'!$E$15,"R","A"))</f>
        <v>#DIV/0!</v>
      </c>
      <c r="O168" s="152" t="e">
        <f>IF(O156&gt;'RAG Thresholds'!$G$15,"G",IF(O156&lt;'RAG Thresholds'!$E$15,"R","A"))</f>
        <v>#DIV/0!</v>
      </c>
    </row>
    <row r="169" spans="1:16" ht="11.5" x14ac:dyDescent="0.25">
      <c r="A169" s="144"/>
      <c r="B169" s="144"/>
      <c r="C169" s="27"/>
      <c r="D169" s="27" t="s">
        <v>66</v>
      </c>
      <c r="E169" s="152" t="str">
        <f>IF(E157&gt;'RAG Thresholds'!$G$16,"G",IF(E157&lt;'RAG Thresholds'!$E$16,"R","A"))</f>
        <v>A</v>
      </c>
      <c r="F169" s="152" t="str">
        <f>IF(F157&gt;'RAG Thresholds'!$G$16,"G",IF(F157&lt;'RAG Thresholds'!$E$16,"R","A"))</f>
        <v>A</v>
      </c>
      <c r="G169" s="27"/>
      <c r="H169" s="27"/>
      <c r="I169" s="146"/>
      <c r="J169" s="27"/>
      <c r="K169" s="27"/>
      <c r="L169" s="27"/>
      <c r="M169" s="27" t="s">
        <v>66</v>
      </c>
      <c r="N169" s="152" t="str">
        <f>IF(N157&gt;'RAG Thresholds'!$G$16,"G",IF(N157&lt;'RAG Thresholds'!$E$16,"R","A"))</f>
        <v>A</v>
      </c>
      <c r="O169" s="152" t="str">
        <f>IF(O157&gt;'RAG Thresholds'!$G$16,"G",IF(O157&lt;'RAG Thresholds'!$E$16,"R","A"))</f>
        <v>A</v>
      </c>
      <c r="P169" s="27"/>
    </row>
    <row r="170" spans="1:16" ht="11.5" x14ac:dyDescent="0.25">
      <c r="A170" s="144"/>
      <c r="B170" s="144"/>
      <c r="C170" s="27"/>
      <c r="D170" s="27" t="s">
        <v>247</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27"/>
      <c r="H170" s="27"/>
      <c r="I170" s="146"/>
      <c r="J170" s="27"/>
      <c r="K170" s="27"/>
      <c r="L170" s="27"/>
      <c r="M170" s="27" t="s">
        <v>247</v>
      </c>
      <c r="N170" s="152" t="str">
        <f>IF(N158="N/A","N/A",IF(N147&lt;0,"R",IF((N117+N116+N123+N115 +N118 + N126+ N101+N96+N97+N94+N102+N103 - N89-N88-N85-N87)&lt;0,"G",IF(N158&gt;'RAG Thresholds'!$G$17,"G",IF(N158&lt;'RAG Thresholds'!$E$17,"R","A")))))</f>
        <v>N/A</v>
      </c>
      <c r="O170" s="152" t="str">
        <f>IF(O158="N/A","N/A",IF(O147&lt;0,"R",IF((O117+O116+O123+O115 +O118 + O126+ O101+O96+O97+O94+O102+O103 - O89-O88-O85-O87)&lt;0,"G",IF(O158&gt;'RAG Thresholds'!$G$17,"G",IF(O158&lt;'RAG Thresholds'!$E$17,"R","A")))))</f>
        <v>N/A</v>
      </c>
    </row>
    <row r="171" spans="1:16" ht="11.5" x14ac:dyDescent="0.25">
      <c r="A171" s="144"/>
      <c r="B171" s="144"/>
      <c r="C171" s="27"/>
      <c r="D171" s="27" t="s">
        <v>75</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75</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1.5" x14ac:dyDescent="0.25">
      <c r="A172" s="144"/>
      <c r="B172" s="144"/>
      <c r="C172" s="27"/>
      <c r="D172" s="27" t="s">
        <v>79</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27"/>
      <c r="H172" s="27"/>
      <c r="I172" s="146"/>
      <c r="J172" s="27"/>
      <c r="K172" s="27"/>
      <c r="L172" s="27"/>
      <c r="M172" s="27" t="s">
        <v>79</v>
      </c>
      <c r="N172" s="152" t="e">
        <f>IF((N34+   IF(N36&lt;0,N36,0)  -N52)&lt;0,"R",IF(( ((N117+N116+N123+N115 +N118 +N126+  N101+N96+N97+N94+N102+N103 - N89-N88-N85-N87)-(N70-N119))&lt;0),"G",IF(N160&lt;'RAG Thresholds'!$G$19,"G",IF(N160&gt;'RAG Thresholds'!$E$19,"R","A"))))</f>
        <v>#DIV/0!</v>
      </c>
      <c r="O172" s="152" t="e">
        <f>IF((O34+   IF(O36&lt;0,O36,0)  -O52)&lt;0,"R",IF(( ((O117+O116+O123+O115 +O118 +O126+  O101+O96+O97+O94+O102+O103 - O89-O88-O85-O87)-(O70-O119))&lt;0),"G",IF(O160&lt;'RAG Thresholds'!$G$19,"G",IF(O160&gt;'RAG Thresholds'!$E$19,"R","A"))))</f>
        <v>#DIV/0!</v>
      </c>
    </row>
    <row r="173" spans="1:16" ht="11.5" x14ac:dyDescent="0.25">
      <c r="A173" s="144"/>
      <c r="B173" s="144"/>
      <c r="C173" s="27"/>
      <c r="D173" s="27" t="s">
        <v>73</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73</v>
      </c>
      <c r="N173" s="152" t="str">
        <f>IF(-(N37+N38)&lt;=0,"G",IF((  N34+ IF(N36&lt;0,N36,0) +N40 )&lt;0,"R",IF(N161&gt;'RAG Thresholds'!$G$20,"G",IF(N161&lt;'RAG Thresholds'!$E$20,"R","A"))))</f>
        <v>G</v>
      </c>
      <c r="O173" s="152" t="str">
        <f>IF(-(O37+O38)&lt;=0,"G",IF((  O34+ IF(O36&lt;0,O36,0) +O40 )&lt;0,"R",IF(O161&gt;'RAG Thresholds'!$G$20,"G",IF(O161&lt;'RAG Thresholds'!$E$20,"R","A"))))</f>
        <v>G</v>
      </c>
    </row>
    <row r="174" spans="1:16" ht="11.5" x14ac:dyDescent="0.25">
      <c r="A174" s="144"/>
      <c r="B174" s="144"/>
      <c r="C174" s="27"/>
      <c r="D174" s="27" t="s">
        <v>76</v>
      </c>
      <c r="E174" s="152" t="e">
        <f>IF(E162&gt;'RAG Thresholds'!$G$21,"G",IF(E162&lt;'RAG Thresholds'!$E$21,"R","A"))</f>
        <v>#DIV/0!</v>
      </c>
      <c r="F174" s="152" t="e">
        <f>IF(F162&gt;'RAG Thresholds'!$G$21,"G",IF(F162&lt;'RAG Thresholds'!$E$21,"R","A"))</f>
        <v>#DIV/0!</v>
      </c>
      <c r="G174" s="27"/>
      <c r="H174" s="27"/>
      <c r="I174" s="146"/>
      <c r="J174" s="27"/>
      <c r="K174" s="27"/>
      <c r="L174" s="27"/>
      <c r="M174" s="27" t="s">
        <v>76</v>
      </c>
      <c r="N174" s="152" t="e">
        <f>IF(N162&gt;'RAG Thresholds'!$G$21,"G",IF(N162&lt;'RAG Thresholds'!$E$21,"R","A"))</f>
        <v>#DIV/0!</v>
      </c>
      <c r="O174" s="152" t="e">
        <f>IF(O162&gt;'RAG Thresholds'!$G$21,"G",IF(O162&lt;'RAG Thresholds'!$E$21,"R","A"))</f>
        <v>#DIV/0!</v>
      </c>
    </row>
    <row r="175" spans="1:16" ht="11.5" x14ac:dyDescent="0.25">
      <c r="A175" s="144"/>
      <c r="B175" s="144"/>
      <c r="C175" s="27"/>
      <c r="D175" s="27" t="s">
        <v>77</v>
      </c>
      <c r="E175" s="152" t="str">
        <f>IF(E163&gt;'RAG Thresholds'!$E$22,"G","R")</f>
        <v>R</v>
      </c>
      <c r="F175" s="152" t="str">
        <f>IF(F163&gt;'RAG Thresholds'!$E$22,"G","R")</f>
        <v>R</v>
      </c>
      <c r="G175" s="27"/>
      <c r="H175" s="27"/>
      <c r="I175" s="146"/>
      <c r="J175" s="27"/>
      <c r="K175" s="27"/>
      <c r="L175" s="27"/>
      <c r="M175" s="27" t="s">
        <v>77</v>
      </c>
      <c r="N175" s="152" t="str">
        <f>IF(N163&gt;'RAG Thresholds'!$E$22,"G","R")</f>
        <v>R</v>
      </c>
      <c r="O175" s="152" t="str">
        <f>IF(O163&gt;'RAG Thresholds'!$E$22,"G","R")</f>
        <v>R</v>
      </c>
    </row>
    <row r="176" spans="1:16" ht="11.5" x14ac:dyDescent="0.25">
      <c r="A176" s="144"/>
      <c r="B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78</v>
      </c>
      <c r="N176" s="152" t="e">
        <f>IF(N139=SysConfig!$F$38,"R",IF((N81+N82+N66+N67+N138)&lt;0,"G",IF(N164&lt;'RAG Thresholds'!$G$23,"G",IF(N164&gt;'RAG Thresholds'!$E$23,"R","A"))))</f>
        <v>#DIV/0!</v>
      </c>
      <c r="O176" s="152" t="e">
        <f>IF(O139=SysConfig!$F$38,"R",IF((O81+O82+O66+O67+O138)&lt;0,"G",IF(O164&lt;'RAG Thresholds'!$G$23,"G",IF(O164&gt;'RAG Thresholds'!$E$23,"R","A"))))</f>
        <v>#DIV/0!</v>
      </c>
    </row>
    <row r="177" spans="1:16" ht="11.5" x14ac:dyDescent="0.25">
      <c r="A177" s="144"/>
      <c r="B177" s="144"/>
      <c r="C177" s="27"/>
      <c r="I177" s="146"/>
      <c r="J177" s="27"/>
      <c r="K177" s="27"/>
    </row>
    <row r="178" spans="1:16" ht="15.5" x14ac:dyDescent="0.35">
      <c r="A178" s="90" t="s">
        <v>152</v>
      </c>
      <c r="B178" s="90"/>
      <c r="C178" s="90"/>
      <c r="D178" s="90"/>
      <c r="E178" s="90"/>
      <c r="F178" s="90"/>
      <c r="G178" s="90"/>
      <c r="H178" s="90"/>
      <c r="I178" s="90"/>
      <c r="J178" s="90"/>
      <c r="K178" s="90"/>
      <c r="L178" s="90"/>
      <c r="M178" s="90"/>
      <c r="N178" s="90"/>
      <c r="O178" s="90"/>
      <c r="P178" s="90"/>
    </row>
    <row r="179" spans="1:16" ht="14.5" customHeight="1" x14ac:dyDescent="0.25"/>
    <row r="180" spans="1:16" ht="14.5" hidden="1" customHeight="1" x14ac:dyDescent="0.25"/>
    <row r="181" spans="1:16" ht="14.5" hidden="1" customHeight="1" x14ac:dyDescent="0.25"/>
    <row r="182" spans="1:16" ht="14.5" hidden="1" customHeight="1" x14ac:dyDescent="0.25"/>
    <row r="183" spans="1:16" ht="14.5" hidden="1" customHeight="1" x14ac:dyDescent="0.25"/>
    <row r="184" spans="1:16" ht="14.5" hidden="1" customHeight="1" x14ac:dyDescent="0.25"/>
    <row r="185" spans="1:16" ht="14.5" hidden="1" customHeight="1" x14ac:dyDescent="0.25"/>
    <row r="186" spans="1:16" ht="14.5" hidden="1" customHeight="1" x14ac:dyDescent="0.25"/>
    <row r="187" spans="1:16" ht="14.5" hidden="1" customHeight="1" x14ac:dyDescent="0.25"/>
    <row r="188" spans="1:16" ht="14.5" hidden="1" customHeight="1" x14ac:dyDescent="0.25"/>
    <row r="189" spans="1:16" ht="14.5" hidden="1" customHeight="1" x14ac:dyDescent="0.25"/>
    <row r="190" spans="1:16" ht="14.5" hidden="1" customHeight="1" x14ac:dyDescent="0.25"/>
    <row r="191" spans="1:16" ht="14.5" hidden="1" customHeight="1" x14ac:dyDescent="0.25"/>
    <row r="192" spans="1:16" ht="14.5" hidden="1" customHeight="1" x14ac:dyDescent="0.25"/>
    <row r="193" ht="14.5" hidden="1" customHeight="1" x14ac:dyDescent="0.25"/>
    <row r="194" ht="14.5" hidden="1" customHeight="1" x14ac:dyDescent="0.25"/>
    <row r="195" ht="14.5" hidden="1" customHeight="1" x14ac:dyDescent="0.25"/>
    <row r="196" ht="14.5" hidden="1" customHeight="1" x14ac:dyDescent="0.25"/>
  </sheetData>
  <conditionalFormatting sqref="E172:F173 N168:O176">
    <cfRule type="expression" dxfId="170" priority="1054" stopIfTrue="1">
      <formula>E168="R"</formula>
    </cfRule>
    <cfRule type="expression" dxfId="169" priority="1055" stopIfTrue="1">
      <formula>E168="A"</formula>
    </cfRule>
    <cfRule type="expression" dxfId="168" priority="1056" stopIfTrue="1">
      <formula>E168="G"</formula>
    </cfRule>
  </conditionalFormatting>
  <conditionalFormatting sqref="E171:E176">
    <cfRule type="expression" dxfId="167" priority="191" stopIfTrue="1">
      <formula>E171="R"</formula>
    </cfRule>
    <cfRule type="expression" dxfId="166" priority="192" stopIfTrue="1">
      <formula>E171="A"</formula>
    </cfRule>
    <cfRule type="expression" dxfId="165" priority="193" stopIfTrue="1">
      <formula>E171="G"</formula>
    </cfRule>
  </conditionalFormatting>
  <conditionalFormatting sqref="E170:E174">
    <cfRule type="expression" dxfId="164" priority="188" stopIfTrue="1">
      <formula>E170="R"</formula>
    </cfRule>
    <cfRule type="expression" dxfId="163" priority="189" stopIfTrue="1">
      <formula>E170="A"</formula>
    </cfRule>
    <cfRule type="expression" dxfId="162" priority="190" stopIfTrue="1">
      <formula>E170="G"</formula>
    </cfRule>
  </conditionalFormatting>
  <conditionalFormatting sqref="E172:E174">
    <cfRule type="expression" dxfId="161" priority="185" stopIfTrue="1">
      <formula>E172="R"</formula>
    </cfRule>
    <cfRule type="expression" dxfId="160" priority="186" stopIfTrue="1">
      <formula>E172="A"</formula>
    </cfRule>
    <cfRule type="expression" dxfId="159" priority="187" stopIfTrue="1">
      <formula>E172="G"</formula>
    </cfRule>
  </conditionalFormatting>
  <conditionalFormatting sqref="D5">
    <cfRule type="expression" dxfId="158" priority="194">
      <formula>IF(AND(sysChk=0,sysWarn=0),1,0)</formula>
    </cfRule>
    <cfRule type="expression" dxfId="157" priority="195">
      <formula>IF(AND(sysChk=0,sysWarn&lt;&gt;0),1,0)</formula>
    </cfRule>
    <cfRule type="expression" dxfId="156" priority="196">
      <formula>IF(sysChk&lt;&gt;0,1,0)</formula>
    </cfRule>
  </conditionalFormatting>
  <conditionalFormatting sqref="E168:E174">
    <cfRule type="expression" dxfId="155" priority="182" stopIfTrue="1">
      <formula>E168="R"</formula>
    </cfRule>
    <cfRule type="expression" dxfId="154" priority="183" stopIfTrue="1">
      <formula>E168="A"</formula>
    </cfRule>
    <cfRule type="expression" dxfId="153" priority="184" stopIfTrue="1">
      <formula>E168="G"</formula>
    </cfRule>
  </conditionalFormatting>
  <conditionalFormatting sqref="F171:F176">
    <cfRule type="expression" dxfId="152" priority="179" stopIfTrue="1">
      <formula>F171="R"</formula>
    </cfRule>
    <cfRule type="expression" dxfId="151" priority="180" stopIfTrue="1">
      <formula>F171="A"</formula>
    </cfRule>
    <cfRule type="expression" dxfId="150" priority="181" stopIfTrue="1">
      <formula>F171="G"</formula>
    </cfRule>
  </conditionalFormatting>
  <conditionalFormatting sqref="F170:F174">
    <cfRule type="expression" dxfId="149" priority="176" stopIfTrue="1">
      <formula>F170="R"</formula>
    </cfRule>
    <cfRule type="expression" dxfId="148" priority="177" stopIfTrue="1">
      <formula>F170="A"</formula>
    </cfRule>
    <cfRule type="expression" dxfId="147" priority="178" stopIfTrue="1">
      <formula>F170="G"</formula>
    </cfRule>
  </conditionalFormatting>
  <conditionalFormatting sqref="F172:F174">
    <cfRule type="expression" dxfId="146" priority="173" stopIfTrue="1">
      <formula>F172="R"</formula>
    </cfRule>
    <cfRule type="expression" dxfId="145" priority="174" stopIfTrue="1">
      <formula>F172="A"</formula>
    </cfRule>
    <cfRule type="expression" dxfId="144" priority="175" stopIfTrue="1">
      <formula>F172="G"</formula>
    </cfRule>
  </conditionalFormatting>
  <conditionalFormatting sqref="F168:F174">
    <cfRule type="expression" dxfId="143" priority="170" stopIfTrue="1">
      <formula>F168="R"</formula>
    </cfRule>
    <cfRule type="expression" dxfId="142" priority="171" stopIfTrue="1">
      <formula>F168="A"</formula>
    </cfRule>
    <cfRule type="expression" dxfId="141" priority="172" stopIfTrue="1">
      <formula>F168="G"</formula>
    </cfRule>
  </conditionalFormatting>
  <conditionalFormatting sqref="N172">
    <cfRule type="expression" dxfId="140" priority="95" stopIfTrue="1">
      <formula>N172="R"</formula>
    </cfRule>
    <cfRule type="expression" dxfId="139" priority="96" stopIfTrue="1">
      <formula>N172="A"</formula>
    </cfRule>
    <cfRule type="expression" dxfId="138" priority="97" stopIfTrue="1">
      <formula>N172="G"</formula>
    </cfRule>
  </conditionalFormatting>
  <conditionalFormatting sqref="N172">
    <cfRule type="expression" dxfId="137" priority="92" stopIfTrue="1">
      <formula>N172="R"</formula>
    </cfRule>
    <cfRule type="expression" dxfId="136" priority="93" stopIfTrue="1">
      <formula>N172="A"</formula>
    </cfRule>
    <cfRule type="expression" dxfId="135" priority="94" stopIfTrue="1">
      <formula>N172="G"</formula>
    </cfRule>
  </conditionalFormatting>
  <conditionalFormatting sqref="N172">
    <cfRule type="expression" dxfId="134" priority="89" stopIfTrue="1">
      <formula>N172="R"</formula>
    </cfRule>
    <cfRule type="expression" dxfId="133" priority="90" stopIfTrue="1">
      <formula>N172="A"</formula>
    </cfRule>
    <cfRule type="expression" dxfId="132" priority="91" stopIfTrue="1">
      <formula>N172="G"</formula>
    </cfRule>
  </conditionalFormatting>
  <conditionalFormatting sqref="N172">
    <cfRule type="expression" dxfId="131" priority="86" stopIfTrue="1">
      <formula>N172="R"</formula>
    </cfRule>
    <cfRule type="expression" dxfId="130" priority="87" stopIfTrue="1">
      <formula>N172="A"</formula>
    </cfRule>
    <cfRule type="expression" dxfId="129" priority="88" stopIfTrue="1">
      <formula>N172="G"</formula>
    </cfRule>
  </conditionalFormatting>
  <conditionalFormatting sqref="O172">
    <cfRule type="expression" dxfId="128" priority="83" stopIfTrue="1">
      <formula>O172="R"</formula>
    </cfRule>
    <cfRule type="expression" dxfId="127" priority="84" stopIfTrue="1">
      <formula>O172="A"</formula>
    </cfRule>
    <cfRule type="expression" dxfId="126" priority="85" stopIfTrue="1">
      <formula>O172="G"</formula>
    </cfRule>
  </conditionalFormatting>
  <conditionalFormatting sqref="O172">
    <cfRule type="expression" dxfId="125" priority="80" stopIfTrue="1">
      <formula>O172="R"</formula>
    </cfRule>
    <cfRule type="expression" dxfId="124" priority="81" stopIfTrue="1">
      <formula>O172="A"</formula>
    </cfRule>
    <cfRule type="expression" dxfId="123" priority="82" stopIfTrue="1">
      <formula>O172="G"</formula>
    </cfRule>
  </conditionalFormatting>
  <conditionalFormatting sqref="O172">
    <cfRule type="expression" dxfId="122" priority="77" stopIfTrue="1">
      <formula>O172="R"</formula>
    </cfRule>
    <cfRule type="expression" dxfId="121" priority="78" stopIfTrue="1">
      <formula>O172="A"</formula>
    </cfRule>
    <cfRule type="expression" dxfId="120" priority="79" stopIfTrue="1">
      <formula>O172="G"</formula>
    </cfRule>
  </conditionalFormatting>
  <conditionalFormatting sqref="O172">
    <cfRule type="expression" dxfId="119" priority="74" stopIfTrue="1">
      <formula>O172="R"</formula>
    </cfRule>
    <cfRule type="expression" dxfId="118" priority="75" stopIfTrue="1">
      <formula>O172="A"</formula>
    </cfRule>
    <cfRule type="expression" dxfId="117" priority="76" stopIfTrue="1">
      <formula>O172="G"</formula>
    </cfRule>
  </conditionalFormatting>
  <conditionalFormatting sqref="N173">
    <cfRule type="expression" dxfId="116" priority="23" stopIfTrue="1">
      <formula>N173="R"</formula>
    </cfRule>
    <cfRule type="expression" dxfId="115" priority="24" stopIfTrue="1">
      <formula>N173="A"</formula>
    </cfRule>
    <cfRule type="expression" dxfId="114" priority="25" stopIfTrue="1">
      <formula>N173="G"</formula>
    </cfRule>
  </conditionalFormatting>
  <conditionalFormatting sqref="N173">
    <cfRule type="expression" dxfId="113" priority="20" stopIfTrue="1">
      <formula>N173="R"</formula>
    </cfRule>
    <cfRule type="expression" dxfId="112" priority="21" stopIfTrue="1">
      <formula>N173="A"</formula>
    </cfRule>
    <cfRule type="expression" dxfId="111" priority="22" stopIfTrue="1">
      <formula>N173="G"</formula>
    </cfRule>
  </conditionalFormatting>
  <conditionalFormatting sqref="N173">
    <cfRule type="expression" dxfId="110" priority="17" stopIfTrue="1">
      <formula>N173="R"</formula>
    </cfRule>
    <cfRule type="expression" dxfId="109" priority="18" stopIfTrue="1">
      <formula>N173="A"</formula>
    </cfRule>
    <cfRule type="expression" dxfId="108" priority="19" stopIfTrue="1">
      <formula>N173="G"</formula>
    </cfRule>
  </conditionalFormatting>
  <conditionalFormatting sqref="N173">
    <cfRule type="expression" dxfId="107" priority="14" stopIfTrue="1">
      <formula>N173="R"</formula>
    </cfRule>
    <cfRule type="expression" dxfId="106" priority="15" stopIfTrue="1">
      <formula>N173="A"</formula>
    </cfRule>
    <cfRule type="expression" dxfId="105" priority="16" stopIfTrue="1">
      <formula>N173="G"</formula>
    </cfRule>
  </conditionalFormatting>
  <conditionalFormatting sqref="O173">
    <cfRule type="expression" dxfId="104" priority="11" stopIfTrue="1">
      <formula>O173="R"</formula>
    </cfRule>
    <cfRule type="expression" dxfId="103" priority="12" stopIfTrue="1">
      <formula>O173="A"</formula>
    </cfRule>
    <cfRule type="expression" dxfId="102" priority="13" stopIfTrue="1">
      <formula>O173="G"</formula>
    </cfRule>
  </conditionalFormatting>
  <conditionalFormatting sqref="O173">
    <cfRule type="expression" dxfId="101" priority="8" stopIfTrue="1">
      <formula>O173="R"</formula>
    </cfRule>
    <cfRule type="expression" dxfId="100" priority="9" stopIfTrue="1">
      <formula>O173="A"</formula>
    </cfRule>
    <cfRule type="expression" dxfId="99" priority="10" stopIfTrue="1">
      <formula>O173="G"</formula>
    </cfRule>
  </conditionalFormatting>
  <conditionalFormatting sqref="O173">
    <cfRule type="expression" dxfId="98" priority="5" stopIfTrue="1">
      <formula>O173="R"</formula>
    </cfRule>
    <cfRule type="expression" dxfId="97" priority="6" stopIfTrue="1">
      <formula>O173="A"</formula>
    </cfRule>
    <cfRule type="expression" dxfId="96" priority="7" stopIfTrue="1">
      <formula>O173="G"</formula>
    </cfRule>
  </conditionalFormatting>
  <conditionalFormatting sqref="O173">
    <cfRule type="expression" dxfId="95" priority="2" stopIfTrue="1">
      <formula>O173="R"</formula>
    </cfRule>
    <cfRule type="expression" dxfId="94" priority="3" stopIfTrue="1">
      <formula>O173="A"</formula>
    </cfRule>
    <cfRule type="expression" dxfId="93"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114" activePane="bottomLeft" state="frozen"/>
      <selection activeCell="A9" sqref="A9"/>
      <selection pane="bottomLeft" activeCell="A125" sqref="A125"/>
    </sheetView>
  </sheetViews>
  <sheetFormatPr defaultColWidth="0" defaultRowHeight="0" customHeight="1" zeroHeight="1" x14ac:dyDescent="0.25"/>
  <cols>
    <col min="1" max="1" width="4.19921875" customWidth="1"/>
    <col min="2" max="2" width="6" customWidth="1"/>
    <col min="3" max="3" width="1.69921875" customWidth="1"/>
    <col min="4" max="4" width="77" bestFit="1" customWidth="1"/>
    <col min="5" max="7" width="26.5" hidden="1" customWidth="1"/>
    <col min="8" max="13" width="26.5" customWidth="1"/>
    <col min="14" max="16" width="3.69921875" customWidth="1"/>
    <col min="17" max="17" width="71.3984375" customWidth="1"/>
    <col min="18" max="26" width="26.5" customWidth="1"/>
    <col min="27" max="27" width="4.69921875" customWidth="1"/>
    <col min="28" max="28" width="71.3984375" customWidth="1"/>
    <col min="29" max="31" width="26.5" customWidth="1"/>
    <col min="32" max="32" width="8.69921875" customWidth="1"/>
    <col min="33" max="60" width="0" hidden="1" customWidth="1"/>
    <col min="61" max="16384" width="8.69921875" hidden="1"/>
  </cols>
  <sheetData>
    <row r="1" spans="1:32" s="27" customFormat="1" ht="11.5" x14ac:dyDescent="0.25">
      <c r="A1" s="109" t="s">
        <v>98</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 x14ac:dyDescent="0.25">
      <c r="A3" s="109"/>
      <c r="B3" s="109"/>
      <c r="C3" s="109"/>
      <c r="D3" s="111" t="str">
        <f>cstProjectName</f>
        <v>RM 6273 Employee Benefits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2.5" hidden="1" x14ac:dyDescent="0.25">
      <c r="A7" s="109"/>
      <c r="B7" s="109"/>
      <c r="C7" s="109"/>
      <c r="D7" s="240" t="str">
        <f>HYPERLINK("#'Contents'!A1","Click for Contents")</f>
        <v>Click for Contents</v>
      </c>
      <c r="E7" s="24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1.5" x14ac:dyDescent="0.25">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5"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5"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5">
      <c r="A12" s="97"/>
      <c r="B12" s="25"/>
      <c r="C12" s="25"/>
      <c r="D12" s="55" t="s">
        <v>370</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5" x14ac:dyDescent="0.35">
      <c r="A13" s="97"/>
      <c r="B13" s="25"/>
      <c r="C13" s="25"/>
      <c r="D13" s="97" t="s">
        <v>371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5" x14ac:dyDescent="0.35">
      <c r="A14" s="97"/>
      <c r="B14" s="25"/>
      <c r="C14" s="146"/>
      <c r="D14" s="146" t="s">
        <v>42</v>
      </c>
      <c r="E14" s="146"/>
      <c r="F14" s="146"/>
      <c r="G14" s="146"/>
      <c r="H14" s="146"/>
      <c r="I14" s="146"/>
      <c r="J14" s="146"/>
      <c r="K14" s="146"/>
      <c r="L14" s="146"/>
      <c r="M14" s="146"/>
      <c r="N14" s="146"/>
      <c r="O14" s="146"/>
      <c r="P14" s="146"/>
      <c r="Q14" s="146" t="s">
        <v>41</v>
      </c>
      <c r="R14" s="146"/>
      <c r="S14" s="146"/>
      <c r="T14" s="146" t="s">
        <v>148</v>
      </c>
      <c r="U14" s="146"/>
      <c r="V14" s="146"/>
      <c r="W14" s="146"/>
      <c r="X14" s="146"/>
      <c r="Y14" s="146"/>
      <c r="Z14" s="146"/>
      <c r="AA14" s="146"/>
      <c r="AB14" s="146" t="s">
        <v>41</v>
      </c>
      <c r="AC14" s="25"/>
      <c r="AD14" s="146"/>
      <c r="AE14" s="146"/>
      <c r="AF14" s="146"/>
    </row>
    <row r="15" spans="1:32" s="27" customFormat="1" ht="14.5" x14ac:dyDescent="0.35">
      <c r="A15" s="97"/>
      <c r="B15" s="25"/>
      <c r="C15" s="146"/>
      <c r="D15" s="146"/>
      <c r="E15" s="146"/>
      <c r="F15" s="146"/>
      <c r="G15" s="146"/>
      <c r="H15" s="146"/>
      <c r="I15" s="146"/>
      <c r="J15" s="146"/>
      <c r="K15" s="146"/>
      <c r="L15" s="146"/>
      <c r="M15" s="146"/>
      <c r="N15" s="146"/>
      <c r="O15" s="146"/>
      <c r="P15" s="146"/>
      <c r="Q15" s="146" t="s">
        <v>316</v>
      </c>
      <c r="R15" s="146"/>
      <c r="S15" s="146"/>
      <c r="T15" s="181"/>
      <c r="U15" s="146"/>
      <c r="V15" s="146"/>
      <c r="W15" s="181"/>
      <c r="X15" s="146"/>
      <c r="Y15" s="146"/>
      <c r="Z15" s="181"/>
      <c r="AA15" s="146"/>
      <c r="AB15" s="146"/>
      <c r="AC15" s="25"/>
      <c r="AD15" s="146"/>
      <c r="AE15" s="146"/>
      <c r="AF15" s="146"/>
    </row>
    <row r="16" spans="1:32" ht="21" x14ac:dyDescent="0.5">
      <c r="A16" s="53"/>
      <c r="B16" s="144"/>
      <c r="C16" s="53"/>
      <c r="D16" s="146"/>
      <c r="E16" s="53"/>
      <c r="F16" s="53"/>
      <c r="G16" s="53"/>
      <c r="H16" s="53"/>
      <c r="I16" s="53"/>
      <c r="J16" s="53"/>
      <c r="K16" s="53"/>
      <c r="L16" s="53"/>
      <c r="M16" s="53"/>
      <c r="N16" s="53"/>
      <c r="O16" s="53"/>
      <c r="P16" s="53"/>
      <c r="Q16" s="145" t="s">
        <v>243</v>
      </c>
      <c r="R16" s="53"/>
      <c r="S16" s="53"/>
      <c r="T16" s="195">
        <v>1</v>
      </c>
      <c r="U16" s="53"/>
      <c r="V16" s="53"/>
      <c r="W16" s="195">
        <v>1</v>
      </c>
      <c r="X16" s="53"/>
      <c r="Y16" s="53"/>
      <c r="Z16" s="195">
        <v>1</v>
      </c>
      <c r="AA16" s="53"/>
      <c r="AB16" s="69"/>
      <c r="AC16" s="70"/>
      <c r="AD16" s="70"/>
      <c r="AE16" s="70"/>
      <c r="AF16" s="53"/>
    </row>
    <row r="17" spans="1:32" ht="21" x14ac:dyDescent="0.5">
      <c r="A17" s="53"/>
      <c r="B17" s="144"/>
      <c r="C17" s="53"/>
      <c r="D17" s="146"/>
      <c r="E17" s="53"/>
      <c r="F17" s="53"/>
      <c r="G17" s="53"/>
      <c r="H17" s="53"/>
      <c r="I17" s="53"/>
      <c r="J17" s="53"/>
      <c r="K17" s="53"/>
      <c r="L17" s="53"/>
      <c r="M17" s="53"/>
      <c r="N17" s="53"/>
      <c r="O17" s="53"/>
      <c r="P17" s="53"/>
      <c r="Q17" s="145" t="s">
        <v>149</v>
      </c>
      <c r="R17" s="53"/>
      <c r="S17" s="53"/>
      <c r="T17" s="195">
        <v>1</v>
      </c>
      <c r="U17" s="53"/>
      <c r="V17" s="53"/>
      <c r="W17" s="195">
        <v>1</v>
      </c>
      <c r="X17" s="53"/>
      <c r="Y17" s="53"/>
      <c r="Z17" s="195">
        <v>1</v>
      </c>
      <c r="AA17" s="53"/>
      <c r="AB17" s="69"/>
      <c r="AC17" s="70"/>
      <c r="AD17" s="70"/>
      <c r="AE17" s="70"/>
      <c r="AF17" s="53"/>
    </row>
    <row r="18" spans="1:32" ht="21" x14ac:dyDescent="0.5">
      <c r="A18" s="25"/>
      <c r="B18" s="144"/>
      <c r="C18" s="25"/>
      <c r="D18" s="95" t="s">
        <v>84</v>
      </c>
      <c r="E18" s="25"/>
      <c r="F18" s="53"/>
      <c r="G18" s="25"/>
      <c r="H18" s="25"/>
      <c r="I18" s="25"/>
      <c r="J18" s="25"/>
      <c r="K18" s="25"/>
      <c r="L18" s="25"/>
      <c r="M18" s="25"/>
      <c r="N18" s="25"/>
      <c r="O18" s="25"/>
      <c r="P18" s="25"/>
      <c r="Q18" s="95" t="s">
        <v>85</v>
      </c>
      <c r="R18" s="25"/>
      <c r="S18" s="53"/>
      <c r="T18" s="27"/>
      <c r="U18" s="25"/>
      <c r="V18" s="53"/>
      <c r="W18" s="27"/>
      <c r="X18" s="25"/>
      <c r="Y18" s="53"/>
      <c r="Z18" s="27"/>
      <c r="AA18" s="25"/>
      <c r="AB18" s="146" t="str">
        <f>Q18</f>
        <v>Ultimate Parent Name</v>
      </c>
      <c r="AC18" s="27"/>
      <c r="AD18" s="27"/>
      <c r="AE18" s="27"/>
      <c r="AF18" s="25"/>
    </row>
    <row r="19" spans="1:32" ht="20" x14ac:dyDescent="0.4">
      <c r="A19" s="27"/>
      <c r="B19" s="144"/>
      <c r="C19" s="27"/>
      <c r="D19" s="11"/>
      <c r="E19" s="26" t="s">
        <v>154</v>
      </c>
      <c r="F19" s="26" t="s">
        <v>158</v>
      </c>
      <c r="G19" s="25" t="s">
        <v>155</v>
      </c>
      <c r="H19" s="26" t="s">
        <v>154</v>
      </c>
      <c r="I19" s="26" t="s">
        <v>158</v>
      </c>
      <c r="J19" s="25" t="s">
        <v>155</v>
      </c>
      <c r="K19" s="26" t="s">
        <v>154</v>
      </c>
      <c r="L19" s="26" t="s">
        <v>158</v>
      </c>
      <c r="M19" s="25" t="s">
        <v>155</v>
      </c>
      <c r="N19" s="27"/>
      <c r="O19" s="27"/>
      <c r="P19" s="27"/>
      <c r="Q19" s="11"/>
      <c r="R19" s="26" t="s">
        <v>154</v>
      </c>
      <c r="S19" s="26" t="s">
        <v>158</v>
      </c>
      <c r="T19" s="25" t="s">
        <v>155</v>
      </c>
      <c r="U19" s="26" t="s">
        <v>154</v>
      </c>
      <c r="V19" s="26" t="s">
        <v>158</v>
      </c>
      <c r="W19" s="25" t="s">
        <v>155</v>
      </c>
      <c r="X19" s="26" t="s">
        <v>154</v>
      </c>
      <c r="Y19" s="26" t="s">
        <v>158</v>
      </c>
      <c r="Z19" s="25" t="s">
        <v>155</v>
      </c>
      <c r="AA19" s="27"/>
      <c r="AB19" s="11"/>
      <c r="AC19" s="27"/>
      <c r="AD19" s="27"/>
      <c r="AE19" s="27"/>
      <c r="AF19" s="27"/>
    </row>
    <row r="20" spans="1:32" ht="18" x14ac:dyDescent="0.4">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 x14ac:dyDescent="0.3">
      <c r="A21" s="27"/>
      <c r="B21" s="144"/>
      <c r="C21" s="27"/>
      <c r="D21" s="28" t="s">
        <v>204</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205</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204</v>
      </c>
      <c r="AC21" s="148" t="str">
        <f>T21</f>
        <v>31/XX/20XX</v>
      </c>
      <c r="AD21" s="148" t="str">
        <f>W21</f>
        <v>31/XX/20XX</v>
      </c>
      <c r="AE21" s="148" t="str">
        <f t="shared" ref="AE21:AE25" si="0">Z21</f>
        <v>31/XX/20XX</v>
      </c>
      <c r="AF21" s="27"/>
    </row>
    <row r="22" spans="1:32" ht="11.5" x14ac:dyDescent="0.25">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5" x14ac:dyDescent="0.25">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5" x14ac:dyDescent="0.25">
      <c r="A24" s="144"/>
      <c r="C24" s="27"/>
      <c r="D24" s="130" t="s">
        <v>144</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144</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144</v>
      </c>
      <c r="AC24" s="147" t="str">
        <f>T24</f>
        <v>N/A</v>
      </c>
      <c r="AD24" s="147" t="str">
        <f>W24</f>
        <v>N/A</v>
      </c>
      <c r="AE24" s="147" t="str">
        <f t="shared" si="0"/>
        <v>N/A</v>
      </c>
      <c r="AF24" s="27"/>
    </row>
    <row r="25" spans="1:32" ht="11.5" x14ac:dyDescent="0.25">
      <c r="A25" s="144"/>
      <c r="C25" s="27"/>
      <c r="D25" s="130" t="s">
        <v>360</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360</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360</v>
      </c>
      <c r="AC25" s="147" t="str">
        <f>T25</f>
        <v>Annual</v>
      </c>
      <c r="AD25" s="147" t="str">
        <f>W25</f>
        <v>Annual</v>
      </c>
      <c r="AE25" s="147" t="str">
        <f t="shared" si="0"/>
        <v>Annual</v>
      </c>
      <c r="AF25" s="27"/>
    </row>
    <row r="26" spans="1:32" ht="11.5" x14ac:dyDescent="0.25">
      <c r="A26" s="144">
        <f>IF(OR(G26&lt;0,J26&lt;0,M26&lt;0,T26&lt;0,W26&lt;0,Z26&lt;0),1,0)</f>
        <v>0</v>
      </c>
      <c r="C26" s="27"/>
      <c r="D26" s="13" t="s">
        <v>189</v>
      </c>
      <c r="E26" s="132">
        <v>0</v>
      </c>
      <c r="F26" s="132">
        <v>0</v>
      </c>
      <c r="G26" s="149">
        <f>SUM(E26:F26)</f>
        <v>0</v>
      </c>
      <c r="H26" s="132">
        <v>0</v>
      </c>
      <c r="I26" s="132">
        <v>0</v>
      </c>
      <c r="J26" s="149">
        <f>SUM(H26:I26)</f>
        <v>0</v>
      </c>
      <c r="K26" s="132">
        <v>0</v>
      </c>
      <c r="L26" s="132">
        <v>0</v>
      </c>
      <c r="M26" s="149">
        <f>SUM(K26:L26)</f>
        <v>0</v>
      </c>
      <c r="N26" s="27"/>
      <c r="O26" s="27"/>
      <c r="P26" s="27"/>
      <c r="Q26" s="13" t="s">
        <v>189</v>
      </c>
      <c r="R26" s="132">
        <v>0</v>
      </c>
      <c r="S26" s="132">
        <v>0</v>
      </c>
      <c r="T26" s="149">
        <f>SUM(R26:S26)</f>
        <v>0</v>
      </c>
      <c r="U26" s="132">
        <v>0</v>
      </c>
      <c r="V26" s="132">
        <v>0</v>
      </c>
      <c r="W26" s="149">
        <f>SUM(U26:V26)</f>
        <v>0</v>
      </c>
      <c r="X26" s="132">
        <v>0</v>
      </c>
      <c r="Y26" s="132">
        <v>0</v>
      </c>
      <c r="Z26" s="149">
        <f>SUM(X26:Y26)</f>
        <v>0</v>
      </c>
      <c r="AA26" s="27"/>
      <c r="AB26" s="13" t="s">
        <v>189</v>
      </c>
      <c r="AC26" s="149">
        <f>T26/T$16</f>
        <v>0</v>
      </c>
      <c r="AD26" s="149">
        <f t="shared" ref="AD26:AD30" si="13">W26/W$16</f>
        <v>0</v>
      </c>
      <c r="AE26" s="149">
        <f t="shared" ref="AE26:AE30" si="14">Z26/Z$16</f>
        <v>0</v>
      </c>
      <c r="AF26" s="27"/>
    </row>
    <row r="27" spans="1:32" ht="23" x14ac:dyDescent="0.25">
      <c r="A27" s="144">
        <f t="shared" ref="A27:A31" si="15">IF(OR(G27&lt;0,J27&lt;0,M27&lt;0,T27&lt;0,W27&lt;0,Z27&lt;0),1,0)</f>
        <v>0</v>
      </c>
      <c r="C27" s="27"/>
      <c r="D27" s="19" t="s">
        <v>206</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190</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206</v>
      </c>
      <c r="AC27" s="149">
        <f t="shared" ref="AC27:AC30" si="22">T27/T$16</f>
        <v>0</v>
      </c>
      <c r="AD27" s="149">
        <f t="shared" si="13"/>
        <v>0</v>
      </c>
      <c r="AE27" s="149">
        <f t="shared" si="14"/>
        <v>0</v>
      </c>
      <c r="AF27" s="27"/>
    </row>
    <row r="28" spans="1:32" ht="11.5" x14ac:dyDescent="0.25">
      <c r="A28" s="144">
        <f t="shared" si="15"/>
        <v>0</v>
      </c>
      <c r="C28" s="27"/>
      <c r="D28" s="19" t="s">
        <v>207</v>
      </c>
      <c r="E28" s="132">
        <v>0</v>
      </c>
      <c r="F28" s="132">
        <v>0</v>
      </c>
      <c r="G28" s="149">
        <f t="shared" si="16"/>
        <v>0</v>
      </c>
      <c r="H28" s="132">
        <v>0</v>
      </c>
      <c r="I28" s="132">
        <v>0</v>
      </c>
      <c r="J28" s="149">
        <f t="shared" si="17"/>
        <v>0</v>
      </c>
      <c r="K28" s="132">
        <v>0</v>
      </c>
      <c r="L28" s="132">
        <v>0</v>
      </c>
      <c r="M28" s="149">
        <f t="shared" si="18"/>
        <v>0</v>
      </c>
      <c r="N28" s="27"/>
      <c r="O28" s="27"/>
      <c r="P28" s="27"/>
      <c r="Q28" s="19" t="s">
        <v>207</v>
      </c>
      <c r="R28" s="132">
        <v>0</v>
      </c>
      <c r="S28" s="132">
        <v>0</v>
      </c>
      <c r="T28" s="149">
        <f t="shared" ref="T28" si="23">SUM(R28:S28)</f>
        <v>0</v>
      </c>
      <c r="U28" s="132">
        <v>0</v>
      </c>
      <c r="V28" s="132">
        <v>0</v>
      </c>
      <c r="W28" s="149">
        <f t="shared" si="20"/>
        <v>0</v>
      </c>
      <c r="X28" s="132">
        <v>0</v>
      </c>
      <c r="Y28" s="132">
        <v>0</v>
      </c>
      <c r="Z28" s="149">
        <f t="shared" si="21"/>
        <v>0</v>
      </c>
      <c r="AA28" s="27"/>
      <c r="AB28" s="19" t="s">
        <v>207</v>
      </c>
      <c r="AC28" s="149">
        <f t="shared" ref="AC28" si="24">T28/T$16</f>
        <v>0</v>
      </c>
      <c r="AD28" s="149">
        <f t="shared" ref="AD28" si="25">W28/W$16</f>
        <v>0</v>
      </c>
      <c r="AE28" s="149">
        <f t="shared" ref="AE28" si="26">Z28/Z$16</f>
        <v>0</v>
      </c>
      <c r="AF28" s="27"/>
    </row>
    <row r="29" spans="1:32" ht="11.5" x14ac:dyDescent="0.25">
      <c r="A29" s="144">
        <f t="shared" si="15"/>
        <v>0</v>
      </c>
      <c r="C29" s="27"/>
      <c r="D29" s="13" t="s">
        <v>191</v>
      </c>
      <c r="E29" s="132">
        <v>0</v>
      </c>
      <c r="F29" s="132">
        <v>0</v>
      </c>
      <c r="G29" s="149">
        <f t="shared" si="16"/>
        <v>0</v>
      </c>
      <c r="H29" s="132">
        <v>0</v>
      </c>
      <c r="I29" s="132">
        <v>0</v>
      </c>
      <c r="J29" s="149">
        <f t="shared" si="17"/>
        <v>0</v>
      </c>
      <c r="K29" s="132">
        <v>0</v>
      </c>
      <c r="L29" s="132">
        <v>0</v>
      </c>
      <c r="M29" s="149">
        <f t="shared" si="18"/>
        <v>0</v>
      </c>
      <c r="N29" s="27"/>
      <c r="O29" s="27"/>
      <c r="P29" s="27"/>
      <c r="Q29" s="13" t="s">
        <v>191</v>
      </c>
      <c r="R29" s="132">
        <v>0</v>
      </c>
      <c r="S29" s="132">
        <v>0</v>
      </c>
      <c r="T29" s="149">
        <f t="shared" si="19"/>
        <v>0</v>
      </c>
      <c r="U29" s="132">
        <v>0</v>
      </c>
      <c r="V29" s="132">
        <v>0</v>
      </c>
      <c r="W29" s="149">
        <f t="shared" si="20"/>
        <v>0</v>
      </c>
      <c r="X29" s="132">
        <v>0</v>
      </c>
      <c r="Y29" s="132">
        <v>0</v>
      </c>
      <c r="Z29" s="149">
        <f t="shared" si="21"/>
        <v>0</v>
      </c>
      <c r="AA29" s="27"/>
      <c r="AB29" s="13" t="s">
        <v>191</v>
      </c>
      <c r="AC29" s="149">
        <f t="shared" si="22"/>
        <v>0</v>
      </c>
      <c r="AD29" s="149">
        <f t="shared" si="13"/>
        <v>0</v>
      </c>
      <c r="AE29" s="149">
        <f t="shared" si="14"/>
        <v>0</v>
      </c>
      <c r="AF29" s="27"/>
    </row>
    <row r="30" spans="1:32" ht="11.5" x14ac:dyDescent="0.25">
      <c r="A30" s="144">
        <f t="shared" si="15"/>
        <v>0</v>
      </c>
      <c r="C30" s="27"/>
      <c r="D30" s="13" t="s">
        <v>192</v>
      </c>
      <c r="E30" s="132">
        <v>0</v>
      </c>
      <c r="F30" s="132">
        <v>0</v>
      </c>
      <c r="G30" s="149">
        <f t="shared" si="16"/>
        <v>0</v>
      </c>
      <c r="H30" s="132">
        <v>0</v>
      </c>
      <c r="I30" s="132">
        <v>0</v>
      </c>
      <c r="J30" s="149">
        <f t="shared" si="17"/>
        <v>0</v>
      </c>
      <c r="K30" s="132">
        <v>0</v>
      </c>
      <c r="L30" s="132">
        <v>0</v>
      </c>
      <c r="M30" s="149">
        <f t="shared" si="18"/>
        <v>0</v>
      </c>
      <c r="N30" s="27"/>
      <c r="O30" s="27"/>
      <c r="P30" s="27"/>
      <c r="Q30" s="13" t="s">
        <v>192</v>
      </c>
      <c r="R30" s="132">
        <v>0</v>
      </c>
      <c r="S30" s="132">
        <v>0</v>
      </c>
      <c r="T30" s="149">
        <f t="shared" si="19"/>
        <v>0</v>
      </c>
      <c r="U30" s="132">
        <v>0</v>
      </c>
      <c r="V30" s="132">
        <v>0</v>
      </c>
      <c r="W30" s="149">
        <f t="shared" si="20"/>
        <v>0</v>
      </c>
      <c r="X30" s="132">
        <v>0</v>
      </c>
      <c r="Y30" s="132">
        <v>0</v>
      </c>
      <c r="Z30" s="149">
        <f t="shared" si="21"/>
        <v>0</v>
      </c>
      <c r="AA30" s="27"/>
      <c r="AB30" s="13" t="s">
        <v>192</v>
      </c>
      <c r="AC30" s="149">
        <f t="shared" si="22"/>
        <v>0</v>
      </c>
      <c r="AD30" s="149">
        <f t="shared" si="13"/>
        <v>0</v>
      </c>
      <c r="AE30" s="149">
        <f t="shared" si="14"/>
        <v>0</v>
      </c>
      <c r="AF30" s="27"/>
    </row>
    <row r="31" spans="1:32" ht="11.5" x14ac:dyDescent="0.25">
      <c r="A31" s="144">
        <f t="shared" si="15"/>
        <v>0</v>
      </c>
      <c r="C31" s="27"/>
      <c r="D31" s="13" t="s">
        <v>208</v>
      </c>
      <c r="E31" s="132">
        <v>0</v>
      </c>
      <c r="F31" s="132">
        <v>0</v>
      </c>
      <c r="G31" s="149">
        <f t="shared" si="16"/>
        <v>0</v>
      </c>
      <c r="H31" s="132">
        <v>0</v>
      </c>
      <c r="I31" s="132">
        <v>0</v>
      </c>
      <c r="J31" s="149">
        <f t="shared" si="17"/>
        <v>0</v>
      </c>
      <c r="K31" s="132">
        <v>0</v>
      </c>
      <c r="L31" s="132">
        <v>0</v>
      </c>
      <c r="M31" s="149">
        <f t="shared" si="18"/>
        <v>0</v>
      </c>
      <c r="N31" s="27"/>
      <c r="O31" s="27"/>
      <c r="P31" s="27"/>
      <c r="Q31" s="13" t="s">
        <v>208</v>
      </c>
      <c r="R31" s="132">
        <v>0</v>
      </c>
      <c r="S31" s="132">
        <v>0</v>
      </c>
      <c r="T31" s="149">
        <f t="shared" ref="T31" si="27">SUM(R31:S31)</f>
        <v>0</v>
      </c>
      <c r="U31" s="132">
        <v>0</v>
      </c>
      <c r="V31" s="132">
        <v>0</v>
      </c>
      <c r="W31" s="149">
        <f t="shared" si="20"/>
        <v>0</v>
      </c>
      <c r="X31" s="132">
        <v>0</v>
      </c>
      <c r="Y31" s="132">
        <v>0</v>
      </c>
      <c r="Z31" s="149">
        <f t="shared" si="21"/>
        <v>0</v>
      </c>
      <c r="AA31" s="27"/>
      <c r="AB31" s="13" t="s">
        <v>208</v>
      </c>
      <c r="AC31" s="149">
        <f t="shared" ref="AC31" si="28">T31/T$16</f>
        <v>0</v>
      </c>
      <c r="AD31" s="149">
        <f t="shared" ref="AD31" si="29">W31/W$16</f>
        <v>0</v>
      </c>
      <c r="AE31" s="149">
        <f t="shared" ref="AE31" si="30">Z31/Z$16</f>
        <v>0</v>
      </c>
      <c r="AF31" s="27"/>
    </row>
    <row r="32" spans="1:32" ht="11.5" x14ac:dyDescent="0.25">
      <c r="A32" s="144"/>
      <c r="C32" s="27"/>
      <c r="D32" s="14" t="s">
        <v>209</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209</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209</v>
      </c>
      <c r="AC32" s="49">
        <f>SUM(AC$26:AC$31)</f>
        <v>0</v>
      </c>
      <c r="AD32" s="49">
        <f t="shared" ref="AD32:AE32" si="34">SUM(AD$26:AD$31)</f>
        <v>0</v>
      </c>
      <c r="AE32" s="49">
        <f t="shared" si="34"/>
        <v>0</v>
      </c>
      <c r="AF32" s="27"/>
    </row>
    <row r="33" spans="1:32" ht="11.5" x14ac:dyDescent="0.25">
      <c r="A33" s="144">
        <f>IF(OR(G33&gt;0,J33&gt;0,M33&gt;0,T33&gt;0,W33&gt;0,Z33&gt;0),1,0)</f>
        <v>0</v>
      </c>
      <c r="C33" s="27"/>
      <c r="D33" s="13" t="s">
        <v>210</v>
      </c>
      <c r="E33" s="132">
        <v>0</v>
      </c>
      <c r="F33" s="132">
        <v>0</v>
      </c>
      <c r="G33" s="149">
        <f t="shared" si="16"/>
        <v>0</v>
      </c>
      <c r="H33" s="132">
        <v>0</v>
      </c>
      <c r="I33" s="132">
        <v>0</v>
      </c>
      <c r="J33" s="149">
        <f t="shared" si="17"/>
        <v>0</v>
      </c>
      <c r="K33" s="132">
        <v>0</v>
      </c>
      <c r="L33" s="132">
        <v>0</v>
      </c>
      <c r="M33" s="149">
        <f t="shared" si="18"/>
        <v>0</v>
      </c>
      <c r="N33" s="27"/>
      <c r="O33" s="27"/>
      <c r="P33" s="27"/>
      <c r="Q33" s="13" t="s">
        <v>210</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210</v>
      </c>
      <c r="AC33" s="149">
        <f t="shared" ref="AC33" si="38">T33/T$16</f>
        <v>0</v>
      </c>
      <c r="AD33" s="149">
        <f t="shared" ref="AD33" si="39">W33/W$16</f>
        <v>0</v>
      </c>
      <c r="AE33" s="149">
        <f t="shared" ref="AE33" si="40">Z33/Z$16</f>
        <v>0</v>
      </c>
      <c r="AF33" s="27"/>
    </row>
    <row r="34" spans="1:32" ht="11.5" x14ac:dyDescent="0.25">
      <c r="A34" s="144">
        <f t="shared" ref="A34:A37" si="41">IF(OR(G34&gt;0,J34&gt;0,M34&gt;0,T34&gt;0,W34&gt;0,Z34&gt;0),1,0)</f>
        <v>0</v>
      </c>
      <c r="C34" s="27"/>
      <c r="D34" s="13" t="s">
        <v>211</v>
      </c>
      <c r="E34" s="132">
        <v>0</v>
      </c>
      <c r="F34" s="132">
        <v>0</v>
      </c>
      <c r="G34" s="149">
        <f t="shared" si="16"/>
        <v>0</v>
      </c>
      <c r="H34" s="132">
        <v>0</v>
      </c>
      <c r="I34" s="132">
        <v>0</v>
      </c>
      <c r="J34" s="149">
        <f t="shared" si="17"/>
        <v>0</v>
      </c>
      <c r="K34" s="132">
        <v>0</v>
      </c>
      <c r="L34" s="132">
        <v>0</v>
      </c>
      <c r="M34" s="149">
        <f t="shared" si="18"/>
        <v>0</v>
      </c>
      <c r="N34" s="27"/>
      <c r="O34" s="27"/>
      <c r="P34" s="27"/>
      <c r="Q34" s="13" t="s">
        <v>211</v>
      </c>
      <c r="R34" s="132">
        <v>0</v>
      </c>
      <c r="S34" s="132">
        <v>0</v>
      </c>
      <c r="T34" s="149">
        <f t="shared" si="35"/>
        <v>0</v>
      </c>
      <c r="U34" s="132">
        <v>0</v>
      </c>
      <c r="V34" s="132">
        <v>0</v>
      </c>
      <c r="W34" s="149">
        <f t="shared" si="36"/>
        <v>0</v>
      </c>
      <c r="X34" s="132">
        <v>0</v>
      </c>
      <c r="Y34" s="132">
        <v>0</v>
      </c>
      <c r="Z34" s="149">
        <f t="shared" si="37"/>
        <v>0</v>
      </c>
      <c r="AA34" s="27"/>
      <c r="AB34" s="13" t="s">
        <v>211</v>
      </c>
      <c r="AC34" s="149">
        <f t="shared" ref="AC34:AC37" si="42">T34/T$16</f>
        <v>0</v>
      </c>
      <c r="AD34" s="149">
        <f t="shared" ref="AD34:AD37" si="43">W34/W$16</f>
        <v>0</v>
      </c>
      <c r="AE34" s="149">
        <f t="shared" ref="AE34:AE37" si="44">Z34/Z$16</f>
        <v>0</v>
      </c>
      <c r="AF34" s="27"/>
    </row>
    <row r="35" spans="1:32" ht="11.5" x14ac:dyDescent="0.25">
      <c r="A35" s="144">
        <f t="shared" si="41"/>
        <v>0</v>
      </c>
      <c r="C35" s="27"/>
      <c r="D35" s="13" t="s">
        <v>212</v>
      </c>
      <c r="E35" s="132">
        <v>0</v>
      </c>
      <c r="F35" s="132">
        <v>0</v>
      </c>
      <c r="G35" s="149">
        <f t="shared" si="16"/>
        <v>0</v>
      </c>
      <c r="H35" s="132">
        <v>0</v>
      </c>
      <c r="I35" s="132">
        <v>0</v>
      </c>
      <c r="J35" s="149">
        <f t="shared" si="17"/>
        <v>0</v>
      </c>
      <c r="K35" s="132">
        <v>0</v>
      </c>
      <c r="L35" s="132">
        <v>0</v>
      </c>
      <c r="M35" s="149">
        <f t="shared" si="18"/>
        <v>0</v>
      </c>
      <c r="N35" s="27"/>
      <c r="O35" s="27"/>
      <c r="P35" s="27"/>
      <c r="Q35" s="13" t="s">
        <v>212</v>
      </c>
      <c r="R35" s="132">
        <v>0</v>
      </c>
      <c r="S35" s="132">
        <v>0</v>
      </c>
      <c r="T35" s="149">
        <f t="shared" si="35"/>
        <v>0</v>
      </c>
      <c r="U35" s="132">
        <v>0</v>
      </c>
      <c r="V35" s="132">
        <v>0</v>
      </c>
      <c r="W35" s="149">
        <f t="shared" si="36"/>
        <v>0</v>
      </c>
      <c r="X35" s="132">
        <v>0</v>
      </c>
      <c r="Y35" s="132">
        <v>0</v>
      </c>
      <c r="Z35" s="149">
        <f t="shared" si="37"/>
        <v>0</v>
      </c>
      <c r="AA35" s="27"/>
      <c r="AB35" s="13" t="s">
        <v>212</v>
      </c>
      <c r="AC35" s="149">
        <f t="shared" si="42"/>
        <v>0</v>
      </c>
      <c r="AD35" s="149">
        <f t="shared" si="43"/>
        <v>0</v>
      </c>
      <c r="AE35" s="149">
        <f t="shared" si="44"/>
        <v>0</v>
      </c>
      <c r="AF35" s="27"/>
    </row>
    <row r="36" spans="1:32" ht="11.5" x14ac:dyDescent="0.25">
      <c r="A36" s="144">
        <f t="shared" si="41"/>
        <v>0</v>
      </c>
      <c r="C36" s="27"/>
      <c r="D36" s="13" t="s">
        <v>213</v>
      </c>
      <c r="E36" s="132">
        <v>0</v>
      </c>
      <c r="F36" s="132">
        <v>0</v>
      </c>
      <c r="G36" s="149">
        <f t="shared" si="16"/>
        <v>0</v>
      </c>
      <c r="H36" s="132">
        <v>0</v>
      </c>
      <c r="I36" s="132">
        <v>0</v>
      </c>
      <c r="J36" s="149">
        <f t="shared" si="17"/>
        <v>0</v>
      </c>
      <c r="K36" s="132">
        <v>0</v>
      </c>
      <c r="L36" s="132">
        <v>0</v>
      </c>
      <c r="M36" s="149">
        <f t="shared" si="18"/>
        <v>0</v>
      </c>
      <c r="N36" s="27"/>
      <c r="O36" s="27"/>
      <c r="P36" s="27"/>
      <c r="Q36" s="13" t="s">
        <v>213</v>
      </c>
      <c r="R36" s="132">
        <v>0</v>
      </c>
      <c r="S36" s="132">
        <v>0</v>
      </c>
      <c r="T36" s="149">
        <f t="shared" si="35"/>
        <v>0</v>
      </c>
      <c r="U36" s="132">
        <v>0</v>
      </c>
      <c r="V36" s="132">
        <v>0</v>
      </c>
      <c r="W36" s="149">
        <f t="shared" si="36"/>
        <v>0</v>
      </c>
      <c r="X36" s="132">
        <v>0</v>
      </c>
      <c r="Y36" s="132">
        <v>0</v>
      </c>
      <c r="Z36" s="149">
        <f t="shared" si="37"/>
        <v>0</v>
      </c>
      <c r="AA36" s="27"/>
      <c r="AB36" s="13" t="s">
        <v>213</v>
      </c>
      <c r="AC36" s="149">
        <f t="shared" si="42"/>
        <v>0</v>
      </c>
      <c r="AD36" s="149">
        <f t="shared" si="43"/>
        <v>0</v>
      </c>
      <c r="AE36" s="149">
        <f t="shared" si="44"/>
        <v>0</v>
      </c>
      <c r="AF36" s="27"/>
    </row>
    <row r="37" spans="1:32" ht="11.5" x14ac:dyDescent="0.25">
      <c r="A37" s="144">
        <f t="shared" si="41"/>
        <v>0</v>
      </c>
      <c r="C37" s="27"/>
      <c r="D37" s="13" t="s">
        <v>214</v>
      </c>
      <c r="E37" s="132">
        <v>0</v>
      </c>
      <c r="F37" s="132">
        <v>0</v>
      </c>
      <c r="G37" s="149">
        <f t="shared" si="16"/>
        <v>0</v>
      </c>
      <c r="H37" s="132">
        <v>0</v>
      </c>
      <c r="I37" s="132">
        <v>0</v>
      </c>
      <c r="J37" s="149">
        <f t="shared" si="17"/>
        <v>0</v>
      </c>
      <c r="K37" s="132">
        <v>0</v>
      </c>
      <c r="L37" s="132">
        <v>0</v>
      </c>
      <c r="M37" s="149">
        <f t="shared" si="18"/>
        <v>0</v>
      </c>
      <c r="N37" s="27"/>
      <c r="O37" s="27"/>
      <c r="P37" s="27"/>
      <c r="Q37" s="13" t="s">
        <v>214</v>
      </c>
      <c r="R37" s="132">
        <v>0</v>
      </c>
      <c r="S37" s="132">
        <v>0</v>
      </c>
      <c r="T37" s="149">
        <f t="shared" si="35"/>
        <v>0</v>
      </c>
      <c r="U37" s="132">
        <v>0</v>
      </c>
      <c r="V37" s="132">
        <v>0</v>
      </c>
      <c r="W37" s="149">
        <f t="shared" si="36"/>
        <v>0</v>
      </c>
      <c r="X37" s="132">
        <v>0</v>
      </c>
      <c r="Y37" s="132">
        <v>0</v>
      </c>
      <c r="Z37" s="149">
        <f t="shared" si="37"/>
        <v>0</v>
      </c>
      <c r="AA37" s="27"/>
      <c r="AB37" s="13" t="s">
        <v>214</v>
      </c>
      <c r="AC37" s="149">
        <f t="shared" si="42"/>
        <v>0</v>
      </c>
      <c r="AD37" s="149">
        <f t="shared" si="43"/>
        <v>0</v>
      </c>
      <c r="AE37" s="149">
        <f t="shared" si="44"/>
        <v>0</v>
      </c>
      <c r="AF37" s="27"/>
    </row>
    <row r="38" spans="1:32" ht="11.5" x14ac:dyDescent="0.25">
      <c r="A38" s="144"/>
      <c r="C38" s="27"/>
      <c r="D38" s="14" t="s">
        <v>215</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215</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215</v>
      </c>
      <c r="AC38" s="49">
        <f>SUM(AC33:AC37)</f>
        <v>0</v>
      </c>
      <c r="AD38" s="49">
        <f t="shared" ref="AD38:AE38" si="48">SUM(AD33:AD37)</f>
        <v>0</v>
      </c>
      <c r="AE38" s="49">
        <f t="shared" si="48"/>
        <v>0</v>
      </c>
      <c r="AF38" s="27"/>
    </row>
    <row r="39" spans="1:32" ht="11.5" x14ac:dyDescent="0.25">
      <c r="A39" s="144"/>
      <c r="C39" s="27"/>
      <c r="D39" s="14" t="s">
        <v>216</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216</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216</v>
      </c>
      <c r="AC39" s="49">
        <f t="shared" ref="AC39" si="53">AC32+AC38</f>
        <v>0</v>
      </c>
      <c r="AD39" s="49">
        <f t="shared" ref="AD39" si="54">AD32+AD38</f>
        <v>0</v>
      </c>
      <c r="AE39" s="49">
        <f t="shared" ref="AE39" si="55">AE32+AE38</f>
        <v>0</v>
      </c>
      <c r="AF39" s="27"/>
    </row>
    <row r="40" spans="1:32" ht="11.5" x14ac:dyDescent="0.25">
      <c r="A40" s="144"/>
      <c r="C40" s="27"/>
      <c r="D40" s="13" t="s">
        <v>317</v>
      </c>
      <c r="E40" s="132">
        <v>0</v>
      </c>
      <c r="F40" s="132">
        <v>0</v>
      </c>
      <c r="G40" s="149">
        <f t="shared" si="16"/>
        <v>0</v>
      </c>
      <c r="H40" s="132">
        <v>0</v>
      </c>
      <c r="I40" s="132">
        <v>0</v>
      </c>
      <c r="J40" s="149">
        <f t="shared" si="17"/>
        <v>0</v>
      </c>
      <c r="K40" s="132">
        <v>0</v>
      </c>
      <c r="L40" s="132">
        <v>0</v>
      </c>
      <c r="M40" s="149">
        <f t="shared" si="18"/>
        <v>0</v>
      </c>
      <c r="N40" s="27"/>
      <c r="O40" s="27"/>
      <c r="P40" s="27"/>
      <c r="Q40" s="13" t="s">
        <v>317</v>
      </c>
      <c r="R40" s="132">
        <v>0</v>
      </c>
      <c r="S40" s="132">
        <v>0</v>
      </c>
      <c r="T40" s="149">
        <f t="shared" si="19"/>
        <v>0</v>
      </c>
      <c r="U40" s="132">
        <v>0</v>
      </c>
      <c r="V40" s="132">
        <v>0</v>
      </c>
      <c r="W40" s="149">
        <f t="shared" si="20"/>
        <v>0</v>
      </c>
      <c r="X40" s="132">
        <v>0</v>
      </c>
      <c r="Y40" s="132">
        <v>0</v>
      </c>
      <c r="Z40" s="149">
        <f t="shared" si="21"/>
        <v>0</v>
      </c>
      <c r="AA40" s="27"/>
      <c r="AB40" s="13" t="s">
        <v>317</v>
      </c>
      <c r="AC40" s="149">
        <f t="shared" ref="AC40:AC41" si="56">T40/T$16</f>
        <v>0</v>
      </c>
      <c r="AD40" s="149">
        <f t="shared" ref="AD40:AD41" si="57">W40/W$16</f>
        <v>0</v>
      </c>
      <c r="AE40" s="149">
        <f t="shared" ref="AE40:AE41" si="58">Z40/Z$16</f>
        <v>0</v>
      </c>
      <c r="AF40" s="27"/>
    </row>
    <row r="41" spans="1:32" ht="11.5" x14ac:dyDescent="0.25">
      <c r="A41" s="144"/>
      <c r="C41" s="27"/>
      <c r="D41" s="13" t="s">
        <v>217</v>
      </c>
      <c r="E41" s="132">
        <v>0</v>
      </c>
      <c r="F41" s="132">
        <v>0</v>
      </c>
      <c r="G41" s="149">
        <f t="shared" si="16"/>
        <v>0</v>
      </c>
      <c r="H41" s="132">
        <v>0</v>
      </c>
      <c r="I41" s="132">
        <v>0</v>
      </c>
      <c r="J41" s="149">
        <f t="shared" si="17"/>
        <v>0</v>
      </c>
      <c r="K41" s="132">
        <v>0</v>
      </c>
      <c r="L41" s="132">
        <v>0</v>
      </c>
      <c r="M41" s="149">
        <f t="shared" si="18"/>
        <v>0</v>
      </c>
      <c r="N41" s="27"/>
      <c r="O41" s="27"/>
      <c r="P41" s="27"/>
      <c r="Q41" s="13" t="s">
        <v>217</v>
      </c>
      <c r="R41" s="132">
        <v>0</v>
      </c>
      <c r="S41" s="132">
        <v>0</v>
      </c>
      <c r="T41" s="149">
        <f t="shared" si="19"/>
        <v>0</v>
      </c>
      <c r="U41" s="132">
        <v>0</v>
      </c>
      <c r="V41" s="132">
        <v>0</v>
      </c>
      <c r="W41" s="149">
        <f t="shared" si="20"/>
        <v>0</v>
      </c>
      <c r="X41" s="132">
        <v>0</v>
      </c>
      <c r="Y41" s="132">
        <v>0</v>
      </c>
      <c r="Z41" s="149">
        <f t="shared" si="21"/>
        <v>0</v>
      </c>
      <c r="AA41" s="27"/>
      <c r="AB41" s="13" t="s">
        <v>217</v>
      </c>
      <c r="AC41" s="149">
        <f t="shared" si="56"/>
        <v>0</v>
      </c>
      <c r="AD41" s="149">
        <f t="shared" si="57"/>
        <v>0</v>
      </c>
      <c r="AE41" s="149">
        <f t="shared" si="58"/>
        <v>0</v>
      </c>
      <c r="AF41" s="27"/>
    </row>
    <row r="42" spans="1:32"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1.5" x14ac:dyDescent="0.25">
      <c r="A43" s="144"/>
      <c r="C43" s="27"/>
      <c r="D43" s="14" t="s">
        <v>218</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218</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218</v>
      </c>
      <c r="AC43" s="49">
        <f t="shared" ref="AC43:AE43" si="62">SUM(AC39,AC40,AC41)</f>
        <v>0</v>
      </c>
      <c r="AD43" s="49">
        <f t="shared" si="62"/>
        <v>0</v>
      </c>
      <c r="AE43" s="49">
        <f t="shared" si="62"/>
        <v>0</v>
      </c>
      <c r="AF43" s="27"/>
    </row>
    <row r="44" spans="1:32" ht="11.5" x14ac:dyDescent="0.25">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5" x14ac:dyDescent="0.25">
      <c r="A45" s="144"/>
      <c r="C45" s="27"/>
      <c r="D45" s="13" t="s">
        <v>219</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219</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219</v>
      </c>
      <c r="AC45" s="149">
        <f t="shared" ref="AC45:AC46" si="69">T45/T$16</f>
        <v>0</v>
      </c>
      <c r="AD45" s="149">
        <f t="shared" ref="AD45:AD46" si="70">W45/W$16</f>
        <v>0</v>
      </c>
      <c r="AE45" s="149">
        <f t="shared" ref="AE45:AE46" si="71">Z45/Z$16</f>
        <v>0</v>
      </c>
      <c r="AF45" s="27"/>
    </row>
    <row r="46" spans="1:32" ht="11.5" x14ac:dyDescent="0.25">
      <c r="A46" s="144"/>
      <c r="C46" s="27"/>
      <c r="D46" s="13" t="s">
        <v>220</v>
      </c>
      <c r="E46" s="132">
        <v>0</v>
      </c>
      <c r="F46" s="132">
        <v>0</v>
      </c>
      <c r="G46" s="149">
        <f t="shared" si="63"/>
        <v>0</v>
      </c>
      <c r="H46" s="132">
        <v>0</v>
      </c>
      <c r="I46" s="132">
        <v>0</v>
      </c>
      <c r="J46" s="149">
        <f t="shared" si="64"/>
        <v>0</v>
      </c>
      <c r="K46" s="132">
        <v>0</v>
      </c>
      <c r="L46" s="132">
        <v>0</v>
      </c>
      <c r="M46" s="149">
        <f t="shared" si="65"/>
        <v>0</v>
      </c>
      <c r="N46" s="27"/>
      <c r="O46" s="27"/>
      <c r="P46" s="27"/>
      <c r="Q46" s="13" t="s">
        <v>220</v>
      </c>
      <c r="R46" s="132">
        <v>0</v>
      </c>
      <c r="S46" s="132">
        <v>0</v>
      </c>
      <c r="T46" s="149">
        <f t="shared" si="66"/>
        <v>0</v>
      </c>
      <c r="U46" s="132">
        <v>0</v>
      </c>
      <c r="V46" s="132">
        <v>0</v>
      </c>
      <c r="W46" s="149">
        <f t="shared" si="67"/>
        <v>0</v>
      </c>
      <c r="X46" s="132">
        <v>0</v>
      </c>
      <c r="Y46" s="132">
        <v>0</v>
      </c>
      <c r="Z46" s="149">
        <f t="shared" si="68"/>
        <v>0</v>
      </c>
      <c r="AA46" s="27"/>
      <c r="AB46" s="13" t="s">
        <v>220</v>
      </c>
      <c r="AC46" s="149">
        <f t="shared" si="69"/>
        <v>0</v>
      </c>
      <c r="AD46" s="149">
        <f t="shared" si="70"/>
        <v>0</v>
      </c>
      <c r="AE46" s="149">
        <f t="shared" si="71"/>
        <v>0</v>
      </c>
      <c r="AF46" s="27"/>
    </row>
    <row r="47" spans="1:32" ht="11.5" x14ac:dyDescent="0.25">
      <c r="A47" s="144"/>
      <c r="C47" s="27"/>
      <c r="D47" s="13" t="s">
        <v>221</v>
      </c>
      <c r="E47" s="132">
        <v>0</v>
      </c>
      <c r="F47" s="132">
        <v>0</v>
      </c>
      <c r="G47" s="149">
        <f t="shared" si="63"/>
        <v>0</v>
      </c>
      <c r="H47" s="132">
        <v>0</v>
      </c>
      <c r="I47" s="132">
        <v>0</v>
      </c>
      <c r="J47" s="149">
        <f t="shared" si="64"/>
        <v>0</v>
      </c>
      <c r="K47" s="132">
        <v>0</v>
      </c>
      <c r="L47" s="132">
        <v>0</v>
      </c>
      <c r="M47" s="149">
        <f t="shared" si="65"/>
        <v>0</v>
      </c>
      <c r="N47" s="27"/>
      <c r="O47" s="27"/>
      <c r="P47" s="27"/>
      <c r="Q47" s="13" t="s">
        <v>221</v>
      </c>
      <c r="R47" s="132">
        <v>0</v>
      </c>
      <c r="S47" s="132">
        <v>0</v>
      </c>
      <c r="T47" s="149">
        <f t="shared" si="66"/>
        <v>0</v>
      </c>
      <c r="U47" s="132">
        <v>0</v>
      </c>
      <c r="V47" s="132">
        <v>0</v>
      </c>
      <c r="W47" s="149">
        <f t="shared" si="67"/>
        <v>0</v>
      </c>
      <c r="X47" s="132">
        <v>0</v>
      </c>
      <c r="Y47" s="132">
        <v>0</v>
      </c>
      <c r="Z47" s="149">
        <f t="shared" si="68"/>
        <v>0</v>
      </c>
      <c r="AA47" s="27"/>
      <c r="AB47" s="13" t="s">
        <v>221</v>
      </c>
      <c r="AC47" s="149">
        <f t="shared" ref="AC47:AC48" si="72">T47/T$16</f>
        <v>0</v>
      </c>
      <c r="AD47" s="149">
        <f t="shared" ref="AD47:AD48" si="73">W47/W$16</f>
        <v>0</v>
      </c>
      <c r="AE47" s="149">
        <f t="shared" ref="AE47:AE48" si="74">Z47/Z$16</f>
        <v>0</v>
      </c>
      <c r="AF47" s="27"/>
    </row>
    <row r="48" spans="1:32" ht="11.5" x14ac:dyDescent="0.25">
      <c r="A48" s="144"/>
      <c r="C48" s="27"/>
      <c r="D48" s="13" t="s">
        <v>222</v>
      </c>
      <c r="E48" s="132">
        <v>0</v>
      </c>
      <c r="F48" s="132">
        <v>0</v>
      </c>
      <c r="G48" s="149">
        <f t="shared" si="63"/>
        <v>0</v>
      </c>
      <c r="H48" s="132">
        <v>0</v>
      </c>
      <c r="I48" s="132">
        <v>0</v>
      </c>
      <c r="J48" s="149">
        <f t="shared" si="64"/>
        <v>0</v>
      </c>
      <c r="K48" s="132">
        <v>0</v>
      </c>
      <c r="L48" s="132">
        <v>0</v>
      </c>
      <c r="M48" s="149">
        <f t="shared" si="65"/>
        <v>0</v>
      </c>
      <c r="N48" s="27"/>
      <c r="O48" s="27"/>
      <c r="P48" s="27"/>
      <c r="Q48" s="13" t="s">
        <v>222</v>
      </c>
      <c r="R48" s="132">
        <v>0</v>
      </c>
      <c r="S48" s="132">
        <v>0</v>
      </c>
      <c r="T48" s="149">
        <f t="shared" si="66"/>
        <v>0</v>
      </c>
      <c r="U48" s="132">
        <v>0</v>
      </c>
      <c r="V48" s="132">
        <v>0</v>
      </c>
      <c r="W48" s="149">
        <f t="shared" si="67"/>
        <v>0</v>
      </c>
      <c r="X48" s="132">
        <v>0</v>
      </c>
      <c r="Y48" s="132">
        <v>0</v>
      </c>
      <c r="Z48" s="149">
        <f t="shared" si="68"/>
        <v>0</v>
      </c>
      <c r="AA48" s="27"/>
      <c r="AB48" s="13" t="s">
        <v>222</v>
      </c>
      <c r="AC48" s="149">
        <f t="shared" si="72"/>
        <v>0</v>
      </c>
      <c r="AD48" s="149">
        <f t="shared" si="73"/>
        <v>0</v>
      </c>
      <c r="AE48" s="149">
        <f t="shared" si="74"/>
        <v>0</v>
      </c>
      <c r="AF48" s="27"/>
    </row>
    <row r="49" spans="1:32" ht="11.5" x14ac:dyDescent="0.25">
      <c r="A49" s="144"/>
      <c r="C49" s="27"/>
      <c r="D49" s="63" t="s">
        <v>153</v>
      </c>
      <c r="E49" s="132">
        <v>0</v>
      </c>
      <c r="F49" s="149">
        <f>-E49</f>
        <v>0</v>
      </c>
      <c r="G49" s="149">
        <f t="shared" si="63"/>
        <v>0</v>
      </c>
      <c r="H49" s="132">
        <v>0</v>
      </c>
      <c r="I49" s="149">
        <f>-H49</f>
        <v>0</v>
      </c>
      <c r="J49" s="149">
        <f t="shared" si="64"/>
        <v>0</v>
      </c>
      <c r="K49" s="132">
        <v>0</v>
      </c>
      <c r="L49" s="149">
        <f>-K49</f>
        <v>0</v>
      </c>
      <c r="M49" s="149">
        <f t="shared" si="65"/>
        <v>0</v>
      </c>
      <c r="N49" s="27"/>
      <c r="O49" s="27"/>
      <c r="P49" s="27"/>
      <c r="Q49" s="63" t="s">
        <v>153</v>
      </c>
      <c r="R49" s="132">
        <v>0</v>
      </c>
      <c r="S49" s="149">
        <f>-R49</f>
        <v>0</v>
      </c>
      <c r="T49" s="149">
        <f t="shared" si="66"/>
        <v>0</v>
      </c>
      <c r="U49" s="132">
        <v>0</v>
      </c>
      <c r="V49" s="149">
        <f>-U49</f>
        <v>0</v>
      </c>
      <c r="W49" s="149">
        <f t="shared" si="67"/>
        <v>0</v>
      </c>
      <c r="X49" s="132">
        <v>0</v>
      </c>
      <c r="Y49" s="149">
        <f>-X49</f>
        <v>0</v>
      </c>
      <c r="Z49" s="149">
        <f t="shared" si="68"/>
        <v>0</v>
      </c>
      <c r="AA49" s="27"/>
      <c r="AB49" s="63" t="s">
        <v>153</v>
      </c>
      <c r="AC49" s="149">
        <f t="shared" ref="AC49" si="75">T49/T$16</f>
        <v>0</v>
      </c>
      <c r="AD49" s="149">
        <f t="shared" ref="AD49" si="76">W49/W$16</f>
        <v>0</v>
      </c>
      <c r="AE49" s="149">
        <f t="shared" ref="AE49" si="77">Z49/Z$16</f>
        <v>0</v>
      </c>
      <c r="AF49" s="27"/>
    </row>
    <row r="50" spans="1:32" ht="11.5" x14ac:dyDescent="0.25">
      <c r="A50" s="144"/>
      <c r="C50" s="27"/>
      <c r="D50" s="14" t="s">
        <v>83</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83</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83</v>
      </c>
      <c r="AC50" s="49">
        <f t="shared" ref="AC50" si="82">AC43+AC45+AC46+AC49+AC47+AC48</f>
        <v>0</v>
      </c>
      <c r="AD50" s="49">
        <f t="shared" ref="AD50" si="83">AD43+AD45+AD46+AD49+AD47+AD48</f>
        <v>0</v>
      </c>
      <c r="AE50" s="49">
        <f t="shared" ref="AE50" si="84">AE43+AE45+AE46+AE49+AE47+AE48</f>
        <v>0</v>
      </c>
      <c r="AF50" s="27"/>
    </row>
    <row r="51" spans="1:32" ht="11.5" x14ac:dyDescent="0.25">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5" x14ac:dyDescent="0.25">
      <c r="A52" s="144"/>
      <c r="C52" s="27"/>
      <c r="D52" s="13" t="s">
        <v>193</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193</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193</v>
      </c>
      <c r="AC52" s="149">
        <f t="shared" ref="AC52" si="91">T52/T$16</f>
        <v>0</v>
      </c>
      <c r="AD52" s="149">
        <f t="shared" ref="AD52" si="92">W52/W$16</f>
        <v>0</v>
      </c>
      <c r="AE52" s="149">
        <f t="shared" ref="AE52" si="93">Z52/Z$16</f>
        <v>0</v>
      </c>
      <c r="AF52" s="27"/>
    </row>
    <row r="53" spans="1:32" ht="11.5" x14ac:dyDescent="0.25">
      <c r="A53" s="144"/>
      <c r="C53" s="27"/>
      <c r="D53" s="14" t="s">
        <v>194</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194</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194</v>
      </c>
      <c r="AC53" s="49">
        <f>AC52+AC50</f>
        <v>0</v>
      </c>
      <c r="AD53" s="49">
        <f>AD52+AD50</f>
        <v>0</v>
      </c>
      <c r="AE53" s="49">
        <f>AE52+AE50</f>
        <v>0</v>
      </c>
      <c r="AF53" s="27"/>
    </row>
    <row r="54" spans="1:32" ht="11.5" x14ac:dyDescent="0.25">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5" x14ac:dyDescent="0.35">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200</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5" x14ac:dyDescent="0.25">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 x14ac:dyDescent="0.3">
      <c r="A57" s="144"/>
      <c r="C57" s="27"/>
      <c r="D57" s="28" t="s">
        <v>21</v>
      </c>
      <c r="E57" s="51"/>
      <c r="F57" s="51"/>
      <c r="G57" s="148" t="str">
        <f>G21</f>
        <v>31/XX/20XX</v>
      </c>
      <c r="H57" s="51"/>
      <c r="I57" s="51"/>
      <c r="J57" s="148" t="str">
        <f>J21</f>
        <v>31/XX/20XX</v>
      </c>
      <c r="K57" s="51"/>
      <c r="L57" s="51"/>
      <c r="M57" s="148" t="str">
        <f>M21</f>
        <v>31/XX/20XX</v>
      </c>
      <c r="N57" s="27"/>
      <c r="O57" s="27"/>
      <c r="P57" s="27"/>
      <c r="Q57" s="28" t="s">
        <v>188</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5" x14ac:dyDescent="0.25">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5" x14ac:dyDescent="0.25">
      <c r="A59" s="144">
        <f t="shared" ref="A59:A63" si="115">IF(OR(G59&lt;0,J59&lt;0,M59&lt;0,T59&lt;0,W59&lt;0,Z59&lt;0),1,0)</f>
        <v>0</v>
      </c>
      <c r="C59" s="27"/>
      <c r="D59" s="13" t="s">
        <v>68</v>
      </c>
      <c r="E59" s="132">
        <v>0</v>
      </c>
      <c r="F59" s="132">
        <v>0</v>
      </c>
      <c r="G59" s="149">
        <f t="shared" si="107"/>
        <v>0</v>
      </c>
      <c r="H59" s="132">
        <v>0</v>
      </c>
      <c r="I59" s="132">
        <v>0</v>
      </c>
      <c r="J59" s="149">
        <f t="shared" si="108"/>
        <v>0</v>
      </c>
      <c r="K59" s="132">
        <v>0</v>
      </c>
      <c r="L59" s="132">
        <v>0</v>
      </c>
      <c r="M59" s="149">
        <f t="shared" si="109"/>
        <v>0</v>
      </c>
      <c r="N59" s="27"/>
      <c r="O59" s="27"/>
      <c r="P59" s="27"/>
      <c r="Q59" s="13" t="s">
        <v>68</v>
      </c>
      <c r="R59" s="132">
        <v>0</v>
      </c>
      <c r="S59" s="132">
        <v>0</v>
      </c>
      <c r="T59" s="149">
        <f t="shared" ref="T59" si="116">SUM(R59:S59)</f>
        <v>0</v>
      </c>
      <c r="U59" s="132">
        <v>0</v>
      </c>
      <c r="V59" s="132">
        <v>0</v>
      </c>
      <c r="W59" s="149">
        <f t="shared" si="111"/>
        <v>0</v>
      </c>
      <c r="X59" s="132">
        <v>0</v>
      </c>
      <c r="Y59" s="132">
        <v>0</v>
      </c>
      <c r="Z59" s="149">
        <f t="shared" si="112"/>
        <v>0</v>
      </c>
      <c r="AA59" s="27"/>
      <c r="AB59" s="13" t="s">
        <v>68</v>
      </c>
      <c r="AC59" s="149">
        <f>T59/T$17</f>
        <v>0</v>
      </c>
      <c r="AD59" s="149">
        <f t="shared" si="113"/>
        <v>0</v>
      </c>
      <c r="AE59" s="149">
        <f t="shared" si="114"/>
        <v>0</v>
      </c>
      <c r="AF59" s="27"/>
    </row>
    <row r="60" spans="1:32" ht="11.5" x14ac:dyDescent="0.25">
      <c r="A60" s="144">
        <f t="shared" si="115"/>
        <v>0</v>
      </c>
      <c r="C60" s="27"/>
      <c r="D60" s="13" t="s">
        <v>195</v>
      </c>
      <c r="E60" s="132">
        <v>0</v>
      </c>
      <c r="F60" s="132">
        <v>0</v>
      </c>
      <c r="G60" s="149">
        <f t="shared" si="107"/>
        <v>0</v>
      </c>
      <c r="H60" s="132">
        <v>0</v>
      </c>
      <c r="I60" s="132">
        <v>0</v>
      </c>
      <c r="J60" s="149">
        <f t="shared" si="108"/>
        <v>0</v>
      </c>
      <c r="K60" s="132">
        <v>0</v>
      </c>
      <c r="L60" s="132">
        <v>0</v>
      </c>
      <c r="M60" s="149">
        <f t="shared" si="109"/>
        <v>0</v>
      </c>
      <c r="N60" s="27"/>
      <c r="O60" s="27"/>
      <c r="P60" s="27"/>
      <c r="Q60" s="13" t="s">
        <v>195</v>
      </c>
      <c r="R60" s="132">
        <v>0</v>
      </c>
      <c r="S60" s="132">
        <v>0</v>
      </c>
      <c r="T60" s="149">
        <f t="shared" si="110"/>
        <v>0</v>
      </c>
      <c r="U60" s="132">
        <v>0</v>
      </c>
      <c r="V60" s="132">
        <v>0</v>
      </c>
      <c r="W60" s="149">
        <f t="shared" si="111"/>
        <v>0</v>
      </c>
      <c r="X60" s="132">
        <v>0</v>
      </c>
      <c r="Y60" s="132">
        <v>0</v>
      </c>
      <c r="Z60" s="149">
        <f t="shared" si="112"/>
        <v>0</v>
      </c>
      <c r="AA60" s="27"/>
      <c r="AB60" s="13" t="s">
        <v>195</v>
      </c>
      <c r="AC60" s="149">
        <f t="shared" ref="AC60:AC63" si="117">T60/T$17</f>
        <v>0</v>
      </c>
      <c r="AD60" s="149">
        <f t="shared" si="113"/>
        <v>0</v>
      </c>
      <c r="AE60" s="149">
        <f t="shared" si="114"/>
        <v>0</v>
      </c>
      <c r="AF60" s="27"/>
    </row>
    <row r="61" spans="1:32" ht="11.5" x14ac:dyDescent="0.25">
      <c r="A61" s="144">
        <f t="shared" si="115"/>
        <v>0</v>
      </c>
      <c r="C61" s="27"/>
      <c r="D61" s="13" t="s">
        <v>223</v>
      </c>
      <c r="E61" s="132">
        <v>0</v>
      </c>
      <c r="F61" s="132">
        <v>0</v>
      </c>
      <c r="G61" s="149">
        <f t="shared" si="107"/>
        <v>0</v>
      </c>
      <c r="H61" s="132">
        <v>0</v>
      </c>
      <c r="I61" s="132">
        <v>0</v>
      </c>
      <c r="J61" s="149">
        <f t="shared" si="108"/>
        <v>0</v>
      </c>
      <c r="K61" s="132">
        <v>0</v>
      </c>
      <c r="L61" s="132">
        <v>0</v>
      </c>
      <c r="M61" s="149">
        <f t="shared" si="109"/>
        <v>0</v>
      </c>
      <c r="N61" s="27"/>
      <c r="O61" s="27"/>
      <c r="P61" s="27"/>
      <c r="Q61" s="13" t="s">
        <v>223</v>
      </c>
      <c r="R61" s="132">
        <v>0</v>
      </c>
      <c r="S61" s="132">
        <v>0</v>
      </c>
      <c r="T61" s="149">
        <f t="shared" ref="T61:T62" si="118">SUM(R61:S61)</f>
        <v>0</v>
      </c>
      <c r="U61" s="132">
        <v>0</v>
      </c>
      <c r="V61" s="132">
        <v>0</v>
      </c>
      <c r="W61" s="149">
        <f t="shared" si="111"/>
        <v>0</v>
      </c>
      <c r="X61" s="132">
        <v>0</v>
      </c>
      <c r="Y61" s="132">
        <v>0</v>
      </c>
      <c r="Z61" s="149">
        <f t="shared" si="112"/>
        <v>0</v>
      </c>
      <c r="AA61" s="27"/>
      <c r="AB61" s="13" t="s">
        <v>223</v>
      </c>
      <c r="AC61" s="149">
        <f t="shared" ref="AC61:AC62" si="119">T61/T$17</f>
        <v>0</v>
      </c>
      <c r="AD61" s="149">
        <f t="shared" ref="AD61:AD62" si="120">W61/W$17</f>
        <v>0</v>
      </c>
      <c r="AE61" s="149">
        <f t="shared" ref="AE61:AE62" si="121">Z61/Z$17</f>
        <v>0</v>
      </c>
      <c r="AF61" s="27"/>
    </row>
    <row r="62" spans="1:32" ht="11.5" x14ac:dyDescent="0.25">
      <c r="A62" s="144">
        <f t="shared" si="115"/>
        <v>0</v>
      </c>
      <c r="C62" s="27"/>
      <c r="D62" s="13" t="s">
        <v>224</v>
      </c>
      <c r="E62" s="132">
        <v>0</v>
      </c>
      <c r="F62" s="132">
        <v>0</v>
      </c>
      <c r="G62" s="149">
        <f t="shared" si="107"/>
        <v>0</v>
      </c>
      <c r="H62" s="132">
        <v>0</v>
      </c>
      <c r="I62" s="132">
        <v>0</v>
      </c>
      <c r="J62" s="149">
        <f t="shared" si="108"/>
        <v>0</v>
      </c>
      <c r="K62" s="132">
        <v>0</v>
      </c>
      <c r="L62" s="132">
        <v>0</v>
      </c>
      <c r="M62" s="149">
        <f t="shared" si="109"/>
        <v>0</v>
      </c>
      <c r="N62" s="27"/>
      <c r="O62" s="27"/>
      <c r="P62" s="27"/>
      <c r="Q62" s="13" t="s">
        <v>224</v>
      </c>
      <c r="R62" s="132">
        <v>0</v>
      </c>
      <c r="S62" s="132">
        <v>0</v>
      </c>
      <c r="T62" s="149">
        <f t="shared" si="118"/>
        <v>0</v>
      </c>
      <c r="U62" s="132">
        <v>0</v>
      </c>
      <c r="V62" s="132">
        <v>0</v>
      </c>
      <c r="W62" s="149">
        <f t="shared" si="111"/>
        <v>0</v>
      </c>
      <c r="X62" s="132">
        <v>0</v>
      </c>
      <c r="Y62" s="132">
        <v>0</v>
      </c>
      <c r="Z62" s="149">
        <f t="shared" si="112"/>
        <v>0</v>
      </c>
      <c r="AA62" s="27"/>
      <c r="AB62" s="13" t="s">
        <v>224</v>
      </c>
      <c r="AC62" s="149">
        <f t="shared" si="119"/>
        <v>0</v>
      </c>
      <c r="AD62" s="149">
        <f t="shared" si="120"/>
        <v>0</v>
      </c>
      <c r="AE62" s="149">
        <f t="shared" si="121"/>
        <v>0</v>
      </c>
      <c r="AF62" s="27"/>
    </row>
    <row r="63" spans="1:32" ht="11.5" x14ac:dyDescent="0.25">
      <c r="A63" s="144">
        <f t="shared" si="115"/>
        <v>0</v>
      </c>
      <c r="C63" s="27"/>
      <c r="D63" s="13" t="s">
        <v>82</v>
      </c>
      <c r="E63" s="132">
        <v>0</v>
      </c>
      <c r="F63" s="132">
        <v>0</v>
      </c>
      <c r="G63" s="149">
        <f t="shared" si="107"/>
        <v>0</v>
      </c>
      <c r="H63" s="132">
        <v>0</v>
      </c>
      <c r="I63" s="132">
        <v>0</v>
      </c>
      <c r="J63" s="149">
        <f t="shared" si="108"/>
        <v>0</v>
      </c>
      <c r="K63" s="132">
        <v>0</v>
      </c>
      <c r="L63" s="132">
        <v>0</v>
      </c>
      <c r="M63" s="149">
        <f t="shared" si="109"/>
        <v>0</v>
      </c>
      <c r="N63" s="27"/>
      <c r="O63" s="27"/>
      <c r="P63" s="27"/>
      <c r="Q63" s="13" t="s">
        <v>82</v>
      </c>
      <c r="R63" s="132">
        <v>0</v>
      </c>
      <c r="S63" s="132">
        <v>0</v>
      </c>
      <c r="T63" s="149">
        <f t="shared" si="110"/>
        <v>0</v>
      </c>
      <c r="U63" s="132">
        <v>0</v>
      </c>
      <c r="V63" s="132">
        <v>0</v>
      </c>
      <c r="W63" s="149">
        <f t="shared" si="111"/>
        <v>0</v>
      </c>
      <c r="X63" s="132">
        <v>0</v>
      </c>
      <c r="Y63" s="132">
        <v>0</v>
      </c>
      <c r="Z63" s="149">
        <f t="shared" si="112"/>
        <v>0</v>
      </c>
      <c r="AA63" s="27"/>
      <c r="AB63" s="13" t="s">
        <v>82</v>
      </c>
      <c r="AC63" s="149">
        <f t="shared" si="117"/>
        <v>0</v>
      </c>
      <c r="AD63" s="149">
        <f t="shared" si="113"/>
        <v>0</v>
      </c>
      <c r="AE63" s="149">
        <f t="shared" si="114"/>
        <v>0</v>
      </c>
      <c r="AF63" s="27"/>
    </row>
    <row r="64" spans="1:32" ht="11.5" x14ac:dyDescent="0.25">
      <c r="A64" s="144"/>
      <c r="C64" s="27"/>
      <c r="D64" s="14" t="s">
        <v>332</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332</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332</v>
      </c>
      <c r="AC64" s="49">
        <f>SUM(AC58:AC63)</f>
        <v>0</v>
      </c>
      <c r="AD64" s="49">
        <f>SUM(AD58:AD63)</f>
        <v>0</v>
      </c>
      <c r="AE64" s="49">
        <f>SUM(AE58:AE63)</f>
        <v>0</v>
      </c>
      <c r="AF64" s="27"/>
    </row>
    <row r="65" spans="1:32" ht="11.5" x14ac:dyDescent="0.25">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5" x14ac:dyDescent="0.25">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5" x14ac:dyDescent="0.25">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5" x14ac:dyDescent="0.25">
      <c r="A68" s="144">
        <f t="shared" si="124"/>
        <v>0</v>
      </c>
      <c r="C68" s="27"/>
      <c r="D68" s="13" t="s">
        <v>225</v>
      </c>
      <c r="E68" s="132">
        <v>0</v>
      </c>
      <c r="F68" s="132">
        <v>0</v>
      </c>
      <c r="G68" s="149">
        <f t="shared" si="125"/>
        <v>0</v>
      </c>
      <c r="H68" s="132">
        <v>0</v>
      </c>
      <c r="I68" s="132">
        <v>0</v>
      </c>
      <c r="J68" s="149">
        <f t="shared" si="126"/>
        <v>0</v>
      </c>
      <c r="K68" s="132">
        <v>0</v>
      </c>
      <c r="L68" s="132">
        <v>0</v>
      </c>
      <c r="M68" s="149">
        <f t="shared" si="127"/>
        <v>0</v>
      </c>
      <c r="N68" s="27"/>
      <c r="O68" s="27"/>
      <c r="P68" s="27"/>
      <c r="Q68" s="13" t="s">
        <v>225</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225</v>
      </c>
      <c r="AC68" s="149">
        <f t="shared" ref="AC68:AC69" si="137">T68/T$17</f>
        <v>0</v>
      </c>
      <c r="AD68" s="149">
        <f t="shared" ref="AD68:AD69" si="138">W68/W$17</f>
        <v>0</v>
      </c>
      <c r="AE68" s="149">
        <f t="shared" ref="AE68:AE69" si="139">Z68/Z$17</f>
        <v>0</v>
      </c>
      <c r="AF68" s="27"/>
    </row>
    <row r="69" spans="1:32" ht="11.5" x14ac:dyDescent="0.25">
      <c r="A69" s="144">
        <f t="shared" si="124"/>
        <v>0</v>
      </c>
      <c r="C69" s="27"/>
      <c r="D69" s="13" t="s">
        <v>227</v>
      </c>
      <c r="E69" s="132">
        <v>0</v>
      </c>
      <c r="F69" s="132">
        <v>0</v>
      </c>
      <c r="G69" s="149">
        <f t="shared" si="125"/>
        <v>0</v>
      </c>
      <c r="H69" s="132">
        <v>0</v>
      </c>
      <c r="I69" s="132">
        <v>0</v>
      </c>
      <c r="J69" s="149">
        <f t="shared" si="126"/>
        <v>0</v>
      </c>
      <c r="K69" s="132">
        <v>0</v>
      </c>
      <c r="L69" s="132">
        <v>0</v>
      </c>
      <c r="M69" s="149">
        <f t="shared" si="127"/>
        <v>0</v>
      </c>
      <c r="N69" s="27"/>
      <c r="O69" s="27"/>
      <c r="P69" s="27"/>
      <c r="Q69" s="13" t="s">
        <v>227</v>
      </c>
      <c r="R69" s="132">
        <v>0</v>
      </c>
      <c r="S69" s="132">
        <v>0</v>
      </c>
      <c r="T69" s="149">
        <f t="shared" si="134"/>
        <v>0</v>
      </c>
      <c r="U69" s="132">
        <v>0</v>
      </c>
      <c r="V69" s="132">
        <v>0</v>
      </c>
      <c r="W69" s="149">
        <f t="shared" si="135"/>
        <v>0</v>
      </c>
      <c r="X69" s="132">
        <v>0</v>
      </c>
      <c r="Y69" s="132">
        <v>0</v>
      </c>
      <c r="Z69" s="149">
        <f t="shared" si="136"/>
        <v>0</v>
      </c>
      <c r="AA69" s="27"/>
      <c r="AB69" s="13" t="s">
        <v>227</v>
      </c>
      <c r="AC69" s="149">
        <f t="shared" si="137"/>
        <v>0</v>
      </c>
      <c r="AD69" s="149">
        <f t="shared" si="138"/>
        <v>0</v>
      </c>
      <c r="AE69" s="149">
        <f t="shared" si="139"/>
        <v>0</v>
      </c>
      <c r="AF69" s="27"/>
    </row>
    <row r="70" spans="1:32" ht="11.5" x14ac:dyDescent="0.25">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5" x14ac:dyDescent="0.25">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5" x14ac:dyDescent="0.25">
      <c r="A72" s="144">
        <f t="shared" si="124"/>
        <v>0</v>
      </c>
      <c r="C72" s="27"/>
      <c r="D72" s="13" t="s">
        <v>226</v>
      </c>
      <c r="E72" s="132">
        <v>0</v>
      </c>
      <c r="F72" s="132">
        <v>0</v>
      </c>
      <c r="G72" s="149">
        <f>SUM(E72:F72)</f>
        <v>0</v>
      </c>
      <c r="H72" s="132">
        <v>0</v>
      </c>
      <c r="I72" s="132">
        <v>0</v>
      </c>
      <c r="J72" s="149">
        <f>SUM(H72:I72)</f>
        <v>0</v>
      </c>
      <c r="K72" s="132">
        <v>0</v>
      </c>
      <c r="L72" s="132">
        <v>0</v>
      </c>
      <c r="M72" s="149">
        <f>SUM(K72:L72)</f>
        <v>0</v>
      </c>
      <c r="N72" s="27"/>
      <c r="O72" s="27"/>
      <c r="P72" s="27"/>
      <c r="Q72" s="13" t="s">
        <v>226</v>
      </c>
      <c r="R72" s="132">
        <v>0</v>
      </c>
      <c r="S72" s="132">
        <v>0</v>
      </c>
      <c r="T72" s="149">
        <f>SUM(R72:S72)</f>
        <v>0</v>
      </c>
      <c r="U72" s="132">
        <v>0</v>
      </c>
      <c r="V72" s="132">
        <v>0</v>
      </c>
      <c r="W72" s="149">
        <f>SUM(U72:V72)</f>
        <v>0</v>
      </c>
      <c r="X72" s="132">
        <v>0</v>
      </c>
      <c r="Y72" s="132">
        <v>0</v>
      </c>
      <c r="Z72" s="149">
        <f>SUM(X72:Y72)</f>
        <v>0</v>
      </c>
      <c r="AA72" s="27"/>
      <c r="AB72" s="13" t="s">
        <v>226</v>
      </c>
      <c r="AC72" s="149">
        <f>T72/T$17</f>
        <v>0</v>
      </c>
      <c r="AD72" s="149">
        <f>W72/W$17</f>
        <v>0</v>
      </c>
      <c r="AE72" s="149">
        <f>Z72/Z$17</f>
        <v>0</v>
      </c>
      <c r="AF72" s="27"/>
    </row>
    <row r="73" spans="1:32" ht="11.5" x14ac:dyDescent="0.25">
      <c r="A73" s="144">
        <f t="shared" si="124"/>
        <v>0</v>
      </c>
      <c r="C73" s="27"/>
      <c r="D73" s="13" t="s">
        <v>224</v>
      </c>
      <c r="E73" s="132">
        <v>0</v>
      </c>
      <c r="F73" s="132">
        <v>0</v>
      </c>
      <c r="G73" s="149">
        <f>SUM(E73:F73)</f>
        <v>0</v>
      </c>
      <c r="H73" s="132">
        <v>0</v>
      </c>
      <c r="I73" s="132">
        <v>0</v>
      </c>
      <c r="J73" s="149">
        <f>SUM(H73:I73)</f>
        <v>0</v>
      </c>
      <c r="K73" s="132">
        <v>0</v>
      </c>
      <c r="L73" s="132">
        <v>0</v>
      </c>
      <c r="M73" s="149">
        <f>SUM(K73:L73)</f>
        <v>0</v>
      </c>
      <c r="N73" s="27"/>
      <c r="O73" s="27"/>
      <c r="P73" s="27"/>
      <c r="Q73" s="13" t="s">
        <v>224</v>
      </c>
      <c r="R73" s="132">
        <v>0</v>
      </c>
      <c r="S73" s="132">
        <v>0</v>
      </c>
      <c r="T73" s="149">
        <f>SUM(R73:S73)</f>
        <v>0</v>
      </c>
      <c r="U73" s="132">
        <v>0</v>
      </c>
      <c r="V73" s="132">
        <v>0</v>
      </c>
      <c r="W73" s="149">
        <f>SUM(U73:V73)</f>
        <v>0</v>
      </c>
      <c r="X73" s="132">
        <v>0</v>
      </c>
      <c r="Y73" s="132">
        <v>0</v>
      </c>
      <c r="Z73" s="149">
        <f>SUM(X73:Y73)</f>
        <v>0</v>
      </c>
      <c r="AA73" s="27"/>
      <c r="AB73" s="13" t="s">
        <v>224</v>
      </c>
      <c r="AC73" s="149">
        <f>T73/T$17</f>
        <v>0</v>
      </c>
      <c r="AD73" s="149">
        <f>W73/W$17</f>
        <v>0</v>
      </c>
      <c r="AE73" s="149">
        <f>Z73/Z$17</f>
        <v>0</v>
      </c>
      <c r="AF73" s="27"/>
    </row>
    <row r="74" spans="1:32" ht="11.5" x14ac:dyDescent="0.25">
      <c r="A74" s="144">
        <f t="shared" si="124"/>
        <v>0</v>
      </c>
      <c r="C74" s="27"/>
      <c r="D74" s="13" t="s">
        <v>86</v>
      </c>
      <c r="E74" s="132">
        <v>0</v>
      </c>
      <c r="F74" s="132">
        <v>0</v>
      </c>
      <c r="G74" s="149">
        <f t="shared" si="125"/>
        <v>0</v>
      </c>
      <c r="H74" s="132">
        <v>0</v>
      </c>
      <c r="I74" s="132">
        <v>0</v>
      </c>
      <c r="J74" s="149">
        <f t="shared" si="126"/>
        <v>0</v>
      </c>
      <c r="K74" s="132">
        <v>0</v>
      </c>
      <c r="L74" s="132">
        <v>0</v>
      </c>
      <c r="M74" s="149">
        <f t="shared" si="127"/>
        <v>0</v>
      </c>
      <c r="N74" s="27"/>
      <c r="O74" s="27"/>
      <c r="P74" s="27"/>
      <c r="Q74" s="13" t="s">
        <v>86</v>
      </c>
      <c r="R74" s="132">
        <v>0</v>
      </c>
      <c r="S74" s="132">
        <v>0</v>
      </c>
      <c r="T74" s="149">
        <f t="shared" si="128"/>
        <v>0</v>
      </c>
      <c r="U74" s="132">
        <v>0</v>
      </c>
      <c r="V74" s="132">
        <v>0</v>
      </c>
      <c r="W74" s="149">
        <f t="shared" si="129"/>
        <v>0</v>
      </c>
      <c r="X74" s="132">
        <v>0</v>
      </c>
      <c r="Y74" s="132">
        <v>0</v>
      </c>
      <c r="Z74" s="149">
        <f t="shared" si="130"/>
        <v>0</v>
      </c>
      <c r="AA74" s="27"/>
      <c r="AB74" s="13" t="s">
        <v>86</v>
      </c>
      <c r="AC74" s="149">
        <f t="shared" si="131"/>
        <v>0</v>
      </c>
      <c r="AD74" s="149">
        <f t="shared" si="132"/>
        <v>0</v>
      </c>
      <c r="AE74" s="149">
        <f t="shared" si="133"/>
        <v>0</v>
      </c>
      <c r="AF74" s="27"/>
    </row>
    <row r="75" spans="1:32" ht="11.5" x14ac:dyDescent="0.25">
      <c r="A75" s="144">
        <f t="shared" si="124"/>
        <v>0</v>
      </c>
      <c r="C75" s="27"/>
      <c r="D75" s="13" t="s">
        <v>228</v>
      </c>
      <c r="E75" s="132">
        <v>0</v>
      </c>
      <c r="F75" s="132">
        <v>0</v>
      </c>
      <c r="G75" s="149">
        <f t="shared" si="125"/>
        <v>0</v>
      </c>
      <c r="H75" s="132">
        <v>0</v>
      </c>
      <c r="I75" s="132">
        <v>0</v>
      </c>
      <c r="J75" s="149">
        <f t="shared" si="126"/>
        <v>0</v>
      </c>
      <c r="K75" s="132">
        <v>0</v>
      </c>
      <c r="L75" s="132">
        <v>0</v>
      </c>
      <c r="M75" s="149">
        <f t="shared" si="127"/>
        <v>0</v>
      </c>
      <c r="N75" s="27"/>
      <c r="O75" s="27"/>
      <c r="P75" s="27"/>
      <c r="Q75" s="13" t="s">
        <v>228</v>
      </c>
      <c r="R75" s="132">
        <v>0</v>
      </c>
      <c r="S75" s="132">
        <v>0</v>
      </c>
      <c r="T75" s="149">
        <f t="shared" si="128"/>
        <v>0</v>
      </c>
      <c r="U75" s="132">
        <v>0</v>
      </c>
      <c r="V75" s="132">
        <v>0</v>
      </c>
      <c r="W75" s="149">
        <f t="shared" si="129"/>
        <v>0</v>
      </c>
      <c r="X75" s="132">
        <v>0</v>
      </c>
      <c r="Y75" s="132">
        <v>0</v>
      </c>
      <c r="Z75" s="149">
        <f t="shared" si="130"/>
        <v>0</v>
      </c>
      <c r="AA75" s="27"/>
      <c r="AB75" s="13" t="s">
        <v>228</v>
      </c>
      <c r="AC75" s="149">
        <f t="shared" ref="AC75" si="140">T75/T$17</f>
        <v>0</v>
      </c>
      <c r="AD75" s="149">
        <f t="shared" ref="AD75" si="141">W75/W$17</f>
        <v>0</v>
      </c>
      <c r="AE75" s="149">
        <f t="shared" ref="AE75" si="142">Z75/Z$17</f>
        <v>0</v>
      </c>
      <c r="AF75" s="27"/>
    </row>
    <row r="76" spans="1:32" ht="11.5" x14ac:dyDescent="0.25">
      <c r="A76" s="144"/>
      <c r="C76" s="27"/>
      <c r="D76" s="14" t="s">
        <v>229</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229</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229</v>
      </c>
      <c r="AC76" s="49">
        <f>SUM(AC66:AC75)</f>
        <v>0</v>
      </c>
      <c r="AD76" s="49">
        <f>SUM(AD66:AD75)</f>
        <v>0</v>
      </c>
      <c r="AE76" s="49">
        <f>SUM(AE66:AE75)</f>
        <v>0</v>
      </c>
      <c r="AF76" s="27"/>
    </row>
    <row r="77" spans="1:32" ht="11.5" x14ac:dyDescent="0.25">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5" x14ac:dyDescent="0.25">
      <c r="A78" s="144">
        <f t="shared" ref="A78:A87" si="145">IF(OR(G78&lt;0,J78&lt;0,M78&lt;0,T78&lt;0,W78&lt;0,Z78&lt;0),1,0)</f>
        <v>0</v>
      </c>
      <c r="C78" s="27"/>
      <c r="D78" s="19" t="s">
        <v>196</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196</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196</v>
      </c>
      <c r="AC78" s="149">
        <f t="shared" ref="AC78" si="152">T78/T$17</f>
        <v>0</v>
      </c>
      <c r="AD78" s="149">
        <f t="shared" ref="AD78" si="153">W78/W$17</f>
        <v>0</v>
      </c>
      <c r="AE78" s="149">
        <f t="shared" ref="AE78" si="154">Z78/Z$17</f>
        <v>0</v>
      </c>
      <c r="AF78" s="27"/>
    </row>
    <row r="79" spans="1:32" ht="11.5" x14ac:dyDescent="0.25">
      <c r="A79" s="144">
        <f t="shared" si="145"/>
        <v>0</v>
      </c>
      <c r="C79" s="27"/>
      <c r="D79" s="63" t="s">
        <v>140</v>
      </c>
      <c r="E79" s="132">
        <v>0</v>
      </c>
      <c r="F79" s="132">
        <v>0</v>
      </c>
      <c r="G79" s="149">
        <f>SUM(E79:F79)</f>
        <v>0</v>
      </c>
      <c r="H79" s="132">
        <v>0</v>
      </c>
      <c r="I79" s="132">
        <v>0</v>
      </c>
      <c r="J79" s="149">
        <f>SUM(H79:I79)</f>
        <v>0</v>
      </c>
      <c r="K79" s="132">
        <v>0</v>
      </c>
      <c r="L79" s="132">
        <v>0</v>
      </c>
      <c r="M79" s="149">
        <f>SUM(K79:L79)</f>
        <v>0</v>
      </c>
      <c r="N79" s="27"/>
      <c r="O79" s="27"/>
      <c r="P79" s="27"/>
      <c r="Q79" s="63" t="s">
        <v>140</v>
      </c>
      <c r="R79" s="132">
        <v>0</v>
      </c>
      <c r="S79" s="132">
        <v>0</v>
      </c>
      <c r="T79" s="149">
        <f>SUM(R79:S79)</f>
        <v>0</v>
      </c>
      <c r="U79" s="132">
        <v>0</v>
      </c>
      <c r="V79" s="132">
        <v>0</v>
      </c>
      <c r="W79" s="149">
        <f>SUM(U79:V79)</f>
        <v>0</v>
      </c>
      <c r="X79" s="132">
        <v>0</v>
      </c>
      <c r="Y79" s="132">
        <v>0</v>
      </c>
      <c r="Z79" s="149">
        <f>SUM(X79:Y79)</f>
        <v>0</v>
      </c>
      <c r="AA79" s="27"/>
      <c r="AB79" s="63" t="s">
        <v>140</v>
      </c>
      <c r="AC79" s="149">
        <f>T79/T$17</f>
        <v>0</v>
      </c>
      <c r="AD79" s="149">
        <f>W79/W$17</f>
        <v>0</v>
      </c>
      <c r="AE79" s="149">
        <f>Z79/Z$17</f>
        <v>0</v>
      </c>
      <c r="AF79" s="27"/>
    </row>
    <row r="80" spans="1:32" ht="11.5" x14ac:dyDescent="0.25">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5" x14ac:dyDescent="0.25">
      <c r="A81" s="144">
        <f t="shared" si="145"/>
        <v>0</v>
      </c>
      <c r="C81" s="27"/>
      <c r="D81" s="19" t="s">
        <v>81</v>
      </c>
      <c r="E81" s="132">
        <v>0</v>
      </c>
      <c r="F81" s="132">
        <v>0</v>
      </c>
      <c r="G81" s="149">
        <f>SUM(E81:F81)</f>
        <v>0</v>
      </c>
      <c r="H81" s="132">
        <v>0</v>
      </c>
      <c r="I81" s="132">
        <v>0</v>
      </c>
      <c r="J81" s="149">
        <f>SUM(H81:I81)</f>
        <v>0</v>
      </c>
      <c r="K81" s="132">
        <v>0</v>
      </c>
      <c r="L81" s="132">
        <v>0</v>
      </c>
      <c r="M81" s="149">
        <f>SUM(K81:L81)</f>
        <v>0</v>
      </c>
      <c r="N81" s="27"/>
      <c r="O81" s="27"/>
      <c r="P81" s="27"/>
      <c r="Q81" s="19" t="s">
        <v>81</v>
      </c>
      <c r="R81" s="132">
        <v>0</v>
      </c>
      <c r="S81" s="132">
        <v>0</v>
      </c>
      <c r="T81" s="149">
        <f>SUM(R81:S81)</f>
        <v>0</v>
      </c>
      <c r="U81" s="132">
        <v>0</v>
      </c>
      <c r="V81" s="132">
        <v>0</v>
      </c>
      <c r="W81" s="149">
        <f>SUM(U81:V81)</f>
        <v>0</v>
      </c>
      <c r="X81" s="132">
        <v>0</v>
      </c>
      <c r="Y81" s="132">
        <v>0</v>
      </c>
      <c r="Z81" s="149">
        <f>SUM(X81:Y81)</f>
        <v>0</v>
      </c>
      <c r="AA81" s="27"/>
      <c r="AB81" s="19" t="s">
        <v>81</v>
      </c>
      <c r="AC81" s="149">
        <f>T81/T$17</f>
        <v>0</v>
      </c>
      <c r="AD81" s="149">
        <f>W81/W$17</f>
        <v>0</v>
      </c>
      <c r="AE81" s="149">
        <f>Z81/Z$17</f>
        <v>0</v>
      </c>
      <c r="AF81" s="27"/>
    </row>
    <row r="82" spans="1:32" ht="11.5" x14ac:dyDescent="0.25">
      <c r="A82" s="144">
        <f t="shared" si="145"/>
        <v>0</v>
      </c>
      <c r="C82" s="27"/>
      <c r="D82" s="19" t="s">
        <v>230</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230</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230</v>
      </c>
      <c r="AC82" s="149">
        <f t="shared" ref="AC82:AC85" si="161">T82/T$17</f>
        <v>0</v>
      </c>
      <c r="AD82" s="149">
        <f t="shared" ref="AD82:AD85" si="162">W82/W$17</f>
        <v>0</v>
      </c>
      <c r="AE82" s="149">
        <f t="shared" ref="AE82:AE85" si="163">Z82/Z$17</f>
        <v>0</v>
      </c>
      <c r="AF82" s="27"/>
    </row>
    <row r="83" spans="1:32" ht="11.5" x14ac:dyDescent="0.25">
      <c r="A83" s="144">
        <f t="shared" si="145"/>
        <v>0</v>
      </c>
      <c r="C83" s="27"/>
      <c r="D83" s="19" t="s">
        <v>231</v>
      </c>
      <c r="E83" s="132">
        <v>0</v>
      </c>
      <c r="F83" s="132">
        <v>0</v>
      </c>
      <c r="G83" s="149">
        <f t="shared" si="155"/>
        <v>0</v>
      </c>
      <c r="H83" s="132">
        <v>0</v>
      </c>
      <c r="I83" s="132">
        <v>0</v>
      </c>
      <c r="J83" s="149">
        <f t="shared" si="156"/>
        <v>0</v>
      </c>
      <c r="K83" s="132">
        <v>0</v>
      </c>
      <c r="L83" s="132">
        <v>0</v>
      </c>
      <c r="M83" s="149">
        <f t="shared" si="157"/>
        <v>0</v>
      </c>
      <c r="N83" s="27"/>
      <c r="O83" s="27"/>
      <c r="P83" s="27"/>
      <c r="Q83" s="19" t="s">
        <v>231</v>
      </c>
      <c r="R83" s="132">
        <v>0</v>
      </c>
      <c r="S83" s="132">
        <v>0</v>
      </c>
      <c r="T83" s="149">
        <f t="shared" si="158"/>
        <v>0</v>
      </c>
      <c r="U83" s="132">
        <v>0</v>
      </c>
      <c r="V83" s="132">
        <v>0</v>
      </c>
      <c r="W83" s="149">
        <f t="shared" si="159"/>
        <v>0</v>
      </c>
      <c r="X83" s="132">
        <v>0</v>
      </c>
      <c r="Y83" s="132">
        <v>0</v>
      </c>
      <c r="Z83" s="149">
        <f t="shared" si="160"/>
        <v>0</v>
      </c>
      <c r="AA83" s="27"/>
      <c r="AB83" s="19" t="s">
        <v>231</v>
      </c>
      <c r="AC83" s="149">
        <f t="shared" si="161"/>
        <v>0</v>
      </c>
      <c r="AD83" s="149">
        <f t="shared" si="162"/>
        <v>0</v>
      </c>
      <c r="AE83" s="149">
        <f t="shared" si="163"/>
        <v>0</v>
      </c>
      <c r="AF83" s="27"/>
    </row>
    <row r="84" spans="1:32" ht="11.5" x14ac:dyDescent="0.25">
      <c r="A84" s="144">
        <f t="shared" si="145"/>
        <v>0</v>
      </c>
      <c r="C84" s="27"/>
      <c r="D84" s="19" t="s">
        <v>232</v>
      </c>
      <c r="E84" s="132">
        <v>0</v>
      </c>
      <c r="F84" s="132">
        <v>0</v>
      </c>
      <c r="G84" s="149">
        <f t="shared" si="155"/>
        <v>0</v>
      </c>
      <c r="H84" s="132">
        <v>0</v>
      </c>
      <c r="I84" s="132">
        <v>0</v>
      </c>
      <c r="J84" s="149">
        <f t="shared" si="156"/>
        <v>0</v>
      </c>
      <c r="K84" s="132">
        <v>0</v>
      </c>
      <c r="L84" s="132">
        <v>0</v>
      </c>
      <c r="M84" s="149">
        <f t="shared" si="157"/>
        <v>0</v>
      </c>
      <c r="N84" s="27"/>
      <c r="O84" s="27"/>
      <c r="P84" s="27"/>
      <c r="Q84" s="19" t="s">
        <v>232</v>
      </c>
      <c r="R84" s="132">
        <v>0</v>
      </c>
      <c r="S84" s="132">
        <v>0</v>
      </c>
      <c r="T84" s="149">
        <f t="shared" si="158"/>
        <v>0</v>
      </c>
      <c r="U84" s="132">
        <v>0</v>
      </c>
      <c r="V84" s="132">
        <v>0</v>
      </c>
      <c r="W84" s="149">
        <f t="shared" si="159"/>
        <v>0</v>
      </c>
      <c r="X84" s="132">
        <v>0</v>
      </c>
      <c r="Y84" s="132">
        <v>0</v>
      </c>
      <c r="Z84" s="149">
        <f t="shared" si="160"/>
        <v>0</v>
      </c>
      <c r="AA84" s="27"/>
      <c r="AB84" s="19" t="s">
        <v>232</v>
      </c>
      <c r="AC84" s="149">
        <f t="shared" si="161"/>
        <v>0</v>
      </c>
      <c r="AD84" s="149">
        <f t="shared" si="162"/>
        <v>0</v>
      </c>
      <c r="AE84" s="149">
        <f t="shared" si="163"/>
        <v>0</v>
      </c>
      <c r="AF84" s="27"/>
    </row>
    <row r="85" spans="1:32" ht="11.5" x14ac:dyDescent="0.25">
      <c r="A85" s="144">
        <f t="shared" si="145"/>
        <v>0</v>
      </c>
      <c r="C85" s="27"/>
      <c r="D85" s="19" t="s">
        <v>233</v>
      </c>
      <c r="E85" s="132">
        <v>0</v>
      </c>
      <c r="F85" s="132">
        <v>0</v>
      </c>
      <c r="G85" s="149">
        <f t="shared" si="155"/>
        <v>0</v>
      </c>
      <c r="H85" s="132">
        <v>0</v>
      </c>
      <c r="I85" s="132">
        <v>0</v>
      </c>
      <c r="J85" s="149">
        <f t="shared" si="156"/>
        <v>0</v>
      </c>
      <c r="K85" s="132">
        <v>0</v>
      </c>
      <c r="L85" s="132">
        <v>0</v>
      </c>
      <c r="M85" s="149">
        <f t="shared" si="157"/>
        <v>0</v>
      </c>
      <c r="N85" s="27"/>
      <c r="O85" s="27"/>
      <c r="P85" s="27"/>
      <c r="Q85" s="19" t="s">
        <v>233</v>
      </c>
      <c r="R85" s="132">
        <v>0</v>
      </c>
      <c r="S85" s="132">
        <v>0</v>
      </c>
      <c r="T85" s="149">
        <f t="shared" si="158"/>
        <v>0</v>
      </c>
      <c r="U85" s="132">
        <v>0</v>
      </c>
      <c r="V85" s="132">
        <v>0</v>
      </c>
      <c r="W85" s="149">
        <f t="shared" si="159"/>
        <v>0</v>
      </c>
      <c r="X85" s="132">
        <v>0</v>
      </c>
      <c r="Y85" s="132">
        <v>0</v>
      </c>
      <c r="Z85" s="149">
        <f t="shared" si="160"/>
        <v>0</v>
      </c>
      <c r="AA85" s="27"/>
      <c r="AB85" s="19" t="s">
        <v>233</v>
      </c>
      <c r="AC85" s="149">
        <f t="shared" si="161"/>
        <v>0</v>
      </c>
      <c r="AD85" s="149">
        <f t="shared" si="162"/>
        <v>0</v>
      </c>
      <c r="AE85" s="149">
        <f t="shared" si="163"/>
        <v>0</v>
      </c>
      <c r="AF85" s="27"/>
    </row>
    <row r="86" spans="1:32" ht="11.5" x14ac:dyDescent="0.25">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5" x14ac:dyDescent="0.25">
      <c r="A87" s="144">
        <f t="shared" si="145"/>
        <v>0</v>
      </c>
      <c r="C87" s="27"/>
      <c r="D87" s="63" t="s">
        <v>234</v>
      </c>
      <c r="E87" s="132">
        <v>0</v>
      </c>
      <c r="F87" s="132">
        <v>0</v>
      </c>
      <c r="G87" s="149">
        <f t="shared" si="146"/>
        <v>0</v>
      </c>
      <c r="H87" s="132">
        <v>0</v>
      </c>
      <c r="I87" s="132">
        <v>0</v>
      </c>
      <c r="J87" s="149">
        <f t="shared" si="147"/>
        <v>0</v>
      </c>
      <c r="K87" s="132">
        <v>0</v>
      </c>
      <c r="L87" s="132">
        <v>0</v>
      </c>
      <c r="M87" s="149">
        <f t="shared" si="148"/>
        <v>0</v>
      </c>
      <c r="N87" s="27"/>
      <c r="O87" s="27"/>
      <c r="P87" s="27"/>
      <c r="Q87" s="63" t="s">
        <v>234</v>
      </c>
      <c r="R87" s="132">
        <v>0</v>
      </c>
      <c r="S87" s="132">
        <v>0</v>
      </c>
      <c r="T87" s="149">
        <f t="shared" si="149"/>
        <v>0</v>
      </c>
      <c r="U87" s="132">
        <v>0</v>
      </c>
      <c r="V87" s="132">
        <v>0</v>
      </c>
      <c r="W87" s="149">
        <f t="shared" si="150"/>
        <v>0</v>
      </c>
      <c r="X87" s="132">
        <v>0</v>
      </c>
      <c r="Y87" s="132">
        <v>0</v>
      </c>
      <c r="Z87" s="149">
        <f t="shared" si="151"/>
        <v>0</v>
      </c>
      <c r="AA87" s="27"/>
      <c r="AB87" s="63" t="s">
        <v>234</v>
      </c>
      <c r="AC87" s="149">
        <f t="shared" ref="AC87" si="164">T87/T$17</f>
        <v>0</v>
      </c>
      <c r="AD87" s="149">
        <f t="shared" ref="AD87" si="165">W87/W$17</f>
        <v>0</v>
      </c>
      <c r="AE87" s="149">
        <f t="shared" ref="AE87" si="166">Z87/Z$17</f>
        <v>0</v>
      </c>
      <c r="AF87" s="27"/>
    </row>
    <row r="88" spans="1:32" ht="11.5"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5" x14ac:dyDescent="0.25">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1.5"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5" x14ac:dyDescent="0.25">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1.5" x14ac:dyDescent="0.25">
      <c r="A92" s="144"/>
      <c r="C92" s="27"/>
      <c r="D92" s="22" t="s">
        <v>235</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235</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235</v>
      </c>
      <c r="AC92" s="50">
        <f>(AC64+AC76)-AC88</f>
        <v>0</v>
      </c>
      <c r="AD92" s="50">
        <f>(AD64+AD76)-AD88</f>
        <v>0</v>
      </c>
      <c r="AE92" s="50">
        <f>(AE64+AE76)-AE88</f>
        <v>0</v>
      </c>
      <c r="AF92" s="27"/>
    </row>
    <row r="93" spans="1:32" ht="11.5" x14ac:dyDescent="0.25">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5" x14ac:dyDescent="0.25">
      <c r="A94" s="144">
        <f t="shared" ref="A94:A102" si="173">IF(OR(G94&lt;0,J94&lt;0,M94&lt;0,T94&lt;0,W94&lt;0,Z94&lt;0),1,0)</f>
        <v>0</v>
      </c>
      <c r="C94" s="27"/>
      <c r="D94" s="13" t="s">
        <v>197</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197</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197</v>
      </c>
      <c r="AC94" s="149">
        <f t="shared" ref="AC94" si="180">T94/T$17</f>
        <v>0</v>
      </c>
      <c r="AD94" s="149">
        <f t="shared" ref="AD94" si="181">W94/W$17</f>
        <v>0</v>
      </c>
      <c r="AE94" s="149">
        <f t="shared" ref="AE94" si="182">Z94/Z$17</f>
        <v>0</v>
      </c>
      <c r="AF94" s="27"/>
    </row>
    <row r="95" spans="1:32" ht="11.5" x14ac:dyDescent="0.25">
      <c r="A95" s="144">
        <f t="shared" si="173"/>
        <v>0</v>
      </c>
      <c r="C95" s="27"/>
      <c r="D95" s="63" t="s">
        <v>140</v>
      </c>
      <c r="E95" s="132">
        <v>0</v>
      </c>
      <c r="F95" s="132">
        <v>0</v>
      </c>
      <c r="G95" s="149">
        <f>SUM(E95:F95)</f>
        <v>0</v>
      </c>
      <c r="H95" s="132">
        <v>0</v>
      </c>
      <c r="I95" s="132">
        <v>0</v>
      </c>
      <c r="J95" s="149">
        <f>SUM(H95:I95)</f>
        <v>0</v>
      </c>
      <c r="K95" s="132">
        <v>0</v>
      </c>
      <c r="L95" s="132">
        <v>0</v>
      </c>
      <c r="M95" s="149">
        <f>SUM(K95:L95)</f>
        <v>0</v>
      </c>
      <c r="N95" s="27"/>
      <c r="O95" s="27"/>
      <c r="P95" s="27"/>
      <c r="Q95" s="63" t="s">
        <v>140</v>
      </c>
      <c r="R95" s="132">
        <v>0</v>
      </c>
      <c r="S95" s="132">
        <v>0</v>
      </c>
      <c r="T95" s="149">
        <f>SUM(R95:S95)</f>
        <v>0</v>
      </c>
      <c r="U95" s="132">
        <v>0</v>
      </c>
      <c r="V95" s="132">
        <v>0</v>
      </c>
      <c r="W95" s="149">
        <f>SUM(U95:V95)</f>
        <v>0</v>
      </c>
      <c r="X95" s="132">
        <v>0</v>
      </c>
      <c r="Y95" s="132">
        <v>0</v>
      </c>
      <c r="Z95" s="149">
        <f>SUM(X95:Y95)</f>
        <v>0</v>
      </c>
      <c r="AA95" s="27"/>
      <c r="AB95" s="63" t="s">
        <v>140</v>
      </c>
      <c r="AC95" s="149">
        <f>T95/T$17</f>
        <v>0</v>
      </c>
      <c r="AD95" s="149">
        <f>W95/W$17</f>
        <v>0</v>
      </c>
      <c r="AE95" s="149">
        <f>Z95/Z$17</f>
        <v>0</v>
      </c>
      <c r="AF95" s="27"/>
    </row>
    <row r="96" spans="1:32" ht="11.5" x14ac:dyDescent="0.25">
      <c r="A96" s="144">
        <f t="shared" si="173"/>
        <v>0</v>
      </c>
      <c r="C96" s="27"/>
      <c r="D96" s="13" t="s">
        <v>80</v>
      </c>
      <c r="E96" s="132">
        <v>0</v>
      </c>
      <c r="F96" s="132">
        <v>0</v>
      </c>
      <c r="G96" s="149">
        <f>SUM(E96:F96)</f>
        <v>0</v>
      </c>
      <c r="H96" s="132">
        <v>0</v>
      </c>
      <c r="I96" s="132">
        <v>0</v>
      </c>
      <c r="J96" s="149">
        <f>SUM(H96:I96)</f>
        <v>0</v>
      </c>
      <c r="K96" s="132">
        <v>0</v>
      </c>
      <c r="L96" s="132">
        <v>0</v>
      </c>
      <c r="M96" s="149">
        <f>SUM(K96:L96)</f>
        <v>0</v>
      </c>
      <c r="N96" s="27"/>
      <c r="O96" s="27"/>
      <c r="P96" s="27"/>
      <c r="Q96" s="13" t="s">
        <v>80</v>
      </c>
      <c r="R96" s="132">
        <v>0</v>
      </c>
      <c r="S96" s="132">
        <v>0</v>
      </c>
      <c r="T96" s="149">
        <f>SUM(R96:S96)</f>
        <v>0</v>
      </c>
      <c r="U96" s="132">
        <v>0</v>
      </c>
      <c r="V96" s="132">
        <v>0</v>
      </c>
      <c r="W96" s="149">
        <f>SUM(U96:V96)</f>
        <v>0</v>
      </c>
      <c r="X96" s="132">
        <v>0</v>
      </c>
      <c r="Y96" s="132">
        <v>0</v>
      </c>
      <c r="Z96" s="149">
        <f>SUM(X96:Y96)</f>
        <v>0</v>
      </c>
      <c r="AA96" s="27"/>
      <c r="AB96" s="13" t="s">
        <v>80</v>
      </c>
      <c r="AC96" s="149">
        <f>T96/T$17</f>
        <v>0</v>
      </c>
      <c r="AD96" s="149">
        <f>W96/W$17</f>
        <v>0</v>
      </c>
      <c r="AE96" s="149">
        <f>Z96/Z$17</f>
        <v>0</v>
      </c>
      <c r="AF96" s="27"/>
    </row>
    <row r="97" spans="1:32" ht="11.5" x14ac:dyDescent="0.25">
      <c r="A97" s="144">
        <f t="shared" si="173"/>
        <v>0</v>
      </c>
      <c r="C97" s="27"/>
      <c r="D97" s="13" t="s">
        <v>198</v>
      </c>
      <c r="E97" s="132">
        <v>0</v>
      </c>
      <c r="F97" s="132">
        <v>0</v>
      </c>
      <c r="G97" s="149">
        <f>SUM(E97:F97)</f>
        <v>0</v>
      </c>
      <c r="H97" s="132">
        <v>0</v>
      </c>
      <c r="I97" s="132">
        <v>0</v>
      </c>
      <c r="J97" s="149">
        <f>SUM(H97:I97)</f>
        <v>0</v>
      </c>
      <c r="K97" s="132">
        <v>0</v>
      </c>
      <c r="L97" s="132">
        <v>0</v>
      </c>
      <c r="M97" s="149">
        <f>SUM(K97:L97)</f>
        <v>0</v>
      </c>
      <c r="N97" s="27"/>
      <c r="O97" s="27"/>
      <c r="P97" s="27"/>
      <c r="Q97" s="13" t="s">
        <v>198</v>
      </c>
      <c r="R97" s="132">
        <v>0</v>
      </c>
      <c r="S97" s="132">
        <v>0</v>
      </c>
      <c r="T97" s="149">
        <f>SUM(R97:S97)</f>
        <v>0</v>
      </c>
      <c r="U97" s="132">
        <v>0</v>
      </c>
      <c r="V97" s="132">
        <v>0</v>
      </c>
      <c r="W97" s="149">
        <f>SUM(U97:V97)</f>
        <v>0</v>
      </c>
      <c r="X97" s="132">
        <v>0</v>
      </c>
      <c r="Y97" s="132">
        <v>0</v>
      </c>
      <c r="Z97" s="149">
        <f>SUM(X97:Y97)</f>
        <v>0</v>
      </c>
      <c r="AA97" s="27"/>
      <c r="AB97" s="13" t="s">
        <v>198</v>
      </c>
      <c r="AC97" s="149">
        <f>T97/T$17</f>
        <v>0</v>
      </c>
      <c r="AD97" s="149">
        <f>W97/W$17</f>
        <v>0</v>
      </c>
      <c r="AE97" s="149">
        <f>Z97/Z$17</f>
        <v>0</v>
      </c>
      <c r="AF97" s="27"/>
    </row>
    <row r="98" spans="1:32" ht="11.5" x14ac:dyDescent="0.25">
      <c r="A98" s="144">
        <f t="shared" si="173"/>
        <v>0</v>
      </c>
      <c r="C98" s="27"/>
      <c r="D98" s="13" t="s">
        <v>236</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236</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236</v>
      </c>
      <c r="AC98" s="149">
        <f t="shared" ref="AC98:AC100" si="189">T98/T$17</f>
        <v>0</v>
      </c>
      <c r="AD98" s="149">
        <f t="shared" ref="AD98:AD100" si="190">W98/W$17</f>
        <v>0</v>
      </c>
      <c r="AE98" s="149">
        <f t="shared" ref="AE98:AE100" si="191">Z98/Z$17</f>
        <v>0</v>
      </c>
      <c r="AF98" s="27"/>
    </row>
    <row r="99" spans="1:32" ht="11.5" x14ac:dyDescent="0.25">
      <c r="A99" s="144">
        <f t="shared" si="173"/>
        <v>0</v>
      </c>
      <c r="C99" s="27"/>
      <c r="D99" s="13" t="s">
        <v>237</v>
      </c>
      <c r="E99" s="132">
        <v>0</v>
      </c>
      <c r="F99" s="132">
        <v>0</v>
      </c>
      <c r="G99" s="149">
        <f t="shared" si="183"/>
        <v>0</v>
      </c>
      <c r="H99" s="132">
        <v>0</v>
      </c>
      <c r="I99" s="132">
        <v>0</v>
      </c>
      <c r="J99" s="149">
        <f t="shared" si="184"/>
        <v>0</v>
      </c>
      <c r="K99" s="132">
        <v>0</v>
      </c>
      <c r="L99" s="132">
        <v>0</v>
      </c>
      <c r="M99" s="149">
        <f t="shared" si="185"/>
        <v>0</v>
      </c>
      <c r="N99" s="27"/>
      <c r="O99" s="27"/>
      <c r="P99" s="27"/>
      <c r="Q99" s="13" t="s">
        <v>237</v>
      </c>
      <c r="R99" s="132">
        <v>0</v>
      </c>
      <c r="S99" s="132">
        <v>0</v>
      </c>
      <c r="T99" s="149">
        <f t="shared" si="186"/>
        <v>0</v>
      </c>
      <c r="U99" s="132">
        <v>0</v>
      </c>
      <c r="V99" s="132">
        <v>0</v>
      </c>
      <c r="W99" s="149">
        <f t="shared" si="187"/>
        <v>0</v>
      </c>
      <c r="X99" s="132">
        <v>0</v>
      </c>
      <c r="Y99" s="132">
        <v>0</v>
      </c>
      <c r="Z99" s="149">
        <f t="shared" si="188"/>
        <v>0</v>
      </c>
      <c r="AA99" s="27"/>
      <c r="AB99" s="13" t="s">
        <v>237</v>
      </c>
      <c r="AC99" s="149">
        <f t="shared" si="189"/>
        <v>0</v>
      </c>
      <c r="AD99" s="149">
        <f t="shared" si="190"/>
        <v>0</v>
      </c>
      <c r="AE99" s="149">
        <f t="shared" si="191"/>
        <v>0</v>
      </c>
      <c r="AF99" s="27"/>
    </row>
    <row r="100" spans="1:32" ht="11.5" x14ac:dyDescent="0.25">
      <c r="A100" s="144">
        <f t="shared" si="173"/>
        <v>0</v>
      </c>
      <c r="C100" s="27"/>
      <c r="D100" s="13" t="s">
        <v>175</v>
      </c>
      <c r="E100" s="132">
        <v>0</v>
      </c>
      <c r="F100" s="132">
        <v>0</v>
      </c>
      <c r="G100" s="149">
        <f t="shared" si="183"/>
        <v>0</v>
      </c>
      <c r="H100" s="132">
        <v>0</v>
      </c>
      <c r="I100" s="132">
        <v>0</v>
      </c>
      <c r="J100" s="149">
        <f t="shared" si="184"/>
        <v>0</v>
      </c>
      <c r="K100" s="132">
        <v>0</v>
      </c>
      <c r="L100" s="132">
        <v>0</v>
      </c>
      <c r="M100" s="149">
        <f t="shared" si="185"/>
        <v>0</v>
      </c>
      <c r="N100" s="27"/>
      <c r="O100" s="27"/>
      <c r="P100" s="27"/>
      <c r="Q100" s="13" t="s">
        <v>175</v>
      </c>
      <c r="R100" s="132">
        <v>0</v>
      </c>
      <c r="S100" s="132">
        <v>0</v>
      </c>
      <c r="T100" s="149">
        <f t="shared" si="186"/>
        <v>0</v>
      </c>
      <c r="U100" s="132">
        <v>0</v>
      </c>
      <c r="V100" s="132">
        <v>0</v>
      </c>
      <c r="W100" s="149">
        <f t="shared" si="187"/>
        <v>0</v>
      </c>
      <c r="X100" s="132">
        <v>0</v>
      </c>
      <c r="Y100" s="132">
        <v>0</v>
      </c>
      <c r="Z100" s="149">
        <f t="shared" si="188"/>
        <v>0</v>
      </c>
      <c r="AA100" s="27"/>
      <c r="AB100" s="13" t="s">
        <v>175</v>
      </c>
      <c r="AC100" s="149">
        <f t="shared" si="189"/>
        <v>0</v>
      </c>
      <c r="AD100" s="149">
        <f t="shared" si="190"/>
        <v>0</v>
      </c>
      <c r="AE100" s="149">
        <f t="shared" si="191"/>
        <v>0</v>
      </c>
      <c r="AF100" s="27"/>
    </row>
    <row r="101" spans="1:32" ht="11.5" x14ac:dyDescent="0.25">
      <c r="A101" s="144">
        <f t="shared" si="173"/>
        <v>0</v>
      </c>
      <c r="C101" s="27"/>
      <c r="D101" s="13" t="s">
        <v>331</v>
      </c>
      <c r="E101" s="132">
        <v>0</v>
      </c>
      <c r="F101" s="132">
        <v>0</v>
      </c>
      <c r="G101" s="149">
        <f>SUM(E101:F101)</f>
        <v>0</v>
      </c>
      <c r="H101" s="132">
        <v>0</v>
      </c>
      <c r="I101" s="132">
        <v>0</v>
      </c>
      <c r="J101" s="149">
        <f>SUM(H101:I101)</f>
        <v>0</v>
      </c>
      <c r="K101" s="132">
        <v>0</v>
      </c>
      <c r="L101" s="132">
        <v>0</v>
      </c>
      <c r="M101" s="149">
        <f>SUM(K101:L101)</f>
        <v>0</v>
      </c>
      <c r="N101" s="27"/>
      <c r="O101" s="27"/>
      <c r="P101" s="27"/>
      <c r="Q101" s="13" t="s">
        <v>331</v>
      </c>
      <c r="R101" s="132">
        <v>0</v>
      </c>
      <c r="S101" s="132">
        <v>0</v>
      </c>
      <c r="T101" s="149">
        <f>SUM(R101:S101)</f>
        <v>0</v>
      </c>
      <c r="U101" s="132">
        <v>0</v>
      </c>
      <c r="V101" s="132">
        <v>0</v>
      </c>
      <c r="W101" s="149">
        <f>SUM(U101:V101)</f>
        <v>0</v>
      </c>
      <c r="X101" s="132">
        <v>0</v>
      </c>
      <c r="Y101" s="132">
        <v>0</v>
      </c>
      <c r="Z101" s="149">
        <f>SUM(X101:Y101)</f>
        <v>0</v>
      </c>
      <c r="AA101" s="27"/>
      <c r="AB101" s="13" t="s">
        <v>331</v>
      </c>
      <c r="AC101" s="149">
        <f>T101/T$17</f>
        <v>0</v>
      </c>
      <c r="AD101" s="149">
        <f>W101/W$17</f>
        <v>0</v>
      </c>
      <c r="AE101" s="149">
        <f>Z101/Z$17</f>
        <v>0</v>
      </c>
      <c r="AF101" s="27"/>
    </row>
    <row r="102" spans="1:32" ht="11.5" x14ac:dyDescent="0.25">
      <c r="A102" s="144">
        <f t="shared" si="173"/>
        <v>0</v>
      </c>
      <c r="C102" s="27"/>
      <c r="D102" s="63" t="s">
        <v>234</v>
      </c>
      <c r="E102" s="132">
        <v>0</v>
      </c>
      <c r="F102" s="132">
        <v>0</v>
      </c>
      <c r="G102" s="149">
        <f t="shared" si="174"/>
        <v>0</v>
      </c>
      <c r="H102" s="132">
        <v>0</v>
      </c>
      <c r="I102" s="132">
        <v>0</v>
      </c>
      <c r="J102" s="149">
        <f t="shared" si="175"/>
        <v>0</v>
      </c>
      <c r="K102" s="132">
        <v>0</v>
      </c>
      <c r="L102" s="132">
        <v>0</v>
      </c>
      <c r="M102" s="149">
        <f t="shared" si="176"/>
        <v>0</v>
      </c>
      <c r="N102" s="27"/>
      <c r="O102" s="27"/>
      <c r="P102" s="27"/>
      <c r="Q102" s="63" t="s">
        <v>234</v>
      </c>
      <c r="R102" s="132">
        <v>0</v>
      </c>
      <c r="S102" s="132">
        <v>0</v>
      </c>
      <c r="T102" s="149">
        <f t="shared" si="177"/>
        <v>0</v>
      </c>
      <c r="U102" s="132">
        <v>0</v>
      </c>
      <c r="V102" s="132">
        <v>0</v>
      </c>
      <c r="W102" s="149">
        <f t="shared" si="178"/>
        <v>0</v>
      </c>
      <c r="X102" s="132">
        <v>0</v>
      </c>
      <c r="Y102" s="132">
        <v>0</v>
      </c>
      <c r="Z102" s="149">
        <f t="shared" si="179"/>
        <v>0</v>
      </c>
      <c r="AA102" s="27"/>
      <c r="AB102" s="63" t="s">
        <v>234</v>
      </c>
      <c r="AC102" s="149">
        <f t="shared" ref="AC102" si="192">T102/T$17</f>
        <v>0</v>
      </c>
      <c r="AD102" s="149">
        <f t="shared" ref="AD102" si="193">W102/W$17</f>
        <v>0</v>
      </c>
      <c r="AE102" s="149">
        <f t="shared" ref="AE102" si="194">Z102/Z$17</f>
        <v>0</v>
      </c>
      <c r="AF102" s="27"/>
    </row>
    <row r="103" spans="1:32" ht="11.5" x14ac:dyDescent="0.25">
      <c r="A103" s="144"/>
      <c r="C103" s="27"/>
      <c r="D103" s="14" t="s">
        <v>333</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333</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333</v>
      </c>
      <c r="AC103" s="49">
        <f>SUM(AC94:AC102)</f>
        <v>0</v>
      </c>
      <c r="AD103" s="49">
        <f>SUM(AD94:AD102)</f>
        <v>0</v>
      </c>
      <c r="AE103" s="49">
        <f>SUM(AE94:AE102)</f>
        <v>0</v>
      </c>
      <c r="AF103" s="27"/>
    </row>
    <row r="104" spans="1:32" ht="11.5" x14ac:dyDescent="0.25">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1.5" x14ac:dyDescent="0.25">
      <c r="A105" s="144"/>
      <c r="C105" s="27"/>
      <c r="D105" s="14" t="s">
        <v>74</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74</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74</v>
      </c>
      <c r="AC105" s="49">
        <f>AC64+AC76-AC88-AC103</f>
        <v>0</v>
      </c>
      <c r="AD105" s="49">
        <f>AD64+AD76-AD88-AD103</f>
        <v>0</v>
      </c>
      <c r="AE105" s="49">
        <f>AE64+AE76-AE88-AE103</f>
        <v>0</v>
      </c>
      <c r="AF105" s="27"/>
    </row>
    <row r="106" spans="1:32" ht="11.5" x14ac:dyDescent="0.25">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5" x14ac:dyDescent="0.25">
      <c r="B107" s="144">
        <f t="shared" ref="B107" si="199">IF(OR(G107&lt;0,J107&lt;0,M107&lt;0,T107&lt;0,W107&lt;0,Z107&lt;0),1,0)</f>
        <v>0</v>
      </c>
      <c r="C107" s="27"/>
      <c r="D107" s="13" t="s">
        <v>355</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355</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355</v>
      </c>
      <c r="AC107" s="149">
        <f t="shared" ref="AC107:AC108" si="206">T107/T$17</f>
        <v>0</v>
      </c>
      <c r="AD107" s="149">
        <f t="shared" ref="AD107:AD108" si="207">W107/W$17</f>
        <v>0</v>
      </c>
      <c r="AE107" s="149">
        <f t="shared" ref="AE107:AE108" si="208">Z107/Z$17</f>
        <v>0</v>
      </c>
      <c r="AF107" s="27"/>
    </row>
    <row r="108" spans="1:32" ht="11.5" x14ac:dyDescent="0.25">
      <c r="B108" s="144">
        <f>IF(OR(G108&lt;0,J108&lt;0,M108&lt;0,T108&lt;0,W108&lt;0,Z108&lt;0),1,0)</f>
        <v>0</v>
      </c>
      <c r="C108" s="27"/>
      <c r="D108" s="13" t="s">
        <v>356</v>
      </c>
      <c r="E108" s="132">
        <v>0</v>
      </c>
      <c r="F108" s="132">
        <v>0</v>
      </c>
      <c r="G108" s="149">
        <f t="shared" si="200"/>
        <v>0</v>
      </c>
      <c r="H108" s="132">
        <v>0</v>
      </c>
      <c r="I108" s="132">
        <v>0</v>
      </c>
      <c r="J108" s="149">
        <f t="shared" si="201"/>
        <v>0</v>
      </c>
      <c r="K108" s="132">
        <v>0</v>
      </c>
      <c r="L108" s="132">
        <v>0</v>
      </c>
      <c r="M108" s="149">
        <f t="shared" si="202"/>
        <v>0</v>
      </c>
      <c r="N108" s="27"/>
      <c r="O108" s="27"/>
      <c r="P108" s="27"/>
      <c r="Q108" s="13" t="s">
        <v>356</v>
      </c>
      <c r="R108" s="132">
        <v>0</v>
      </c>
      <c r="S108" s="132">
        <v>0</v>
      </c>
      <c r="T108" s="149">
        <f t="shared" si="203"/>
        <v>0</v>
      </c>
      <c r="U108" s="132">
        <v>0</v>
      </c>
      <c r="V108" s="132">
        <v>0</v>
      </c>
      <c r="W108" s="149">
        <f t="shared" si="204"/>
        <v>0</v>
      </c>
      <c r="X108" s="132">
        <v>0</v>
      </c>
      <c r="Y108" s="132">
        <v>0</v>
      </c>
      <c r="Z108" s="149">
        <f t="shared" si="205"/>
        <v>0</v>
      </c>
      <c r="AA108" s="27"/>
      <c r="AB108" s="13" t="s">
        <v>356</v>
      </c>
      <c r="AC108" s="149">
        <f t="shared" si="206"/>
        <v>0</v>
      </c>
      <c r="AD108" s="149">
        <f t="shared" si="207"/>
        <v>0</v>
      </c>
      <c r="AE108" s="149">
        <f t="shared" si="208"/>
        <v>0</v>
      </c>
      <c r="AF108" s="27"/>
    </row>
    <row r="109" spans="1:32" ht="11.5" x14ac:dyDescent="0.25">
      <c r="B109" s="144">
        <f t="shared" ref="B109:B111" si="209">IF(OR(G109&lt;0,J109&lt;0,M109&lt;0,T109&lt;0,W109&lt;0,Z109&lt;0),1,0)</f>
        <v>0</v>
      </c>
      <c r="C109" s="27"/>
      <c r="D109" s="13" t="s">
        <v>357</v>
      </c>
      <c r="E109" s="132">
        <v>0</v>
      </c>
      <c r="F109" s="132">
        <v>0</v>
      </c>
      <c r="G109" s="149">
        <f t="shared" si="200"/>
        <v>0</v>
      </c>
      <c r="H109" s="132">
        <v>0</v>
      </c>
      <c r="I109" s="132">
        <v>0</v>
      </c>
      <c r="J109" s="149">
        <f t="shared" si="201"/>
        <v>0</v>
      </c>
      <c r="K109" s="132">
        <v>0</v>
      </c>
      <c r="L109" s="132">
        <v>0</v>
      </c>
      <c r="M109" s="149">
        <f t="shared" si="202"/>
        <v>0</v>
      </c>
      <c r="N109" s="27"/>
      <c r="O109" s="27"/>
      <c r="P109" s="27"/>
      <c r="Q109" s="13" t="s">
        <v>357</v>
      </c>
      <c r="R109" s="132">
        <v>0</v>
      </c>
      <c r="S109" s="132">
        <v>0</v>
      </c>
      <c r="T109" s="149">
        <f t="shared" si="203"/>
        <v>0</v>
      </c>
      <c r="U109" s="132">
        <v>0</v>
      </c>
      <c r="V109" s="132">
        <v>0</v>
      </c>
      <c r="W109" s="149">
        <f t="shared" si="204"/>
        <v>0</v>
      </c>
      <c r="X109" s="132">
        <v>0</v>
      </c>
      <c r="Y109" s="132">
        <v>0</v>
      </c>
      <c r="Z109" s="149">
        <f t="shared" si="205"/>
        <v>0</v>
      </c>
      <c r="AA109" s="27"/>
      <c r="AB109" s="13" t="s">
        <v>357</v>
      </c>
      <c r="AC109" s="149">
        <f t="shared" ref="AC109:AC111" si="210">T109/T$17</f>
        <v>0</v>
      </c>
      <c r="AD109" s="149">
        <f t="shared" ref="AD109:AD111" si="211">W109/W$17</f>
        <v>0</v>
      </c>
      <c r="AE109" s="149">
        <f t="shared" ref="AE109:AE111" si="212">Z109/Z$17</f>
        <v>0</v>
      </c>
      <c r="AF109" s="27"/>
    </row>
    <row r="110" spans="1:32" ht="11.5" x14ac:dyDescent="0.25">
      <c r="B110" s="144">
        <f t="shared" si="209"/>
        <v>0</v>
      </c>
      <c r="C110" s="27"/>
      <c r="D110" s="13" t="s">
        <v>358</v>
      </c>
      <c r="E110" s="132">
        <v>0</v>
      </c>
      <c r="F110" s="132">
        <v>0</v>
      </c>
      <c r="G110" s="149">
        <f t="shared" si="200"/>
        <v>0</v>
      </c>
      <c r="H110" s="132">
        <v>0</v>
      </c>
      <c r="I110" s="132">
        <v>0</v>
      </c>
      <c r="J110" s="149">
        <f t="shared" si="201"/>
        <v>0</v>
      </c>
      <c r="K110" s="132">
        <v>0</v>
      </c>
      <c r="L110" s="132">
        <v>0</v>
      </c>
      <c r="M110" s="149">
        <f t="shared" si="202"/>
        <v>0</v>
      </c>
      <c r="N110" s="27"/>
      <c r="O110" s="27"/>
      <c r="P110" s="27"/>
      <c r="Q110" s="13" t="s">
        <v>358</v>
      </c>
      <c r="R110" s="132">
        <v>0</v>
      </c>
      <c r="S110" s="132">
        <v>0</v>
      </c>
      <c r="T110" s="149">
        <f t="shared" si="203"/>
        <v>0</v>
      </c>
      <c r="U110" s="132">
        <v>0</v>
      </c>
      <c r="V110" s="132">
        <v>0</v>
      </c>
      <c r="W110" s="149">
        <f t="shared" si="204"/>
        <v>0</v>
      </c>
      <c r="X110" s="132">
        <v>0</v>
      </c>
      <c r="Y110" s="132">
        <v>0</v>
      </c>
      <c r="Z110" s="149">
        <f t="shared" si="205"/>
        <v>0</v>
      </c>
      <c r="AA110" s="27"/>
      <c r="AB110" s="13" t="s">
        <v>358</v>
      </c>
      <c r="AC110" s="149">
        <f t="shared" si="210"/>
        <v>0</v>
      </c>
      <c r="AD110" s="149">
        <f t="shared" si="211"/>
        <v>0</v>
      </c>
      <c r="AE110" s="149">
        <f t="shared" si="212"/>
        <v>0</v>
      </c>
      <c r="AF110" s="27"/>
    </row>
    <row r="111" spans="1:32" ht="11.5" x14ac:dyDescent="0.25">
      <c r="B111" s="144">
        <f t="shared" si="209"/>
        <v>0</v>
      </c>
      <c r="C111" s="27"/>
      <c r="D111" s="13" t="s">
        <v>359</v>
      </c>
      <c r="E111" s="132">
        <v>0</v>
      </c>
      <c r="F111" s="132">
        <v>0</v>
      </c>
      <c r="G111" s="149">
        <f t="shared" si="200"/>
        <v>0</v>
      </c>
      <c r="H111" s="132">
        <v>0</v>
      </c>
      <c r="I111" s="132">
        <v>0</v>
      </c>
      <c r="J111" s="149">
        <f t="shared" si="201"/>
        <v>0</v>
      </c>
      <c r="K111" s="132">
        <v>0</v>
      </c>
      <c r="L111" s="132">
        <v>0</v>
      </c>
      <c r="M111" s="149">
        <f t="shared" si="202"/>
        <v>0</v>
      </c>
      <c r="N111" s="27"/>
      <c r="O111" s="27"/>
      <c r="P111" s="27"/>
      <c r="Q111" s="13" t="s">
        <v>359</v>
      </c>
      <c r="R111" s="132">
        <v>0</v>
      </c>
      <c r="S111" s="132">
        <v>0</v>
      </c>
      <c r="T111" s="149">
        <f t="shared" si="203"/>
        <v>0</v>
      </c>
      <c r="U111" s="132">
        <v>0</v>
      </c>
      <c r="V111" s="132">
        <v>0</v>
      </c>
      <c r="W111" s="149">
        <f t="shared" si="204"/>
        <v>0</v>
      </c>
      <c r="X111" s="132">
        <v>0</v>
      </c>
      <c r="Y111" s="132">
        <v>0</v>
      </c>
      <c r="Z111" s="149">
        <f t="shared" si="205"/>
        <v>0</v>
      </c>
      <c r="AA111" s="27"/>
      <c r="AB111" s="13" t="s">
        <v>359</v>
      </c>
      <c r="AC111" s="149">
        <f t="shared" si="210"/>
        <v>0</v>
      </c>
      <c r="AD111" s="149">
        <f t="shared" si="211"/>
        <v>0</v>
      </c>
      <c r="AE111" s="149">
        <f t="shared" si="212"/>
        <v>0</v>
      </c>
      <c r="AF111" s="27"/>
    </row>
    <row r="112" spans="1:32" ht="11.5" x14ac:dyDescent="0.25">
      <c r="A112" s="144"/>
      <c r="C112" s="27"/>
      <c r="D112" s="14" t="s">
        <v>199</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199</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199</v>
      </c>
      <c r="AC112" s="49">
        <f t="shared" ref="AC112" si="216">SUM(AC107:AC111)</f>
        <v>0</v>
      </c>
      <c r="AD112" s="49">
        <f t="shared" ref="AD112" si="217">SUM(AD107:AD111)</f>
        <v>0</v>
      </c>
      <c r="AE112" s="49">
        <f t="shared" ref="AE112" si="218">SUM(AE107:AE111)</f>
        <v>0</v>
      </c>
      <c r="AF112" s="27"/>
    </row>
    <row r="113" spans="1:32" ht="11.5" x14ac:dyDescent="0.25">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1.5"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1.5"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3">
      <c r="A116" s="144">
        <f>IF(OR(G116&lt;0,J116&lt;0,M116&lt;0,T116&lt;0,W116&lt;0,Z116&lt;0),1,0)</f>
        <v>0</v>
      </c>
      <c r="C116" s="44"/>
      <c r="D116" s="37" t="s">
        <v>238</v>
      </c>
      <c r="E116" s="73"/>
      <c r="F116" s="73"/>
      <c r="G116" s="132">
        <v>0</v>
      </c>
      <c r="H116" s="73"/>
      <c r="I116" s="73"/>
      <c r="J116" s="132">
        <v>0</v>
      </c>
      <c r="K116" s="73"/>
      <c r="L116" s="73"/>
      <c r="M116" s="132">
        <v>0</v>
      </c>
      <c r="N116" s="44"/>
      <c r="O116" s="44"/>
      <c r="P116" s="44"/>
      <c r="Q116" s="37" t="s">
        <v>239</v>
      </c>
      <c r="R116" s="73"/>
      <c r="S116" s="73"/>
      <c r="T116" s="132">
        <v>0</v>
      </c>
      <c r="U116" s="73"/>
      <c r="V116" s="73"/>
      <c r="W116" s="132">
        <v>0</v>
      </c>
      <c r="X116" s="73"/>
      <c r="Y116" s="73"/>
      <c r="Z116" s="132">
        <v>0</v>
      </c>
      <c r="AA116" s="44"/>
      <c r="AB116" s="37" t="s">
        <v>238</v>
      </c>
      <c r="AC116" s="149">
        <f t="shared" ref="AC116" si="220">T116/T$17</f>
        <v>0</v>
      </c>
      <c r="AD116" s="149">
        <f t="shared" ref="AD116" si="221">W116/W$17</f>
        <v>0</v>
      </c>
      <c r="AE116" s="149">
        <f t="shared" ref="AE116" si="222">Z116/Z$17</f>
        <v>0</v>
      </c>
      <c r="AF116" s="44"/>
    </row>
    <row r="117" spans="1:32" ht="12" x14ac:dyDescent="0.3">
      <c r="A117" s="144"/>
      <c r="C117" s="78"/>
      <c r="D117" s="37" t="s">
        <v>179</v>
      </c>
      <c r="E117" s="73"/>
      <c r="F117" s="73"/>
      <c r="G117" s="94" t="s">
        <v>139</v>
      </c>
      <c r="H117" s="73"/>
      <c r="I117" s="73"/>
      <c r="J117" s="94" t="s">
        <v>139</v>
      </c>
      <c r="K117" s="73"/>
      <c r="L117" s="73"/>
      <c r="M117" s="94" t="s">
        <v>139</v>
      </c>
      <c r="N117" s="78"/>
      <c r="O117" s="78"/>
      <c r="P117" s="78"/>
      <c r="Q117" s="37" t="s">
        <v>179</v>
      </c>
      <c r="R117" s="73"/>
      <c r="S117" s="73"/>
      <c r="T117" s="94" t="s">
        <v>139</v>
      </c>
      <c r="U117" s="73"/>
      <c r="V117" s="73"/>
      <c r="W117" s="94" t="s">
        <v>139</v>
      </c>
      <c r="X117" s="73"/>
      <c r="Y117" s="73"/>
      <c r="Z117" s="94" t="s">
        <v>139</v>
      </c>
      <c r="AA117" s="78"/>
      <c r="AB117" s="37" t="s">
        <v>179</v>
      </c>
      <c r="AC117" s="147" t="str">
        <f>T117</f>
        <v>No</v>
      </c>
      <c r="AD117" s="147" t="str">
        <f>W117</f>
        <v>No</v>
      </c>
      <c r="AE117" s="147" t="str">
        <f>Z117</f>
        <v>No</v>
      </c>
      <c r="AF117" s="78"/>
    </row>
    <row r="118" spans="1:32" ht="11.5" x14ac:dyDescent="0.25">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5" x14ac:dyDescent="0.25">
      <c r="B120" s="144">
        <f>1-(G120*J120*M120*AC120*AD120*AE120)</f>
        <v>0</v>
      </c>
      <c r="C120" s="27"/>
      <c r="D120" s="24" t="s">
        <v>180</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180</v>
      </c>
      <c r="R120" s="74"/>
      <c r="S120" s="74"/>
      <c r="T120" s="121" t="b">
        <f>ABS((T112+T103+T88)-(T76+T64)) &lt; eTol</f>
        <v>1</v>
      </c>
      <c r="U120" s="74"/>
      <c r="V120" s="74"/>
      <c r="W120" s="121" t="b">
        <f>ABS((W112+W103+W88)-(W76+W64)) &lt; eTol</f>
        <v>1</v>
      </c>
      <c r="X120" s="74"/>
      <c r="Y120" s="74"/>
      <c r="Z120" s="121" t="b">
        <f>ABS((Z112+Z103+Z88)-(Z76+Z64)) &lt; eTol</f>
        <v>1</v>
      </c>
      <c r="AA120" s="27"/>
      <c r="AB120" s="24" t="s">
        <v>180</v>
      </c>
      <c r="AC120" s="121" t="b">
        <f>ABS((AC112+AC103+AC88)-(AC76+AC64)) &lt; eTol</f>
        <v>1</v>
      </c>
      <c r="AD120" s="121" t="b">
        <f>ABS((AD112+AD103+AD88)-(AD76+AD64)) &lt; eTol</f>
        <v>1</v>
      </c>
      <c r="AE120" s="121" t="b">
        <f>ABS((AE112+AE103+AE88)-(AE76+AE64)) &lt; eTol</f>
        <v>1</v>
      </c>
      <c r="AF120" s="27"/>
    </row>
    <row r="121" spans="1:32" ht="11.5" x14ac:dyDescent="0.25">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 x14ac:dyDescent="0.3">
      <c r="A122" s="144"/>
      <c r="C122" s="27"/>
      <c r="D122" s="28" t="s">
        <v>241</v>
      </c>
      <c r="E122" s="68"/>
      <c r="F122" s="68"/>
      <c r="G122" s="148" t="str">
        <f>G21</f>
        <v>31/XX/20XX</v>
      </c>
      <c r="H122" s="68"/>
      <c r="I122" s="68"/>
      <c r="J122" s="148" t="str">
        <f>J21</f>
        <v>31/XX/20XX</v>
      </c>
      <c r="K122" s="68"/>
      <c r="L122" s="68"/>
      <c r="M122" s="148" t="str">
        <f>M21</f>
        <v>31/XX/20XX</v>
      </c>
      <c r="N122" s="27"/>
      <c r="O122" s="27"/>
      <c r="P122" s="27"/>
      <c r="Q122" s="28" t="s">
        <v>242</v>
      </c>
      <c r="R122" s="68"/>
      <c r="S122" s="68"/>
      <c r="T122" s="148" t="str">
        <f>T21</f>
        <v>31/XX/20XX</v>
      </c>
      <c r="U122" s="68"/>
      <c r="V122" s="68"/>
      <c r="W122" s="148" t="str">
        <f>W21</f>
        <v>31/XX/20XX</v>
      </c>
      <c r="X122" s="68"/>
      <c r="Y122" s="68"/>
      <c r="Z122" s="148" t="str">
        <f>Z21</f>
        <v>31/XX/20XX</v>
      </c>
      <c r="AA122" s="27"/>
      <c r="AB122" s="28" t="s">
        <v>241</v>
      </c>
      <c r="AC122" s="148" t="str">
        <f>AC21</f>
        <v>31/XX/20XX</v>
      </c>
      <c r="AD122" s="148" t="str">
        <f>AD21</f>
        <v>31/XX/20XX</v>
      </c>
      <c r="AE122" s="148" t="str">
        <f>AE21</f>
        <v>31/XX/20XX</v>
      </c>
      <c r="AF122" s="27"/>
    </row>
    <row r="123" spans="1:32" ht="11.5" x14ac:dyDescent="0.25">
      <c r="A123" s="144"/>
      <c r="C123" s="27"/>
      <c r="D123" s="13" t="s">
        <v>246</v>
      </c>
      <c r="E123" s="68"/>
      <c r="F123" s="68"/>
      <c r="G123" s="132">
        <v>0</v>
      </c>
      <c r="H123" s="68"/>
      <c r="I123" s="68"/>
      <c r="J123" s="132">
        <v>0</v>
      </c>
      <c r="K123" s="68"/>
      <c r="L123" s="68"/>
      <c r="M123" s="132">
        <v>0</v>
      </c>
      <c r="N123" s="27"/>
      <c r="O123" s="27"/>
      <c r="P123" s="27"/>
      <c r="Q123" s="13" t="s">
        <v>246</v>
      </c>
      <c r="R123" s="68"/>
      <c r="S123" s="68"/>
      <c r="T123" s="132">
        <v>0</v>
      </c>
      <c r="U123" s="68"/>
      <c r="V123" s="68"/>
      <c r="W123" s="132">
        <v>0</v>
      </c>
      <c r="X123" s="68"/>
      <c r="Y123" s="68"/>
      <c r="Z123" s="132">
        <v>0</v>
      </c>
      <c r="AA123" s="27"/>
      <c r="AB123" s="13" t="s">
        <v>246</v>
      </c>
      <c r="AC123" s="149">
        <f>T123/T$16</f>
        <v>0</v>
      </c>
      <c r="AD123" s="149">
        <f t="shared" ref="AD123:AD124" si="223">W123/W$16</f>
        <v>0</v>
      </c>
      <c r="AE123" s="149">
        <f t="shared" ref="AE123:AE124" si="224">Z123/Z$16</f>
        <v>0</v>
      </c>
      <c r="AF123" s="27"/>
    </row>
    <row r="124" spans="1:32" ht="11.5" x14ac:dyDescent="0.25">
      <c r="A124" s="144">
        <f>IF(OR(G124&gt;0,J124&gt;0,M124&gt;0,T124&gt;0,W124&gt;0,Z124&gt;0),1,0)</f>
        <v>0</v>
      </c>
      <c r="C124" s="27"/>
      <c r="D124" s="63" t="s">
        <v>186</v>
      </c>
      <c r="E124" s="68"/>
      <c r="F124" s="68"/>
      <c r="G124" s="132">
        <v>0</v>
      </c>
      <c r="H124" s="68"/>
      <c r="I124" s="68"/>
      <c r="J124" s="132">
        <v>0</v>
      </c>
      <c r="K124" s="68"/>
      <c r="L124" s="68"/>
      <c r="M124" s="132">
        <v>0</v>
      </c>
      <c r="N124" s="27"/>
      <c r="O124" s="27"/>
      <c r="P124" s="27"/>
      <c r="Q124" s="63" t="s">
        <v>186</v>
      </c>
      <c r="R124" s="68"/>
      <c r="S124" s="68"/>
      <c r="T124" s="132">
        <v>0</v>
      </c>
      <c r="U124" s="68"/>
      <c r="V124" s="68"/>
      <c r="W124" s="132">
        <v>0</v>
      </c>
      <c r="X124" s="68"/>
      <c r="Y124" s="68"/>
      <c r="Z124" s="132">
        <v>0</v>
      </c>
      <c r="AA124" s="27"/>
      <c r="AB124" s="63" t="s">
        <v>186</v>
      </c>
      <c r="AC124" s="149">
        <f t="shared" ref="AC124" si="225">T124/T$16</f>
        <v>0</v>
      </c>
      <c r="AD124" s="149">
        <f t="shared" si="223"/>
        <v>0</v>
      </c>
      <c r="AE124" s="149">
        <f t="shared" si="224"/>
        <v>0</v>
      </c>
      <c r="AF124" s="27"/>
    </row>
    <row r="125" spans="1:32" ht="11.5" x14ac:dyDescent="0.25">
      <c r="A125" s="144"/>
      <c r="C125" s="27"/>
      <c r="D125" s="14" t="s">
        <v>245</v>
      </c>
      <c r="E125" s="68"/>
      <c r="F125" s="68"/>
      <c r="G125" s="49">
        <f>SUM(G123:G124)</f>
        <v>0</v>
      </c>
      <c r="H125" s="68"/>
      <c r="I125" s="68"/>
      <c r="J125" s="49">
        <f>SUM(J123:J124)</f>
        <v>0</v>
      </c>
      <c r="K125" s="68"/>
      <c r="L125" s="68"/>
      <c r="M125" s="49">
        <f>SUM(M123:M124)</f>
        <v>0</v>
      </c>
      <c r="N125" s="27"/>
      <c r="O125" s="27"/>
      <c r="P125" s="27"/>
      <c r="Q125" s="14" t="s">
        <v>245</v>
      </c>
      <c r="R125" s="68"/>
      <c r="S125" s="68"/>
      <c r="T125" s="49">
        <f>SUM(T123:T124)</f>
        <v>0</v>
      </c>
      <c r="U125" s="68"/>
      <c r="V125" s="68"/>
      <c r="W125" s="49">
        <f>SUM(W123:W124)</f>
        <v>0</v>
      </c>
      <c r="X125" s="68"/>
      <c r="Y125" s="68"/>
      <c r="Z125" s="49">
        <f>SUM(Z123:Z124)</f>
        <v>0</v>
      </c>
      <c r="AA125" s="27"/>
      <c r="AB125" s="14" t="s">
        <v>245</v>
      </c>
      <c r="AC125" s="49">
        <f>SUM(AC123:AC124)</f>
        <v>0</v>
      </c>
      <c r="AD125" s="49">
        <f>SUM(AD123:AD124)</f>
        <v>0</v>
      </c>
      <c r="AE125" s="49">
        <f>SUM(AE123:AE124)</f>
        <v>0</v>
      </c>
      <c r="AF125" s="27"/>
    </row>
    <row r="126" spans="1:32" ht="11.5" x14ac:dyDescent="0.25">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5" x14ac:dyDescent="0.25">
      <c r="A127" s="144"/>
      <c r="C127" s="27"/>
      <c r="D127" s="13" t="s">
        <v>181</v>
      </c>
      <c r="E127" s="68"/>
      <c r="F127" s="68"/>
      <c r="G127" s="132">
        <v>0</v>
      </c>
      <c r="H127" s="68"/>
      <c r="I127" s="68"/>
      <c r="J127" s="132">
        <v>0</v>
      </c>
      <c r="K127" s="68"/>
      <c r="L127" s="68"/>
      <c r="M127" s="132">
        <v>0</v>
      </c>
      <c r="N127" s="27"/>
      <c r="O127" s="27"/>
      <c r="P127" s="27"/>
      <c r="Q127" s="13" t="s">
        <v>181</v>
      </c>
      <c r="R127" s="68"/>
      <c r="S127" s="68"/>
      <c r="T127" s="132">
        <v>0</v>
      </c>
      <c r="U127" s="68"/>
      <c r="V127" s="68"/>
      <c r="W127" s="132">
        <v>0</v>
      </c>
      <c r="X127" s="68"/>
      <c r="Y127" s="68"/>
      <c r="Z127" s="132">
        <v>0</v>
      </c>
      <c r="AA127" s="27"/>
      <c r="AB127" s="13" t="s">
        <v>181</v>
      </c>
      <c r="AC127" s="149">
        <f t="shared" ref="AC127" si="226">T127/T$17</f>
        <v>0</v>
      </c>
      <c r="AD127" s="149">
        <f t="shared" ref="AD127" si="227">W127/W$17</f>
        <v>0</v>
      </c>
      <c r="AE127" s="149">
        <f t="shared" ref="AE127" si="228">Z127/Z$17</f>
        <v>0</v>
      </c>
      <c r="AF127" s="27"/>
    </row>
    <row r="128" spans="1:32" ht="11.5" x14ac:dyDescent="0.25">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 x14ac:dyDescent="0.3">
      <c r="A129" s="144"/>
      <c r="C129" s="27"/>
      <c r="D129" s="67" t="s">
        <v>182</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182</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182</v>
      </c>
      <c r="AC129" s="49">
        <f t="shared" ref="AC129:AE129" si="232">AC78+AC79+AC85+AC87+AC94+AC95+AC100+AC102-AC74</f>
        <v>0</v>
      </c>
      <c r="AD129" s="49">
        <f t="shared" si="232"/>
        <v>0</v>
      </c>
      <c r="AE129" s="49">
        <f t="shared" si="232"/>
        <v>0</v>
      </c>
      <c r="AF129" s="27"/>
    </row>
    <row r="130" spans="1:32" ht="13" x14ac:dyDescent="0.3">
      <c r="A130" s="144"/>
      <c r="C130" s="27"/>
      <c r="D130" s="67" t="s">
        <v>315</v>
      </c>
      <c r="E130" s="68"/>
      <c r="F130" s="68"/>
      <c r="G130" s="49">
        <f>'RAG Thresholds'!$D$27</f>
        <v>0</v>
      </c>
      <c r="H130" s="27"/>
      <c r="I130" s="27"/>
      <c r="J130" s="49">
        <f>'RAG Thresholds'!$D$27</f>
        <v>0</v>
      </c>
      <c r="K130" s="27"/>
      <c r="L130" s="27"/>
      <c r="M130" s="49">
        <f>'RAG Thresholds'!$D$27</f>
        <v>0</v>
      </c>
      <c r="N130" s="27"/>
      <c r="O130" s="27"/>
      <c r="P130" s="68"/>
      <c r="Q130" s="67" t="s">
        <v>315</v>
      </c>
      <c r="R130" s="68"/>
      <c r="S130" s="68"/>
      <c r="T130" s="49">
        <f>'RAG Thresholds'!$D$27</f>
        <v>0</v>
      </c>
      <c r="U130" s="68"/>
      <c r="V130" s="68"/>
      <c r="W130" s="49">
        <f>'RAG Thresholds'!$D$27</f>
        <v>0</v>
      </c>
      <c r="X130" s="68"/>
      <c r="Y130" s="68"/>
      <c r="Z130" s="49">
        <f>'RAG Thresholds'!$D$27</f>
        <v>0</v>
      </c>
      <c r="AA130" s="68"/>
      <c r="AB130" s="67" t="s">
        <v>315</v>
      </c>
      <c r="AC130" s="49">
        <f>$G$130</f>
        <v>0</v>
      </c>
      <c r="AD130" s="49">
        <f>$J$130</f>
        <v>0</v>
      </c>
      <c r="AE130" s="49">
        <f>$M$130</f>
        <v>0</v>
      </c>
      <c r="AF130" s="27"/>
    </row>
    <row r="131" spans="1:32" ht="11.5" x14ac:dyDescent="0.25">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5" x14ac:dyDescent="0.25">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1.5" x14ac:dyDescent="0.25">
      <c r="A133" s="144"/>
      <c r="C133" s="27"/>
      <c r="D133" s="146" t="s">
        <v>62</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62</v>
      </c>
      <c r="AC133" s="27"/>
      <c r="AD133" s="27"/>
      <c r="AE133" s="27"/>
      <c r="AF133" s="27"/>
    </row>
    <row r="134" spans="1:32" ht="11.5" x14ac:dyDescent="0.25">
      <c r="A134" s="144"/>
      <c r="C134" s="27"/>
      <c r="D134" s="91" t="s">
        <v>161</v>
      </c>
      <c r="E134" s="27"/>
      <c r="F134" s="27"/>
      <c r="G134" s="150" t="e">
        <f>G32/G130</f>
        <v>#DIV/0!</v>
      </c>
      <c r="H134" s="45"/>
      <c r="I134" s="45"/>
      <c r="J134" s="150" t="e">
        <f>J32/J130</f>
        <v>#DIV/0!</v>
      </c>
      <c r="K134" s="45"/>
      <c r="L134" s="45"/>
      <c r="M134" s="150" t="e">
        <f>M32/M130</f>
        <v>#DIV/0!</v>
      </c>
      <c r="N134" s="27"/>
      <c r="O134" s="27"/>
      <c r="P134" s="27"/>
      <c r="Q134" s="27"/>
      <c r="R134" s="27"/>
      <c r="S134" s="27"/>
      <c r="T134" s="27"/>
      <c r="U134" s="27"/>
      <c r="V134" s="27"/>
      <c r="W134" s="27"/>
      <c r="X134" s="27"/>
      <c r="Y134" s="27"/>
      <c r="Z134" s="27"/>
      <c r="AA134" s="27"/>
      <c r="AB134" s="91" t="s">
        <v>161</v>
      </c>
      <c r="AC134" s="150" t="e">
        <f t="shared" ref="AC134:AE134" si="233">AC32/AC130</f>
        <v>#DIV/0!</v>
      </c>
      <c r="AD134" s="150" t="e">
        <f t="shared" si="233"/>
        <v>#DIV/0!</v>
      </c>
      <c r="AE134" s="150" t="e">
        <f t="shared" si="233"/>
        <v>#DIV/0!</v>
      </c>
      <c r="AF134" s="27"/>
    </row>
    <row r="135" spans="1:32" ht="11.5" x14ac:dyDescent="0.25">
      <c r="A135" s="144"/>
      <c r="C135" s="27"/>
      <c r="D135" s="91" t="s">
        <v>66</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66</v>
      </c>
      <c r="AC135" s="151">
        <f t="shared" ref="AC135:AE135" si="234">IF(AC32=0,0,AC39/AC32)</f>
        <v>0</v>
      </c>
      <c r="AD135" s="151">
        <f t="shared" si="234"/>
        <v>0</v>
      </c>
      <c r="AE135" s="151">
        <f t="shared" si="234"/>
        <v>0</v>
      </c>
      <c r="AF135" s="27"/>
    </row>
    <row r="136" spans="1:32" ht="11.5" x14ac:dyDescent="0.25">
      <c r="A136" s="144"/>
      <c r="C136" s="27"/>
      <c r="D136" s="91" t="s">
        <v>247</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247</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5" x14ac:dyDescent="0.25">
      <c r="A137" s="144"/>
      <c r="C137" s="27"/>
      <c r="D137" s="91" t="s">
        <v>75</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75</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5" x14ac:dyDescent="0.25">
      <c r="A138" s="144"/>
      <c r="C138" s="27"/>
      <c r="D138" s="91" t="s">
        <v>79</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27"/>
      <c r="P138" s="27"/>
      <c r="Q138" s="27"/>
      <c r="R138" s="27"/>
      <c r="S138" s="27"/>
      <c r="T138" s="27"/>
      <c r="U138" s="27"/>
      <c r="V138" s="27"/>
      <c r="W138" s="27"/>
      <c r="X138" s="27"/>
      <c r="Y138" s="27"/>
      <c r="Z138" s="27"/>
      <c r="AA138" s="27"/>
      <c r="AB138" s="91" t="s">
        <v>79</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5" x14ac:dyDescent="0.25">
      <c r="A139" s="144"/>
      <c r="C139" s="27"/>
      <c r="D139" s="91" t="s">
        <v>73</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73</v>
      </c>
      <c r="AC139" s="150" t="e">
        <f t="shared" ref="AC139:AE139" si="238">AC39/-(AC45+AC30)</f>
        <v>#DIV/0!</v>
      </c>
      <c r="AD139" s="150" t="e">
        <f t="shared" si="238"/>
        <v>#DIV/0!</v>
      </c>
      <c r="AE139" s="150" t="e">
        <f t="shared" si="238"/>
        <v>#DIV/0!</v>
      </c>
      <c r="AF139" s="27"/>
    </row>
    <row r="140" spans="1:32" ht="11.5" x14ac:dyDescent="0.25">
      <c r="A140" s="144"/>
      <c r="C140" s="27"/>
      <c r="D140" s="91" t="s">
        <v>76</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76</v>
      </c>
      <c r="AC140" s="150" t="e">
        <f t="shared" ref="AC140:AE140" si="239">(AC76-AC66)/AC88</f>
        <v>#DIV/0!</v>
      </c>
      <c r="AD140" s="150" t="e">
        <f t="shared" si="239"/>
        <v>#DIV/0!</v>
      </c>
      <c r="AE140" s="150" t="e">
        <f t="shared" si="239"/>
        <v>#DIV/0!</v>
      </c>
      <c r="AF140" s="27"/>
    </row>
    <row r="141" spans="1:32" ht="11.5" x14ac:dyDescent="0.25">
      <c r="A141" s="144"/>
      <c r="C141" s="27"/>
      <c r="D141" s="91" t="s">
        <v>77</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77</v>
      </c>
      <c r="AC141" s="150">
        <f t="shared" ref="AC141:AE141" si="240">AC112</f>
        <v>0</v>
      </c>
      <c r="AD141" s="150">
        <f t="shared" si="240"/>
        <v>0</v>
      </c>
      <c r="AE141" s="150">
        <f t="shared" si="240"/>
        <v>0</v>
      </c>
      <c r="AF141" s="27"/>
    </row>
    <row r="142" spans="1:32" ht="11.5" x14ac:dyDescent="0.25">
      <c r="A142" s="144"/>
      <c r="C142" s="27"/>
      <c r="D142" s="91" t="s">
        <v>78</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78</v>
      </c>
      <c r="AC142" s="151" t="e">
        <f t="shared" ref="AC142:AE142" si="241">(AC116+AC62+AC73)/(AC58+AC60+AC59+AC76)</f>
        <v>#DIV/0!</v>
      </c>
      <c r="AD142" s="151" t="e">
        <f t="shared" si="241"/>
        <v>#DIV/0!</v>
      </c>
      <c r="AE142" s="151" t="e">
        <f t="shared" si="241"/>
        <v>#DIV/0!</v>
      </c>
      <c r="AF142" s="27"/>
    </row>
    <row r="143" spans="1:32" ht="11.5" x14ac:dyDescent="0.25">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5" x14ac:dyDescent="0.25">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1.5" x14ac:dyDescent="0.25">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5" x14ac:dyDescent="0.25">
      <c r="A146" s="144"/>
      <c r="C146" s="27"/>
      <c r="D146" s="91" t="s">
        <v>161</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27"/>
      <c r="P146" s="27"/>
      <c r="Q146" s="27"/>
      <c r="R146" s="27"/>
      <c r="S146" s="27"/>
      <c r="T146" s="27"/>
      <c r="U146" s="27"/>
      <c r="V146" s="27"/>
      <c r="W146" s="27"/>
      <c r="X146" s="27"/>
      <c r="Y146" s="27"/>
      <c r="Z146" s="27"/>
      <c r="AA146" s="27"/>
      <c r="AB146" s="91" t="s">
        <v>161</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5" x14ac:dyDescent="0.25">
      <c r="A147" s="144"/>
      <c r="C147" s="27"/>
      <c r="D147" s="27" t="s">
        <v>66</v>
      </c>
      <c r="E147" s="27"/>
      <c r="F147" s="27"/>
      <c r="G147" s="152" t="str">
        <f>IF(G135&gt;'RAG Thresholds'!$G$16,"G",IF(G135&lt;'RAG Thresholds'!$E$16,"R","A"))</f>
        <v>A</v>
      </c>
      <c r="H147" s="45"/>
      <c r="I147" s="45"/>
      <c r="J147" s="152" t="str">
        <f>IF(J135&gt;'RAG Thresholds'!$G$16,"G",IF(J135&lt;'RAG Thresholds'!$E$16,"R","A"))</f>
        <v>A</v>
      </c>
      <c r="K147" s="45"/>
      <c r="L147" s="45"/>
      <c r="M147" s="152" t="str">
        <f>IF(M135&gt;'RAG Thresholds'!$G$16,"G",IF(M135&lt;'RAG Thresholds'!$E$16,"R","A"))</f>
        <v>A</v>
      </c>
      <c r="N147" s="27"/>
      <c r="O147" s="27"/>
      <c r="P147" s="27"/>
      <c r="Q147" s="27"/>
      <c r="R147" s="27"/>
      <c r="S147" s="27"/>
      <c r="T147" s="27"/>
      <c r="U147" s="27"/>
      <c r="V147" s="27"/>
      <c r="W147" s="27"/>
      <c r="X147" s="27"/>
      <c r="Y147" s="27"/>
      <c r="Z147" s="27"/>
      <c r="AA147" s="27"/>
      <c r="AB147" s="27" t="s">
        <v>66</v>
      </c>
      <c r="AC147" s="152" t="str">
        <f>IF(AC135&gt;'RAG Thresholds'!$G$16,"G",IF(AC135&lt;'RAG Thresholds'!$E$16,"R","A"))</f>
        <v>A</v>
      </c>
      <c r="AD147" s="152" t="str">
        <f>IF(AD135&gt;'RAG Thresholds'!$G$16,"G",IF(AD135&lt;'RAG Thresholds'!$E$16,"R","A"))</f>
        <v>A</v>
      </c>
      <c r="AE147" s="152" t="str">
        <f>IF(AE135&gt;'RAG Thresholds'!$G$16,"G",IF(AE135&lt;'RAG Thresholds'!$E$16,"R","A"))</f>
        <v>A</v>
      </c>
      <c r="AF147" s="27"/>
    </row>
    <row r="148" spans="1:32" ht="11.5" x14ac:dyDescent="0.25">
      <c r="A148" s="144"/>
      <c r="C148" s="27"/>
      <c r="D148" s="27" t="s">
        <v>247</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247</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5" x14ac:dyDescent="0.25">
      <c r="A149" s="144"/>
      <c r="C149" s="27"/>
      <c r="D149" s="27" t="s">
        <v>75</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75</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5" x14ac:dyDescent="0.25">
      <c r="A150" s="144"/>
      <c r="C150" s="27"/>
      <c r="D150" s="27" t="s">
        <v>79</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27"/>
      <c r="P150" s="27"/>
      <c r="Q150" s="27"/>
      <c r="R150" s="27"/>
      <c r="S150" s="27"/>
      <c r="T150" s="27"/>
      <c r="U150" s="27"/>
      <c r="V150" s="27"/>
      <c r="W150" s="27"/>
      <c r="X150" s="27"/>
      <c r="Y150" s="27"/>
      <c r="Z150" s="27"/>
      <c r="AA150" s="27"/>
      <c r="AB150" s="27" t="s">
        <v>79</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5" x14ac:dyDescent="0.25">
      <c r="A151" s="144"/>
      <c r="C151" s="27"/>
      <c r="D151" s="27" t="s">
        <v>73</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73</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5" x14ac:dyDescent="0.25">
      <c r="A152" s="144"/>
      <c r="C152" s="27"/>
      <c r="D152" s="27" t="s">
        <v>76</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76</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5" x14ac:dyDescent="0.25">
      <c r="A153" s="144"/>
      <c r="C153" s="27"/>
      <c r="D153" s="27" t="s">
        <v>77</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77</v>
      </c>
      <c r="AC153" s="152" t="str">
        <f>IF(AC141&gt;'RAG Thresholds'!$E$22,"G","R")</f>
        <v>R</v>
      </c>
      <c r="AD153" s="152" t="str">
        <f>IF(AD141&gt;'RAG Thresholds'!$E$22,"G","R")</f>
        <v>R</v>
      </c>
      <c r="AE153" s="152" t="str">
        <f>IF(AE141&gt;'RAG Thresholds'!$E$22,"G","R")</f>
        <v>R</v>
      </c>
      <c r="AF153" s="27"/>
    </row>
    <row r="154" spans="1:32" ht="11.5" x14ac:dyDescent="0.25">
      <c r="A154" s="144"/>
      <c r="C154" s="27"/>
      <c r="D154" s="27" t="s">
        <v>78</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78</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5" x14ac:dyDescent="0.25">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5" x14ac:dyDescent="0.35">
      <c r="A156" s="117" t="s">
        <v>152</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 customHeight="1" x14ac:dyDescent="0.25"/>
    <row r="158" spans="1:32" ht="14.5" hidden="1" customHeight="1" x14ac:dyDescent="0.25"/>
    <row r="159" spans="1:32" ht="14.5" hidden="1" customHeight="1" x14ac:dyDescent="0.25"/>
    <row r="160" spans="1:32"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92" priority="284" stopIfTrue="1">
      <formula>G149="R"</formula>
    </cfRule>
    <cfRule type="expression" dxfId="91" priority="285" stopIfTrue="1">
      <formula>G149="A"</formula>
    </cfRule>
    <cfRule type="expression" dxfId="90" priority="286" stopIfTrue="1">
      <formula>G149="G"</formula>
    </cfRule>
  </conditionalFormatting>
  <conditionalFormatting sqref="G148:G152">
    <cfRule type="expression" dxfId="89" priority="281" stopIfTrue="1">
      <formula>G148="R"</formula>
    </cfRule>
    <cfRule type="expression" dxfId="88" priority="282" stopIfTrue="1">
      <formula>G148="A"</formula>
    </cfRule>
    <cfRule type="expression" dxfId="87" priority="283" stopIfTrue="1">
      <formula>G148="G"</formula>
    </cfRule>
  </conditionalFormatting>
  <conditionalFormatting sqref="G150:G152">
    <cfRule type="expression" dxfId="86" priority="278" stopIfTrue="1">
      <formula>G150="R"</formula>
    </cfRule>
    <cfRule type="expression" dxfId="85" priority="279" stopIfTrue="1">
      <formula>G150="A"</formula>
    </cfRule>
    <cfRule type="expression" dxfId="84" priority="280" stopIfTrue="1">
      <formula>G150="G"</formula>
    </cfRule>
  </conditionalFormatting>
  <conditionalFormatting sqref="G146:G152">
    <cfRule type="expression" dxfId="83" priority="275" stopIfTrue="1">
      <formula>G146="R"</formula>
    </cfRule>
    <cfRule type="expression" dxfId="82" priority="276" stopIfTrue="1">
      <formula>G146="A"</formula>
    </cfRule>
    <cfRule type="expression" dxfId="81" priority="277" stopIfTrue="1">
      <formula>G146="G"</formula>
    </cfRule>
  </conditionalFormatting>
  <conditionalFormatting sqref="D6">
    <cfRule type="expression" dxfId="80" priority="146">
      <formula>IF(AND(sysChk=0,sysWarn=0),1,0)</formula>
    </cfRule>
    <cfRule type="expression" dxfId="79" priority="147">
      <formula>IF(AND(sysChk=0,sysWarn&lt;&gt;0),1,0)</formula>
    </cfRule>
    <cfRule type="expression" dxfId="78" priority="148">
      <formula>IF(sysChk&lt;&gt;0,1,0)</formula>
    </cfRule>
  </conditionalFormatting>
  <conditionalFormatting sqref="J149:J154">
    <cfRule type="expression" dxfId="77" priority="47" stopIfTrue="1">
      <formula>J149="R"</formula>
    </cfRule>
    <cfRule type="expression" dxfId="76" priority="48" stopIfTrue="1">
      <formula>J149="A"</formula>
    </cfRule>
    <cfRule type="expression" dxfId="75" priority="49" stopIfTrue="1">
      <formula>J149="G"</formula>
    </cfRule>
  </conditionalFormatting>
  <conditionalFormatting sqref="J148:J152">
    <cfRule type="expression" dxfId="74" priority="44" stopIfTrue="1">
      <formula>J148="R"</formula>
    </cfRule>
    <cfRule type="expression" dxfId="73" priority="45" stopIfTrue="1">
      <formula>J148="A"</formula>
    </cfRule>
    <cfRule type="expression" dxfId="72" priority="46" stopIfTrue="1">
      <formula>J148="G"</formula>
    </cfRule>
  </conditionalFormatting>
  <conditionalFormatting sqref="J150:J152">
    <cfRule type="expression" dxfId="71" priority="41" stopIfTrue="1">
      <formula>J150="R"</formula>
    </cfRule>
    <cfRule type="expression" dxfId="70" priority="42" stopIfTrue="1">
      <formula>J150="A"</formula>
    </cfRule>
    <cfRule type="expression" dxfId="69" priority="43" stopIfTrue="1">
      <formula>J150="G"</formula>
    </cfRule>
  </conditionalFormatting>
  <conditionalFormatting sqref="J146:J152">
    <cfRule type="expression" dxfId="68" priority="38" stopIfTrue="1">
      <formula>J146="R"</formula>
    </cfRule>
    <cfRule type="expression" dxfId="67" priority="39" stopIfTrue="1">
      <formula>J146="A"</formula>
    </cfRule>
    <cfRule type="expression" dxfId="66" priority="40" stopIfTrue="1">
      <formula>J146="G"</formula>
    </cfRule>
  </conditionalFormatting>
  <conditionalFormatting sqref="M149:M154">
    <cfRule type="expression" dxfId="65" priority="35" stopIfTrue="1">
      <formula>M149="R"</formula>
    </cfRule>
    <cfRule type="expression" dxfId="64" priority="36" stopIfTrue="1">
      <formula>M149="A"</formula>
    </cfRule>
    <cfRule type="expression" dxfId="63" priority="37" stopIfTrue="1">
      <formula>M149="G"</formula>
    </cfRule>
  </conditionalFormatting>
  <conditionalFormatting sqref="M148:M152">
    <cfRule type="expression" dxfId="62" priority="32" stopIfTrue="1">
      <formula>M148="R"</formula>
    </cfRule>
    <cfRule type="expression" dxfId="61" priority="33" stopIfTrue="1">
      <formula>M148="A"</formula>
    </cfRule>
    <cfRule type="expression" dxfId="60" priority="34" stopIfTrue="1">
      <formula>M148="G"</formula>
    </cfRule>
  </conditionalFormatting>
  <conditionalFormatting sqref="M150:M152">
    <cfRule type="expression" dxfId="59" priority="29" stopIfTrue="1">
      <formula>M150="R"</formula>
    </cfRule>
    <cfRule type="expression" dxfId="58" priority="30" stopIfTrue="1">
      <formula>M150="A"</formula>
    </cfRule>
    <cfRule type="expression" dxfId="57" priority="31" stopIfTrue="1">
      <formula>M150="G"</formula>
    </cfRule>
  </conditionalFormatting>
  <conditionalFormatting sqref="M146:M152">
    <cfRule type="expression" dxfId="56" priority="26" stopIfTrue="1">
      <formula>M146="R"</formula>
    </cfRule>
    <cfRule type="expression" dxfId="55" priority="27" stopIfTrue="1">
      <formula>M146="A"</formula>
    </cfRule>
    <cfRule type="expression" dxfId="54" priority="28" stopIfTrue="1">
      <formula>M146="G"</formula>
    </cfRule>
  </conditionalFormatting>
  <conditionalFormatting sqref="AC149:AE154">
    <cfRule type="expression" dxfId="53" priority="11" stopIfTrue="1">
      <formula>AC149="R"</formula>
    </cfRule>
    <cfRule type="expression" dxfId="52" priority="12" stopIfTrue="1">
      <formula>AC149="A"</formula>
    </cfRule>
    <cfRule type="expression" dxfId="51" priority="13" stopIfTrue="1">
      <formula>AC149="G"</formula>
    </cfRule>
  </conditionalFormatting>
  <conditionalFormatting sqref="AC148:AE152">
    <cfRule type="expression" dxfId="50" priority="8" stopIfTrue="1">
      <formula>AC148="R"</formula>
    </cfRule>
    <cfRule type="expression" dxfId="49" priority="9" stopIfTrue="1">
      <formula>AC148="A"</formula>
    </cfRule>
    <cfRule type="expression" dxfId="48" priority="10" stopIfTrue="1">
      <formula>AC148="G"</formula>
    </cfRule>
  </conditionalFormatting>
  <conditionalFormatting sqref="AC150:AE152">
    <cfRule type="expression" dxfId="47" priority="5" stopIfTrue="1">
      <formula>AC150="R"</formula>
    </cfRule>
    <cfRule type="expression" dxfId="46" priority="6" stopIfTrue="1">
      <formula>AC150="A"</formula>
    </cfRule>
    <cfRule type="expression" dxfId="45" priority="7" stopIfTrue="1">
      <formula>AC150="G"</formula>
    </cfRule>
  </conditionalFormatting>
  <conditionalFormatting sqref="AC146:AE152">
    <cfRule type="expression" dxfId="44" priority="2" stopIfTrue="1">
      <formula>AC146="R"</formula>
    </cfRule>
    <cfRule type="expression" dxfId="43" priority="3" stopIfTrue="1">
      <formula>AC146="A"</formula>
    </cfRule>
    <cfRule type="expression" dxfId="42"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157" activePane="bottomLeft" state="frozen"/>
      <selection activeCell="A9" sqref="A9"/>
      <selection pane="bottomLeft" activeCell="B143" sqref="B143"/>
    </sheetView>
  </sheetViews>
  <sheetFormatPr defaultColWidth="0" defaultRowHeight="14.5" customHeight="1" zeroHeight="1" x14ac:dyDescent="0.25"/>
  <cols>
    <col min="1" max="2" width="4" customWidth="1"/>
    <col min="3" max="3" width="1.69921875" customWidth="1"/>
    <col min="4" max="4" width="71.3984375" customWidth="1"/>
    <col min="5" max="6" width="26.5" customWidth="1"/>
    <col min="7" max="7" width="8.69921875" customWidth="1"/>
    <col min="8" max="8" width="30" customWidth="1"/>
    <col min="9" max="20" width="0" hidden="1" customWidth="1"/>
    <col min="21" max="16384" width="9.19921875" hidden="1"/>
  </cols>
  <sheetData>
    <row r="1" spans="1:8" ht="11.5" x14ac:dyDescent="0.25">
      <c r="A1" s="109" t="s">
        <v>98</v>
      </c>
      <c r="B1" s="109"/>
      <c r="C1" s="109"/>
      <c r="D1" s="109"/>
      <c r="E1" s="109"/>
      <c r="F1" s="109"/>
      <c r="G1" s="109"/>
      <c r="H1" s="109"/>
    </row>
    <row r="2" spans="1:8" ht="13" x14ac:dyDescent="0.25">
      <c r="A2" s="109"/>
      <c r="B2" s="109"/>
      <c r="C2" s="109"/>
      <c r="D2" s="111" t="str">
        <f>cstProjectName</f>
        <v>RM 6273 Employee Benefits</v>
      </c>
      <c r="E2" s="109"/>
      <c r="F2" s="109"/>
      <c r="G2" s="109"/>
      <c r="H2" s="109"/>
    </row>
    <row r="3" spans="1:8" ht="12.5" x14ac:dyDescent="0.25">
      <c r="A3" s="109"/>
      <c r="B3" s="109"/>
      <c r="C3" s="109"/>
      <c r="D3" s="112" t="str">
        <f ca="1">MID(CELL("filename",A1),FIND("]",CELL("filename",A1))+1,256)&amp;" Sheet"</f>
        <v>1.2a Alternative Guarantor Sheet</v>
      </c>
      <c r="E3" s="109"/>
      <c r="F3" s="109"/>
      <c r="G3" s="109"/>
      <c r="H3" s="109"/>
    </row>
    <row r="4" spans="1:8" ht="11.5" x14ac:dyDescent="0.25">
      <c r="A4" s="109"/>
      <c r="B4" s="109"/>
      <c r="C4" s="109"/>
      <c r="D4" s="110" t="str">
        <f>IF(ISBLANK(cstProtectiveMarking),"",cstProtectiveMarking)</f>
        <v>OFFICIAL</v>
      </c>
      <c r="E4" s="109"/>
      <c r="F4" s="109"/>
      <c r="G4" s="109"/>
      <c r="H4" s="109"/>
    </row>
    <row r="5" spans="1:8" ht="11.5" x14ac:dyDescent="0.25">
      <c r="A5" s="109"/>
      <c r="B5" s="109"/>
      <c r="C5" s="109"/>
      <c r="D5" s="113" t="str">
        <f>HYPERLINK("#'Contents'!A1",sysChkWord)</f>
        <v>All Checks OK</v>
      </c>
      <c r="E5" s="109"/>
      <c r="F5" s="109"/>
      <c r="G5" s="109"/>
      <c r="H5" s="109"/>
    </row>
    <row r="6" spans="1:8" ht="12.5" hidden="1" x14ac:dyDescent="0.25">
      <c r="A6" s="109"/>
      <c r="B6" s="114"/>
      <c r="C6" s="109"/>
      <c r="D6" s="234" t="str">
        <f>HYPERLINK("#'Contents'!A1","Click for Contents")</f>
        <v>Click for Contents</v>
      </c>
      <c r="E6" s="109"/>
      <c r="F6" s="109"/>
      <c r="G6" s="109"/>
      <c r="H6" s="109"/>
    </row>
    <row r="7" spans="1:8" ht="11.5" x14ac:dyDescent="0.25">
      <c r="A7" s="109"/>
      <c r="B7" s="109"/>
      <c r="C7" s="109"/>
      <c r="D7" s="109"/>
      <c r="E7" s="109"/>
      <c r="F7" s="109"/>
      <c r="G7" s="109"/>
      <c r="H7" s="109"/>
    </row>
    <row r="8" spans="1:8" ht="11.5" x14ac:dyDescent="0.25">
      <c r="A8" s="176">
        <f>SUM(A9:A184)</f>
        <v>0</v>
      </c>
      <c r="B8" s="176">
        <f>SUM(B9:B184)</f>
        <v>0</v>
      </c>
      <c r="C8" s="116"/>
      <c r="D8" s="116"/>
      <c r="E8" s="116"/>
      <c r="F8" s="116"/>
      <c r="G8" s="109"/>
      <c r="H8" s="109"/>
    </row>
    <row r="9" spans="1:8" ht="21" x14ac:dyDescent="0.5">
      <c r="A9" s="55"/>
      <c r="B9" s="54"/>
      <c r="C9" s="54"/>
      <c r="D9" s="54"/>
      <c r="E9" s="54"/>
      <c r="F9" s="54"/>
      <c r="G9" s="54"/>
      <c r="H9" s="54"/>
    </row>
    <row r="10" spans="1:8" x14ac:dyDescent="0.35">
      <c r="A10" s="97"/>
      <c r="B10" s="25"/>
      <c r="C10" s="25"/>
      <c r="D10" s="25" t="s">
        <v>98</v>
      </c>
      <c r="E10" s="25"/>
      <c r="F10" s="25"/>
      <c r="G10" s="25"/>
      <c r="H10" s="25"/>
    </row>
    <row r="11" spans="1:8" x14ac:dyDescent="0.35">
      <c r="A11" s="97"/>
      <c r="B11" s="25"/>
      <c r="C11" s="25"/>
      <c r="D11" s="25"/>
      <c r="E11" s="25"/>
      <c r="F11" s="25"/>
      <c r="G11" s="25"/>
      <c r="H11" s="25"/>
    </row>
    <row r="12" spans="1:8" ht="21" x14ac:dyDescent="0.5">
      <c r="A12" s="97"/>
      <c r="B12" s="25"/>
      <c r="C12" s="25"/>
      <c r="D12" s="55" t="s">
        <v>318</v>
      </c>
      <c r="E12" s="25"/>
      <c r="F12" s="25"/>
      <c r="G12" s="25"/>
      <c r="H12" s="25"/>
    </row>
    <row r="13" spans="1:8" x14ac:dyDescent="0.35">
      <c r="A13" s="97"/>
      <c r="B13" s="25"/>
      <c r="C13" s="25"/>
      <c r="D13" s="97" t="s">
        <v>451</v>
      </c>
      <c r="E13" s="25"/>
      <c r="F13" s="25"/>
      <c r="G13" s="25"/>
      <c r="H13" s="25"/>
    </row>
    <row r="14" spans="1:8" x14ac:dyDescent="0.35">
      <c r="A14" s="97"/>
      <c r="B14" s="25"/>
      <c r="C14" s="25"/>
      <c r="D14" s="146" t="s">
        <v>445</v>
      </c>
      <c r="E14" s="146"/>
      <c r="F14" s="146"/>
      <c r="G14" s="146"/>
      <c r="H14" s="25"/>
    </row>
    <row r="15" spans="1:8" s="27" customFormat="1" x14ac:dyDescent="0.35">
      <c r="A15" s="97"/>
      <c r="B15" s="25"/>
      <c r="C15" s="25"/>
      <c r="D15" s="15" t="s">
        <v>263</v>
      </c>
      <c r="E15" s="269" t="s">
        <v>447</v>
      </c>
      <c r="F15" s="270"/>
      <c r="G15" s="146"/>
      <c r="H15" s="25"/>
    </row>
    <row r="16" spans="1:8" x14ac:dyDescent="0.35">
      <c r="A16" s="97"/>
      <c r="B16" s="25"/>
      <c r="C16" s="25"/>
      <c r="D16" s="227" t="s">
        <v>45</v>
      </c>
      <c r="E16" s="237"/>
      <c r="F16" s="238"/>
      <c r="G16" s="25"/>
      <c r="H16" s="25"/>
    </row>
    <row r="17" spans="1:8" ht="14" customHeight="1" x14ac:dyDescent="0.5">
      <c r="A17" s="53"/>
      <c r="B17" s="144"/>
      <c r="C17" s="27"/>
      <c r="D17" s="227" t="s">
        <v>46</v>
      </c>
      <c r="E17" s="239"/>
      <c r="F17" s="238"/>
      <c r="G17" s="27"/>
    </row>
    <row r="18" spans="1:8" ht="14" customHeight="1" x14ac:dyDescent="0.5">
      <c r="A18" s="53"/>
      <c r="B18" s="144"/>
      <c r="C18" s="27"/>
      <c r="D18" s="227" t="s">
        <v>446</v>
      </c>
      <c r="E18" s="269"/>
      <c r="F18" s="270"/>
      <c r="G18" s="27"/>
      <c r="H18" s="27"/>
    </row>
    <row r="19" spans="1:8" ht="21" x14ac:dyDescent="0.5">
      <c r="A19" s="53"/>
      <c r="B19" s="144"/>
      <c r="C19" s="27"/>
      <c r="D19" s="11"/>
      <c r="E19" s="27"/>
      <c r="F19" s="27"/>
      <c r="G19" s="27"/>
      <c r="H19" s="27"/>
    </row>
    <row r="20" spans="1:8" ht="18" x14ac:dyDescent="0.4">
      <c r="A20" s="25"/>
      <c r="B20" s="144"/>
      <c r="C20" s="25"/>
      <c r="D20" s="12" t="s">
        <v>5</v>
      </c>
      <c r="E20" s="25"/>
      <c r="F20" s="214" t="s">
        <v>6</v>
      </c>
      <c r="G20" s="25"/>
      <c r="H20" s="25"/>
    </row>
    <row r="21" spans="1:8" ht="13" x14ac:dyDescent="0.3">
      <c r="A21" s="27"/>
      <c r="B21" s="144"/>
      <c r="C21" s="27"/>
      <c r="D21" s="28" t="s">
        <v>64</v>
      </c>
      <c r="E21" s="96" t="s">
        <v>7</v>
      </c>
      <c r="F21" s="96" t="s">
        <v>7</v>
      </c>
      <c r="G21" s="27"/>
    </row>
    <row r="22" spans="1:8" x14ac:dyDescent="0.35">
      <c r="A22" s="25"/>
      <c r="B22" s="144"/>
      <c r="C22" s="27"/>
      <c r="D22" s="130" t="s">
        <v>8</v>
      </c>
      <c r="E22" s="179">
        <v>12</v>
      </c>
      <c r="F22" s="179">
        <v>12</v>
      </c>
      <c r="G22" s="27"/>
    </row>
    <row r="23" spans="1:8" ht="11.5" x14ac:dyDescent="0.25">
      <c r="A23" s="27"/>
      <c r="B23" s="144"/>
      <c r="C23" s="27"/>
      <c r="D23" s="130" t="s">
        <v>9</v>
      </c>
      <c r="E23" s="95" t="s">
        <v>10</v>
      </c>
      <c r="F23" s="95" t="s">
        <v>10</v>
      </c>
      <c r="G23" s="27"/>
    </row>
    <row r="24" spans="1:8" ht="11.5" x14ac:dyDescent="0.25">
      <c r="A24" s="27"/>
      <c r="B24" s="144"/>
      <c r="C24" s="27"/>
      <c r="D24" s="130" t="s">
        <v>144</v>
      </c>
      <c r="E24" s="217" t="s">
        <v>47</v>
      </c>
      <c r="F24" s="217" t="s">
        <v>47</v>
      </c>
      <c r="G24" s="27"/>
    </row>
    <row r="25" spans="1:8" ht="11.5" x14ac:dyDescent="0.25">
      <c r="A25" s="27"/>
      <c r="B25" s="144"/>
      <c r="C25" s="27"/>
      <c r="D25" s="130" t="s">
        <v>360</v>
      </c>
      <c r="E25" s="95" t="s">
        <v>11</v>
      </c>
      <c r="F25" s="95" t="s">
        <v>11</v>
      </c>
      <c r="G25" s="27"/>
    </row>
    <row r="26" spans="1:8" ht="11.5" x14ac:dyDescent="0.25">
      <c r="A26" s="144">
        <f>IF(OR(E26&lt;0,F26&lt;0),1,0)</f>
        <v>0</v>
      </c>
      <c r="C26" s="27"/>
      <c r="D26" s="13" t="s">
        <v>4</v>
      </c>
      <c r="E26" s="132">
        <v>0</v>
      </c>
      <c r="F26" s="132">
        <v>0</v>
      </c>
      <c r="G26" s="27"/>
    </row>
    <row r="27" spans="1:8" ht="11.5" x14ac:dyDescent="0.25">
      <c r="A27" s="144">
        <f>IF(OR(E27&lt;0,F27&lt;0),1,0)</f>
        <v>0</v>
      </c>
      <c r="C27" s="27"/>
      <c r="D27" s="13" t="s">
        <v>12</v>
      </c>
      <c r="E27" s="132">
        <v>0</v>
      </c>
      <c r="F27" s="132">
        <v>0</v>
      </c>
      <c r="G27" s="27"/>
    </row>
    <row r="28" spans="1:8" ht="11.5" x14ac:dyDescent="0.25">
      <c r="A28" s="144"/>
      <c r="C28" s="27"/>
      <c r="D28" s="14" t="s">
        <v>13</v>
      </c>
      <c r="E28" s="49">
        <f>E26+E27</f>
        <v>0</v>
      </c>
      <c r="F28" s="49">
        <f>F26+F27</f>
        <v>0</v>
      </c>
      <c r="G28" s="27"/>
    </row>
    <row r="29" spans="1:8" ht="11.5" x14ac:dyDescent="0.25">
      <c r="A29" s="144"/>
      <c r="C29" s="27"/>
      <c r="D29" s="13" t="s">
        <v>167</v>
      </c>
      <c r="E29" s="132">
        <v>0</v>
      </c>
      <c r="F29" s="132">
        <v>0</v>
      </c>
      <c r="G29" s="27"/>
    </row>
    <row r="30" spans="1:8" ht="11.5" x14ac:dyDescent="0.25">
      <c r="A30" s="144"/>
      <c r="C30" s="27"/>
      <c r="D30" s="13" t="s">
        <v>168</v>
      </c>
      <c r="E30" s="132">
        <v>0</v>
      </c>
      <c r="F30" s="132">
        <v>0</v>
      </c>
      <c r="G30" s="27"/>
    </row>
    <row r="31" spans="1:8" ht="11.5" x14ac:dyDescent="0.25">
      <c r="A31" s="144">
        <f>IF(OR(E31&lt;0,F31&lt;0),1,0)</f>
        <v>0</v>
      </c>
      <c r="C31" s="27"/>
      <c r="D31" s="13" t="s">
        <v>248</v>
      </c>
      <c r="E31" s="132">
        <v>0</v>
      </c>
      <c r="F31" s="132">
        <v>0</v>
      </c>
      <c r="G31" s="27"/>
    </row>
    <row r="32" spans="1:8" ht="11.5" x14ac:dyDescent="0.25">
      <c r="A32" s="144"/>
      <c r="C32" s="27"/>
      <c r="D32" s="13" t="s">
        <v>203</v>
      </c>
      <c r="E32" s="132">
        <v>0</v>
      </c>
      <c r="F32" s="132">
        <v>0</v>
      </c>
      <c r="G32" s="27"/>
    </row>
    <row r="33" spans="1:7" ht="11.5" x14ac:dyDescent="0.25">
      <c r="A33" s="144">
        <f>IF(OR(E33&lt;0,F33&lt;0),1,0)</f>
        <v>0</v>
      </c>
      <c r="C33" s="27"/>
      <c r="D33" s="13" t="s">
        <v>169</v>
      </c>
      <c r="E33" s="132">
        <v>0</v>
      </c>
      <c r="F33" s="132">
        <v>0</v>
      </c>
      <c r="G33" s="27"/>
    </row>
    <row r="34" spans="1:7" ht="11.5" x14ac:dyDescent="0.25">
      <c r="A34" s="144"/>
      <c r="C34" s="27"/>
      <c r="D34" s="14" t="s">
        <v>14</v>
      </c>
      <c r="E34" s="49">
        <f t="shared" ref="E34:F34" si="0">E28+E29+E30+E31+E32+E33</f>
        <v>0</v>
      </c>
      <c r="F34" s="49">
        <f t="shared" si="0"/>
        <v>0</v>
      </c>
      <c r="G34" s="27"/>
    </row>
    <row r="35" spans="1:7" ht="11.5" x14ac:dyDescent="0.25">
      <c r="A35" s="144"/>
      <c r="C35" s="27"/>
      <c r="D35" s="27"/>
      <c r="E35" s="15"/>
      <c r="F35" s="15"/>
      <c r="G35" s="27"/>
    </row>
    <row r="36" spans="1:7" ht="11.5" x14ac:dyDescent="0.25">
      <c r="A36" s="144"/>
      <c r="C36" s="27"/>
      <c r="D36" s="13" t="s">
        <v>373</v>
      </c>
      <c r="E36" s="132">
        <v>0</v>
      </c>
      <c r="F36" s="132">
        <v>0</v>
      </c>
      <c r="G36" s="27"/>
    </row>
    <row r="37" spans="1:7" ht="11.5" x14ac:dyDescent="0.25">
      <c r="A37" s="144">
        <f>IF(OR(E37&lt;0,F37&lt;0),1,0)</f>
        <v>0</v>
      </c>
      <c r="C37" s="27"/>
      <c r="D37" s="13" t="s">
        <v>72</v>
      </c>
      <c r="E37" s="132">
        <v>0</v>
      </c>
      <c r="F37" s="132">
        <v>0</v>
      </c>
      <c r="G37" s="27"/>
    </row>
    <row r="38" spans="1:7" ht="11.5" x14ac:dyDescent="0.25">
      <c r="A38" s="144">
        <f>IF(OR(E38&lt;0,F38&lt;0),1,0)</f>
        <v>0</v>
      </c>
      <c r="C38" s="27"/>
      <c r="D38" s="13" t="s">
        <v>15</v>
      </c>
      <c r="E38" s="132">
        <v>0</v>
      </c>
      <c r="F38" s="132">
        <v>0</v>
      </c>
      <c r="G38" s="27"/>
    </row>
    <row r="39" spans="1:7" ht="11.5" x14ac:dyDescent="0.25">
      <c r="A39" s="144"/>
      <c r="C39" s="27"/>
      <c r="D39" s="13" t="s">
        <v>170</v>
      </c>
      <c r="E39" s="132">
        <v>0</v>
      </c>
      <c r="F39" s="132">
        <v>0</v>
      </c>
      <c r="G39" s="27"/>
    </row>
    <row r="40" spans="1:7" ht="11.5" x14ac:dyDescent="0.25">
      <c r="A40" s="144"/>
      <c r="C40" s="27"/>
      <c r="D40" s="13" t="s">
        <v>145</v>
      </c>
      <c r="E40" s="132">
        <v>0</v>
      </c>
      <c r="F40" s="132">
        <v>0</v>
      </c>
      <c r="G40" s="27"/>
    </row>
    <row r="41" spans="1:7" ht="11.5" x14ac:dyDescent="0.25">
      <c r="A41" s="144">
        <f>IF(OR(E41&lt;0,F41&lt;0),1,0)</f>
        <v>0</v>
      </c>
      <c r="C41" s="27"/>
      <c r="D41" s="13" t="s">
        <v>171</v>
      </c>
      <c r="E41" s="132">
        <v>0</v>
      </c>
      <c r="F41" s="132">
        <v>0</v>
      </c>
      <c r="G41" s="27"/>
    </row>
    <row r="42" spans="1:7" ht="11.5" x14ac:dyDescent="0.25">
      <c r="A42" s="144"/>
      <c r="C42" s="27"/>
      <c r="D42" s="13" t="s">
        <v>132</v>
      </c>
      <c r="E42" s="132">
        <v>0</v>
      </c>
      <c r="F42" s="132">
        <v>0</v>
      </c>
      <c r="G42" s="27"/>
    </row>
    <row r="43" spans="1:7" ht="11.5" x14ac:dyDescent="0.25">
      <c r="A43" s="144"/>
      <c r="C43" s="27"/>
      <c r="D43" s="14" t="s">
        <v>16</v>
      </c>
      <c r="E43" s="49">
        <f t="shared" ref="E43:F43" si="1">E34+E36+E37+E38+E39+E40+E41+E42</f>
        <v>0</v>
      </c>
      <c r="F43" s="49">
        <f t="shared" si="1"/>
        <v>0</v>
      </c>
      <c r="G43" s="27"/>
    </row>
    <row r="44" spans="1:7" ht="11.5" x14ac:dyDescent="0.25">
      <c r="A44" s="144"/>
      <c r="C44" s="27"/>
      <c r="D44" s="27"/>
      <c r="E44" s="15"/>
      <c r="F44" s="15"/>
      <c r="G44" s="27"/>
    </row>
    <row r="45" spans="1:7" ht="11.5" x14ac:dyDescent="0.25">
      <c r="A45" s="144"/>
      <c r="C45" s="27"/>
      <c r="D45" s="13" t="s">
        <v>172</v>
      </c>
      <c r="E45" s="132">
        <v>0</v>
      </c>
      <c r="F45" s="132">
        <v>0</v>
      </c>
      <c r="G45" s="27"/>
    </row>
    <row r="46" spans="1:7" ht="11.5" x14ac:dyDescent="0.25">
      <c r="A46" s="144"/>
      <c r="C46" s="27"/>
      <c r="D46" s="13" t="s">
        <v>183</v>
      </c>
      <c r="E46" s="132">
        <v>0</v>
      </c>
      <c r="F46" s="132">
        <v>0</v>
      </c>
      <c r="G46" s="27"/>
    </row>
    <row r="47" spans="1:7" ht="11.5" x14ac:dyDescent="0.25">
      <c r="A47" s="144"/>
      <c r="C47" s="27"/>
      <c r="D47" s="14" t="s">
        <v>17</v>
      </c>
      <c r="E47" s="49">
        <f t="shared" ref="E47:F47" si="2">E43+E45+E46</f>
        <v>0</v>
      </c>
      <c r="F47" s="49">
        <f t="shared" si="2"/>
        <v>0</v>
      </c>
      <c r="G47" s="27"/>
    </row>
    <row r="48" spans="1:7" ht="11.5" x14ac:dyDescent="0.25">
      <c r="A48" s="144"/>
      <c r="C48" s="27"/>
      <c r="D48" s="13" t="s">
        <v>2</v>
      </c>
      <c r="E48" s="132">
        <v>0</v>
      </c>
      <c r="F48" s="132">
        <v>0</v>
      </c>
      <c r="G48" s="27"/>
    </row>
    <row r="49" spans="1:8" ht="11.5" x14ac:dyDescent="0.25">
      <c r="A49" s="144">
        <f>IF(OR(E49&lt;0,F49&lt;0),1,0)</f>
        <v>0</v>
      </c>
      <c r="C49" s="27"/>
      <c r="D49" s="13" t="s">
        <v>18</v>
      </c>
      <c r="E49" s="132">
        <v>0</v>
      </c>
      <c r="F49" s="132">
        <v>0</v>
      </c>
      <c r="G49" s="27"/>
    </row>
    <row r="50" spans="1:8" ht="11.5" x14ac:dyDescent="0.25">
      <c r="A50" s="144"/>
      <c r="C50" s="27"/>
      <c r="D50" s="14" t="s">
        <v>19</v>
      </c>
      <c r="E50" s="49">
        <f>E47+E48+E49</f>
        <v>0</v>
      </c>
      <c r="F50" s="49">
        <f>F47+F48+F49</f>
        <v>0</v>
      </c>
      <c r="G50" s="27"/>
    </row>
    <row r="51" spans="1:8" ht="11.5" x14ac:dyDescent="0.25">
      <c r="A51" s="144"/>
      <c r="C51" s="27"/>
      <c r="D51" s="27"/>
      <c r="E51" s="15"/>
      <c r="F51" s="15"/>
      <c r="G51" s="27"/>
    </row>
    <row r="52" spans="1:8" x14ac:dyDescent="0.35">
      <c r="A52" s="144">
        <f>IF(OR(E52&lt;0,F52&lt;0),1,0)</f>
        <v>0</v>
      </c>
      <c r="C52" s="38"/>
      <c r="D52" s="37" t="s">
        <v>20</v>
      </c>
      <c r="E52" s="132">
        <v>0</v>
      </c>
      <c r="F52" s="132">
        <v>0</v>
      </c>
      <c r="G52" s="38"/>
      <c r="H52" s="38"/>
    </row>
    <row r="53" spans="1:8" x14ac:dyDescent="0.35">
      <c r="A53" s="144">
        <f>IF(OR(E53&lt;0,F53&lt;0),1,0)</f>
        <v>0</v>
      </c>
      <c r="C53" s="38"/>
      <c r="D53" s="37" t="s">
        <v>109</v>
      </c>
      <c r="E53" s="132">
        <v>0</v>
      </c>
      <c r="F53" s="132">
        <v>0</v>
      </c>
      <c r="G53" s="38"/>
      <c r="H53" s="38"/>
    </row>
    <row r="54" spans="1:8" ht="11.5" x14ac:dyDescent="0.25">
      <c r="A54" s="144"/>
      <c r="C54" s="27"/>
      <c r="D54" s="27"/>
      <c r="E54" s="15"/>
      <c r="F54" s="15"/>
      <c r="G54" s="27"/>
    </row>
    <row r="55" spans="1:8" ht="13" x14ac:dyDescent="0.3">
      <c r="A55" s="144"/>
      <c r="C55" s="27"/>
      <c r="D55" s="28" t="s">
        <v>21</v>
      </c>
      <c r="E55" s="148" t="str">
        <f>E21</f>
        <v>31/XX/20XX</v>
      </c>
      <c r="F55" s="148" t="str">
        <f>F21</f>
        <v>31/XX/20XX</v>
      </c>
      <c r="G55" s="27"/>
    </row>
    <row r="56" spans="1:8" ht="11.5" x14ac:dyDescent="0.25">
      <c r="A56" s="144"/>
      <c r="C56" s="27"/>
      <c r="D56" s="13" t="s">
        <v>184</v>
      </c>
      <c r="E56" s="132">
        <v>0</v>
      </c>
      <c r="F56" s="132">
        <v>0</v>
      </c>
      <c r="G56" s="27"/>
    </row>
    <row r="57" spans="1:8" ht="11.5" x14ac:dyDescent="0.25">
      <c r="A57" s="144">
        <f>IF(OR(E57&lt;0,F57&lt;0),1,0)</f>
        <v>0</v>
      </c>
      <c r="C57" s="27"/>
      <c r="D57" s="13" t="s">
        <v>173</v>
      </c>
      <c r="E57" s="132">
        <v>0</v>
      </c>
      <c r="F57" s="132">
        <v>0</v>
      </c>
      <c r="G57" s="27"/>
    </row>
    <row r="58" spans="1:8" ht="11.5" x14ac:dyDescent="0.25">
      <c r="A58" s="144">
        <f t="shared" ref="A58:A60" si="3">IF(OR(E58&lt;0,F58&lt;0),1,0)</f>
        <v>0</v>
      </c>
      <c r="C58" s="27"/>
      <c r="D58" s="13" t="s">
        <v>22</v>
      </c>
      <c r="E58" s="132">
        <v>0</v>
      </c>
      <c r="F58" s="132">
        <v>0</v>
      </c>
      <c r="G58" s="27"/>
    </row>
    <row r="59" spans="1:8" ht="11.5" x14ac:dyDescent="0.25">
      <c r="A59" s="144">
        <f t="shared" si="3"/>
        <v>0</v>
      </c>
      <c r="C59" s="27"/>
      <c r="D59" s="13" t="s">
        <v>106</v>
      </c>
      <c r="E59" s="132">
        <v>0</v>
      </c>
      <c r="F59" s="132">
        <v>0</v>
      </c>
      <c r="G59" s="27"/>
    </row>
    <row r="60" spans="1:8" ht="11.5" x14ac:dyDescent="0.25">
      <c r="A60" s="144">
        <f t="shared" si="3"/>
        <v>0</v>
      </c>
      <c r="C60" s="27"/>
      <c r="D60" s="13" t="s">
        <v>107</v>
      </c>
      <c r="E60" s="132">
        <v>0</v>
      </c>
      <c r="F60" s="132">
        <v>0</v>
      </c>
      <c r="G60" s="27"/>
    </row>
    <row r="61" spans="1:8" ht="11.5" x14ac:dyDescent="0.25">
      <c r="A61" s="144"/>
      <c r="C61" s="27"/>
      <c r="D61" s="14" t="s">
        <v>23</v>
      </c>
      <c r="E61" s="49">
        <f t="shared" ref="E61:F61" si="4">SUM(E56:E60)</f>
        <v>0</v>
      </c>
      <c r="F61" s="49">
        <f t="shared" si="4"/>
        <v>0</v>
      </c>
      <c r="G61" s="27"/>
    </row>
    <row r="62" spans="1:8" ht="11.5" x14ac:dyDescent="0.25">
      <c r="A62" s="144"/>
      <c r="C62" s="27"/>
      <c r="D62" s="27"/>
      <c r="E62" s="17"/>
      <c r="F62" s="17"/>
      <c r="G62" s="27"/>
    </row>
    <row r="63" spans="1:8" ht="11.5" x14ac:dyDescent="0.25">
      <c r="A63" s="144">
        <f t="shared" ref="A63:A72" si="5">IF(OR(E63&lt;0,F63&lt;0),1,0)</f>
        <v>0</v>
      </c>
      <c r="C63" s="27"/>
      <c r="D63" s="18" t="s">
        <v>108</v>
      </c>
      <c r="E63" s="132">
        <v>0</v>
      </c>
      <c r="F63" s="132">
        <v>0</v>
      </c>
      <c r="G63" s="27"/>
    </row>
    <row r="64" spans="1:8" ht="11.5" x14ac:dyDescent="0.25">
      <c r="A64" s="144">
        <f t="shared" si="5"/>
        <v>0</v>
      </c>
      <c r="C64" s="27"/>
      <c r="D64" s="18" t="s">
        <v>329</v>
      </c>
      <c r="E64" s="132">
        <v>0</v>
      </c>
      <c r="F64" s="132">
        <v>0</v>
      </c>
      <c r="G64" s="27"/>
    </row>
    <row r="65" spans="1:7" ht="11.5" x14ac:dyDescent="0.25">
      <c r="A65" s="144">
        <f t="shared" si="5"/>
        <v>0</v>
      </c>
      <c r="C65" s="27"/>
      <c r="D65" s="18" t="s">
        <v>116</v>
      </c>
      <c r="E65" s="132">
        <v>0</v>
      </c>
      <c r="F65" s="132">
        <v>0</v>
      </c>
      <c r="G65" s="27"/>
    </row>
    <row r="66" spans="1:7" ht="11.5" x14ac:dyDescent="0.25">
      <c r="A66" s="144">
        <f t="shared" si="5"/>
        <v>0</v>
      </c>
      <c r="C66" s="27"/>
      <c r="D66" s="18" t="s">
        <v>133</v>
      </c>
      <c r="E66" s="132">
        <v>0</v>
      </c>
      <c r="F66" s="132">
        <v>0</v>
      </c>
      <c r="G66" s="27"/>
    </row>
    <row r="67" spans="1:7" ht="11.5" x14ac:dyDescent="0.25">
      <c r="A67" s="144">
        <f t="shared" si="5"/>
        <v>0</v>
      </c>
      <c r="C67" s="27"/>
      <c r="D67" s="18" t="s">
        <v>134</v>
      </c>
      <c r="E67" s="132">
        <v>0</v>
      </c>
      <c r="F67" s="132">
        <v>0</v>
      </c>
      <c r="G67" s="27"/>
    </row>
    <row r="68" spans="1:7" ht="11.5" x14ac:dyDescent="0.25">
      <c r="A68" s="144">
        <f t="shared" si="5"/>
        <v>0</v>
      </c>
      <c r="C68" s="27"/>
      <c r="D68" s="18" t="s">
        <v>110</v>
      </c>
      <c r="E68" s="132">
        <v>0</v>
      </c>
      <c r="F68" s="132">
        <v>0</v>
      </c>
      <c r="G68" s="27"/>
    </row>
    <row r="69" spans="1:7" ht="11.5" x14ac:dyDescent="0.25">
      <c r="A69" s="144">
        <f t="shared" si="5"/>
        <v>0</v>
      </c>
      <c r="C69" s="27"/>
      <c r="D69" s="18" t="s">
        <v>330</v>
      </c>
      <c r="E69" s="132">
        <v>0</v>
      </c>
      <c r="F69" s="132">
        <v>0</v>
      </c>
      <c r="G69" s="27"/>
    </row>
    <row r="70" spans="1:7" ht="11.5" x14ac:dyDescent="0.25">
      <c r="A70" s="144">
        <f t="shared" si="5"/>
        <v>0</v>
      </c>
      <c r="C70" s="27"/>
      <c r="D70" s="18" t="s">
        <v>174</v>
      </c>
      <c r="E70" s="132">
        <v>0</v>
      </c>
      <c r="F70" s="132">
        <v>0</v>
      </c>
      <c r="G70" s="27"/>
    </row>
    <row r="71" spans="1:7" ht="11.5" x14ac:dyDescent="0.25">
      <c r="A71" s="144">
        <f t="shared" si="5"/>
        <v>0</v>
      </c>
      <c r="C71" s="27"/>
      <c r="D71" s="18" t="s">
        <v>111</v>
      </c>
      <c r="E71" s="132">
        <v>0</v>
      </c>
      <c r="F71" s="132">
        <v>0</v>
      </c>
      <c r="G71" s="27"/>
    </row>
    <row r="72" spans="1:7" ht="11.5" x14ac:dyDescent="0.25">
      <c r="A72" s="144">
        <f t="shared" si="5"/>
        <v>0</v>
      </c>
      <c r="C72" s="27"/>
      <c r="D72" s="18" t="s">
        <v>112</v>
      </c>
      <c r="E72" s="132">
        <v>0</v>
      </c>
      <c r="F72" s="132">
        <v>0</v>
      </c>
      <c r="G72" s="27"/>
    </row>
    <row r="73" spans="1:7" ht="11.5" x14ac:dyDescent="0.25">
      <c r="A73" s="144"/>
      <c r="C73" s="27"/>
      <c r="D73" s="14" t="s">
        <v>24</v>
      </c>
      <c r="E73" s="49">
        <f>SUM(E63:E72)</f>
        <v>0</v>
      </c>
      <c r="F73" s="49">
        <f>SUM(F63:F72)</f>
        <v>0</v>
      </c>
      <c r="G73" s="27"/>
    </row>
    <row r="74" spans="1:7" ht="11.5" x14ac:dyDescent="0.25">
      <c r="A74" s="144"/>
      <c r="C74" s="27"/>
      <c r="D74" s="27"/>
      <c r="E74" s="17"/>
      <c r="F74" s="17"/>
      <c r="G74" s="27"/>
    </row>
    <row r="75" spans="1:7" ht="11.5" x14ac:dyDescent="0.25">
      <c r="A75" s="144">
        <f t="shared" ref="A75:A90" si="6">IF(OR(E75&lt;0,F75&lt;0),1,0)</f>
        <v>0</v>
      </c>
      <c r="C75" s="27"/>
      <c r="D75" s="13" t="s">
        <v>25</v>
      </c>
      <c r="E75" s="132">
        <v>0</v>
      </c>
      <c r="F75" s="132">
        <v>0</v>
      </c>
      <c r="G75" s="27"/>
    </row>
    <row r="76" spans="1:7" ht="11.5" x14ac:dyDescent="0.25">
      <c r="A76" s="144">
        <f t="shared" si="6"/>
        <v>0</v>
      </c>
      <c r="C76" s="27"/>
      <c r="D76" s="13" t="s">
        <v>113</v>
      </c>
      <c r="E76" s="132">
        <v>0</v>
      </c>
      <c r="F76" s="132">
        <v>0</v>
      </c>
      <c r="G76" s="27"/>
    </row>
    <row r="77" spans="1:7" ht="11.5" x14ac:dyDescent="0.25">
      <c r="A77" s="144">
        <f t="shared" si="6"/>
        <v>0</v>
      </c>
      <c r="C77" s="27"/>
      <c r="D77" s="13" t="s">
        <v>114</v>
      </c>
      <c r="E77" s="132">
        <v>0</v>
      </c>
      <c r="F77" s="132">
        <v>0</v>
      </c>
      <c r="G77" s="27"/>
    </row>
    <row r="78" spans="1:7" ht="11.5" x14ac:dyDescent="0.25">
      <c r="A78" s="144">
        <f t="shared" si="6"/>
        <v>0</v>
      </c>
      <c r="C78" s="27"/>
      <c r="D78" s="13" t="s">
        <v>112</v>
      </c>
      <c r="E78" s="132">
        <v>0</v>
      </c>
      <c r="F78" s="132">
        <v>0</v>
      </c>
      <c r="G78" s="27"/>
    </row>
    <row r="79" spans="1:7" ht="11.5" x14ac:dyDescent="0.25">
      <c r="A79" s="144">
        <f t="shared" si="6"/>
        <v>0</v>
      </c>
      <c r="C79" s="27"/>
      <c r="D79" s="13" t="s">
        <v>116</v>
      </c>
      <c r="E79" s="132">
        <v>0</v>
      </c>
      <c r="F79" s="132">
        <v>0</v>
      </c>
      <c r="G79" s="27"/>
    </row>
    <row r="80" spans="1:7" ht="11.5" x14ac:dyDescent="0.25">
      <c r="A80" s="144">
        <f t="shared" si="6"/>
        <v>0</v>
      </c>
      <c r="C80" s="27"/>
      <c r="D80" s="13" t="s">
        <v>115</v>
      </c>
      <c r="E80" s="132">
        <v>0</v>
      </c>
      <c r="F80" s="132">
        <v>0</v>
      </c>
      <c r="G80" s="27"/>
    </row>
    <row r="81" spans="1:7" ht="11.5" x14ac:dyDescent="0.25">
      <c r="A81" s="144">
        <f t="shared" si="6"/>
        <v>0</v>
      </c>
      <c r="C81" s="27"/>
      <c r="D81" s="21" t="s">
        <v>224</v>
      </c>
      <c r="E81" s="132">
        <v>0</v>
      </c>
      <c r="F81" s="132">
        <v>0</v>
      </c>
      <c r="G81" s="27"/>
    </row>
    <row r="82" spans="1:7" ht="11.5" x14ac:dyDescent="0.25">
      <c r="A82" s="144">
        <f t="shared" si="6"/>
        <v>0</v>
      </c>
      <c r="C82" s="27"/>
      <c r="D82" s="63" t="s">
        <v>134</v>
      </c>
      <c r="E82" s="132">
        <v>0</v>
      </c>
      <c r="F82" s="132">
        <v>0</v>
      </c>
      <c r="G82" s="27"/>
    </row>
    <row r="83" spans="1:7" ht="11.5" x14ac:dyDescent="0.25">
      <c r="A83" s="144">
        <f t="shared" si="6"/>
        <v>0</v>
      </c>
      <c r="C83" s="27"/>
      <c r="D83" s="13" t="s">
        <v>32</v>
      </c>
      <c r="E83" s="132">
        <v>0</v>
      </c>
      <c r="F83" s="132">
        <v>0</v>
      </c>
      <c r="G83" s="27"/>
    </row>
    <row r="84" spans="1:7" ht="11.5" x14ac:dyDescent="0.25">
      <c r="A84" s="144">
        <f t="shared" si="6"/>
        <v>0</v>
      </c>
      <c r="C84" s="27"/>
      <c r="D84" s="13" t="s">
        <v>28</v>
      </c>
      <c r="E84" s="132">
        <v>0</v>
      </c>
      <c r="F84" s="132">
        <v>0</v>
      </c>
      <c r="G84" s="27"/>
    </row>
    <row r="85" spans="1:7" ht="11.5" x14ac:dyDescent="0.25">
      <c r="A85" s="144">
        <f t="shared" si="6"/>
        <v>0</v>
      </c>
      <c r="C85" s="27"/>
      <c r="D85" s="13" t="s">
        <v>68</v>
      </c>
      <c r="E85" s="132">
        <v>0</v>
      </c>
      <c r="F85" s="132">
        <v>0</v>
      </c>
      <c r="G85" s="27"/>
    </row>
    <row r="86" spans="1:7" ht="11.5" x14ac:dyDescent="0.25">
      <c r="A86" s="144">
        <f t="shared" si="6"/>
        <v>0</v>
      </c>
      <c r="C86" s="27"/>
      <c r="D86" s="20" t="s">
        <v>69</v>
      </c>
      <c r="E86" s="132">
        <v>0</v>
      </c>
      <c r="F86" s="132">
        <v>0</v>
      </c>
      <c r="G86" s="27"/>
    </row>
    <row r="87" spans="1:7" ht="11.5" x14ac:dyDescent="0.25">
      <c r="A87" s="144">
        <f t="shared" si="6"/>
        <v>0</v>
      </c>
      <c r="C87" s="27"/>
      <c r="D87" s="20" t="s">
        <v>110</v>
      </c>
      <c r="E87" s="132">
        <v>0</v>
      </c>
      <c r="F87" s="132">
        <v>0</v>
      </c>
      <c r="G87" s="27"/>
    </row>
    <row r="88" spans="1:7" ht="11.5" x14ac:dyDescent="0.25">
      <c r="A88" s="144">
        <f t="shared" si="6"/>
        <v>0</v>
      </c>
      <c r="C88" s="27"/>
      <c r="D88" s="20" t="s">
        <v>117</v>
      </c>
      <c r="E88" s="132">
        <v>0</v>
      </c>
      <c r="F88" s="132">
        <v>0</v>
      </c>
      <c r="G88" s="27"/>
    </row>
    <row r="89" spans="1:7" ht="11.5" x14ac:dyDescent="0.25">
      <c r="A89" s="144">
        <f t="shared" si="6"/>
        <v>0</v>
      </c>
      <c r="C89" s="27"/>
      <c r="D89" s="13" t="s">
        <v>185</v>
      </c>
      <c r="E89" s="132">
        <v>0</v>
      </c>
      <c r="F89" s="132">
        <v>0</v>
      </c>
      <c r="G89" s="27"/>
    </row>
    <row r="90" spans="1:7" ht="11.5" x14ac:dyDescent="0.25">
      <c r="A90" s="144">
        <f t="shared" si="6"/>
        <v>0</v>
      </c>
      <c r="C90" s="27"/>
      <c r="D90" s="13" t="s">
        <v>118</v>
      </c>
      <c r="E90" s="132">
        <v>0</v>
      </c>
      <c r="F90" s="132">
        <v>0</v>
      </c>
      <c r="G90" s="27"/>
    </row>
    <row r="91" spans="1:7" ht="11.5" x14ac:dyDescent="0.25">
      <c r="A91" s="144"/>
      <c r="C91" s="27"/>
      <c r="D91" s="14" t="s">
        <v>29</v>
      </c>
      <c r="E91" s="49">
        <f>SUM(E75:E90)</f>
        <v>0</v>
      </c>
      <c r="F91" s="49">
        <f>SUM(F75:F90)</f>
        <v>0</v>
      </c>
      <c r="G91" s="27"/>
    </row>
    <row r="92" spans="1:7" ht="11.5" x14ac:dyDescent="0.25">
      <c r="A92" s="144"/>
      <c r="C92" s="27"/>
      <c r="D92" s="27"/>
      <c r="E92" s="17"/>
      <c r="F92" s="17"/>
      <c r="G92" s="27"/>
    </row>
    <row r="93" spans="1:7" ht="11.5" x14ac:dyDescent="0.25">
      <c r="A93" s="144">
        <f t="shared" ref="A93:A108" si="7">IF(OR(E93&lt;0,F93&lt;0),1,0)</f>
        <v>0</v>
      </c>
      <c r="C93" s="27"/>
      <c r="D93" s="19" t="s">
        <v>119</v>
      </c>
      <c r="E93" s="132">
        <v>0</v>
      </c>
      <c r="F93" s="132">
        <v>0</v>
      </c>
      <c r="G93" s="27"/>
    </row>
    <row r="94" spans="1:7" ht="11.5" x14ac:dyDescent="0.25">
      <c r="A94" s="144">
        <f t="shared" si="7"/>
        <v>0</v>
      </c>
      <c r="C94" s="27"/>
      <c r="D94" s="19" t="s">
        <v>31</v>
      </c>
      <c r="E94" s="132">
        <v>0</v>
      </c>
      <c r="F94" s="132">
        <v>0</v>
      </c>
      <c r="G94" s="27"/>
    </row>
    <row r="95" spans="1:7" ht="11.5" x14ac:dyDescent="0.25">
      <c r="A95" s="144">
        <f t="shared" si="7"/>
        <v>0</v>
      </c>
      <c r="C95" s="27"/>
      <c r="D95" s="19" t="s">
        <v>120</v>
      </c>
      <c r="E95" s="132">
        <v>0</v>
      </c>
      <c r="F95" s="132">
        <v>0</v>
      </c>
      <c r="G95" s="27"/>
    </row>
    <row r="96" spans="1:7" ht="11.5" x14ac:dyDescent="0.25">
      <c r="A96" s="144">
        <f t="shared" si="7"/>
        <v>0</v>
      </c>
      <c r="C96" s="27"/>
      <c r="D96" s="19" t="s">
        <v>175</v>
      </c>
      <c r="E96" s="132">
        <v>0</v>
      </c>
      <c r="F96" s="132">
        <v>0</v>
      </c>
      <c r="G96" s="27"/>
    </row>
    <row r="97" spans="1:7" ht="11.5" x14ac:dyDescent="0.25">
      <c r="A97" s="144">
        <f t="shared" si="7"/>
        <v>0</v>
      </c>
      <c r="C97" s="27"/>
      <c r="D97" s="21" t="s">
        <v>126</v>
      </c>
      <c r="E97" s="132">
        <v>0</v>
      </c>
      <c r="F97" s="132">
        <v>0</v>
      </c>
      <c r="G97" s="27"/>
    </row>
    <row r="98" spans="1:7" ht="11.5" x14ac:dyDescent="0.25">
      <c r="A98" s="144">
        <f t="shared" si="7"/>
        <v>0</v>
      </c>
      <c r="C98" s="27"/>
      <c r="D98" s="19" t="s">
        <v>121</v>
      </c>
      <c r="E98" s="132">
        <v>0</v>
      </c>
      <c r="F98" s="132">
        <v>0</v>
      </c>
      <c r="G98" s="27"/>
    </row>
    <row r="99" spans="1:7" ht="11.5" x14ac:dyDescent="0.25">
      <c r="A99" s="144">
        <f t="shared" si="7"/>
        <v>0</v>
      </c>
      <c r="C99" s="27"/>
      <c r="D99" s="19" t="s">
        <v>176</v>
      </c>
      <c r="E99" s="132">
        <v>0</v>
      </c>
      <c r="F99" s="132">
        <v>0</v>
      </c>
      <c r="G99" s="27"/>
    </row>
    <row r="100" spans="1:7" ht="11.5" x14ac:dyDescent="0.25">
      <c r="A100" s="144">
        <f t="shared" si="7"/>
        <v>0</v>
      </c>
      <c r="C100" s="27"/>
      <c r="D100" s="19" t="s">
        <v>135</v>
      </c>
      <c r="E100" s="132">
        <v>0</v>
      </c>
      <c r="F100" s="132">
        <v>0</v>
      </c>
      <c r="G100" s="27"/>
    </row>
    <row r="101" spans="1:7" ht="11.5" x14ac:dyDescent="0.25">
      <c r="A101" s="144">
        <f t="shared" si="7"/>
        <v>0</v>
      </c>
      <c r="C101" s="27"/>
      <c r="D101" s="21" t="s">
        <v>140</v>
      </c>
      <c r="E101" s="132">
        <v>0</v>
      </c>
      <c r="F101" s="132">
        <v>0</v>
      </c>
      <c r="G101" s="27"/>
    </row>
    <row r="102" spans="1:7" ht="11.5" x14ac:dyDescent="0.25">
      <c r="A102" s="144">
        <f t="shared" si="7"/>
        <v>0</v>
      </c>
      <c r="C102" s="27"/>
      <c r="D102" s="65" t="s">
        <v>136</v>
      </c>
      <c r="E102" s="132">
        <v>0</v>
      </c>
      <c r="F102" s="132">
        <v>0</v>
      </c>
      <c r="G102" s="27"/>
    </row>
    <row r="103" spans="1:7" ht="11.5" x14ac:dyDescent="0.25">
      <c r="A103" s="144">
        <f t="shared" si="7"/>
        <v>0</v>
      </c>
      <c r="C103" s="27"/>
      <c r="D103" s="19" t="s">
        <v>110</v>
      </c>
      <c r="E103" s="132">
        <v>0</v>
      </c>
      <c r="F103" s="132">
        <v>0</v>
      </c>
      <c r="G103" s="27"/>
    </row>
    <row r="104" spans="1:7" s="27" customFormat="1" ht="11.5" x14ac:dyDescent="0.25">
      <c r="A104" s="144">
        <f t="shared" si="7"/>
        <v>0</v>
      </c>
      <c r="D104" s="19" t="s">
        <v>336</v>
      </c>
      <c r="E104" s="132">
        <v>0</v>
      </c>
      <c r="F104" s="132">
        <v>0</v>
      </c>
    </row>
    <row r="105" spans="1:7" ht="11.5" x14ac:dyDescent="0.25">
      <c r="A105" s="144">
        <f t="shared" si="7"/>
        <v>0</v>
      </c>
      <c r="C105" s="27"/>
      <c r="D105" s="19" t="s">
        <v>34</v>
      </c>
      <c r="E105" s="132">
        <v>0</v>
      </c>
      <c r="F105" s="132">
        <v>0</v>
      </c>
      <c r="G105" s="27"/>
    </row>
    <row r="106" spans="1:7" ht="11.5" x14ac:dyDescent="0.25">
      <c r="A106" s="144">
        <f t="shared" si="7"/>
        <v>0</v>
      </c>
      <c r="C106" s="27"/>
      <c r="D106" s="19" t="s">
        <v>33</v>
      </c>
      <c r="E106" s="132">
        <v>0</v>
      </c>
      <c r="F106" s="132">
        <v>0</v>
      </c>
      <c r="G106" s="27"/>
    </row>
    <row r="107" spans="1:7" ht="11.5" x14ac:dyDescent="0.25">
      <c r="A107" s="144">
        <f t="shared" si="7"/>
        <v>0</v>
      </c>
      <c r="C107" s="27"/>
      <c r="D107" s="19" t="s">
        <v>122</v>
      </c>
      <c r="E107" s="132">
        <v>0</v>
      </c>
      <c r="F107" s="132">
        <v>0</v>
      </c>
      <c r="G107" s="27"/>
    </row>
    <row r="108" spans="1:7" ht="11.5" x14ac:dyDescent="0.25">
      <c r="A108" s="144">
        <f t="shared" si="7"/>
        <v>0</v>
      </c>
      <c r="C108" s="27"/>
      <c r="D108" s="19" t="s">
        <v>123</v>
      </c>
      <c r="E108" s="132">
        <v>0</v>
      </c>
      <c r="F108" s="132">
        <v>0</v>
      </c>
      <c r="G108" s="27"/>
    </row>
    <row r="109" spans="1:7" ht="11.5" x14ac:dyDescent="0.25">
      <c r="A109" s="144"/>
      <c r="C109" s="27"/>
      <c r="D109" s="14" t="s">
        <v>35</v>
      </c>
      <c r="E109" s="49">
        <f>SUM(E93:E108)</f>
        <v>0</v>
      </c>
      <c r="F109" s="49">
        <f>SUM(F93:F108)</f>
        <v>0</v>
      </c>
      <c r="G109" s="27"/>
    </row>
    <row r="110" spans="1:7" ht="11.5" x14ac:dyDescent="0.25">
      <c r="A110" s="144"/>
      <c r="C110" s="27"/>
      <c r="D110" s="27"/>
      <c r="E110" s="17"/>
      <c r="F110" s="17"/>
      <c r="G110" s="27"/>
    </row>
    <row r="111" spans="1:7" ht="11.5" x14ac:dyDescent="0.25">
      <c r="A111" s="144"/>
      <c r="C111" s="27"/>
      <c r="D111" s="14" t="s">
        <v>36</v>
      </c>
      <c r="E111" s="49">
        <f>E91-E109</f>
        <v>0</v>
      </c>
      <c r="F111" s="49">
        <f>F91-F109</f>
        <v>0</v>
      </c>
      <c r="G111" s="27"/>
    </row>
    <row r="112" spans="1:7" ht="11.5" x14ac:dyDescent="0.25">
      <c r="A112" s="144"/>
      <c r="C112" s="27"/>
      <c r="D112" s="27"/>
      <c r="E112" s="17"/>
      <c r="F112" s="17"/>
      <c r="G112" s="27"/>
    </row>
    <row r="113" spans="1:8" ht="11.5" x14ac:dyDescent="0.25">
      <c r="A113" s="144"/>
      <c r="C113" s="27"/>
      <c r="D113" s="22" t="s">
        <v>235</v>
      </c>
      <c r="E113" s="50">
        <f>(E61+E91+E73)-E109</f>
        <v>0</v>
      </c>
      <c r="F113" s="50">
        <f>(F61+F91+F73)-F109</f>
        <v>0</v>
      </c>
      <c r="G113" s="27"/>
    </row>
    <row r="114" spans="1:8" ht="11.5" x14ac:dyDescent="0.25">
      <c r="A114" s="144"/>
      <c r="C114" s="27"/>
      <c r="D114" s="27"/>
      <c r="E114" s="17"/>
      <c r="F114" s="17"/>
      <c r="G114" s="27"/>
    </row>
    <row r="115" spans="1:8" ht="11.5" x14ac:dyDescent="0.25">
      <c r="A115" s="144">
        <f t="shared" ref="A115:A128" si="8">IF(OR(E115&lt;0,F115&lt;0),1,0)</f>
        <v>0</v>
      </c>
      <c r="C115" s="27"/>
      <c r="D115" s="19" t="s">
        <v>126</v>
      </c>
      <c r="E115" s="132">
        <v>0</v>
      </c>
      <c r="F115" s="132">
        <v>0</v>
      </c>
      <c r="G115" s="27"/>
    </row>
    <row r="116" spans="1:8" ht="11.5" x14ac:dyDescent="0.25">
      <c r="A116" s="144">
        <f t="shared" si="8"/>
        <v>0</v>
      </c>
      <c r="C116" s="27"/>
      <c r="D116" s="64" t="s">
        <v>128</v>
      </c>
      <c r="E116" s="132">
        <v>0</v>
      </c>
      <c r="F116" s="132">
        <v>0</v>
      </c>
      <c r="G116" s="27"/>
    </row>
    <row r="117" spans="1:8" ht="11.5" x14ac:dyDescent="0.25">
      <c r="A117" s="144">
        <f t="shared" si="8"/>
        <v>0</v>
      </c>
      <c r="C117" s="27"/>
      <c r="D117" s="21" t="s">
        <v>140</v>
      </c>
      <c r="E117" s="132">
        <v>0</v>
      </c>
      <c r="F117" s="132">
        <v>0</v>
      </c>
      <c r="G117" s="27"/>
    </row>
    <row r="118" spans="1:8" ht="11.5" x14ac:dyDescent="0.25">
      <c r="A118" s="144">
        <f t="shared" si="8"/>
        <v>0</v>
      </c>
      <c r="C118" s="27"/>
      <c r="D118" s="13" t="s">
        <v>136</v>
      </c>
      <c r="E118" s="132">
        <v>0</v>
      </c>
      <c r="F118" s="132">
        <v>0</v>
      </c>
      <c r="G118" s="27"/>
    </row>
    <row r="119" spans="1:8" ht="11.5" x14ac:dyDescent="0.25">
      <c r="A119" s="144">
        <f t="shared" si="8"/>
        <v>0</v>
      </c>
      <c r="C119" s="27"/>
      <c r="D119" s="13" t="s">
        <v>37</v>
      </c>
      <c r="E119" s="132">
        <v>0</v>
      </c>
      <c r="F119" s="132">
        <v>0</v>
      </c>
      <c r="G119" s="27"/>
    </row>
    <row r="120" spans="1:8" ht="11.5" x14ac:dyDescent="0.25">
      <c r="A120" s="144">
        <f t="shared" si="8"/>
        <v>0</v>
      </c>
      <c r="C120" s="27"/>
      <c r="D120" s="13" t="s">
        <v>124</v>
      </c>
      <c r="E120" s="132">
        <v>0</v>
      </c>
      <c r="F120" s="132">
        <v>0</v>
      </c>
      <c r="G120" s="27"/>
    </row>
    <row r="121" spans="1:8" ht="11.5" x14ac:dyDescent="0.25">
      <c r="A121" s="144">
        <f t="shared" si="8"/>
        <v>0</v>
      </c>
      <c r="C121" s="27"/>
      <c r="D121" s="13" t="s">
        <v>33</v>
      </c>
      <c r="E121" s="132">
        <v>0</v>
      </c>
      <c r="F121" s="132">
        <v>0</v>
      </c>
      <c r="G121" s="27"/>
    </row>
    <row r="122" spans="1:8" ht="11.5" x14ac:dyDescent="0.25">
      <c r="A122" s="144">
        <f t="shared" si="8"/>
        <v>0</v>
      </c>
      <c r="C122" s="27"/>
      <c r="D122" s="13" t="s">
        <v>125</v>
      </c>
      <c r="E122" s="132">
        <v>0</v>
      </c>
      <c r="F122" s="132">
        <v>0</v>
      </c>
      <c r="G122" s="27"/>
    </row>
    <row r="123" spans="1:8" ht="11.5" x14ac:dyDescent="0.25">
      <c r="A123" s="144">
        <f t="shared" si="8"/>
        <v>0</v>
      </c>
      <c r="C123" s="27"/>
      <c r="D123" s="19" t="s">
        <v>175</v>
      </c>
      <c r="E123" s="132">
        <v>0</v>
      </c>
      <c r="F123" s="132">
        <v>0</v>
      </c>
      <c r="G123" s="27"/>
    </row>
    <row r="124" spans="1:8" ht="11.5" x14ac:dyDescent="0.25">
      <c r="A124" s="144">
        <f t="shared" si="8"/>
        <v>0</v>
      </c>
      <c r="C124" s="27"/>
      <c r="D124" s="19" t="s">
        <v>135</v>
      </c>
      <c r="E124" s="132">
        <v>0</v>
      </c>
      <c r="F124" s="132">
        <v>0</v>
      </c>
      <c r="G124" s="27"/>
    </row>
    <row r="125" spans="1:8" ht="11.5" x14ac:dyDescent="0.25">
      <c r="A125" s="144">
        <f t="shared" si="8"/>
        <v>0</v>
      </c>
      <c r="C125" s="27"/>
      <c r="D125" s="19" t="s">
        <v>137</v>
      </c>
      <c r="E125" s="132">
        <v>0</v>
      </c>
      <c r="F125" s="132">
        <v>0</v>
      </c>
      <c r="G125" s="27"/>
    </row>
    <row r="126" spans="1:8" ht="11.5" x14ac:dyDescent="0.25">
      <c r="A126" s="144">
        <f t="shared" si="8"/>
        <v>0</v>
      </c>
      <c r="C126" s="27"/>
      <c r="D126" s="19" t="s">
        <v>110</v>
      </c>
      <c r="E126" s="132">
        <v>0</v>
      </c>
      <c r="F126" s="132">
        <v>0</v>
      </c>
      <c r="G126" s="27"/>
      <c r="H126" s="27"/>
    </row>
    <row r="127" spans="1:8" s="27" customFormat="1" ht="11.5" x14ac:dyDescent="0.25">
      <c r="A127" s="144">
        <f t="shared" si="8"/>
        <v>0</v>
      </c>
      <c r="D127" s="19" t="s">
        <v>336</v>
      </c>
      <c r="E127" s="132">
        <v>0</v>
      </c>
      <c r="F127" s="132">
        <v>0</v>
      </c>
    </row>
    <row r="128" spans="1:8" ht="11.5" x14ac:dyDescent="0.25">
      <c r="A128" s="144">
        <f t="shared" si="8"/>
        <v>0</v>
      </c>
      <c r="C128" s="27"/>
      <c r="D128" s="13" t="s">
        <v>331</v>
      </c>
      <c r="E128" s="132">
        <v>0</v>
      </c>
      <c r="F128" s="132">
        <v>0</v>
      </c>
      <c r="G128" s="27"/>
    </row>
    <row r="129" spans="1:8" ht="11.5" x14ac:dyDescent="0.25">
      <c r="A129" s="144"/>
      <c r="C129" s="27"/>
      <c r="D129" s="14" t="s">
        <v>333</v>
      </c>
      <c r="E129" s="49">
        <f>SUM(E115:E128)</f>
        <v>0</v>
      </c>
      <c r="F129" s="49">
        <f>SUM(F115:F128)</f>
        <v>0</v>
      </c>
      <c r="G129" s="27"/>
    </row>
    <row r="130" spans="1:8" ht="11.5" x14ac:dyDescent="0.25">
      <c r="A130" s="144"/>
      <c r="C130" s="27"/>
      <c r="D130" s="27"/>
      <c r="E130" s="17"/>
      <c r="F130" s="17"/>
      <c r="G130" s="27"/>
    </row>
    <row r="131" spans="1:8" ht="11.5" x14ac:dyDescent="0.25">
      <c r="B131" s="144"/>
      <c r="C131" s="27"/>
      <c r="D131" s="13" t="s">
        <v>441</v>
      </c>
      <c r="E131" s="132">
        <v>0</v>
      </c>
      <c r="F131" s="132">
        <v>0</v>
      </c>
      <c r="G131" s="27"/>
    </row>
    <row r="132" spans="1:8" ht="11.5" x14ac:dyDescent="0.25">
      <c r="B132" s="144"/>
      <c r="C132" s="27"/>
      <c r="D132" s="13" t="s">
        <v>177</v>
      </c>
      <c r="E132" s="132">
        <v>0</v>
      </c>
      <c r="F132" s="132">
        <v>0</v>
      </c>
      <c r="G132" s="27"/>
    </row>
    <row r="133" spans="1:8" ht="11.5" x14ac:dyDescent="0.25">
      <c r="B133" s="144"/>
      <c r="C133" s="27"/>
      <c r="D133" s="13" t="s">
        <v>127</v>
      </c>
      <c r="E133" s="132">
        <v>0</v>
      </c>
      <c r="F133" s="132">
        <v>0</v>
      </c>
      <c r="G133" s="27"/>
    </row>
    <row r="134" spans="1:8" ht="11.5" x14ac:dyDescent="0.25">
      <c r="A134" s="144"/>
      <c r="C134" s="27"/>
      <c r="D134" s="14" t="s">
        <v>38</v>
      </c>
      <c r="E134" s="49">
        <f t="shared" ref="E134:F134" si="9">SUM(E131:E133)</f>
        <v>0</v>
      </c>
      <c r="F134" s="49">
        <f t="shared" si="9"/>
        <v>0</v>
      </c>
      <c r="G134" s="27"/>
    </row>
    <row r="135" spans="1:8" ht="11.5" x14ac:dyDescent="0.25">
      <c r="A135" s="144"/>
      <c r="C135" s="27"/>
      <c r="D135" s="27"/>
      <c r="E135" s="17"/>
      <c r="F135" s="17"/>
      <c r="G135" s="27"/>
    </row>
    <row r="136" spans="1:8" ht="11.5" x14ac:dyDescent="0.25">
      <c r="A136" s="144"/>
      <c r="C136" s="27"/>
      <c r="D136" s="22" t="s">
        <v>39</v>
      </c>
      <c r="E136" s="50">
        <f>E129+E134</f>
        <v>0</v>
      </c>
      <c r="F136" s="50">
        <f>F129+F134</f>
        <v>0</v>
      </c>
      <c r="G136" s="27"/>
    </row>
    <row r="137" spans="1:8" ht="11.5" x14ac:dyDescent="0.25">
      <c r="A137" s="144"/>
      <c r="C137" s="44"/>
      <c r="D137" s="46"/>
      <c r="E137" s="47"/>
      <c r="F137" s="47"/>
      <c r="G137" s="44"/>
      <c r="H137" s="44"/>
    </row>
    <row r="138" spans="1:8" ht="12" x14ac:dyDescent="0.3">
      <c r="A138" s="144">
        <f>IF(OR(E138&lt;0,F138&lt;0),1,0)</f>
        <v>0</v>
      </c>
      <c r="C138" s="44"/>
      <c r="D138" s="37" t="s">
        <v>178</v>
      </c>
      <c r="E138" s="132">
        <v>0</v>
      </c>
      <c r="F138" s="132">
        <v>0</v>
      </c>
      <c r="G138" s="44"/>
      <c r="H138" s="44"/>
    </row>
    <row r="139" spans="1:8" ht="12" x14ac:dyDescent="0.3">
      <c r="A139" s="144"/>
      <c r="C139" s="44"/>
      <c r="D139" s="37" t="s">
        <v>179</v>
      </c>
      <c r="E139" s="94" t="s">
        <v>139</v>
      </c>
      <c r="F139" s="94" t="s">
        <v>139</v>
      </c>
      <c r="G139" s="44"/>
      <c r="H139" s="44"/>
    </row>
    <row r="140" spans="1:8" ht="11.5" x14ac:dyDescent="0.25">
      <c r="A140" s="144"/>
      <c r="C140" s="27"/>
      <c r="D140" s="23" t="s">
        <v>40</v>
      </c>
      <c r="E140" s="27"/>
      <c r="F140" s="27"/>
      <c r="G140" s="27"/>
    </row>
    <row r="141" spans="1:8" ht="11.5" x14ac:dyDescent="0.25">
      <c r="A141" s="144"/>
      <c r="C141" s="144"/>
      <c r="D141" s="144"/>
      <c r="E141" s="144"/>
      <c r="F141" s="144"/>
      <c r="G141" s="144"/>
    </row>
    <row r="142" spans="1:8" ht="11.5" x14ac:dyDescent="0.25">
      <c r="B142" s="144">
        <f>1-(E142*F142)</f>
        <v>0</v>
      </c>
      <c r="C142" s="27"/>
      <c r="D142" s="24" t="s">
        <v>180</v>
      </c>
      <c r="E142" s="121" t="b">
        <f>ABS(  (E61+E73+E91)-(E109+E129+E134)  ) &lt; eTol</f>
        <v>1</v>
      </c>
      <c r="F142" s="121" t="b">
        <f>ABS(  (F61+F73+F91)-(F109+F129+F134)  ) &lt; eTol</f>
        <v>1</v>
      </c>
      <c r="G142" s="27"/>
    </row>
    <row r="143" spans="1:8" ht="11.5" x14ac:dyDescent="0.25">
      <c r="A143" s="144"/>
      <c r="C143" s="27"/>
      <c r="D143" s="23"/>
      <c r="E143" s="27"/>
      <c r="F143" s="27"/>
      <c r="G143" s="27"/>
    </row>
    <row r="144" spans="1:8" ht="13" x14ac:dyDescent="0.3">
      <c r="A144" s="144"/>
      <c r="C144" s="27"/>
      <c r="D144" s="28" t="s">
        <v>241</v>
      </c>
      <c r="E144" s="148" t="str">
        <f>E21</f>
        <v>31/XX/20XX</v>
      </c>
      <c r="F144" s="148" t="str">
        <f>F21</f>
        <v>31/XX/20XX</v>
      </c>
      <c r="G144" s="27"/>
    </row>
    <row r="145" spans="1:8" ht="11.5" x14ac:dyDescent="0.25">
      <c r="A145" s="144"/>
      <c r="C145" s="27"/>
      <c r="D145" s="13" t="s">
        <v>244</v>
      </c>
      <c r="E145" s="132">
        <v>0</v>
      </c>
      <c r="F145" s="132">
        <v>0</v>
      </c>
      <c r="G145" s="27"/>
    </row>
    <row r="146" spans="1:8" ht="11.5" x14ac:dyDescent="0.25">
      <c r="A146" s="144"/>
      <c r="C146" s="27"/>
      <c r="D146" s="13" t="s">
        <v>186</v>
      </c>
      <c r="E146" s="132">
        <v>0</v>
      </c>
      <c r="F146" s="132">
        <v>0</v>
      </c>
      <c r="G146" s="27"/>
    </row>
    <row r="147" spans="1:8" ht="11.5" x14ac:dyDescent="0.25">
      <c r="A147" s="144"/>
      <c r="C147" s="27"/>
      <c r="D147" s="14" t="s">
        <v>245</v>
      </c>
      <c r="E147" s="49">
        <f>SUM(E145:E146)</f>
        <v>0</v>
      </c>
      <c r="F147" s="49">
        <f>SUM(F145:F146)</f>
        <v>0</v>
      </c>
      <c r="G147" s="27"/>
    </row>
    <row r="148" spans="1:8" ht="11.5" x14ac:dyDescent="0.25">
      <c r="A148" s="144"/>
      <c r="C148" s="27"/>
      <c r="D148" s="16"/>
      <c r="E148" s="27"/>
      <c r="F148" s="27"/>
      <c r="G148" s="27"/>
    </row>
    <row r="149" spans="1:8" ht="11.5" x14ac:dyDescent="0.25">
      <c r="A149" s="144"/>
      <c r="C149" s="27"/>
      <c r="D149" s="13" t="s">
        <v>181</v>
      </c>
      <c r="E149" s="132"/>
      <c r="F149" s="132"/>
      <c r="G149" s="27"/>
    </row>
    <row r="150" spans="1:8" ht="11.5" x14ac:dyDescent="0.25">
      <c r="A150" s="144"/>
      <c r="C150" s="27"/>
      <c r="D150" s="16"/>
      <c r="E150" s="16"/>
      <c r="F150" s="16"/>
      <c r="G150" s="27"/>
    </row>
    <row r="151" spans="1:8" ht="13" x14ac:dyDescent="0.3">
      <c r="A151" s="144"/>
      <c r="C151" s="27"/>
      <c r="D151" s="67" t="s">
        <v>182</v>
      </c>
      <c r="E151" s="49">
        <f t="shared" ref="E151:F151" si="10">E117+E116+E123+E115 +E118 +E126+  E101+E96+E97+E94+E102+E103 - E89-E88-E85-E87</f>
        <v>0</v>
      </c>
      <c r="F151" s="49">
        <f t="shared" si="10"/>
        <v>0</v>
      </c>
      <c r="G151" s="27"/>
    </row>
    <row r="152" spans="1:8" ht="13" x14ac:dyDescent="0.3">
      <c r="A152" s="144"/>
      <c r="C152" s="27"/>
      <c r="D152" s="67" t="s">
        <v>315</v>
      </c>
      <c r="E152" s="49">
        <f>'RAG Thresholds'!$D$27</f>
        <v>0</v>
      </c>
      <c r="F152" s="49">
        <f>'RAG Thresholds'!$D$27</f>
        <v>0</v>
      </c>
      <c r="G152" s="27"/>
    </row>
    <row r="153" spans="1:8" ht="11.5" x14ac:dyDescent="0.25">
      <c r="A153" s="144"/>
      <c r="C153" s="27"/>
      <c r="D153" s="27"/>
      <c r="E153" s="27"/>
      <c r="F153" s="27"/>
      <c r="G153" s="27"/>
    </row>
    <row r="154" spans="1:8" ht="11.5" x14ac:dyDescent="0.25">
      <c r="A154" s="144"/>
      <c r="C154" s="44"/>
      <c r="D154" s="44"/>
      <c r="E154" s="45"/>
      <c r="F154" s="45"/>
      <c r="G154" s="44"/>
      <c r="H154" s="44"/>
    </row>
    <row r="155" spans="1:8" ht="11.5" x14ac:dyDescent="0.25">
      <c r="A155" s="144"/>
      <c r="C155" s="27"/>
      <c r="D155" s="146" t="s">
        <v>62</v>
      </c>
      <c r="E155" s="27"/>
      <c r="F155" s="27"/>
      <c r="G155" s="27"/>
    </row>
    <row r="156" spans="1:8" ht="11.5" x14ac:dyDescent="0.25">
      <c r="A156" s="144"/>
      <c r="C156" s="27"/>
      <c r="D156" s="91" t="s">
        <v>161</v>
      </c>
      <c r="E156" s="150" t="e">
        <f t="shared" ref="E156:F156" si="11">E26/E152</f>
        <v>#DIV/0!</v>
      </c>
      <c r="F156" s="150" t="e">
        <f t="shared" si="11"/>
        <v>#DIV/0!</v>
      </c>
      <c r="G156" s="27"/>
    </row>
    <row r="157" spans="1:8" ht="11.5" x14ac:dyDescent="0.25">
      <c r="A157" s="144"/>
      <c r="C157" s="27"/>
      <c r="D157" s="91" t="s">
        <v>66</v>
      </c>
      <c r="E157" s="151">
        <f t="shared" ref="E157:F157" si="12">IF(E26=0,0,IF(E36&lt;0,(E34+E36)/E26,E34/E26))</f>
        <v>0</v>
      </c>
      <c r="F157" s="151">
        <f t="shared" si="12"/>
        <v>0</v>
      </c>
      <c r="G157" s="27"/>
    </row>
    <row r="158" spans="1:8" ht="11.5" x14ac:dyDescent="0.25">
      <c r="A158" s="144"/>
      <c r="C158" s="27"/>
      <c r="D158" s="91" t="s">
        <v>247</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5" x14ac:dyDescent="0.25">
      <c r="A159" s="144"/>
      <c r="C159" s="27"/>
      <c r="D159" s="91" t="s">
        <v>75</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5" x14ac:dyDescent="0.25">
      <c r="A160" s="144"/>
      <c r="C160" s="27"/>
      <c r="D160" s="91" t="s">
        <v>79</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5" x14ac:dyDescent="0.25">
      <c r="A161" s="144"/>
      <c r="C161" s="27"/>
      <c r="D161" s="91" t="s">
        <v>73</v>
      </c>
      <c r="E161" s="150" t="e">
        <f t="shared" ref="E161:F161" si="16">(E34+ IF(E36&lt;0,E36,0)+E40)/-(E37+E38)</f>
        <v>#DIV/0!</v>
      </c>
      <c r="F161" s="150" t="e">
        <f t="shared" si="16"/>
        <v>#DIV/0!</v>
      </c>
      <c r="G161" s="27"/>
    </row>
    <row r="162" spans="1:7" ht="11.5" x14ac:dyDescent="0.25">
      <c r="A162" s="144"/>
      <c r="C162" s="27"/>
      <c r="D162" s="91" t="s">
        <v>76</v>
      </c>
      <c r="E162" s="150" t="e">
        <f t="shared" ref="E162:F162" si="17">(E91-E75)/E109</f>
        <v>#DIV/0!</v>
      </c>
      <c r="F162" s="150" t="e">
        <f t="shared" si="17"/>
        <v>#DIV/0!</v>
      </c>
      <c r="G162" s="27"/>
    </row>
    <row r="163" spans="1:7" ht="11.5" x14ac:dyDescent="0.25">
      <c r="A163" s="144"/>
      <c r="C163" s="27"/>
      <c r="D163" s="91" t="s">
        <v>77</v>
      </c>
      <c r="E163" s="150">
        <f t="shared" ref="E163:F163" si="18">E134</f>
        <v>0</v>
      </c>
      <c r="F163" s="150">
        <f t="shared" si="18"/>
        <v>0</v>
      </c>
      <c r="G163" s="27"/>
    </row>
    <row r="164" spans="1:7" ht="11.5" x14ac:dyDescent="0.25">
      <c r="A164" s="144"/>
      <c r="C164" s="27"/>
      <c r="D164" s="91" t="s">
        <v>78</v>
      </c>
      <c r="E164" s="151" t="e">
        <f t="shared" ref="E164:F164" si="19">(E81+E82+E66+E67+E138)/(E58+E57+E59+E60+E91)</f>
        <v>#DIV/0!</v>
      </c>
      <c r="F164" s="151" t="e">
        <f t="shared" si="19"/>
        <v>#DIV/0!</v>
      </c>
      <c r="G164" s="27"/>
    </row>
    <row r="165" spans="1:7" ht="11.5" x14ac:dyDescent="0.25">
      <c r="A165" s="144"/>
      <c r="C165" s="27"/>
      <c r="D165" s="42"/>
      <c r="E165" s="48"/>
      <c r="F165" s="48"/>
      <c r="G165" s="27"/>
    </row>
    <row r="166" spans="1:7" ht="11.5" x14ac:dyDescent="0.25">
      <c r="A166" s="144"/>
      <c r="C166" s="27"/>
      <c r="D166" s="42"/>
      <c r="E166" s="43"/>
      <c r="F166" s="43"/>
      <c r="G166" s="27"/>
    </row>
    <row r="167" spans="1:7" ht="11.5" x14ac:dyDescent="0.25">
      <c r="A167" s="144"/>
      <c r="C167" s="27"/>
      <c r="D167" s="146" t="s">
        <v>43</v>
      </c>
      <c r="E167" s="27"/>
      <c r="F167" s="27"/>
      <c r="G167" s="27"/>
    </row>
    <row r="168" spans="1:7" ht="11.5" x14ac:dyDescent="0.25">
      <c r="A168" s="144"/>
      <c r="C168" s="27"/>
      <c r="D168" s="91" t="s">
        <v>161</v>
      </c>
      <c r="E168" s="152" t="e">
        <f>IF(E156&gt;'RAG Thresholds'!$G$15,"G",IF(E156&lt;'RAG Thresholds'!$E$15,"R","A"))</f>
        <v>#DIV/0!</v>
      </c>
      <c r="F168" s="152" t="e">
        <f>IF(F156&gt;'RAG Thresholds'!$G$15,"G",IF(F156&lt;'RAG Thresholds'!$E$15,"R","A"))</f>
        <v>#DIV/0!</v>
      </c>
      <c r="G168" s="27"/>
    </row>
    <row r="169" spans="1:7" ht="11.5" x14ac:dyDescent="0.25">
      <c r="A169" s="144"/>
      <c r="C169" s="27"/>
      <c r="D169" s="27" t="s">
        <v>66</v>
      </c>
      <c r="E169" s="152" t="str">
        <f>IF(E157&gt;'RAG Thresholds'!$G$16,"G",IF(E157&lt;'RAG Thresholds'!$E$16,"R","A"))</f>
        <v>A</v>
      </c>
      <c r="F169" s="152" t="str">
        <f>IF(F157&gt;'RAG Thresholds'!$G$16,"G",IF(F157&lt;'RAG Thresholds'!$E$16,"R","A"))</f>
        <v>A</v>
      </c>
      <c r="G169" s="27"/>
    </row>
    <row r="170" spans="1:7" ht="11.5" x14ac:dyDescent="0.25">
      <c r="A170" s="144"/>
      <c r="C170" s="27"/>
      <c r="D170" s="27" t="s">
        <v>247</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5" x14ac:dyDescent="0.25">
      <c r="A171" s="144"/>
      <c r="C171" s="27"/>
      <c r="D171" s="27" t="s">
        <v>75</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5" x14ac:dyDescent="0.25">
      <c r="A172" s="144"/>
      <c r="C172" s="27"/>
      <c r="D172" s="27" t="s">
        <v>79</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5" x14ac:dyDescent="0.25">
      <c r="A173" s="144"/>
      <c r="C173" s="27"/>
      <c r="D173" s="27" t="s">
        <v>73</v>
      </c>
      <c r="E173" s="152" t="str">
        <f>IF(-(E37+E38)&lt;=0,"G",IF(  (E34+ IF(E36&lt;0,E36,0)+E40)  &lt;0,"R",IF(E161&gt;'RAG Thresholds'!$G$20,"G",IF(E161&lt;'RAG Thresholds'!$E$20,"R","A"))))</f>
        <v>G</v>
      </c>
      <c r="F173" s="152" t="str">
        <f>IF(-(F37+F38)&lt;=0,"G",IF(  (F34+ IF(F36&lt;0,F36,0)+F40)  &lt;0,"R",IF(F161&gt;'RAG Thresholds'!$G$20,"G",IF(F161&lt;'RAG Thresholds'!$E$20,"R","A"))))</f>
        <v>G</v>
      </c>
      <c r="G173" s="27"/>
    </row>
    <row r="174" spans="1:7" ht="11.5" x14ac:dyDescent="0.25">
      <c r="A174" s="144"/>
      <c r="C174" s="27"/>
      <c r="D174" s="27" t="s">
        <v>76</v>
      </c>
      <c r="E174" s="152" t="e">
        <f>IF(E162&gt;'RAG Thresholds'!$G$21,"G",IF(E162&lt;'RAG Thresholds'!$E$21,"R","A"))</f>
        <v>#DIV/0!</v>
      </c>
      <c r="F174" s="152" t="e">
        <f>IF(F162&gt;'RAG Thresholds'!$G$21,"G",IF(F162&lt;'RAG Thresholds'!$E$21,"R","A"))</f>
        <v>#DIV/0!</v>
      </c>
      <c r="G174" s="27"/>
    </row>
    <row r="175" spans="1:7" ht="11.5" x14ac:dyDescent="0.25">
      <c r="A175" s="144"/>
      <c r="C175" s="27"/>
      <c r="D175" s="27" t="s">
        <v>77</v>
      </c>
      <c r="E175" s="152" t="str">
        <f>IF(E163&gt;'RAG Thresholds'!$E$22,"G","R")</f>
        <v>R</v>
      </c>
      <c r="F175" s="152" t="str">
        <f>IF(F163&gt;'RAG Thresholds'!$E$22,"G","R")</f>
        <v>R</v>
      </c>
      <c r="G175" s="27"/>
    </row>
    <row r="176" spans="1:7" ht="11.5" x14ac:dyDescent="0.25">
      <c r="A176" s="144"/>
      <c r="C176" s="27"/>
      <c r="D176" s="27" t="s">
        <v>78</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5" x14ac:dyDescent="0.25">
      <c r="A177" s="144"/>
      <c r="C177" s="27"/>
      <c r="D177" s="27"/>
      <c r="E177" s="27"/>
      <c r="F177" s="27"/>
      <c r="G177" s="27"/>
    </row>
    <row r="178" spans="1:8" ht="11.5" x14ac:dyDescent="0.25">
      <c r="A178" s="144"/>
      <c r="C178" s="27"/>
      <c r="D178" s="27"/>
      <c r="E178" s="27"/>
      <c r="F178" s="27"/>
      <c r="G178" s="27"/>
    </row>
    <row r="179" spans="1:8" ht="11.5" x14ac:dyDescent="0.25">
      <c r="A179" s="144"/>
      <c r="C179" s="27"/>
      <c r="D179" s="27"/>
      <c r="E179" s="27"/>
      <c r="F179" s="27"/>
      <c r="G179" s="27"/>
    </row>
    <row r="180" spans="1:8" ht="11.5" x14ac:dyDescent="0.25">
      <c r="A180" s="144"/>
      <c r="C180" s="27"/>
      <c r="D180" s="27"/>
      <c r="E180" s="27"/>
      <c r="F180" s="27"/>
      <c r="G180" s="27"/>
    </row>
    <row r="181" spans="1:8" ht="11.5" x14ac:dyDescent="0.25">
      <c r="A181" s="144"/>
      <c r="C181" s="27"/>
      <c r="D181" s="27"/>
      <c r="E181" s="27"/>
      <c r="F181" s="27"/>
      <c r="G181" s="27"/>
    </row>
    <row r="182" spans="1:8" ht="11.5" x14ac:dyDescent="0.25">
      <c r="A182" s="144"/>
      <c r="C182" s="27"/>
      <c r="D182" s="27"/>
      <c r="E182" s="27"/>
      <c r="F182" s="27"/>
      <c r="G182" s="27"/>
    </row>
    <row r="183" spans="1:8" ht="11.5" x14ac:dyDescent="0.25">
      <c r="A183" s="144"/>
      <c r="C183" s="27"/>
      <c r="D183" s="27"/>
      <c r="E183" s="27"/>
      <c r="F183" s="27"/>
      <c r="G183" s="27"/>
    </row>
    <row r="184" spans="1:8" ht="15.5" x14ac:dyDescent="0.35">
      <c r="A184" s="90" t="s">
        <v>152</v>
      </c>
      <c r="B184" s="90"/>
      <c r="C184" s="90"/>
      <c r="D184" s="90"/>
      <c r="E184" s="90"/>
      <c r="F184" s="90"/>
      <c r="G184" s="90"/>
      <c r="H184" s="90"/>
    </row>
    <row r="185" spans="1:8" ht="14.5" customHeight="1" x14ac:dyDescent="0.25"/>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41" priority="119" stopIfTrue="1">
      <formula>E168="R"</formula>
    </cfRule>
    <cfRule type="expression" dxfId="40" priority="120" stopIfTrue="1">
      <formula>E168="A"</formula>
    </cfRule>
    <cfRule type="expression" dxfId="39" priority="121" stopIfTrue="1">
      <formula>E168="G"</formula>
    </cfRule>
  </conditionalFormatting>
  <conditionalFormatting sqref="E172:F174">
    <cfRule type="expression" dxfId="38" priority="122" stopIfTrue="1">
      <formula>E172="R"</formula>
    </cfRule>
    <cfRule type="expression" dxfId="37" priority="123" stopIfTrue="1">
      <formula>E172="A"</formula>
    </cfRule>
    <cfRule type="expression" dxfId="36" priority="124" stopIfTrue="1">
      <formula>E172="G"</formula>
    </cfRule>
  </conditionalFormatting>
  <conditionalFormatting sqref="D5">
    <cfRule type="expression" dxfId="35" priority="86">
      <formula>IF(AND(sysChk=0,sysWarn=0),1,0)</formula>
    </cfRule>
    <cfRule type="expression" dxfId="34" priority="87">
      <formula>IF(AND(sysChk=0,sysWarn&lt;&gt;0),1,0)</formula>
    </cfRule>
    <cfRule type="expression" dxfId="33"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opLeftCell="B1" zoomScale="90" zoomScaleNormal="90" workbookViewId="0">
      <pane ySplit="8" topLeftCell="A9" activePane="bottomLeft" state="frozen"/>
      <selection activeCell="A9" sqref="A9"/>
      <selection pane="bottomLeft" activeCell="G27" sqref="G27"/>
    </sheetView>
  </sheetViews>
  <sheetFormatPr defaultColWidth="0" defaultRowHeight="11.5" x14ac:dyDescent="0.25"/>
  <cols>
    <col min="1" max="2" width="5.19921875" customWidth="1"/>
    <col min="3" max="3" width="45" customWidth="1"/>
    <col min="4" max="4" width="25.3984375" customWidth="1"/>
    <col min="5" max="5" width="54.69921875" style="182" customWidth="1"/>
    <col min="6" max="6" width="9.19921875" style="209" customWidth="1"/>
    <col min="7" max="7" width="57.59765625" style="209" customWidth="1"/>
    <col min="8" max="8" width="17.09765625" style="209" customWidth="1"/>
    <col min="9" max="9" width="38.59765625" style="209" customWidth="1"/>
    <col min="10" max="10" width="9.19921875" customWidth="1"/>
    <col min="11" max="16384" width="9.19921875" hidden="1"/>
  </cols>
  <sheetData>
    <row r="1" spans="1:10" x14ac:dyDescent="0.25">
      <c r="A1" s="109"/>
      <c r="B1" s="109"/>
      <c r="C1" s="110"/>
      <c r="D1" s="109"/>
      <c r="E1" s="183"/>
      <c r="F1" s="109"/>
      <c r="G1" s="109"/>
      <c r="H1" s="109"/>
      <c r="I1" s="109"/>
      <c r="J1" s="109"/>
    </row>
    <row r="2" spans="1:10" ht="13" x14ac:dyDescent="0.25">
      <c r="A2" s="109"/>
      <c r="B2" s="109"/>
      <c r="C2" s="111" t="str">
        <f>cstProjectName</f>
        <v>RM 6273 Employee Benefits</v>
      </c>
      <c r="D2" s="109"/>
      <c r="E2" s="183"/>
      <c r="F2" s="109"/>
      <c r="G2" s="109"/>
      <c r="H2" s="109"/>
      <c r="I2" s="109"/>
      <c r="J2" s="109"/>
    </row>
    <row r="3" spans="1:10" ht="12.5" x14ac:dyDescent="0.25">
      <c r="A3" s="109"/>
      <c r="B3" s="109"/>
      <c r="C3" s="112" t="str">
        <f ca="1">MID(CELL("filename",A1),FIND("]",CELL("filename",A1))+1,256)&amp;" Sheet"</f>
        <v>2.1 Lead Ancillary Input  Sheet</v>
      </c>
      <c r="D3" s="109"/>
      <c r="E3" s="183"/>
      <c r="F3" s="109"/>
      <c r="G3" s="109"/>
      <c r="H3" s="109"/>
      <c r="I3" s="109"/>
      <c r="J3" s="109"/>
    </row>
    <row r="4" spans="1:10" x14ac:dyDescent="0.25">
      <c r="A4" s="109"/>
      <c r="B4" s="109"/>
      <c r="C4" s="110" t="str">
        <f>IF(ISBLANK(cstProtectiveMarking),"",cstProtectiveMarking)</f>
        <v>OFFICIAL</v>
      </c>
      <c r="D4" s="109"/>
      <c r="E4" s="183"/>
      <c r="F4" s="109"/>
      <c r="G4" s="109"/>
      <c r="H4" s="109"/>
      <c r="I4" s="109"/>
      <c r="J4" s="109"/>
    </row>
    <row r="5" spans="1:10" x14ac:dyDescent="0.25">
      <c r="A5" s="109"/>
      <c r="B5" s="109"/>
      <c r="C5" s="113" t="str">
        <f>HYPERLINK("#'Contents'!A1",sysChkWord)</f>
        <v>All Checks OK</v>
      </c>
      <c r="D5" s="109"/>
      <c r="E5" s="183"/>
      <c r="F5" s="109"/>
      <c r="G5" s="109"/>
      <c r="H5" s="109"/>
      <c r="I5" s="109"/>
      <c r="J5" s="109"/>
    </row>
    <row r="6" spans="1:10" ht="12.5" x14ac:dyDescent="0.25">
      <c r="A6" s="109"/>
      <c r="B6" s="114"/>
      <c r="C6" s="240" t="str">
        <f>HYPERLINK("#'Contents'!A1","Click for Contents")</f>
        <v>Click for Contents</v>
      </c>
      <c r="D6" s="240"/>
      <c r="E6" s="184"/>
      <c r="F6" s="113"/>
      <c r="G6" s="113"/>
      <c r="H6" s="113"/>
      <c r="I6" s="113"/>
      <c r="J6" s="113"/>
    </row>
    <row r="7" spans="1:10" x14ac:dyDescent="0.25">
      <c r="A7" s="109"/>
      <c r="B7" s="109"/>
      <c r="C7" s="109"/>
      <c r="D7" s="109"/>
      <c r="E7" s="183"/>
      <c r="F7" s="109"/>
      <c r="G7" s="109"/>
      <c r="H7" s="109"/>
      <c r="I7" s="109"/>
      <c r="J7" s="109"/>
    </row>
    <row r="8" spans="1:10" x14ac:dyDescent="0.25">
      <c r="A8" s="83">
        <f>SUM(A9:A85)</f>
        <v>0</v>
      </c>
      <c r="B8" s="83">
        <f>SUM(B9:B85)</f>
        <v>0</v>
      </c>
      <c r="C8" s="116"/>
      <c r="D8" s="116"/>
      <c r="E8" s="185"/>
      <c r="F8" s="116"/>
      <c r="G8" s="116"/>
      <c r="H8" s="116"/>
      <c r="I8" s="116"/>
      <c r="J8" s="116"/>
    </row>
    <row r="9" spans="1:10" x14ac:dyDescent="0.25">
      <c r="A9" s="31"/>
      <c r="B9" s="31"/>
      <c r="C9" s="31"/>
      <c r="D9" s="31"/>
      <c r="E9" s="186"/>
    </row>
    <row r="10" spans="1:10" x14ac:dyDescent="0.25">
      <c r="A10" s="31"/>
      <c r="B10" s="31"/>
      <c r="C10" s="145" t="s">
        <v>87</v>
      </c>
      <c r="D10" s="145"/>
      <c r="E10" s="187"/>
      <c r="G10" s="187" t="s">
        <v>462</v>
      </c>
      <c r="H10" s="187"/>
      <c r="I10" s="187"/>
    </row>
    <row r="11" spans="1:10" x14ac:dyDescent="0.25">
      <c r="A11" s="31"/>
      <c r="B11" s="31"/>
      <c r="C11" s="145" t="str">
        <f>CHOOSE('Bidder Instructions'!$E$40,'1.1b Lead Financial Input'!D$18,'1.1a Lead Financial Input'!D$18)</f>
        <v>Lead Bidder Name</v>
      </c>
      <c r="D11" s="145" t="s">
        <v>50</v>
      </c>
      <c r="E11" s="187" t="s">
        <v>51</v>
      </c>
      <c r="G11" s="187"/>
      <c r="H11" s="187"/>
      <c r="I11" s="187"/>
    </row>
    <row r="12" spans="1:10" ht="14.5" x14ac:dyDescent="0.35">
      <c r="A12" s="31"/>
      <c r="B12" s="31"/>
      <c r="C12" s="31" t="s">
        <v>0</v>
      </c>
      <c r="D12" s="95"/>
      <c r="E12" s="188"/>
      <c r="G12" s="230" t="s">
        <v>463</v>
      </c>
      <c r="H12" s="226" t="s">
        <v>471</v>
      </c>
      <c r="I12" s="187"/>
    </row>
    <row r="13" spans="1:10" ht="14.5" x14ac:dyDescent="0.35">
      <c r="A13" s="31"/>
      <c r="B13" s="31"/>
      <c r="C13" s="31" t="s">
        <v>45</v>
      </c>
      <c r="D13" s="105"/>
      <c r="E13" s="188"/>
      <c r="G13" s="230" t="s">
        <v>464</v>
      </c>
      <c r="H13" s="271" t="s">
        <v>472</v>
      </c>
      <c r="I13" s="272"/>
    </row>
    <row r="14" spans="1:10" ht="14.5" x14ac:dyDescent="0.35">
      <c r="A14" s="31"/>
      <c r="B14" s="31"/>
      <c r="C14" s="31" t="s">
        <v>46</v>
      </c>
      <c r="D14" s="95"/>
      <c r="E14" s="188"/>
      <c r="G14" s="188"/>
      <c r="H14" s="188"/>
      <c r="I14" s="188"/>
    </row>
    <row r="15" spans="1:10" ht="14.5" x14ac:dyDescent="0.35">
      <c r="A15" s="31"/>
      <c r="B15" s="31"/>
      <c r="C15" s="31" t="s">
        <v>52</v>
      </c>
      <c r="D15" s="95"/>
      <c r="E15" s="189"/>
      <c r="G15" s="231" t="s">
        <v>465</v>
      </c>
      <c r="H15" s="188" t="s">
        <v>466</v>
      </c>
      <c r="I15" s="188"/>
    </row>
    <row r="16" spans="1:10" ht="14.5" x14ac:dyDescent="0.35">
      <c r="A16" s="31"/>
      <c r="B16" s="31"/>
      <c r="C16" s="31" t="s">
        <v>44</v>
      </c>
      <c r="D16" s="132"/>
      <c r="E16" s="189"/>
      <c r="G16" s="232" t="s">
        <v>473</v>
      </c>
      <c r="H16" s="233" t="b">
        <v>0</v>
      </c>
      <c r="I16" s="188"/>
    </row>
    <row r="17" spans="1:9" ht="14.5" x14ac:dyDescent="0.35">
      <c r="A17" s="31"/>
      <c r="B17" s="31"/>
      <c r="C17" s="31" t="s">
        <v>53</v>
      </c>
      <c r="D17" s="96"/>
      <c r="E17" s="189"/>
      <c r="G17" s="232" t="s">
        <v>474</v>
      </c>
      <c r="H17" s="233" t="b">
        <v>0</v>
      </c>
      <c r="I17" s="188"/>
    </row>
    <row r="18" spans="1:9" ht="14.5" x14ac:dyDescent="0.35">
      <c r="A18" s="31"/>
      <c r="B18" s="31"/>
      <c r="C18" s="31" t="s">
        <v>88</v>
      </c>
      <c r="D18" s="31"/>
      <c r="E18" s="186"/>
      <c r="G18" s="232" t="s">
        <v>475</v>
      </c>
      <c r="H18" s="233" t="b">
        <v>0</v>
      </c>
      <c r="I18" s="188"/>
    </row>
    <row r="19" spans="1:9" ht="14.5" x14ac:dyDescent="0.35">
      <c r="A19" s="31"/>
      <c r="B19" s="31"/>
      <c r="C19" s="32">
        <v>1</v>
      </c>
      <c r="D19" s="95"/>
      <c r="E19" s="189"/>
      <c r="G19" s="232" t="s">
        <v>476</v>
      </c>
      <c r="H19" s="233" t="b">
        <v>0</v>
      </c>
      <c r="I19" s="188"/>
    </row>
    <row r="20" spans="1:9" ht="14.5" x14ac:dyDescent="0.35">
      <c r="A20" s="31"/>
      <c r="B20" s="31"/>
      <c r="C20" s="32">
        <v>2</v>
      </c>
      <c r="D20" s="95"/>
      <c r="E20" s="189"/>
      <c r="G20" s="232" t="s">
        <v>477</v>
      </c>
      <c r="H20" s="233" t="b">
        <v>0</v>
      </c>
      <c r="I20" s="188"/>
    </row>
    <row r="21" spans="1:9" ht="14.5" x14ac:dyDescent="0.35">
      <c r="A21" s="31"/>
      <c r="B21" s="31"/>
      <c r="C21" s="32">
        <v>3</v>
      </c>
      <c r="D21" s="95"/>
      <c r="E21" s="189"/>
      <c r="G21" s="232" t="s">
        <v>478</v>
      </c>
      <c r="H21" s="233" t="b">
        <v>0</v>
      </c>
      <c r="I21" s="188"/>
    </row>
    <row r="22" spans="1:9" ht="14.5" x14ac:dyDescent="0.35">
      <c r="A22" s="31"/>
      <c r="B22" s="31"/>
      <c r="C22" s="32">
        <v>4</v>
      </c>
      <c r="D22" s="95"/>
      <c r="E22" s="189"/>
      <c r="G22" s="232" t="s">
        <v>479</v>
      </c>
      <c r="H22" s="233" t="b">
        <v>0</v>
      </c>
      <c r="I22" s="188"/>
    </row>
    <row r="23" spans="1:9" ht="14.5" x14ac:dyDescent="0.35">
      <c r="A23" s="31"/>
      <c r="B23" s="31"/>
      <c r="C23" s="32">
        <v>5</v>
      </c>
      <c r="D23" s="95"/>
      <c r="E23" s="189"/>
      <c r="G23" s="31"/>
      <c r="H23" s="31"/>
      <c r="I23" s="188"/>
    </row>
    <row r="24" spans="1:9" ht="14.5" x14ac:dyDescent="0.35">
      <c r="A24" s="31"/>
      <c r="B24" s="31"/>
      <c r="C24" s="31" t="s">
        <v>54</v>
      </c>
      <c r="D24" s="95"/>
      <c r="E24" s="189"/>
      <c r="G24" s="204" t="s">
        <v>467</v>
      </c>
      <c r="H24" s="31"/>
      <c r="I24" s="188"/>
    </row>
    <row r="25" spans="1:9" s="27" customFormat="1" ht="14.5" x14ac:dyDescent="0.35">
      <c r="A25" s="31"/>
      <c r="B25" s="31"/>
      <c r="C25" s="31" t="s">
        <v>130</v>
      </c>
      <c r="D25" s="181"/>
      <c r="E25" s="194"/>
      <c r="F25" s="209"/>
      <c r="G25" s="209"/>
      <c r="H25" s="209"/>
      <c r="I25" s="188"/>
    </row>
    <row r="26" spans="1:9" ht="14.5" x14ac:dyDescent="0.35">
      <c r="A26" s="31"/>
      <c r="B26" s="31"/>
      <c r="C26" s="31" t="s">
        <v>55</v>
      </c>
      <c r="D26" s="31"/>
      <c r="E26" s="186"/>
      <c r="I26" s="188"/>
    </row>
    <row r="27" spans="1:9" ht="14.5" x14ac:dyDescent="0.35">
      <c r="A27" s="31"/>
      <c r="B27" s="31"/>
      <c r="C27" s="32">
        <v>1</v>
      </c>
      <c r="D27" s="95"/>
      <c r="E27" s="189"/>
      <c r="I27" s="188"/>
    </row>
    <row r="28" spans="1:9" x14ac:dyDescent="0.25">
      <c r="A28" s="31"/>
      <c r="B28" s="31"/>
      <c r="C28" s="33">
        <v>2</v>
      </c>
      <c r="D28" s="95"/>
      <c r="E28" s="189"/>
      <c r="I28" s="31"/>
    </row>
    <row r="29" spans="1:9" x14ac:dyDescent="0.25">
      <c r="A29" s="31"/>
      <c r="B29" s="31"/>
      <c r="C29" s="33">
        <v>3</v>
      </c>
      <c r="D29" s="95"/>
      <c r="E29" s="189"/>
      <c r="I29" s="31"/>
    </row>
    <row r="30" spans="1:9" x14ac:dyDescent="0.25">
      <c r="A30" s="31"/>
      <c r="B30" s="31"/>
      <c r="C30" s="33">
        <v>4</v>
      </c>
      <c r="D30" s="95"/>
      <c r="E30" s="189"/>
    </row>
    <row r="31" spans="1:9" x14ac:dyDescent="0.25">
      <c r="A31" s="31"/>
      <c r="B31" s="31"/>
      <c r="C31" s="33">
        <v>5</v>
      </c>
      <c r="D31" s="95"/>
      <c r="E31" s="189"/>
    </row>
    <row r="32" spans="1:9" ht="14.5" x14ac:dyDescent="0.35">
      <c r="A32" s="31"/>
      <c r="B32" s="31"/>
      <c r="C32" s="31"/>
      <c r="D32" s="30"/>
      <c r="E32" s="186"/>
    </row>
    <row r="33" spans="1:5" ht="14.5" x14ac:dyDescent="0.35">
      <c r="A33" s="31"/>
      <c r="B33" s="31"/>
      <c r="C33" s="31" t="s">
        <v>131</v>
      </c>
      <c r="D33" s="30"/>
      <c r="E33" s="189"/>
    </row>
    <row r="34" spans="1:5" x14ac:dyDescent="0.25">
      <c r="A34" s="31"/>
      <c r="B34" s="31"/>
      <c r="C34" s="31"/>
      <c r="D34" s="31"/>
      <c r="E34" s="186"/>
    </row>
    <row r="35" spans="1:5" x14ac:dyDescent="0.25">
      <c r="A35" s="31"/>
      <c r="B35" s="31"/>
      <c r="C35" s="145" t="e">
        <f>CHOOSE('Bidder Instructions'!$E$40,'1.1b Lead Financial Input'!#REF!,'1.1a Lead Financial Input'!#REF!)</f>
        <v>#REF!</v>
      </c>
      <c r="D35" s="145" t="s">
        <v>50</v>
      </c>
      <c r="E35" s="187" t="s">
        <v>51</v>
      </c>
    </row>
    <row r="36" spans="1:5" ht="14.5" x14ac:dyDescent="0.35">
      <c r="A36" s="31"/>
      <c r="B36" s="31"/>
      <c r="C36" s="31" t="s">
        <v>0</v>
      </c>
      <c r="D36" s="95"/>
      <c r="E36" s="188"/>
    </row>
    <row r="37" spans="1:5" ht="14.5" x14ac:dyDescent="0.35">
      <c r="A37" s="31"/>
      <c r="B37" s="31"/>
      <c r="C37" s="31" t="s">
        <v>45</v>
      </c>
      <c r="D37" s="105"/>
      <c r="E37" s="188"/>
    </row>
    <row r="38" spans="1:5" ht="14.5" x14ac:dyDescent="0.35">
      <c r="A38" s="31"/>
      <c r="B38" s="31"/>
      <c r="C38" s="31" t="s">
        <v>46</v>
      </c>
      <c r="D38" s="95"/>
      <c r="E38" s="188"/>
    </row>
    <row r="39" spans="1:5" x14ac:dyDescent="0.25">
      <c r="A39" s="31"/>
      <c r="B39" s="31"/>
      <c r="C39" s="31" t="s">
        <v>52</v>
      </c>
      <c r="D39" s="95"/>
      <c r="E39" s="189"/>
    </row>
    <row r="40" spans="1:5" x14ac:dyDescent="0.25">
      <c r="A40" s="31"/>
      <c r="B40" s="31"/>
      <c r="C40" s="31" t="s">
        <v>44</v>
      </c>
      <c r="D40" s="132"/>
      <c r="E40" s="189"/>
    </row>
    <row r="41" spans="1:5" x14ac:dyDescent="0.25">
      <c r="A41" s="31"/>
      <c r="B41" s="31"/>
      <c r="C41" s="31" t="s">
        <v>53</v>
      </c>
      <c r="D41" s="96"/>
      <c r="E41" s="189"/>
    </row>
    <row r="42" spans="1:5" x14ac:dyDescent="0.25">
      <c r="A42" s="31"/>
      <c r="B42" s="31"/>
      <c r="C42" s="31" t="s">
        <v>88</v>
      </c>
      <c r="D42" s="31"/>
      <c r="E42" s="186"/>
    </row>
    <row r="43" spans="1:5" x14ac:dyDescent="0.25">
      <c r="A43" s="31"/>
      <c r="B43" s="31"/>
      <c r="C43" s="32">
        <v>1</v>
      </c>
      <c r="D43" s="95"/>
      <c r="E43" s="189"/>
    </row>
    <row r="44" spans="1:5" x14ac:dyDescent="0.25">
      <c r="A44" s="31"/>
      <c r="B44" s="31"/>
      <c r="C44" s="32">
        <v>2</v>
      </c>
      <c r="D44" s="95"/>
      <c r="E44" s="189"/>
    </row>
    <row r="45" spans="1:5" x14ac:dyDescent="0.25">
      <c r="A45" s="31"/>
      <c r="B45" s="31"/>
      <c r="C45" s="32">
        <v>3</v>
      </c>
      <c r="D45" s="95"/>
      <c r="E45" s="189"/>
    </row>
    <row r="46" spans="1:5" x14ac:dyDescent="0.25">
      <c r="A46" s="31"/>
      <c r="B46" s="31"/>
      <c r="C46" s="32">
        <v>4</v>
      </c>
      <c r="D46" s="95"/>
      <c r="E46" s="189"/>
    </row>
    <row r="47" spans="1:5" x14ac:dyDescent="0.25">
      <c r="A47" s="31"/>
      <c r="B47" s="31"/>
      <c r="C47" s="32">
        <v>5</v>
      </c>
      <c r="D47" s="95"/>
      <c r="E47" s="189"/>
    </row>
    <row r="48" spans="1:5" x14ac:dyDescent="0.25">
      <c r="A48" s="31"/>
      <c r="B48" s="31"/>
      <c r="C48" s="31" t="s">
        <v>54</v>
      </c>
      <c r="D48" s="95"/>
      <c r="E48" s="189"/>
    </row>
    <row r="49" spans="1:5" x14ac:dyDescent="0.25">
      <c r="A49" s="31"/>
      <c r="B49" s="31"/>
      <c r="C49" s="31" t="s">
        <v>130</v>
      </c>
      <c r="D49" s="95"/>
      <c r="E49" s="189"/>
    </row>
    <row r="50" spans="1:5" x14ac:dyDescent="0.25">
      <c r="A50" s="31"/>
      <c r="B50" s="31"/>
      <c r="C50" s="31" t="s">
        <v>55</v>
      </c>
      <c r="D50" s="31"/>
      <c r="E50" s="186"/>
    </row>
    <row r="51" spans="1:5" x14ac:dyDescent="0.25">
      <c r="A51" s="31"/>
      <c r="B51" s="31"/>
      <c r="C51" s="32">
        <v>1</v>
      </c>
      <c r="D51" s="95"/>
      <c r="E51" s="189"/>
    </row>
    <row r="52" spans="1:5" x14ac:dyDescent="0.25">
      <c r="A52" s="31"/>
      <c r="B52" s="31"/>
      <c r="C52" s="33">
        <v>2</v>
      </c>
      <c r="D52" s="95"/>
      <c r="E52" s="189"/>
    </row>
    <row r="53" spans="1:5" x14ac:dyDescent="0.25">
      <c r="A53" s="31"/>
      <c r="B53" s="31"/>
      <c r="C53" s="33">
        <v>3</v>
      </c>
      <c r="D53" s="95"/>
      <c r="E53" s="189"/>
    </row>
    <row r="54" spans="1:5" x14ac:dyDescent="0.25">
      <c r="A54" s="31"/>
      <c r="B54" s="31"/>
      <c r="C54" s="33">
        <v>4</v>
      </c>
      <c r="D54" s="95"/>
      <c r="E54" s="189"/>
    </row>
    <row r="55" spans="1:5" x14ac:dyDescent="0.25">
      <c r="A55" s="31"/>
      <c r="B55" s="31"/>
      <c r="C55" s="33">
        <v>5</v>
      </c>
      <c r="D55" s="95"/>
      <c r="E55" s="189"/>
    </row>
    <row r="56" spans="1:5" x14ac:dyDescent="0.25">
      <c r="A56" s="31"/>
      <c r="B56" s="31"/>
      <c r="C56" s="31"/>
      <c r="D56" s="31"/>
      <c r="E56" s="186"/>
    </row>
    <row r="57" spans="1:5" ht="14.5" x14ac:dyDescent="0.35">
      <c r="A57" s="31"/>
      <c r="B57" s="31"/>
      <c r="C57" s="31" t="s">
        <v>131</v>
      </c>
      <c r="D57" s="30"/>
      <c r="E57" s="189"/>
    </row>
    <row r="58" spans="1:5" x14ac:dyDescent="0.25">
      <c r="A58" s="31"/>
      <c r="B58" s="31"/>
      <c r="C58" s="31"/>
      <c r="D58" s="31"/>
      <c r="E58" s="186"/>
    </row>
    <row r="59" spans="1:5" x14ac:dyDescent="0.25">
      <c r="A59" s="31"/>
      <c r="B59" s="31"/>
      <c r="C59" s="145" t="str">
        <f>CHOOSE('Bidder Instructions'!$E$40,'1.1b Lead Financial Input'!AB$18,'1.1a Lead Financial Input'!M$18)</f>
        <v>Ultimate Parent Name</v>
      </c>
      <c r="D59" s="145" t="s">
        <v>50</v>
      </c>
      <c r="E59" s="187" t="s">
        <v>51</v>
      </c>
    </row>
    <row r="60" spans="1:5" ht="14.5" x14ac:dyDescent="0.35">
      <c r="A60" s="31"/>
      <c r="B60" s="31"/>
      <c r="C60" s="31" t="s">
        <v>0</v>
      </c>
      <c r="D60" s="95"/>
      <c r="E60" s="188"/>
    </row>
    <row r="61" spans="1:5" ht="14.5" x14ac:dyDescent="0.35">
      <c r="A61" s="31"/>
      <c r="B61" s="31"/>
      <c r="C61" s="31" t="s">
        <v>45</v>
      </c>
      <c r="D61" s="105"/>
      <c r="E61" s="188"/>
    </row>
    <row r="62" spans="1:5" ht="14.5" x14ac:dyDescent="0.35">
      <c r="A62" s="31"/>
      <c r="B62" s="31"/>
      <c r="C62" s="31" t="s">
        <v>46</v>
      </c>
      <c r="D62" s="95"/>
      <c r="E62" s="188"/>
    </row>
    <row r="63" spans="1:5" x14ac:dyDescent="0.25">
      <c r="A63" s="31"/>
      <c r="B63" s="31"/>
      <c r="C63" s="31" t="s">
        <v>52</v>
      </c>
      <c r="D63" s="95"/>
      <c r="E63" s="189"/>
    </row>
    <row r="64" spans="1:5" x14ac:dyDescent="0.25">
      <c r="A64" s="31"/>
      <c r="B64" s="31"/>
      <c r="C64" s="31" t="s">
        <v>44</v>
      </c>
      <c r="D64" s="132"/>
      <c r="E64" s="189"/>
    </row>
    <row r="65" spans="1:8" x14ac:dyDescent="0.25">
      <c r="A65" s="31"/>
      <c r="B65" s="31"/>
      <c r="C65" s="31" t="s">
        <v>53</v>
      </c>
      <c r="D65" s="96"/>
      <c r="E65" s="189"/>
    </row>
    <row r="66" spans="1:8" x14ac:dyDescent="0.25">
      <c r="A66" s="31"/>
      <c r="B66" s="31"/>
      <c r="C66" s="31" t="s">
        <v>88</v>
      </c>
      <c r="D66" s="31"/>
      <c r="E66" s="186"/>
    </row>
    <row r="67" spans="1:8" x14ac:dyDescent="0.25">
      <c r="A67" s="31"/>
      <c r="B67" s="31"/>
      <c r="C67" s="32">
        <v>1</v>
      </c>
      <c r="D67" s="95"/>
      <c r="E67" s="189"/>
    </row>
    <row r="68" spans="1:8" x14ac:dyDescent="0.25">
      <c r="A68" s="31"/>
      <c r="B68" s="31"/>
      <c r="C68" s="32">
        <v>2</v>
      </c>
      <c r="D68" s="95"/>
      <c r="E68" s="189"/>
    </row>
    <row r="69" spans="1:8" x14ac:dyDescent="0.25">
      <c r="A69" s="31"/>
      <c r="B69" s="31"/>
      <c r="C69" s="32">
        <v>3</v>
      </c>
      <c r="D69" s="95"/>
      <c r="E69" s="189"/>
    </row>
    <row r="70" spans="1:8" x14ac:dyDescent="0.25">
      <c r="A70" s="31"/>
      <c r="B70" s="31"/>
      <c r="C70" s="32">
        <v>4</v>
      </c>
      <c r="D70" s="95"/>
      <c r="E70" s="189"/>
    </row>
    <row r="71" spans="1:8" x14ac:dyDescent="0.25">
      <c r="A71" s="31"/>
      <c r="B71" s="31"/>
      <c r="C71" s="32">
        <v>5</v>
      </c>
      <c r="D71" s="95"/>
      <c r="E71" s="189"/>
    </row>
    <row r="72" spans="1:8" x14ac:dyDescent="0.25">
      <c r="A72" s="31"/>
      <c r="B72" s="31"/>
      <c r="C72" s="31" t="s">
        <v>54</v>
      </c>
      <c r="D72" s="95"/>
      <c r="E72" s="189"/>
    </row>
    <row r="73" spans="1:8" x14ac:dyDescent="0.25">
      <c r="A73" s="31"/>
      <c r="B73" s="31"/>
      <c r="C73" s="31" t="s">
        <v>130</v>
      </c>
      <c r="D73" s="95"/>
      <c r="E73" s="189"/>
    </row>
    <row r="74" spans="1:8" x14ac:dyDescent="0.25">
      <c r="A74" s="31"/>
      <c r="B74" s="31"/>
      <c r="C74" s="31" t="s">
        <v>55</v>
      </c>
      <c r="D74" s="31"/>
      <c r="E74" s="186"/>
    </row>
    <row r="75" spans="1:8" x14ac:dyDescent="0.25">
      <c r="A75" s="31"/>
      <c r="B75" s="31"/>
      <c r="C75" s="32">
        <v>1</v>
      </c>
      <c r="D75" s="95"/>
      <c r="E75" s="189"/>
    </row>
    <row r="76" spans="1:8" x14ac:dyDescent="0.25">
      <c r="A76" s="31"/>
      <c r="B76" s="31"/>
      <c r="C76" s="33">
        <v>2</v>
      </c>
      <c r="D76" s="95"/>
      <c r="E76" s="189"/>
    </row>
    <row r="77" spans="1:8" x14ac:dyDescent="0.25">
      <c r="A77" s="31"/>
      <c r="B77" s="31"/>
      <c r="C77" s="33">
        <v>3</v>
      </c>
      <c r="D77" s="95"/>
      <c r="E77" s="189"/>
    </row>
    <row r="78" spans="1:8" x14ac:dyDescent="0.25">
      <c r="A78" s="31"/>
      <c r="B78" s="31"/>
      <c r="C78" s="33">
        <v>4</v>
      </c>
      <c r="D78" s="95"/>
      <c r="E78" s="189"/>
    </row>
    <row r="79" spans="1:8" x14ac:dyDescent="0.25">
      <c r="A79" s="31"/>
      <c r="B79" s="31"/>
      <c r="C79" s="33">
        <v>5</v>
      </c>
      <c r="D79" s="95"/>
      <c r="E79" s="189"/>
    </row>
    <row r="80" spans="1:8" ht="15.5" x14ac:dyDescent="0.35">
      <c r="A80" s="31"/>
      <c r="B80" s="31"/>
      <c r="C80" s="31"/>
      <c r="D80" s="31"/>
      <c r="E80" s="186"/>
      <c r="G80" s="117"/>
      <c r="H80" s="117"/>
    </row>
    <row r="81" spans="1:10" ht="14.5" x14ac:dyDescent="0.35">
      <c r="A81" s="31"/>
      <c r="B81" s="31"/>
      <c r="C81" s="31" t="s">
        <v>131</v>
      </c>
      <c r="D81" s="30"/>
      <c r="E81" s="189"/>
    </row>
    <row r="82" spans="1:10" x14ac:dyDescent="0.25">
      <c r="A82" s="31"/>
      <c r="B82" s="31"/>
      <c r="C82" s="31"/>
      <c r="D82" s="31"/>
      <c r="E82" s="186"/>
    </row>
    <row r="83" spans="1:10" x14ac:dyDescent="0.25">
      <c r="A83" s="31"/>
      <c r="B83" s="31"/>
      <c r="C83" s="31"/>
      <c r="D83" s="31"/>
      <c r="E83" s="186"/>
    </row>
    <row r="84" spans="1:10" x14ac:dyDescent="0.25">
      <c r="A84" s="31"/>
      <c r="B84" s="31"/>
      <c r="C84" s="31"/>
      <c r="D84" s="31"/>
      <c r="E84" s="186"/>
    </row>
    <row r="85" spans="1:10" ht="15.5" x14ac:dyDescent="0.35">
      <c r="A85" s="117" t="s">
        <v>152</v>
      </c>
      <c r="B85" s="117"/>
      <c r="C85" s="117"/>
      <c r="D85" s="117"/>
      <c r="E85" s="190"/>
      <c r="F85" s="117"/>
      <c r="I85" s="117"/>
      <c r="J85" s="117"/>
    </row>
  </sheetData>
  <protectedRanges>
    <protectedRange sqref="D12:D17 D36:D41 D60:D65 E15:E17 D43:E49 D27:E31 E39:E41 D51:E55 E63:E65 D75:E79 E33 E57 E81 D67:E73 D19:E25 F16 J16" name="Ancillary Inputs"/>
    <protectedRange sqref="H13:I13 H12 H16:H22" name="Ancillary Inputs_1"/>
  </protectedRanges>
  <mergeCells count="2">
    <mergeCell ref="C6:D6"/>
    <mergeCell ref="H13:I13"/>
  </mergeCells>
  <conditionalFormatting sqref="C5">
    <cfRule type="expression" dxfId="32" priority="2">
      <formula>IF(AND(sysChk=0,sysWarn=0),1,0)</formula>
    </cfRule>
    <cfRule type="expression" dxfId="31" priority="3">
      <formula>IF(AND(sysChk=0,sysWarn&lt;&gt;0),1,0)</formula>
    </cfRule>
    <cfRule type="expression" dxfId="30"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736600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736600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736600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736600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736600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736600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736600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0</xdr:rowOff>
                  </from>
                  <to>
                    <xdr:col>7</xdr:col>
                    <xdr:colOff>736600</xdr:colOff>
                    <xdr:row>23</xdr:row>
                    <xdr:rowOff>63500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22</xdr:row>
                    <xdr:rowOff>0</xdr:rowOff>
                  </from>
                  <to>
                    <xdr:col>7</xdr:col>
                    <xdr:colOff>736600</xdr:colOff>
                    <xdr:row>23</xdr:row>
                    <xdr:rowOff>50800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22</xdr:row>
                    <xdr:rowOff>0</xdr:rowOff>
                  </from>
                  <to>
                    <xdr:col>7</xdr:col>
                    <xdr:colOff>736600</xdr:colOff>
                    <xdr:row>23</xdr:row>
                    <xdr:rowOff>57150</xdr:rowOff>
                  </to>
                </anchor>
              </controlPr>
            </control>
          </mc:Choice>
        </mc:AlternateContent>
        <mc:AlternateContent xmlns:mc="http://schemas.openxmlformats.org/markup-compatibility/2006">
          <mc:Choice Requires="x14">
            <control shapeId="58380" r:id="rId14" name="Check Box 12">
              <controlPr defaultSize="0" autoFill="0" autoLine="0" autoPict="0">
                <anchor moveWithCells="1">
                  <from>
                    <xdr:col>7</xdr:col>
                    <xdr:colOff>457200</xdr:colOff>
                    <xdr:row>15</xdr:row>
                    <xdr:rowOff>6350</xdr:rowOff>
                  </from>
                  <to>
                    <xdr:col>7</xdr:col>
                    <xdr:colOff>736600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0" customHeight="1" zeroHeight="1" x14ac:dyDescent="0.25"/>
  <cols>
    <col min="1" max="2" width="5" customWidth="1"/>
    <col min="3" max="3" width="28.69921875" customWidth="1"/>
    <col min="4" max="4" width="45.5" customWidth="1"/>
    <col min="5" max="8" width="18.3984375" customWidth="1"/>
    <col min="9" max="11" width="9.69921875" hidden="1" customWidth="1"/>
    <col min="12" max="12" width="10.69921875" customWidth="1"/>
    <col min="13" max="13" width="40.3984375" customWidth="1"/>
    <col min="14" max="14" width="10.3984375" customWidth="1"/>
    <col min="15" max="15" width="37.19921875" customWidth="1"/>
    <col min="16" max="16" width="101.69921875" customWidth="1"/>
    <col min="17" max="17" width="9.19921875" customWidth="1"/>
    <col min="18" max="19" width="0" hidden="1" customWidth="1"/>
    <col min="20" max="16384" width="9.19921875" hidden="1"/>
  </cols>
  <sheetData>
    <row r="1" spans="1:17" ht="11.5" x14ac:dyDescent="0.25">
      <c r="A1" s="109"/>
      <c r="B1" s="109"/>
      <c r="C1" s="110"/>
      <c r="D1" s="109"/>
      <c r="E1" s="109"/>
      <c r="F1" s="109"/>
      <c r="G1" s="109"/>
      <c r="H1" s="109"/>
      <c r="I1" s="109"/>
      <c r="J1" s="109"/>
      <c r="K1" s="109"/>
      <c r="L1" s="109"/>
      <c r="M1" s="109"/>
      <c r="N1" s="109"/>
      <c r="O1" s="109"/>
      <c r="P1" s="109"/>
      <c r="Q1" s="109"/>
    </row>
    <row r="2" spans="1:17" ht="13" x14ac:dyDescent="0.25">
      <c r="A2" s="109"/>
      <c r="B2" s="109"/>
      <c r="C2" s="111" t="str">
        <f>cstProjectName</f>
        <v>RM 6273 Employee Benefits</v>
      </c>
      <c r="D2" s="109"/>
      <c r="E2" s="109"/>
      <c r="F2" s="109"/>
      <c r="G2" s="109"/>
      <c r="H2" s="109"/>
      <c r="I2" s="109"/>
      <c r="J2" s="109"/>
      <c r="K2" s="109"/>
      <c r="L2" s="109"/>
      <c r="M2" s="109"/>
      <c r="N2" s="109"/>
      <c r="O2" s="109"/>
      <c r="P2" s="109"/>
      <c r="Q2" s="109"/>
    </row>
    <row r="3" spans="1:17"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1.5"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row>
    <row r="7" spans="1:17" ht="11.5" x14ac:dyDescent="0.25">
      <c r="A7" s="109"/>
      <c r="B7" s="109"/>
      <c r="C7" s="109"/>
      <c r="D7" s="109"/>
      <c r="E7" s="109"/>
      <c r="F7" s="109"/>
      <c r="G7" s="109"/>
      <c r="H7" s="109"/>
      <c r="I7" s="109"/>
      <c r="J7" s="109"/>
      <c r="K7" s="109"/>
      <c r="L7" s="109"/>
      <c r="M7" s="109"/>
      <c r="N7" s="109"/>
      <c r="O7" s="109"/>
      <c r="P7" s="109"/>
      <c r="Q7" s="109"/>
    </row>
    <row r="8" spans="1:17" ht="11.5" x14ac:dyDescent="0.25">
      <c r="A8" s="83">
        <f>SUM(A9:A34)</f>
        <v>0</v>
      </c>
      <c r="B8" s="83">
        <f>SUM(B9:B34)</f>
        <v>0</v>
      </c>
      <c r="C8" s="116"/>
      <c r="D8" s="116"/>
      <c r="E8" s="116"/>
      <c r="F8" s="116"/>
      <c r="G8" s="116"/>
      <c r="H8" s="116"/>
      <c r="I8" s="116"/>
      <c r="J8" s="116"/>
      <c r="K8" s="116"/>
      <c r="L8" s="116"/>
      <c r="M8" s="116"/>
      <c r="N8" s="116"/>
      <c r="O8" s="116"/>
      <c r="P8" s="116"/>
      <c r="Q8" s="116"/>
    </row>
    <row r="9" spans="1:17" ht="11.5" x14ac:dyDescent="0.25">
      <c r="A9" s="80"/>
      <c r="B9" s="80"/>
      <c r="C9" s="80"/>
      <c r="D9" s="80"/>
      <c r="E9" s="80"/>
      <c r="F9" s="80"/>
      <c r="G9" s="80"/>
      <c r="H9" s="80"/>
      <c r="I9" s="80"/>
      <c r="J9" s="80"/>
      <c r="K9" s="80"/>
      <c r="L9" s="80"/>
      <c r="M9" s="80"/>
      <c r="N9" s="80"/>
      <c r="O9" s="80"/>
      <c r="P9" s="80"/>
    </row>
    <row r="10" spans="1:17" ht="15.5" x14ac:dyDescent="0.35">
      <c r="A10" s="3"/>
      <c r="B10" s="3"/>
      <c r="C10" s="273" t="s">
        <v>1</v>
      </c>
      <c r="D10" s="273"/>
      <c r="E10" s="273"/>
      <c r="F10" s="274"/>
      <c r="G10" s="288" t="str">
        <f>CHOOSE('Bidder Instructions'!$E$40,'1.1b Lead Financial Input'!D$18,'1.1a Lead Financial Input'!D$18)</f>
        <v>Lead Bidder Name</v>
      </c>
      <c r="H10" s="289"/>
      <c r="I10" s="289"/>
      <c r="J10" s="289"/>
      <c r="K10" s="289"/>
      <c r="L10" s="289"/>
      <c r="M10" s="289"/>
      <c r="N10" s="289"/>
      <c r="O10" s="289"/>
      <c r="P10" s="290"/>
    </row>
    <row r="11" spans="1:17" ht="15.5" x14ac:dyDescent="0.35">
      <c r="A11" s="3"/>
      <c r="B11" s="3"/>
      <c r="C11" s="273" t="s">
        <v>0</v>
      </c>
      <c r="D11" s="273"/>
      <c r="E11" s="273"/>
      <c r="F11" s="274"/>
      <c r="G11" s="288">
        <f>'2.1 Lead Ancillary Input '!D12</f>
        <v>0</v>
      </c>
      <c r="H11" s="289"/>
      <c r="I11" s="289"/>
      <c r="J11" s="289"/>
      <c r="K11" s="289"/>
      <c r="L11" s="289"/>
      <c r="M11" s="289"/>
      <c r="N11" s="289"/>
      <c r="O11" s="289"/>
      <c r="P11" s="290"/>
    </row>
    <row r="12" spans="1:17" ht="15.5" x14ac:dyDescent="0.35">
      <c r="A12" s="3"/>
      <c r="B12" s="3"/>
      <c r="C12" s="273" t="s">
        <v>45</v>
      </c>
      <c r="D12" s="273"/>
      <c r="E12" s="273"/>
      <c r="F12" s="274"/>
      <c r="G12" s="288">
        <f>'2.1 Lead Ancillary Input '!D13</f>
        <v>0</v>
      </c>
      <c r="H12" s="289"/>
      <c r="I12" s="289"/>
      <c r="J12" s="289"/>
      <c r="K12" s="289"/>
      <c r="L12" s="289"/>
      <c r="M12" s="289"/>
      <c r="N12" s="289"/>
      <c r="O12" s="289"/>
      <c r="P12" s="290"/>
    </row>
    <row r="13" spans="1:17" ht="15.5" x14ac:dyDescent="0.35">
      <c r="A13" s="3"/>
      <c r="B13" s="3"/>
      <c r="C13" s="273" t="s">
        <v>46</v>
      </c>
      <c r="D13" s="273"/>
      <c r="E13" s="273"/>
      <c r="F13" s="274"/>
      <c r="G13" s="288">
        <f>'2.1 Lead Ancillary Input '!D14</f>
        <v>0</v>
      </c>
      <c r="H13" s="289"/>
      <c r="I13" s="289"/>
      <c r="J13" s="289"/>
      <c r="K13" s="289"/>
      <c r="L13" s="289"/>
      <c r="M13" s="289"/>
      <c r="N13" s="289"/>
      <c r="O13" s="289"/>
      <c r="P13" s="290"/>
    </row>
    <row r="14" spans="1:17" ht="15.5" x14ac:dyDescent="0.35">
      <c r="A14" s="3"/>
      <c r="B14" s="3"/>
      <c r="C14" s="273" t="s">
        <v>63</v>
      </c>
      <c r="D14" s="273"/>
      <c r="E14" s="273"/>
      <c r="F14" s="274"/>
      <c r="G14" s="291" t="str">
        <f>CHOOSE('Bidder Instructions'!$E$40,'1.1b Lead Financial Input'!M$21,'1.1a Lead Financial Input'!F$21)</f>
        <v>31/XX/20XX</v>
      </c>
      <c r="H14" s="292"/>
      <c r="I14" s="292"/>
      <c r="J14" s="292"/>
      <c r="K14" s="292"/>
      <c r="L14" s="292"/>
      <c r="M14" s="292"/>
      <c r="N14" s="292"/>
      <c r="O14" s="292"/>
      <c r="P14" s="293"/>
    </row>
    <row r="15" spans="1:17" ht="15.5" x14ac:dyDescent="0.35">
      <c r="A15" s="3"/>
      <c r="B15" s="3"/>
      <c r="C15" s="2"/>
      <c r="D15" s="4"/>
      <c r="E15" s="4"/>
      <c r="F15" s="4"/>
      <c r="G15" s="4"/>
      <c r="H15" s="4"/>
      <c r="I15" s="4"/>
      <c r="J15" s="4"/>
      <c r="K15" s="4"/>
      <c r="L15" s="4"/>
      <c r="M15" s="4"/>
      <c r="N15" s="4"/>
      <c r="O15" s="4"/>
      <c r="P15" s="4"/>
    </row>
    <row r="16" spans="1:17" ht="15.5" x14ac:dyDescent="0.35">
      <c r="A16" s="3"/>
      <c r="B16" s="3"/>
      <c r="C16" s="2"/>
      <c r="D16" s="4"/>
      <c r="E16" s="4"/>
      <c r="F16" s="4"/>
      <c r="G16" s="4"/>
      <c r="H16" s="4"/>
      <c r="I16" s="4"/>
      <c r="J16" s="4"/>
      <c r="K16" s="4"/>
      <c r="L16" s="4"/>
      <c r="M16" s="4"/>
      <c r="N16" s="4"/>
      <c r="O16" s="4"/>
      <c r="P16" s="4"/>
    </row>
    <row r="17" spans="1:16" ht="15.5" x14ac:dyDescent="0.35">
      <c r="A17" s="3"/>
      <c r="B17" s="3"/>
      <c r="C17" s="97" t="s">
        <v>396</v>
      </c>
      <c r="D17" s="3"/>
      <c r="E17" s="5"/>
      <c r="F17" s="5"/>
      <c r="G17" s="4"/>
      <c r="H17" s="4"/>
      <c r="I17" s="4"/>
      <c r="J17" s="4"/>
      <c r="K17" s="4"/>
      <c r="L17" s="4"/>
      <c r="M17" s="6"/>
      <c r="N17" s="6"/>
      <c r="O17" s="4"/>
      <c r="P17" s="4"/>
    </row>
    <row r="18" spans="1:16" ht="15.5" customHeight="1" x14ac:dyDescent="0.35">
      <c r="A18" s="8"/>
      <c r="B18" s="8"/>
      <c r="C18" s="275" t="s">
        <v>3</v>
      </c>
      <c r="D18" s="276"/>
      <c r="E18" s="7"/>
      <c r="F18" s="7" t="s">
        <v>56</v>
      </c>
      <c r="G18" s="155"/>
      <c r="H18" s="155" t="s">
        <v>59</v>
      </c>
      <c r="I18" s="155" t="s">
        <v>60</v>
      </c>
      <c r="J18" s="155"/>
      <c r="K18" s="155" t="s">
        <v>61</v>
      </c>
      <c r="L18" s="279" t="s">
        <v>397</v>
      </c>
      <c r="M18" s="280"/>
      <c r="N18" s="280"/>
      <c r="O18" s="280"/>
      <c r="P18" s="281"/>
    </row>
    <row r="19" spans="1:16" ht="141" customHeight="1" x14ac:dyDescent="0.35">
      <c r="A19" s="3"/>
      <c r="B19" s="3"/>
      <c r="C19" s="156">
        <v>1</v>
      </c>
      <c r="D19" s="156" t="s">
        <v>161</v>
      </c>
      <c r="E19" s="157" t="e">
        <f>CHOOSE('Bidder Instructions'!$E$40,'1.1b Lead Financial Input'!J134,'1.1a Lead Financial Input'!E156)</f>
        <v>#DIV/0!</v>
      </c>
      <c r="F19" s="157" t="e">
        <f>CHOOSE('Bidder Instructions'!$E$40,'1.1b Lead Financial Input'!M134,'1.1a Lead Financial Input'!F156)</f>
        <v>#DIV/0!</v>
      </c>
      <c r="G19" s="213" t="e">
        <f>CHOOSE('Bidder Instructions'!$E$40,'1.1b Lead Financial Input'!J146,'1.1a Lead Financial Input'!E168)</f>
        <v>#DIV/0!</v>
      </c>
      <c r="H19" s="213" t="e">
        <f>CHOOSE('Bidder Instructions'!$E$40,'1.1b Lead Financial Input'!M146,'1.1a Lead Financial Input'!F168)</f>
        <v>#DIV/0!</v>
      </c>
      <c r="I19" s="9"/>
      <c r="J19" s="9"/>
      <c r="K19" s="9"/>
      <c r="L19" s="282"/>
      <c r="M19" s="283"/>
      <c r="N19" s="283"/>
      <c r="O19" s="283"/>
      <c r="P19" s="284"/>
    </row>
    <row r="20" spans="1:16" ht="141" customHeight="1" x14ac:dyDescent="0.35">
      <c r="A20" s="3"/>
      <c r="B20" s="3"/>
      <c r="C20" s="156">
        <v>2</v>
      </c>
      <c r="D20" s="156" t="s">
        <v>66</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A</v>
      </c>
      <c r="H20" s="213" t="str">
        <f>CHOOSE('Bidder Instructions'!$E$40,'1.1b Lead Financial Input'!M147,'1.1a Lead Financial Input'!F169)</f>
        <v>A</v>
      </c>
      <c r="I20" s="9"/>
      <c r="J20" s="9"/>
      <c r="K20" s="9"/>
      <c r="L20" s="277"/>
      <c r="M20" s="278"/>
      <c r="N20" s="278"/>
      <c r="O20" s="278"/>
      <c r="P20" s="272"/>
    </row>
    <row r="21" spans="1:16" ht="141" customHeight="1" x14ac:dyDescent="0.35">
      <c r="A21" s="3"/>
      <c r="B21" s="3"/>
      <c r="C21" s="156" t="s">
        <v>67</v>
      </c>
      <c r="D21" s="156" t="s">
        <v>247</v>
      </c>
      <c r="E21" s="158" t="str">
        <f>CHOOSE('Bidder Instructions'!$E$40,'1.1b Lead Financial Input'!J136,'1.1a Lead Financial Input'!E158)</f>
        <v>N/A</v>
      </c>
      <c r="F21" s="158" t="str">
        <f>CHOOSE('Bidder Instructions'!$E$40,'1.1b Lead Financial Input'!M136,'1.1a Lead Financial Input'!F158)</f>
        <v>N/A</v>
      </c>
      <c r="G21" s="213" t="str">
        <f>CHOOSE('Bidder Instructions'!$E$40,'1.1b Lead Financial Input'!J148,'1.1a Lead Financial Input'!E170)</f>
        <v>N/A</v>
      </c>
      <c r="H21" s="213" t="str">
        <f>CHOOSE('Bidder Instructions'!$E$40,'1.1b Lead Financial Input'!M148,'1.1a Lead Financial Input'!F170)</f>
        <v>N/A</v>
      </c>
      <c r="I21" s="9"/>
      <c r="J21" s="9"/>
      <c r="K21" s="9"/>
      <c r="L21" s="277"/>
      <c r="M21" s="278"/>
      <c r="N21" s="278"/>
      <c r="O21" s="278"/>
      <c r="P21" s="272"/>
    </row>
    <row r="22" spans="1:16" ht="141" customHeight="1" x14ac:dyDescent="0.35">
      <c r="A22" s="3"/>
      <c r="B22" s="3"/>
      <c r="C22" s="156" t="s">
        <v>70</v>
      </c>
      <c r="D22" s="156" t="s">
        <v>75</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77"/>
      <c r="M22" s="278"/>
      <c r="N22" s="278"/>
      <c r="O22" s="278"/>
      <c r="P22" s="272"/>
    </row>
    <row r="23" spans="1:16" ht="141" customHeight="1" x14ac:dyDescent="0.35">
      <c r="A23" s="3"/>
      <c r="B23" s="3"/>
      <c r="C23" s="156">
        <v>4</v>
      </c>
      <c r="D23" s="156" t="s">
        <v>79</v>
      </c>
      <c r="E23" s="157" t="e">
        <f>CHOOSE('Bidder Instructions'!$E$40,'1.1b Lead Financial Input'!J138,'1.1a Lead Financial Input'!E160)</f>
        <v>#DIV/0!</v>
      </c>
      <c r="F23" s="157" t="e">
        <f>CHOOSE('Bidder Instructions'!$E$40,'1.1b Lead Financial Input'!M138,'1.1a Lead Financial Input'!F160)</f>
        <v>#DIV/0!</v>
      </c>
      <c r="G23" s="213" t="e">
        <f>CHOOSE('Bidder Instructions'!$E$40,'1.1b Lead Financial Input'!J150,'1.1a Lead Financial Input'!E172)</f>
        <v>#DIV/0!</v>
      </c>
      <c r="H23" s="213" t="e">
        <f>CHOOSE('Bidder Instructions'!$E$40,'1.1b Lead Financial Input'!M150,'1.1a Lead Financial Input'!F172)</f>
        <v>#DIV/0!</v>
      </c>
      <c r="I23" s="9"/>
      <c r="J23" s="9"/>
      <c r="K23" s="9"/>
      <c r="L23" s="285"/>
      <c r="M23" s="286"/>
      <c r="N23" s="286"/>
      <c r="O23" s="286"/>
      <c r="P23" s="287"/>
    </row>
    <row r="24" spans="1:16" ht="141" customHeight="1" x14ac:dyDescent="0.35">
      <c r="A24" s="3"/>
      <c r="B24" s="3"/>
      <c r="C24" s="156">
        <v>5</v>
      </c>
      <c r="D24" s="156" t="s">
        <v>73</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85"/>
      <c r="M24" s="286"/>
      <c r="N24" s="286"/>
      <c r="O24" s="286"/>
      <c r="P24" s="287"/>
    </row>
    <row r="25" spans="1:16" ht="141" customHeight="1" x14ac:dyDescent="0.35">
      <c r="A25" s="3"/>
      <c r="B25" s="3"/>
      <c r="C25" s="156">
        <v>6</v>
      </c>
      <c r="D25" s="156" t="s">
        <v>76</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85"/>
      <c r="M25" s="286"/>
      <c r="N25" s="286"/>
      <c r="O25" s="286"/>
      <c r="P25" s="287"/>
    </row>
    <row r="26" spans="1:16" ht="141" customHeight="1" x14ac:dyDescent="0.35">
      <c r="A26" s="3"/>
      <c r="B26" s="3"/>
      <c r="C26" s="156">
        <v>7</v>
      </c>
      <c r="D26" s="156" t="s">
        <v>77</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77"/>
      <c r="M26" s="278"/>
      <c r="N26" s="278"/>
      <c r="O26" s="278"/>
      <c r="P26" s="272"/>
    </row>
    <row r="27" spans="1:16" ht="141" customHeight="1" x14ac:dyDescent="0.35">
      <c r="A27" s="3"/>
      <c r="B27" s="3"/>
      <c r="C27" s="156">
        <v>8</v>
      </c>
      <c r="D27" s="156" t="s">
        <v>78</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77"/>
      <c r="M27" s="278"/>
      <c r="N27" s="278"/>
      <c r="O27" s="278"/>
      <c r="P27" s="272"/>
    </row>
    <row r="28" spans="1:16" ht="15.5" x14ac:dyDescent="0.35">
      <c r="A28" s="3"/>
      <c r="B28" s="3"/>
      <c r="C28" s="2"/>
      <c r="D28" s="2"/>
      <c r="E28" s="4"/>
      <c r="F28" s="4"/>
      <c r="G28" s="4"/>
      <c r="H28" s="4"/>
      <c r="I28" s="4"/>
      <c r="J28" s="4"/>
      <c r="K28" s="4"/>
      <c r="L28" s="4"/>
      <c r="M28" s="4"/>
      <c r="N28" s="4"/>
      <c r="O28" s="4"/>
      <c r="P28" s="4"/>
    </row>
    <row r="29" spans="1:16" ht="15.5" x14ac:dyDescent="0.35">
      <c r="A29" s="3"/>
      <c r="B29" s="3"/>
      <c r="C29" s="2"/>
      <c r="D29" s="2"/>
      <c r="E29" s="4"/>
      <c r="F29" s="4"/>
      <c r="G29" s="4"/>
      <c r="H29" s="4"/>
      <c r="I29" s="4"/>
      <c r="J29" s="4"/>
      <c r="K29" s="4"/>
      <c r="L29" s="4"/>
      <c r="M29" s="4"/>
      <c r="N29" s="4"/>
      <c r="O29" s="4"/>
      <c r="P29" s="4"/>
    </row>
    <row r="30" spans="1:16" ht="15.5" x14ac:dyDescent="0.35">
      <c r="A30" s="3"/>
      <c r="B30" s="3"/>
      <c r="C30" s="2"/>
      <c r="D30" s="2"/>
      <c r="E30" s="4"/>
      <c r="F30" s="4"/>
      <c r="G30" s="4"/>
      <c r="H30" s="4"/>
      <c r="I30" s="4"/>
      <c r="J30" s="4"/>
      <c r="K30" s="4"/>
      <c r="L30" s="4"/>
      <c r="M30" s="4"/>
      <c r="N30" s="4"/>
      <c r="O30" s="4"/>
      <c r="P30" s="4"/>
    </row>
    <row r="31" spans="1:16" ht="15.5" x14ac:dyDescent="0.35">
      <c r="A31" s="3"/>
      <c r="B31" s="3"/>
      <c r="C31" s="2"/>
      <c r="D31" s="2"/>
      <c r="E31" s="4"/>
      <c r="F31" s="4"/>
      <c r="G31" s="4"/>
      <c r="H31" s="4"/>
      <c r="I31" s="4"/>
      <c r="J31" s="4"/>
      <c r="K31" s="4"/>
      <c r="L31" s="4"/>
      <c r="M31" s="4"/>
      <c r="N31" s="4"/>
      <c r="O31" s="4"/>
      <c r="P31" s="4"/>
    </row>
    <row r="32" spans="1:16" ht="15.5" x14ac:dyDescent="0.35">
      <c r="A32" s="3"/>
      <c r="B32" s="3"/>
      <c r="C32" s="2"/>
      <c r="D32" s="2"/>
      <c r="E32" s="4"/>
      <c r="F32" s="4"/>
      <c r="G32" s="4"/>
      <c r="H32" s="4"/>
      <c r="I32" s="4"/>
      <c r="J32" s="4"/>
      <c r="K32" s="4"/>
      <c r="L32" s="4"/>
      <c r="M32" s="4"/>
      <c r="N32" s="4"/>
      <c r="O32" s="4"/>
      <c r="P32" s="4"/>
    </row>
    <row r="33" spans="1:17" ht="15.5" x14ac:dyDescent="0.35">
      <c r="A33" s="3"/>
      <c r="B33" s="3"/>
      <c r="C33" s="2"/>
      <c r="D33" s="2"/>
      <c r="E33" s="4"/>
      <c r="F33" s="4"/>
      <c r="G33" s="4"/>
      <c r="H33" s="4"/>
      <c r="I33" s="4"/>
      <c r="J33" s="4"/>
      <c r="K33" s="4"/>
      <c r="L33" s="4"/>
      <c r="M33" s="4"/>
      <c r="N33" s="4"/>
      <c r="O33" s="4"/>
      <c r="P33" s="4"/>
    </row>
    <row r="34" spans="1:17" ht="15.5" x14ac:dyDescent="0.35">
      <c r="A34" s="117" t="s">
        <v>152</v>
      </c>
      <c r="B34" s="117"/>
      <c r="C34" s="117"/>
      <c r="D34" s="117"/>
      <c r="E34" s="117"/>
      <c r="F34" s="117"/>
      <c r="G34" s="117"/>
      <c r="H34" s="117"/>
      <c r="I34" s="117"/>
      <c r="J34" s="117"/>
      <c r="K34" s="117"/>
      <c r="L34" s="117"/>
      <c r="M34" s="117"/>
      <c r="N34" s="117"/>
      <c r="O34" s="117"/>
      <c r="P34" s="117"/>
      <c r="Q34" s="117"/>
    </row>
    <row r="35" spans="1:17" ht="14.5" customHeight="1" x14ac:dyDescent="0.25"/>
    <row r="36" spans="1:17" ht="14.5" hidden="1" customHeight="1" x14ac:dyDescent="0.25"/>
    <row r="37" spans="1:17" ht="14.5" hidden="1" customHeight="1" x14ac:dyDescent="0.25"/>
    <row r="38" spans="1:17" ht="14.5" hidden="1" customHeight="1" x14ac:dyDescent="0.25"/>
    <row r="39" spans="1:17" ht="14.5" hidden="1" customHeight="1" x14ac:dyDescent="0.25"/>
    <row r="40" spans="1:17" ht="14.5" hidden="1" customHeight="1" x14ac:dyDescent="0.25"/>
    <row r="41" spans="1:17" ht="14.5" hidden="1" customHeight="1" x14ac:dyDescent="0.25"/>
    <row r="42" spans="1:17" ht="14.5" hidden="1" customHeight="1" x14ac:dyDescent="0.25"/>
    <row r="43" spans="1:17" ht="14.5" hidden="1" customHeight="1" x14ac:dyDescent="0.25"/>
    <row r="44" spans="1:17" ht="14.5" hidden="1" customHeight="1" x14ac:dyDescent="0.25"/>
    <row r="45" spans="1:17" ht="14.5" hidden="1" customHeight="1" x14ac:dyDescent="0.25"/>
    <row r="46" spans="1:17" ht="14.5" hidden="1" customHeight="1" x14ac:dyDescent="0.25"/>
    <row r="47" spans="1:17" ht="14.5" hidden="1" customHeight="1" x14ac:dyDescent="0.25"/>
  </sheetData>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19:K27">
    <cfRule type="expression" dxfId="29" priority="8" stopIfTrue="1">
      <formula>G19="R"</formula>
    </cfRule>
    <cfRule type="expression" dxfId="28" priority="9" stopIfTrue="1">
      <formula>G19="A"</formula>
    </cfRule>
    <cfRule type="expression" dxfId="27" priority="10" stopIfTrue="1">
      <formula>G19="G"</formula>
    </cfRule>
  </conditionalFormatting>
  <conditionalFormatting sqref="C5">
    <cfRule type="expression" dxfId="26" priority="2">
      <formula>IF(AND(sysChk=0,sysWarn=0),1,0)</formula>
    </cfRule>
    <cfRule type="expression" dxfId="25" priority="3">
      <formula>IF(AND(sysChk=0,sysWarn&lt;&gt;0),1,0)</formula>
    </cfRule>
    <cfRule type="expression" dxfId="24"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27.19921875" customWidth="1"/>
    <col min="4" max="4" width="53.0976562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6273 Employee Benefits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0" t="str">
        <f>HYPERLINK("#'Contents'!A1","Click for Contents")</f>
        <v>Click for Contents</v>
      </c>
      <c r="D6" s="24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3" t="s">
        <v>1</v>
      </c>
      <c r="D10" s="273"/>
      <c r="E10" s="273"/>
      <c r="F10" s="273"/>
      <c r="G10" s="274"/>
      <c r="H10" s="297" t="str">
        <f>CHOOSE('Bidder Instructions'!$E$40,'1.1b Lead Financial Input'!AB$18,'1.1a Lead Financial Input'!M$18)</f>
        <v>Ultimate Parent Name</v>
      </c>
      <c r="I10" s="297"/>
      <c r="J10" s="297"/>
      <c r="K10" s="297"/>
      <c r="L10" s="297"/>
      <c r="M10" s="297"/>
      <c r="N10" s="297"/>
      <c r="O10" s="297"/>
      <c r="P10" s="297"/>
      <c r="Q10" s="297"/>
      <c r="R10" s="297"/>
    </row>
    <row r="11" spans="1:19" ht="15.5" x14ac:dyDescent="0.35">
      <c r="A11" s="3"/>
      <c r="B11" s="3"/>
      <c r="C11" s="273" t="s">
        <v>0</v>
      </c>
      <c r="D11" s="273"/>
      <c r="E11" s="273"/>
      <c r="F11" s="273"/>
      <c r="G11" s="274"/>
      <c r="H11" s="297">
        <f>'2.1 Lead Ancillary Input '!D60</f>
        <v>0</v>
      </c>
      <c r="I11" s="297"/>
      <c r="J11" s="297"/>
      <c r="K11" s="297"/>
      <c r="L11" s="297"/>
      <c r="M11" s="297"/>
      <c r="N11" s="297"/>
      <c r="O11" s="297"/>
      <c r="P11" s="297"/>
      <c r="Q11" s="297"/>
      <c r="R11" s="297"/>
    </row>
    <row r="12" spans="1:19" ht="15.5" x14ac:dyDescent="0.35">
      <c r="A12" s="3"/>
      <c r="B12" s="3"/>
      <c r="C12" s="273" t="s">
        <v>45</v>
      </c>
      <c r="D12" s="273"/>
      <c r="E12" s="273"/>
      <c r="F12" s="273"/>
      <c r="G12" s="274"/>
      <c r="H12" s="297">
        <f>'2.1 Lead Ancillary Input '!D61</f>
        <v>0</v>
      </c>
      <c r="I12" s="297"/>
      <c r="J12" s="297"/>
      <c r="K12" s="297"/>
      <c r="L12" s="297"/>
      <c r="M12" s="297"/>
      <c r="N12" s="297"/>
      <c r="O12" s="297"/>
      <c r="P12" s="297"/>
      <c r="Q12" s="297"/>
      <c r="R12" s="297"/>
    </row>
    <row r="13" spans="1:19" ht="15.5" x14ac:dyDescent="0.35">
      <c r="A13" s="3"/>
      <c r="B13" s="3"/>
      <c r="C13" s="273" t="s">
        <v>46</v>
      </c>
      <c r="D13" s="273"/>
      <c r="E13" s="273"/>
      <c r="F13" s="273"/>
      <c r="G13" s="274"/>
      <c r="H13" s="297">
        <f>'2.1 Lead Ancillary Input '!D62</f>
        <v>0</v>
      </c>
      <c r="I13" s="297"/>
      <c r="J13" s="297"/>
      <c r="K13" s="297"/>
      <c r="L13" s="297"/>
      <c r="M13" s="297"/>
      <c r="N13" s="297"/>
      <c r="O13" s="297"/>
      <c r="P13" s="297"/>
      <c r="Q13" s="297"/>
      <c r="R13" s="297"/>
    </row>
    <row r="14" spans="1:19" ht="15.5" x14ac:dyDescent="0.35">
      <c r="A14" s="3"/>
      <c r="B14" s="3"/>
      <c r="C14" s="273" t="s">
        <v>63</v>
      </c>
      <c r="D14" s="273"/>
      <c r="E14" s="273"/>
      <c r="F14" s="273"/>
      <c r="G14" s="274"/>
      <c r="H14" s="295" t="str">
        <f>CHOOSE('Bidder Instructions'!$E$40,'1.1b Lead Financial Input'!AE$21,'1.1a Lead Financial Input'!O$21)</f>
        <v>31/XX/20XX</v>
      </c>
      <c r="I14" s="295"/>
      <c r="J14" s="295"/>
      <c r="K14" s="295"/>
      <c r="L14" s="295"/>
      <c r="M14" s="295"/>
      <c r="N14" s="295"/>
      <c r="O14" s="295"/>
      <c r="P14" s="295"/>
      <c r="Q14" s="295"/>
      <c r="R14" s="29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396</v>
      </c>
      <c r="D17" s="3"/>
      <c r="E17" s="5"/>
      <c r="F17" s="5"/>
      <c r="G17" s="5"/>
      <c r="H17" s="4"/>
      <c r="I17" s="4"/>
      <c r="J17" s="4"/>
      <c r="K17" s="4"/>
      <c r="L17" s="4"/>
      <c r="M17" s="4"/>
      <c r="N17" s="4"/>
      <c r="O17" s="6"/>
      <c r="P17" s="6"/>
      <c r="Q17" s="4"/>
      <c r="R17" s="4"/>
    </row>
    <row r="18" spans="1:18" ht="15.5" customHeight="1" x14ac:dyDescent="0.35">
      <c r="A18" s="8"/>
      <c r="B18" s="8"/>
      <c r="C18" s="177" t="s">
        <v>3</v>
      </c>
      <c r="D18" s="177"/>
      <c r="E18" s="7" t="s">
        <v>57</v>
      </c>
      <c r="F18" s="7"/>
      <c r="G18" s="7" t="s">
        <v>56</v>
      </c>
      <c r="H18" s="155" t="s">
        <v>58</v>
      </c>
      <c r="I18" s="155"/>
      <c r="J18" s="155" t="s">
        <v>59</v>
      </c>
      <c r="K18" s="155" t="s">
        <v>60</v>
      </c>
      <c r="L18" s="155"/>
      <c r="M18" s="155" t="s">
        <v>61</v>
      </c>
      <c r="N18" s="296" t="s">
        <v>397</v>
      </c>
      <c r="O18" s="296"/>
      <c r="P18" s="296"/>
      <c r="Q18" s="296"/>
      <c r="R18" s="296"/>
    </row>
    <row r="19" spans="1:18" ht="141" customHeight="1" x14ac:dyDescent="0.35">
      <c r="A19" s="3"/>
      <c r="B19" s="3"/>
      <c r="C19" s="156">
        <v>1</v>
      </c>
      <c r="D19" s="156" t="s">
        <v>161</v>
      </c>
      <c r="E19" s="157" t="e">
        <f>CHOOSE('Bidder Instructions'!$E$40,'1.1b Lead Financial Input'!AC134,'1.1a Lead Financial Input'!#REF!)</f>
        <v>#REF!</v>
      </c>
      <c r="F19" s="157" t="e">
        <f>CHOOSE('Bidder Instructions'!$E$40,'1.1b Lead Financial Input'!AD134,'1.1a Lead Financial Input'!N156)</f>
        <v>#DIV/0!</v>
      </c>
      <c r="G19" s="157" t="e">
        <f>CHOOSE('Bidder Instructions'!$E$40,'1.1b Lead Financial Input'!AE134,'1.1a Lead Financial Input'!O156)</f>
        <v>#DIV/0!</v>
      </c>
      <c r="H19" s="159" t="e">
        <f>CHOOSE('Bidder Instructions'!$E$40,'1.1b Lead Financial Input'!AC146,'1.1a Lead Financial Input'!#REF!)</f>
        <v>#REF!</v>
      </c>
      <c r="I19" s="159" t="e">
        <f>CHOOSE('Bidder Instructions'!$E$40,'1.1b Lead Financial Input'!AD146,'1.1a Lead Financial Input'!N168)</f>
        <v>#DIV/0!</v>
      </c>
      <c r="J19" s="159" t="e">
        <f>CHOOSE('Bidder Instructions'!$E$40,'1.1b Lead Financial Input'!AE146,'1.1a Lead Financial Input'!O168)</f>
        <v>#DIV/0!</v>
      </c>
      <c r="K19" s="9"/>
      <c r="L19" s="9"/>
      <c r="M19" s="9"/>
      <c r="N19" s="294"/>
      <c r="O19" s="294"/>
      <c r="P19" s="294"/>
      <c r="Q19" s="294"/>
      <c r="R19" s="294"/>
    </row>
    <row r="20" spans="1:18" ht="141" customHeight="1" x14ac:dyDescent="0.35">
      <c r="A20" s="3"/>
      <c r="B20" s="3"/>
      <c r="C20" s="156">
        <v>2</v>
      </c>
      <c r="D20" s="156" t="s">
        <v>66</v>
      </c>
      <c r="E20" s="158" t="e">
        <f>CHOOSE('Bidder Instructions'!$E$40,'1.1b Lead Financial Input'!AC135,'1.1a Lead Financial Input'!#REF!)</f>
        <v>#REF!</v>
      </c>
      <c r="F20" s="158">
        <f>CHOOSE('Bidder Instructions'!$E$40,'1.1b Lead Financial Input'!AD135,'1.1a Lead Financial Input'!N157)</f>
        <v>0</v>
      </c>
      <c r="G20" s="158">
        <f>CHOOSE('Bidder Instructions'!$E$40,'1.1b Lead Financial Input'!AE135,'1.1a Lead Financial Input'!O157)</f>
        <v>0</v>
      </c>
      <c r="H20" s="159" t="e">
        <f>CHOOSE('Bidder Instructions'!$E$40,'1.1b Lead Financial Input'!AC147,'1.1a Lead Financial Input'!#REF!)</f>
        <v>#REF!</v>
      </c>
      <c r="I20" s="159" t="str">
        <f>CHOOSE('Bidder Instructions'!$E$40,'1.1b Lead Financial Input'!AD147,'1.1a Lead Financial Input'!N169)</f>
        <v>A</v>
      </c>
      <c r="J20" s="159" t="str">
        <f>CHOOSE('Bidder Instructions'!$E$40,'1.1b Lead Financial Input'!AE147,'1.1a Lead Financial Input'!O169)</f>
        <v>A</v>
      </c>
      <c r="K20" s="9"/>
      <c r="L20" s="9"/>
      <c r="M20" s="9"/>
      <c r="N20" s="294"/>
      <c r="O20" s="294"/>
      <c r="P20" s="294"/>
      <c r="Q20" s="294"/>
      <c r="R20" s="294"/>
    </row>
    <row r="21" spans="1:18" ht="141" customHeight="1" x14ac:dyDescent="0.35">
      <c r="A21" s="3"/>
      <c r="B21" s="3"/>
      <c r="C21" s="156" t="s">
        <v>67</v>
      </c>
      <c r="D21" s="156" t="s">
        <v>247</v>
      </c>
      <c r="E21" s="158" t="e">
        <f>CHOOSE('Bidder Instructions'!$E$40,'1.1b Lead Financial Input'!AC136,'1.1a Lead Financial Input'!#REF!)</f>
        <v>#REF!</v>
      </c>
      <c r="F21" s="158" t="str">
        <f>CHOOSE('Bidder Instructions'!$E$40,'1.1b Lead Financial Input'!AD136,'1.1a Lead Financial Input'!N158)</f>
        <v>N/A</v>
      </c>
      <c r="G21" s="158" t="str">
        <f>CHOOSE('Bidder Instructions'!$E$40,'1.1b Lead Financial Input'!AE136,'1.1a Lead Financial Input'!O158)</f>
        <v>N/A</v>
      </c>
      <c r="H21" s="159" t="e">
        <f>CHOOSE('Bidder Instructions'!$E$40,'1.1b Lead Financial Input'!AC148,'1.1a Lead Financial Input'!#REF!)</f>
        <v>#REF!</v>
      </c>
      <c r="I21" s="159" t="str">
        <f>CHOOSE('Bidder Instructions'!$E$40,'1.1b Lead Financial Input'!AD148,'1.1a Lead Financial Input'!N170)</f>
        <v>N/A</v>
      </c>
      <c r="J21" s="159" t="str">
        <f>CHOOSE('Bidder Instructions'!$E$40,'1.1b Lead Financial Input'!AE148,'1.1a Lead Financial Input'!O170)</f>
        <v>N/A</v>
      </c>
      <c r="K21" s="9"/>
      <c r="L21" s="9"/>
      <c r="M21" s="9"/>
      <c r="N21" s="294"/>
      <c r="O21" s="294"/>
      <c r="P21" s="294"/>
      <c r="Q21" s="294"/>
      <c r="R21" s="294"/>
    </row>
    <row r="22" spans="1:18" ht="141" customHeight="1" x14ac:dyDescent="0.35">
      <c r="A22" s="3"/>
      <c r="B22" s="3"/>
      <c r="C22" s="156" t="s">
        <v>70</v>
      </c>
      <c r="D22" s="156" t="s">
        <v>75</v>
      </c>
      <c r="E22" s="157" t="e">
        <f>CHOOSE('Bidder Instructions'!$E$40,'1.1b Lead Financial Input'!AC137,'1.1a Lead Financial Input'!#REF!)</f>
        <v>#REF!</v>
      </c>
      <c r="F22" s="157" t="e">
        <f>CHOOSE('Bidder Instructions'!$E$40,'1.1b Lead Financial Input'!AD137,'1.1a Lead Financial Input'!N159)</f>
        <v>#DIV/0!</v>
      </c>
      <c r="G22" s="157" t="e">
        <f>CHOOSE('Bidder Instructions'!$E$40,'1.1b Lead Financial Input'!AE137,'1.1a Lead Financial Input'!O159)</f>
        <v>#DIV/0!</v>
      </c>
      <c r="H22" s="159" t="e">
        <f>CHOOSE('Bidder Instructions'!$E$40,'1.1b Lead Financial Input'!AC149,'1.1a Lead Financial Input'!#REF!)</f>
        <v>#REF!</v>
      </c>
      <c r="I22" s="159" t="e">
        <f>CHOOSE('Bidder Instructions'!$E$40,'1.1b Lead Financial Input'!AD149,'1.1a Lead Financial Input'!N171)</f>
        <v>#DIV/0!</v>
      </c>
      <c r="J22" s="159" t="e">
        <f>CHOOSE('Bidder Instructions'!$E$40,'1.1b Lead Financial Input'!AE149,'1.1a Lead Financial Input'!O171)</f>
        <v>#DIV/0!</v>
      </c>
      <c r="K22" s="9"/>
      <c r="L22" s="9"/>
      <c r="M22" s="9"/>
      <c r="N22" s="294"/>
      <c r="O22" s="294"/>
      <c r="P22" s="294"/>
      <c r="Q22" s="294"/>
      <c r="R22" s="294"/>
    </row>
    <row r="23" spans="1:18" ht="141" customHeight="1" x14ac:dyDescent="0.35">
      <c r="A23" s="3"/>
      <c r="B23" s="3"/>
      <c r="C23" s="156">
        <v>4</v>
      </c>
      <c r="D23" s="156" t="s">
        <v>79</v>
      </c>
      <c r="E23" s="157" t="e">
        <f>CHOOSE('Bidder Instructions'!$E$40,'1.1b Lead Financial Input'!AC138,'1.1a Lead Financial Input'!#REF!)</f>
        <v>#REF!</v>
      </c>
      <c r="F23" s="157" t="e">
        <f>CHOOSE('Bidder Instructions'!$E$40,'1.1b Lead Financial Input'!AD138,'1.1a Lead Financial Input'!N160)</f>
        <v>#DIV/0!</v>
      </c>
      <c r="G23" s="157" t="e">
        <f>CHOOSE('Bidder Instructions'!$E$40,'1.1b Lead Financial Input'!AE138,'1.1a Lead Financial Input'!O160)</f>
        <v>#DIV/0!</v>
      </c>
      <c r="H23" s="159" t="e">
        <f>CHOOSE('Bidder Instructions'!$E$40,'1.1b Lead Financial Input'!AC150,'1.1a Lead Financial Input'!#REF!)</f>
        <v>#REF!</v>
      </c>
      <c r="I23" s="159" t="e">
        <f>CHOOSE('Bidder Instructions'!$E$40,'1.1b Lead Financial Input'!AD150,'1.1a Lead Financial Input'!N172)</f>
        <v>#DIV/0!</v>
      </c>
      <c r="J23" s="161" t="e">
        <f>CHOOSE('Bidder Instructions'!$E$40,'1.1b Lead Financial Input'!AE150,'1.1a Lead Financial Input'!O172)</f>
        <v>#DIV/0!</v>
      </c>
      <c r="K23" s="160"/>
      <c r="L23" s="9"/>
      <c r="M23" s="162"/>
      <c r="N23" s="286"/>
      <c r="O23" s="286"/>
      <c r="P23" s="286"/>
      <c r="Q23" s="286"/>
      <c r="R23" s="287"/>
    </row>
    <row r="24" spans="1:18" ht="141" customHeight="1" x14ac:dyDescent="0.35">
      <c r="A24" s="3"/>
      <c r="B24" s="3"/>
      <c r="C24" s="156">
        <v>5</v>
      </c>
      <c r="D24" s="156" t="s">
        <v>73</v>
      </c>
      <c r="E24" s="157" t="e">
        <f>CHOOSE('Bidder Instructions'!$E$40,'1.1b Lead Financial Input'!AC139,'1.1a Lead Financial Input'!#REF!)</f>
        <v>#REF!</v>
      </c>
      <c r="F24" s="157" t="e">
        <f>CHOOSE('Bidder Instructions'!$E$40,'1.1b Lead Financial Input'!AD139,'1.1a Lead Financial Input'!N161)</f>
        <v>#DIV/0!</v>
      </c>
      <c r="G24" s="157" t="e">
        <f>CHOOSE('Bidder Instructions'!$E$40,'1.1b Lead Financial Input'!AE139,'1.1a Lead Financial Input'!O161)</f>
        <v>#DIV/0!</v>
      </c>
      <c r="H24" s="159" t="e">
        <f>CHOOSE('Bidder Instructions'!$E$40,'1.1b Lead Financial Input'!AC151,'1.1a Lead Financial Input'!#REF!)</f>
        <v>#REF!</v>
      </c>
      <c r="I24" s="159" t="str">
        <f>CHOOSE('Bidder Instructions'!$E$40,'1.1b Lead Financial Input'!AD151,'1.1a Lead Financial Input'!N173)</f>
        <v>G</v>
      </c>
      <c r="J24" s="161" t="str">
        <f>CHOOSE('Bidder Instructions'!$E$40,'1.1b Lead Financial Input'!AE151,'1.1a Lead Financial Input'!O173)</f>
        <v>G</v>
      </c>
      <c r="K24" s="160"/>
      <c r="L24" s="9"/>
      <c r="M24" s="162"/>
      <c r="N24" s="286"/>
      <c r="O24" s="286"/>
      <c r="P24" s="286"/>
      <c r="Q24" s="286"/>
      <c r="R24" s="287"/>
    </row>
    <row r="25" spans="1:18" ht="141" customHeight="1" x14ac:dyDescent="0.35">
      <c r="A25" s="3"/>
      <c r="B25" s="3"/>
      <c r="C25" s="156">
        <v>6</v>
      </c>
      <c r="D25" s="156" t="s">
        <v>76</v>
      </c>
      <c r="E25" s="157" t="e">
        <f>CHOOSE('Bidder Instructions'!$E$40,'1.1b Lead Financial Input'!AC140,'1.1a Lead Financial Input'!#REF!)</f>
        <v>#REF!</v>
      </c>
      <c r="F25" s="157" t="e">
        <f>CHOOSE('Bidder Instructions'!$E$40,'1.1b Lead Financial Input'!AD140,'1.1a Lead Financial Input'!N162)</f>
        <v>#DIV/0!</v>
      </c>
      <c r="G25" s="157" t="e">
        <f>CHOOSE('Bidder Instructions'!$E$40,'1.1b Lead Financial Input'!AE140,'1.1a Lead Financial Input'!O162)</f>
        <v>#DIV/0!</v>
      </c>
      <c r="H25" s="159" t="e">
        <f>CHOOSE('Bidder Instructions'!$E$40,'1.1b Lead Financial Input'!AC152,'1.1a Lead Financial Input'!#REF!)</f>
        <v>#REF!</v>
      </c>
      <c r="I25" s="159" t="e">
        <f>CHOOSE('Bidder Instructions'!$E$40,'1.1b Lead Financial Input'!AD152,'1.1a Lead Financial Input'!N174)</f>
        <v>#DIV/0!</v>
      </c>
      <c r="J25" s="161" t="e">
        <f>CHOOSE('Bidder Instructions'!$E$40,'1.1b Lead Financial Input'!AE152,'1.1a Lead Financial Input'!O174)</f>
        <v>#DIV/0!</v>
      </c>
      <c r="K25" s="160"/>
      <c r="L25" s="9"/>
      <c r="M25" s="162"/>
      <c r="N25" s="286"/>
      <c r="O25" s="286"/>
      <c r="P25" s="286"/>
      <c r="Q25" s="286"/>
      <c r="R25" s="287"/>
    </row>
    <row r="26" spans="1:18" ht="141" customHeight="1" x14ac:dyDescent="0.35">
      <c r="A26" s="3"/>
      <c r="B26" s="3"/>
      <c r="C26" s="156">
        <v>7</v>
      </c>
      <c r="D26" s="156" t="s">
        <v>77</v>
      </c>
      <c r="E26" s="157" t="e">
        <f>CHOOSE('Bidder Instructions'!$E$40,'1.1b Lead Financial Input'!AC141,'1.1a Lead Financial Input'!#REF!)</f>
        <v>#REF!</v>
      </c>
      <c r="F26" s="157">
        <f>CHOOSE('Bidder Instructions'!$E$40,'1.1b Lead Financial Input'!AD141,'1.1a Lead Financial Input'!N163)</f>
        <v>0</v>
      </c>
      <c r="G26" s="157">
        <f>CHOOSE('Bidder Instructions'!$E$40,'1.1b Lead Financial Input'!AE141,'1.1a Lead Financial Input'!O163)</f>
        <v>0</v>
      </c>
      <c r="H26" s="159" t="e">
        <f>CHOOSE('Bidder Instructions'!$E$40,'1.1b Lead Financial Input'!AC153,'1.1a Lead Financial Input'!#REF!)</f>
        <v>#REF!</v>
      </c>
      <c r="I26" s="159" t="str">
        <f>CHOOSE('Bidder Instructions'!$E$40,'1.1b Lead Financial Input'!AD153,'1.1a Lead Financial Input'!N175)</f>
        <v>R</v>
      </c>
      <c r="J26" s="159" t="str">
        <f>CHOOSE('Bidder Instructions'!$E$40,'1.1b Lead Financial Input'!AE153,'1.1a Lead Financial Input'!O175)</f>
        <v>R</v>
      </c>
      <c r="K26" s="9"/>
      <c r="L26" s="9"/>
      <c r="M26" s="9"/>
      <c r="N26" s="294"/>
      <c r="O26" s="294"/>
      <c r="P26" s="294"/>
      <c r="Q26" s="294"/>
      <c r="R26" s="294"/>
    </row>
    <row r="27" spans="1:18" ht="141" customHeight="1" x14ac:dyDescent="0.35">
      <c r="A27" s="3"/>
      <c r="B27" s="3"/>
      <c r="C27" s="156">
        <v>8</v>
      </c>
      <c r="D27" s="156" t="s">
        <v>78</v>
      </c>
      <c r="E27" s="158" t="e">
        <f>CHOOSE('Bidder Instructions'!$E$40,'1.1b Lead Financial Input'!AC142,'1.1a Lead Financial Input'!#REF!)</f>
        <v>#REF!</v>
      </c>
      <c r="F27" s="158" t="e">
        <f>CHOOSE('Bidder Instructions'!$E$40,'1.1b Lead Financial Input'!AD142,'1.1a Lead Financial Input'!N164)</f>
        <v>#DIV/0!</v>
      </c>
      <c r="G27" s="158" t="e">
        <f>CHOOSE('Bidder Instructions'!$E$40,'1.1b Lead Financial Input'!AE142,'1.1a Lead Financial Input'!O164)</f>
        <v>#DIV/0!</v>
      </c>
      <c r="H27" s="213" t="e">
        <f>CHOOSE('Bidder Instructions'!$E$40,'1.1b Lead Financial Input'!AC154,'1.1a Lead Financial Input'!#REF!)</f>
        <v>#REF!</v>
      </c>
      <c r="I27" s="213" t="e">
        <f>CHOOSE('Bidder Instructions'!$E$40,'1.1b Lead Financial Input'!AD154,'1.1a Lead Financial Input'!N176)</f>
        <v>#DIV/0!</v>
      </c>
      <c r="J27" s="213" t="e">
        <f>CHOOSE('Bidder Instructions'!$E$40,'1.1b Lead Financial Input'!AE154,'1.1a Lead Financial Input'!O176)</f>
        <v>#DIV/0!</v>
      </c>
      <c r="K27" s="10"/>
      <c r="L27" s="10"/>
      <c r="M27" s="10"/>
      <c r="N27" s="294"/>
      <c r="O27" s="294"/>
      <c r="P27" s="294"/>
      <c r="Q27" s="294"/>
      <c r="R27" s="29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152</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H20:M27 I19:M19">
    <cfRule type="expression" dxfId="20" priority="8" stopIfTrue="1">
      <formula>H19="R"</formula>
    </cfRule>
    <cfRule type="expression" dxfId="19" priority="9" stopIfTrue="1">
      <formula>H19="A"</formula>
    </cfRule>
    <cfRule type="expression" dxfId="18" priority="10" stopIfTrue="1">
      <formula>H19="G"</formula>
    </cfRule>
  </conditionalFormatting>
  <conditionalFormatting sqref="C5">
    <cfRule type="expression" dxfId="17" priority="2">
      <formula>IF(AND(sysChk=0,sysWarn=0),1,0)</formula>
    </cfRule>
    <cfRule type="expression" dxfId="16" priority="3">
      <formula>IF(AND(sysChk=0,sysWarn&lt;&gt;0),1,0)</formula>
    </cfRule>
    <cfRule type="expression" dxfId="15"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885439bf-a03e-4994-a2bc-2a223ebc4ddc"/>
    <ds:schemaRef ds:uri="http://schemas.microsoft.com/office/2006/metadata/properties"/>
    <ds:schemaRef ds:uri="http://purl.org/dc/terms/"/>
    <ds:schemaRef ds:uri="cc793e0e-7ede-4355-8289-18a94c370c4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2023-01-27T15:56:48Z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