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66925"/>
  <mc:AlternateContent xmlns:mc="http://schemas.openxmlformats.org/markup-compatibility/2006">
    <mc:Choice Requires="x15">
      <x15ac:absPath xmlns:x15ac="http://schemas.microsoft.com/office/spreadsheetml/2010/11/ac" url="C:\Users\jacki\OneDrive\Documents\Clients\24-027 Penzance Dry Dock\Procurement\Concrete\"/>
    </mc:Choice>
  </mc:AlternateContent>
  <xr:revisionPtr revIDLastSave="0" documentId="13_ncr:1_{33C1ED47-9741-4798-87A4-38591A0405F2}" xr6:coauthVersionLast="47" xr6:coauthVersionMax="47" xr10:uidLastSave="{00000000-0000-0000-0000-000000000000}"/>
  <bookViews>
    <workbookView xWindow="28680" yWindow="-120" windowWidth="29040" windowHeight="15720" tabRatio="742" xr2:uid="{00000000-000D-0000-FFFF-FFFF00000000}"/>
  </bookViews>
  <sheets>
    <sheet name="BoQ Title Page" sheetId="15" r:id="rId1"/>
    <sheet name="Contents&amp;QA" sheetId="12" r:id="rId2"/>
    <sheet name="BoQ Pricing Notes" sheetId="14" r:id="rId3"/>
    <sheet name="Summary" sheetId="7" r:id="rId4"/>
    <sheet name="Project Preliminaries" sheetId="20" r:id="rId5"/>
    <sheet name="Schedule of Works" sheetId="18" r:id="rId6"/>
  </sheets>
  <externalReferences>
    <externalReference r:id="rId7"/>
    <externalReference r:id="rId8"/>
    <externalReference r:id="rId9"/>
    <externalReference r:id="rId10"/>
  </externalReferences>
  <definedNames>
    <definedName name="_k1" localSheetId="4" hidden="1">#REF!</definedName>
    <definedName name="_k1" hidden="1">#REF!</definedName>
    <definedName name="_Key1" hidden="1">#REF!</definedName>
    <definedName name="_Order1" hidden="1">255</definedName>
    <definedName name="_Ref2">'[1]Bldg&amp;Facility'!$B$3:$G$67</definedName>
    <definedName name="_Ref3">'[1]Bldg&amp;Facility'!$B$3:$F$67</definedName>
    <definedName name="_Sort" localSheetId="4" hidden="1">#REF!</definedName>
    <definedName name="_Sort" hidden="1">#REF!</definedName>
    <definedName name="Accommodation" localSheetId="4">#REF!</definedName>
    <definedName name="Accommodation">#REF!</definedName>
    <definedName name="addresses">#REF!</definedName>
    <definedName name="Bill001Page1">#REF!</definedName>
    <definedName name="Bill001Page10">#REF!</definedName>
    <definedName name="Bill001Page11">#REF!</definedName>
    <definedName name="Bill001Page12">#REF!</definedName>
    <definedName name="Bill001Page13">#REF!</definedName>
    <definedName name="Bill001Page14">#REF!</definedName>
    <definedName name="Bill001Page15">#REF!</definedName>
    <definedName name="Bill001Page16">#REF!</definedName>
    <definedName name="Bill001Page17">#REF!</definedName>
    <definedName name="Bill001Page18">#REF!</definedName>
    <definedName name="Bill001Page19">#REF!</definedName>
    <definedName name="Bill001Page2">#REF!</definedName>
    <definedName name="Bill001Page3">#REF!</definedName>
    <definedName name="Bill001Page4">#REF!</definedName>
    <definedName name="Bill001Page5">#REF!</definedName>
    <definedName name="Bill001Page6">#REF!</definedName>
    <definedName name="Bill001Page7">#REF!</definedName>
    <definedName name="Bill001Page8">#REF!</definedName>
    <definedName name="Bill001Page9">#REF!</definedName>
    <definedName name="CONTRACT_TITLE">#REF!</definedName>
    <definedName name="ContractNumber">#REF!</definedName>
    <definedName name="FB_1">#REF!</definedName>
    <definedName name="FB_1CONT">#REF!</definedName>
    <definedName name="FB2P1">#REF!</definedName>
    <definedName name="FB2P2">#REF!</definedName>
    <definedName name="FB2P3">#REF!</definedName>
    <definedName name="FB2P4">#REF!</definedName>
    <definedName name="FB2P5">#REF!</definedName>
    <definedName name="FB2P6">#REF!</definedName>
    <definedName name="GFA" localSheetId="4">'[2]4'!$B$3</definedName>
    <definedName name="GFA">'[3]4'!$B$3</definedName>
    <definedName name="NIA" localSheetId="4">'[2]4'!$B$4</definedName>
    <definedName name="NIA">'[3]4'!$B$4</definedName>
    <definedName name="_xlnm.Print_Area" localSheetId="2">'BoQ Pricing Notes'!$A$1:$C$77</definedName>
    <definedName name="_xlnm.Print_Area" localSheetId="0">'BoQ Title Page'!$A$1:$I$29</definedName>
    <definedName name="_xlnm.Print_Area" localSheetId="1">'Contents&amp;QA'!$A$1:$E$46</definedName>
    <definedName name="_xlnm.Print_Area" localSheetId="3">Summary!$A$1:$F$23</definedName>
    <definedName name="_xlnm.Print_Titles" localSheetId="3">Summary!$1:$4</definedName>
    <definedName name="s_curve" localSheetId="4">#REF!</definedName>
    <definedName name="s_curve">#REF!</definedName>
    <definedName name="s_curves">[4]Cover!$C$65:$D$166</definedName>
    <definedName name="selectrange" localSheetId="4">#REF!</definedName>
    <definedName name="selectrange">#REF!</definedName>
    <definedName name="TenderDate">#REF!</definedName>
    <definedName name="TenderNumber">#REF!</definedName>
    <definedName name="test_a">#REF!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8" i="7" l="1"/>
  <c r="D14" i="18"/>
  <c r="D11" i="18"/>
  <c r="D118" i="18"/>
  <c r="D98" i="18"/>
  <c r="A2" i="20"/>
  <c r="A1" i="20"/>
  <c r="A2" i="18"/>
  <c r="A1" i="18"/>
  <c r="D156" i="18" l="1"/>
  <c r="D151" i="18"/>
  <c r="D146" i="18"/>
  <c r="D135" i="18"/>
  <c r="D129" i="18"/>
  <c r="D126" i="18"/>
  <c r="D123" i="18"/>
  <c r="D120" i="18"/>
  <c r="D112" i="18"/>
  <c r="D109" i="18"/>
  <c r="D106" i="18"/>
  <c r="D95" i="18"/>
  <c r="D91" i="18"/>
  <c r="D88" i="18"/>
  <c r="D85" i="18"/>
  <c r="D82" i="18"/>
  <c r="D77" i="18"/>
  <c r="D74" i="18"/>
  <c r="D71" i="18"/>
  <c r="D68" i="18"/>
  <c r="D65" i="18"/>
  <c r="D62" i="18"/>
  <c r="D59" i="18"/>
  <c r="D56" i="18"/>
  <c r="D53" i="18"/>
  <c r="D50" i="18"/>
  <c r="D47" i="18"/>
  <c r="D32" i="18"/>
  <c r="F38" i="20" l="1"/>
  <c r="F40" i="20"/>
  <c r="F29" i="20"/>
  <c r="Y29" i="20" s="1"/>
  <c r="C32" i="20"/>
  <c r="Y40" i="20" l="1"/>
  <c r="F19" i="20" l="1"/>
  <c r="F87" i="20"/>
  <c r="F31" i="20"/>
  <c r="F50" i="20" l="1"/>
  <c r="F49" i="20"/>
  <c r="F75" i="20"/>
  <c r="F17" i="20"/>
  <c r="N70" i="20"/>
  <c r="F70" i="20"/>
  <c r="F62" i="20"/>
  <c r="F60" i="20"/>
  <c r="H46" i="20"/>
  <c r="F46" i="20"/>
  <c r="H45" i="20"/>
  <c r="F45" i="20"/>
  <c r="F21" i="20"/>
  <c r="X89" i="20"/>
  <c r="W89" i="20"/>
  <c r="V89" i="20"/>
  <c r="U89" i="20"/>
  <c r="T89" i="20"/>
  <c r="S89" i="20"/>
  <c r="R89" i="20"/>
  <c r="Q89" i="20"/>
  <c r="P89" i="20"/>
  <c r="M89" i="20"/>
  <c r="G89" i="20"/>
  <c r="L80" i="20"/>
  <c r="F80" i="20"/>
  <c r="L79" i="20"/>
  <c r="L78" i="20"/>
  <c r="H78" i="20"/>
  <c r="I78" i="20" s="1"/>
  <c r="F76" i="20"/>
  <c r="H73" i="20"/>
  <c r="F72" i="20"/>
  <c r="F71" i="20"/>
  <c r="N69" i="20"/>
  <c r="F69" i="20"/>
  <c r="N68" i="20"/>
  <c r="F68" i="20"/>
  <c r="N67" i="20"/>
  <c r="H67" i="20"/>
  <c r="F67" i="20"/>
  <c r="N66" i="20"/>
  <c r="F59" i="20"/>
  <c r="F58" i="20"/>
  <c r="F57" i="20"/>
  <c r="F56" i="20"/>
  <c r="F55" i="20"/>
  <c r="F54" i="20"/>
  <c r="F53" i="20"/>
  <c r="F52" i="20"/>
  <c r="F47" i="20"/>
  <c r="F44" i="20"/>
  <c r="F41" i="20"/>
  <c r="F34" i="20"/>
  <c r="F33" i="20"/>
  <c r="F25" i="20"/>
  <c r="F23" i="20"/>
  <c r="I22" i="20"/>
  <c r="H22" i="20"/>
  <c r="F20" i="20"/>
  <c r="F18" i="20"/>
  <c r="H8" i="20"/>
  <c r="H7" i="20"/>
  <c r="H6" i="20"/>
  <c r="Y44" i="20" l="1"/>
  <c r="C35" i="20"/>
  <c r="F35" i="20" s="1"/>
  <c r="C61" i="20"/>
  <c r="F61" i="20" s="1"/>
  <c r="C51" i="20"/>
  <c r="F51" i="20" s="1"/>
  <c r="C13" i="20"/>
  <c r="F13" i="20" s="1"/>
  <c r="C16" i="20"/>
  <c r="C14" i="20"/>
  <c r="F14" i="20" s="1"/>
  <c r="F22" i="20"/>
  <c r="C48" i="20"/>
  <c r="F48" i="20" s="1"/>
  <c r="C26" i="20"/>
  <c r="F26" i="20" s="1"/>
  <c r="C12" i="20"/>
  <c r="F12" i="20" s="1"/>
  <c r="C85" i="20"/>
  <c r="F85" i="20" s="1"/>
  <c r="C86" i="20"/>
  <c r="F86" i="20" s="1"/>
  <c r="H42" i="20"/>
  <c r="C63" i="20"/>
  <c r="F63" i="20" s="1"/>
  <c r="L89" i="20"/>
  <c r="C15" i="20"/>
  <c r="F15" i="20" s="1"/>
  <c r="C24" i="20"/>
  <c r="F24" i="20" s="1"/>
  <c r="I30" i="20"/>
  <c r="C66" i="20"/>
  <c r="F66" i="20" s="1"/>
  <c r="F32" i="20"/>
  <c r="H10" i="20"/>
  <c r="I10" i="20" s="1"/>
  <c r="I7" i="20"/>
  <c r="J22" i="20"/>
  <c r="H30" i="20"/>
  <c r="H44" i="20"/>
  <c r="H54" i="20"/>
  <c r="N73" i="20"/>
  <c r="O73" i="20" s="1"/>
  <c r="O89" i="20" s="1"/>
  <c r="Y66" i="20" l="1"/>
  <c r="Y85" i="20"/>
  <c r="Y51" i="20"/>
  <c r="Y61" i="20"/>
  <c r="Y26" i="20"/>
  <c r="Y35" i="20"/>
  <c r="Y63" i="20"/>
  <c r="Y32" i="20"/>
  <c r="Y86" i="20"/>
  <c r="F16" i="20"/>
  <c r="F39" i="20"/>
  <c r="J30" i="20"/>
  <c r="J89" i="20" s="1"/>
  <c r="I73" i="20"/>
  <c r="H74" i="20" s="1"/>
  <c r="N89" i="20"/>
  <c r="H89" i="20"/>
  <c r="K22" i="20"/>
  <c r="K89" i="20" s="1"/>
  <c r="F89" i="20" l="1"/>
  <c r="E13" i="7" s="1"/>
  <c r="Y16" i="20"/>
  <c r="Y89" i="20" s="1"/>
  <c r="I89" i="20"/>
  <c r="E15" i="7" l="1"/>
  <c r="E10" i="7" l="1"/>
  <c r="E23" i="7" s="1"/>
  <c r="D15" i="7" l="1"/>
</calcChain>
</file>

<file path=xl/sharedStrings.xml><?xml version="1.0" encoding="utf-8"?>
<sst xmlns="http://schemas.openxmlformats.org/spreadsheetml/2006/main" count="289" uniqueCount="201">
  <si>
    <t xml:space="preserve">Penzance Dry Dock </t>
  </si>
  <si>
    <t>Employer's Pricing Document</t>
  </si>
  <si>
    <t>Contents</t>
  </si>
  <si>
    <t>Pricing Notes</t>
  </si>
  <si>
    <t>General Summary</t>
  </si>
  <si>
    <t>Pricing Items</t>
  </si>
  <si>
    <t>Project Preliminaries</t>
  </si>
  <si>
    <t>Schedule of Works</t>
  </si>
  <si>
    <t>Employer's Bill of Quantities</t>
  </si>
  <si>
    <t>Notes for completion of the Pricing Document</t>
  </si>
  <si>
    <t>This Schedule of Works has been prepared using the Design Information included as part of this tender and as noted below.</t>
  </si>
  <si>
    <t>Descriptions and measurement rules are based on New Rules of Measurement (NRM) 1, however some items are grouped by element for clarity. All quantities are approximate and the tendering Contractors are to satisfy themselves of the exact quantities. Any variation in quantities shown within this document is at the Contractors risk.</t>
  </si>
  <si>
    <t>Should the tenderer identify any discrepancies between the Design Information issued with this tender and this Pricing Document, they should raise this as a clarification during the tender period. In all instances, the design information should take precedence.</t>
  </si>
  <si>
    <t>Tenderers are required to compete this Schedule of Works in full, any item not priced will be deemed to be included within the tendered sum.</t>
  </si>
  <si>
    <t>Tenderers are required to be fully cognisant of the corresponding Specifications and Drawings issued as design information with this tender when pricing each item. The full content of the design information is to be considered.</t>
  </si>
  <si>
    <t xml:space="preserve">Works Sections - All items included under each heading follow the broad principles of NRM1.  </t>
  </si>
  <si>
    <t>Pricing Notes (Cont'd)</t>
  </si>
  <si>
    <t>Whilst the formula calculations have been included, it is the tenderers responsibility to ensure these are correct and totalled correctly.</t>
  </si>
  <si>
    <t>The Contractor is to comply fully with the following tender documents:</t>
  </si>
  <si>
    <t>MBA 24060 Series:</t>
  </si>
  <si>
    <t>Penzance Dry Dock, Penzance - MBA Designers Risk Assessment REV B 23.09.24</t>
  </si>
  <si>
    <t>Transmittal Structures_S1_241014</t>
  </si>
  <si>
    <t>Transmittal Structures_S2_241014</t>
  </si>
  <si>
    <t>11_F</t>
  </si>
  <si>
    <t>12_E</t>
  </si>
  <si>
    <t>20_B</t>
  </si>
  <si>
    <t>21_B</t>
  </si>
  <si>
    <t>22_B</t>
  </si>
  <si>
    <t>23_B</t>
  </si>
  <si>
    <t>24_B</t>
  </si>
  <si>
    <t>25_B</t>
  </si>
  <si>
    <t>26_B</t>
  </si>
  <si>
    <t>30_D</t>
  </si>
  <si>
    <t>31_D</t>
  </si>
  <si>
    <t>32_D</t>
  </si>
  <si>
    <t>33_D</t>
  </si>
  <si>
    <t>34_C</t>
  </si>
  <si>
    <t>35_B</t>
  </si>
  <si>
    <t>36_C</t>
  </si>
  <si>
    <t>50_B</t>
  </si>
  <si>
    <t>51_C</t>
  </si>
  <si>
    <t>52_A</t>
  </si>
  <si>
    <t>53_A</t>
  </si>
  <si>
    <t>Structural Specification-Rev C-2024-09-27</t>
  </si>
  <si>
    <t>BBS-24060-50_A</t>
  </si>
  <si>
    <t>BBS-24060-51-01-B</t>
  </si>
  <si>
    <t>BBS-24060-52-01-A</t>
  </si>
  <si>
    <t>BBS-24060-53-01-A</t>
  </si>
  <si>
    <t>Penzance Dry Dock</t>
  </si>
  <si>
    <t>Tender</t>
  </si>
  <si>
    <t>£</t>
  </si>
  <si>
    <t>Preliminaries</t>
  </si>
  <si>
    <t>Preliminaries Sub-Total</t>
  </si>
  <si>
    <t>Risk Register</t>
  </si>
  <si>
    <t>Risk allowance</t>
  </si>
  <si>
    <t>Fee</t>
  </si>
  <si>
    <t>GRAND TOTAL</t>
  </si>
  <si>
    <t>Element</t>
  </si>
  <si>
    <t>Qty</t>
  </si>
  <si>
    <t>Unit</t>
  </si>
  <si>
    <t>Rate</t>
  </si>
  <si>
    <t>Total</t>
  </si>
  <si>
    <t>Time Related</t>
  </si>
  <si>
    <t>Anticapted Project Duration</t>
  </si>
  <si>
    <t>weeks</t>
  </si>
  <si>
    <t>Site Establishment</t>
  </si>
  <si>
    <t>Site Office</t>
  </si>
  <si>
    <t>Weeks</t>
  </si>
  <si>
    <t>Container</t>
  </si>
  <si>
    <t>Welfare - Combined with Site Office</t>
  </si>
  <si>
    <t xml:space="preserve">WC </t>
  </si>
  <si>
    <t>Office / site cleaning</t>
  </si>
  <si>
    <t>Delivery &amp; Collection</t>
  </si>
  <si>
    <t>No.</t>
  </si>
  <si>
    <t>Site hoardings</t>
  </si>
  <si>
    <t>Item</t>
  </si>
  <si>
    <t>Branding, lighting and adaptions to hoardings</t>
  </si>
  <si>
    <t>Telecoms / Broadband Set Up. Not required, use existing</t>
  </si>
  <si>
    <t>Site Radios</t>
  </si>
  <si>
    <t xml:space="preserve">Temporary Water Supply </t>
  </si>
  <si>
    <t>Temporary Water Installation</t>
  </si>
  <si>
    <t xml:space="preserve">Temporary Electric Supply </t>
  </si>
  <si>
    <t>Temporary Electric Installation</t>
  </si>
  <si>
    <t>Stationary, Printing etc.</t>
  </si>
  <si>
    <t>Project Supervision</t>
  </si>
  <si>
    <t>Visting Contract Manager</t>
  </si>
  <si>
    <t>Site Supervisor</t>
  </si>
  <si>
    <t>Weeks -8 to -1</t>
  </si>
  <si>
    <t>Weeks 1 to 28</t>
  </si>
  <si>
    <t>Weeks 12-30</t>
  </si>
  <si>
    <t>Weeks 30-52</t>
  </si>
  <si>
    <t>Off site Parking</t>
  </si>
  <si>
    <t>Quantity Surveyor</t>
  </si>
  <si>
    <t>Weeks 1 to 12</t>
  </si>
  <si>
    <t>Weeks 13-28</t>
  </si>
  <si>
    <t>Setting Out Engineers</t>
  </si>
  <si>
    <t>Visits</t>
  </si>
  <si>
    <t>Plant Hire</t>
  </si>
  <si>
    <t>Tower crane</t>
  </si>
  <si>
    <t>Erect crane</t>
  </si>
  <si>
    <t>item</t>
  </si>
  <si>
    <t>Decommission crane</t>
  </si>
  <si>
    <t>Supply to tower crane</t>
  </si>
  <si>
    <t>Crane accessories</t>
  </si>
  <si>
    <t>Scaffolding allowance</t>
  </si>
  <si>
    <t>Scaffolding netting and security</t>
  </si>
  <si>
    <t>Scaffold inspections</t>
  </si>
  <si>
    <t>Loading Towers</t>
  </si>
  <si>
    <t>No</t>
  </si>
  <si>
    <t>Access 'Haki' Stairs</t>
  </si>
  <si>
    <t>Internal tower scaffolds</t>
  </si>
  <si>
    <t>MEWP</t>
  </si>
  <si>
    <t>Laser Level</t>
  </si>
  <si>
    <t>Temporary Internal Stairs</t>
  </si>
  <si>
    <t>Stubby trailer Hire</t>
  </si>
  <si>
    <t>Forklift - crane</t>
  </si>
  <si>
    <t>days</t>
  </si>
  <si>
    <t>Forklift offsite</t>
  </si>
  <si>
    <t>Tipper truck</t>
  </si>
  <si>
    <t>Chainsaw and fuel</t>
  </si>
  <si>
    <t>Small tools</t>
  </si>
  <si>
    <t>Hire rebates</t>
  </si>
  <si>
    <t>Health &amp; Safety</t>
  </si>
  <si>
    <t>PPE allowance</t>
  </si>
  <si>
    <t xml:space="preserve">CDM Principal Contrator Role </t>
  </si>
  <si>
    <t>1st Aid</t>
  </si>
  <si>
    <t>Fire Points</t>
  </si>
  <si>
    <t>Nr</t>
  </si>
  <si>
    <t>Temp fire alarms</t>
  </si>
  <si>
    <t>Site signage</t>
  </si>
  <si>
    <t>General Waste Disposal</t>
  </si>
  <si>
    <t>General Waste Skips</t>
  </si>
  <si>
    <t>Insurances</t>
  </si>
  <si>
    <t>EL, PL included</t>
  </si>
  <si>
    <t>CAR / Project Insurance</t>
  </si>
  <si>
    <t>Streetworks / traffic management</t>
  </si>
  <si>
    <t>General labour</t>
  </si>
  <si>
    <t>Slinger / banksman</t>
  </si>
  <si>
    <t>Crane operator</t>
  </si>
  <si>
    <t>Enabling</t>
  </si>
  <si>
    <t xml:space="preserve">Quantity </t>
  </si>
  <si>
    <t xml:space="preserve">Unit </t>
  </si>
  <si>
    <t>Drawing 10 Rev E</t>
  </si>
  <si>
    <t>Allow for undertaking an under and over ground survey prior to starting the works.</t>
  </si>
  <si>
    <t>Break-out existing ground to allow formation of new ground beam</t>
  </si>
  <si>
    <t>Groundbeam; cast insitu, as detailed on drawing 24060-11_F; 1m x 0.8m grade C50 Reinforced Concrete; 60mm cover to all faces 30 x 30 chamfers; min 50mm Lean Mix Concrete Binding; 150mm hardcore to take weight of concrete; re-inforcement as per MBA drawing 50, including shuttering.</t>
  </si>
  <si>
    <t>North</t>
  </si>
  <si>
    <t>m</t>
  </si>
  <si>
    <t>South</t>
  </si>
  <si>
    <t>Piles - Contractor Design Item</t>
  </si>
  <si>
    <t>450wd x 300dp Tie Beam Back to New Workshop Slab</t>
  </si>
  <si>
    <t>Condition of Dock to be Inspected &amp; Monitored During Piling Works.</t>
  </si>
  <si>
    <t>ITEM</t>
  </si>
  <si>
    <t xml:space="preserve">Consideration to be made for all protection &amp; comment from Conversation Officer to be obtained by Client in relation to the ground beam works. </t>
  </si>
  <si>
    <t>Allow for new gate position interface with North ground beam position.</t>
  </si>
  <si>
    <t>Allow for adjusted external ground levels to be adjusted for raised workshop &amp; goliath foundation levels.</t>
  </si>
  <si>
    <t>Condition of exg. Dry dock to be reviewed on site. Allowance to be made for new capping beam on new foundations. Option for platform to span between crane beams.</t>
  </si>
  <si>
    <t>Condition of dock to be inspected &amp; monitored during piling works.</t>
  </si>
  <si>
    <t>Allow for stability measures for piling rig during movement around site &amp; installation of piles.</t>
  </si>
  <si>
    <t>Allow for the design &amp; installation of a working platform capable of safely supporting pile rig loads.</t>
  </si>
  <si>
    <t>Allow for working in proximity to water and height.</t>
  </si>
  <si>
    <t>Allow for surveying pile locations for any UXO contamination prior to piling.</t>
  </si>
  <si>
    <t>Allow for extent of temporary removal of workshop steelwork &amp; cladding to be discussed on site with Client to allow piling and ground beam work.</t>
  </si>
  <si>
    <t>Excavate and Form 450mm wide thickening to underside of slab, including re-inforcement.</t>
  </si>
  <si>
    <t>Drawing 12 Rev E</t>
  </si>
  <si>
    <t>M3</t>
  </si>
  <si>
    <t>Specialist piles to be designed by the Contractor in accordance with MBA drawing 24060-12_E and MBA specification D30.</t>
  </si>
  <si>
    <t>Allow for ascertaining extent of substructure to workshop to be verified on site to enable position of JIB crane to be adjusted as required.</t>
  </si>
  <si>
    <t>24060-30_D</t>
  </si>
  <si>
    <t>Allow for extent of the existing slab to be removed to avoid exceeding the required maximum s.s.l.</t>
  </si>
  <si>
    <t>Allow for concrete blinding to be provided where existing slab is lower than the underside of the new slab.</t>
  </si>
  <si>
    <t>Specialist piles, including Caps to be undertaken and designed by Specialist Piling Contractor.</t>
  </si>
  <si>
    <t>NR</t>
  </si>
  <si>
    <t>24060-31_D</t>
  </si>
  <si>
    <t xml:space="preserve">Removal Existing Columns by Client </t>
  </si>
  <si>
    <t>24060-34 C</t>
  </si>
  <si>
    <t>Allowance for the inclusion of casting new column plates holding down bolts</t>
  </si>
  <si>
    <t>24060-36 C</t>
  </si>
  <si>
    <t>24060-50 B</t>
  </si>
  <si>
    <t>24060-51 C</t>
  </si>
  <si>
    <t>Take Off</t>
  </si>
  <si>
    <t>General Works</t>
  </si>
  <si>
    <t>Contractor Piling Design</t>
  </si>
  <si>
    <t>Works as per MBA design</t>
  </si>
  <si>
    <t>Substructure Sub-Total</t>
  </si>
  <si>
    <t xml:space="preserve">Total </t>
  </si>
  <si>
    <t>O&amp;M Manual</t>
  </si>
  <si>
    <t>533x312x165ub's to form max. 17m wide temporary platform. Final length T.B.A on site. Max. Load 25kN/m2</t>
  </si>
  <si>
    <t>Allow for detailed design of all piles in accordance with the requirement noted on drawing 24060 10 Rev E.</t>
  </si>
  <si>
    <t>Drawing 11 Rev F</t>
  </si>
  <si>
    <t>Jib Crane Base, 3.7x3.7x0.8m; Grade C50 Reinforced Concrete with H16's @ 175mm c/c T&amp;B both directions &amp; side u-bars. 60mm cover all faces; cover BTM. Reinforcement as BBS-24060-51-01-B</t>
  </si>
  <si>
    <t>350mm thk C50 RC suspended slab cast on top of existing slab. Re-inforcement as per BBS-24060-53-01-A</t>
  </si>
  <si>
    <t>Details to support piles as noted on drawing 24060-30 D.</t>
  </si>
  <si>
    <t>Details to support JIB Crane foundation as detailed on drawing on 24060-11 F</t>
  </si>
  <si>
    <t>Details to support RC goliath crane as detailed on drawing 24060-11 F</t>
  </si>
  <si>
    <t>Collation Safety Consultants - Pre-construction Health &amp; Safety Information Pack</t>
  </si>
  <si>
    <t xml:space="preserve">24093 Penzance Dry Dock PIR ISSUE1 (Karn Geo Ground Investigation Report) </t>
  </si>
  <si>
    <t>24093 Penzance Dry Dock GIR ISSUE1 (Karn Geo Ground Investigation Report)</t>
  </si>
  <si>
    <t>The successful tenderer's priced document will be used as the basis of and supporting information in respect of the Contract Sum.</t>
  </si>
  <si>
    <t>Tenderers preliminary cost items are included as a separate pricing sheet.</t>
  </si>
  <si>
    <t>10_E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</si>
</sst>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0.0"/>
    <numFmt numFmtId="165" formatCode="0.0%"/>
    <numFmt numFmtId="166" formatCode="&quot;£&quot;#,##0.00"/>
  </numFmts>
  <fonts count="33" x14ac:knownFonts="1">
    <font>
      <sz val="11"/>
      <color theme="1"/>
      <name val="Calibri"/>
      <family val="2"/>
      <scheme val="minor"/>
    </font>
    <font>
      <sz val="11"/>
      <color theme="1"/>
      <name val="Open Sans Light"/>
      <family val="2"/>
    </font>
    <font>
      <sz val="9"/>
      <color theme="1"/>
      <name val="Open Sans Light"/>
      <family val="2"/>
    </font>
    <font>
      <b/>
      <sz val="11"/>
      <color theme="1"/>
      <name val="Open Sans Light"/>
      <family val="2"/>
    </font>
    <font>
      <sz val="10"/>
      <color theme="1"/>
      <name val="Open Sans Light"/>
      <family val="2"/>
    </font>
    <font>
      <b/>
      <sz val="10"/>
      <color theme="1"/>
      <name val="Open Sans Light"/>
      <family val="2"/>
    </font>
    <font>
      <i/>
      <u/>
      <sz val="10"/>
      <color theme="1"/>
      <name val="Open Sans Light"/>
      <family val="2"/>
    </font>
    <font>
      <sz val="11"/>
      <color theme="1"/>
      <name val="Calibri"/>
      <family val="2"/>
      <scheme val="minor"/>
    </font>
    <font>
      <sz val="12"/>
      <name val="Times New Roman"/>
      <family val="1"/>
    </font>
    <font>
      <sz val="11"/>
      <name val="Open Sans Light"/>
      <family val="2"/>
    </font>
    <font>
      <sz val="11"/>
      <color theme="0"/>
      <name val="Calibri"/>
      <family val="2"/>
      <scheme val="minor"/>
    </font>
    <font>
      <sz val="10"/>
      <name val="Arial"/>
      <family val="2"/>
    </font>
    <font>
      <sz val="12"/>
      <name val="Calibri"/>
      <family val="2"/>
      <scheme val="minor"/>
    </font>
    <font>
      <sz val="10"/>
      <color theme="1"/>
      <name val="Calibri"/>
      <family val="2"/>
      <scheme val="minor"/>
    </font>
    <font>
      <sz val="12"/>
      <name val="Arial Narrow"/>
      <family val="2"/>
    </font>
    <font>
      <b/>
      <sz val="12"/>
      <name val="Arial Narrow"/>
      <family val="2"/>
    </font>
    <font>
      <u/>
      <sz val="11"/>
      <color theme="1"/>
      <name val="Calibri"/>
      <family val="2"/>
      <scheme val="minor"/>
    </font>
    <font>
      <b/>
      <sz val="11"/>
      <color theme="1"/>
      <name val="Calibri"/>
      <family val="2"/>
      <scheme val="minor"/>
    </font>
    <font>
      <sz val="16"/>
      <color theme="1"/>
      <name val="Calibri"/>
      <family val="2"/>
      <scheme val="minor"/>
    </font>
    <font>
      <sz val="14"/>
      <color theme="1"/>
      <name val="Calibri"/>
      <family val="2"/>
      <scheme val="minor"/>
    </font>
    <font>
      <u/>
      <sz val="14"/>
      <color theme="1"/>
      <name val="Calibri"/>
      <family val="2"/>
      <scheme val="minor"/>
    </font>
    <font>
      <i/>
      <sz val="14"/>
      <color theme="1"/>
      <name val="Calibri"/>
      <family val="2"/>
      <scheme val="minor"/>
    </font>
    <font>
      <sz val="10"/>
      <name val="Calibri"/>
      <family val="2"/>
      <scheme val="minor"/>
    </font>
    <font>
      <i/>
      <u/>
      <sz val="14"/>
      <color theme="1"/>
      <name val="Calibri"/>
      <family val="2"/>
      <scheme val="minor"/>
    </font>
    <font>
      <b/>
      <i/>
      <sz val="14"/>
      <color rgb="FFFF0000"/>
      <name val="Calibri"/>
      <family val="2"/>
      <scheme val="minor"/>
    </font>
    <font>
      <sz val="11"/>
      <name val="Calibri"/>
      <family val="2"/>
      <scheme val="minor"/>
    </font>
    <font>
      <b/>
      <sz val="11"/>
      <name val="Calibri"/>
      <family val="2"/>
      <scheme val="minor"/>
    </font>
    <font>
      <u/>
      <sz val="10"/>
      <name val="Calibri"/>
      <family val="2"/>
      <scheme val="minor"/>
    </font>
    <font>
      <u/>
      <sz val="10"/>
      <color theme="1"/>
      <name val="Calibri"/>
      <family val="2"/>
      <scheme val="minor"/>
    </font>
    <font>
      <b/>
      <sz val="12"/>
      <name val="Calibri"/>
      <family val="2"/>
      <scheme val="minor"/>
    </font>
    <font>
      <sz val="12"/>
      <color rgb="FF0070C0"/>
      <name val="Calibri"/>
      <family val="2"/>
      <scheme val="minor"/>
    </font>
    <font>
      <b/>
      <u/>
      <sz val="12"/>
      <name val="Calibri"/>
      <family val="2"/>
      <scheme val="minor"/>
    </font>
    <font>
      <sz val="14"/>
      <name val="Calibri"/>
      <family val="2"/>
      <scheme val="minor"/>
    </font>
  </fonts>
  <fills count="4">
    <fill>
      <patternFill patternType="none"/>
    </fill>
    <fill>
      <patternFill patternType="gray125"/>
    </fill>
    <fill>
      <patternFill patternType="solid">
        <fgColor theme="7"/>
      </patternFill>
    </fill>
    <fill>
      <patternFill patternType="solid">
        <fgColor rgb="FFFFFF00"/>
        <bgColor indexed="64"/>
      </patternFill>
    </fill>
  </fills>
  <borders count="18">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auto="1"/>
      </top>
      <bottom/>
      <diagonal/>
    </border>
    <border>
      <left style="thin">
        <color auto="1"/>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double">
        <color indexed="64"/>
      </left>
      <right style="double">
        <color indexed="64"/>
      </right>
      <top style="double">
        <color indexed="64"/>
      </top>
      <bottom style="double">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style="medium">
        <color indexed="64"/>
      </bottom>
      <diagonal/>
    </border>
    <border>
      <left/>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right style="thin">
        <color auto="1"/>
      </right>
      <top style="thin">
        <color auto="1"/>
      </top>
      <bottom style="thin">
        <color auto="1"/>
      </bottom>
      <diagonal/>
    </border>
  </borders>
  <cellStyleXfs count="11">
    <xf numFmtId="0" fontId="0" fillId="0" borderId="0"/>
    <xf numFmtId="43" fontId="7" fillId="0" borderId="0" applyFont="0" applyFill="0" applyBorder="0" applyAlignment="0" applyProtection="0"/>
    <xf numFmtId="9" fontId="7" fillId="0" borderId="0" applyFont="0" applyFill="0" applyBorder="0" applyAlignment="0" applyProtection="0"/>
    <xf numFmtId="0" fontId="8" fillId="0" borderId="0"/>
    <xf numFmtId="0" fontId="10" fillId="2" borderId="0" applyNumberFormat="0" applyBorder="0" applyAlignment="0" applyProtection="0"/>
    <xf numFmtId="0" fontId="11" fillId="0" borderId="0"/>
    <xf numFmtId="0" fontId="7" fillId="0" borderId="0"/>
    <xf numFmtId="0" fontId="11" fillId="0" borderId="0"/>
    <xf numFmtId="0" fontId="11" fillId="0" borderId="0"/>
    <xf numFmtId="43" fontId="11" fillId="0" borderId="0" applyFont="0" applyFill="0" applyBorder="0" applyAlignment="0" applyProtection="0"/>
    <xf numFmtId="9" fontId="11" fillId="0" borderId="0" applyFont="0" applyFill="0" applyBorder="0" applyAlignment="0" applyProtection="0"/>
  </cellStyleXfs>
  <cellXfs count="140">
    <xf numFmtId="0" fontId="0" fillId="0" borderId="0" xfId="0"/>
    <xf numFmtId="0" fontId="1" fillId="0" borderId="0" xfId="0" applyFont="1"/>
    <xf numFmtId="0" fontId="1" fillId="0" borderId="0" xfId="0" applyFont="1" applyAlignment="1">
      <alignment vertical="top"/>
    </xf>
    <xf numFmtId="0" fontId="1" fillId="0" borderId="0" xfId="0" applyFont="1" applyAlignment="1">
      <alignment horizontal="center"/>
    </xf>
    <xf numFmtId="0" fontId="3" fillId="0" borderId="0" xfId="0" applyFont="1"/>
    <xf numFmtId="0" fontId="4" fillId="0" borderId="0" xfId="0" applyFont="1"/>
    <xf numFmtId="0" fontId="4" fillId="0" borderId="0" xfId="0" applyFont="1" applyAlignment="1">
      <alignment horizontal="left"/>
    </xf>
    <xf numFmtId="0" fontId="4" fillId="0" borderId="0" xfId="0" applyFont="1" applyAlignment="1">
      <alignment horizontal="right"/>
    </xf>
    <xf numFmtId="0" fontId="6" fillId="0" borderId="0" xfId="0" applyFont="1"/>
    <xf numFmtId="165" fontId="2" fillId="0" borderId="0" xfId="2" applyNumberFormat="1" applyFont="1"/>
    <xf numFmtId="43" fontId="4" fillId="0" borderId="0" xfId="1" applyFont="1" applyBorder="1"/>
    <xf numFmtId="43" fontId="4" fillId="0" borderId="0" xfId="0" applyNumberFormat="1" applyFont="1"/>
    <xf numFmtId="43" fontId="4" fillId="0" borderId="0" xfId="0" applyNumberFormat="1" applyFont="1" applyAlignment="1">
      <alignment horizontal="right"/>
    </xf>
    <xf numFmtId="43" fontId="5" fillId="0" borderId="0" xfId="0" applyNumberFormat="1" applyFont="1"/>
    <xf numFmtId="43" fontId="9" fillId="0" borderId="0" xfId="4" applyNumberFormat="1" applyFont="1" applyFill="1" applyBorder="1"/>
    <xf numFmtId="43" fontId="1" fillId="0" borderId="0" xfId="1" applyFont="1" applyBorder="1"/>
    <xf numFmtId="43" fontId="3" fillId="0" borderId="0" xfId="1" applyFont="1" applyBorder="1"/>
    <xf numFmtId="43" fontId="3" fillId="0" borderId="0" xfId="0" applyNumberFormat="1" applyFont="1"/>
    <xf numFmtId="43" fontId="1" fillId="0" borderId="0" xfId="1" applyFont="1" applyFill="1" applyBorder="1"/>
    <xf numFmtId="0" fontId="1" fillId="0" borderId="0" xfId="0" applyFont="1" applyAlignment="1">
      <alignment horizontal="right"/>
    </xf>
    <xf numFmtId="43" fontId="1" fillId="0" borderId="0" xfId="0" applyNumberFormat="1" applyFont="1" applyAlignment="1">
      <alignment horizontal="right"/>
    </xf>
    <xf numFmtId="0" fontId="7" fillId="0" borderId="0" xfId="6"/>
    <xf numFmtId="0" fontId="7" fillId="0" borderId="0" xfId="6" applyAlignment="1">
      <alignment horizontal="center"/>
    </xf>
    <xf numFmtId="0" fontId="13" fillId="0" borderId="0" xfId="6" applyFont="1" applyAlignment="1">
      <alignment horizontal="center"/>
    </xf>
    <xf numFmtId="0" fontId="13" fillId="0" borderId="0" xfId="6" applyFont="1"/>
    <xf numFmtId="0" fontId="14" fillId="0" borderId="0" xfId="7" applyFont="1"/>
    <xf numFmtId="0" fontId="14" fillId="0" borderId="0" xfId="7" applyFont="1" applyAlignment="1">
      <alignment horizontal="center"/>
    </xf>
    <xf numFmtId="0" fontId="14" fillId="0" borderId="0" xfId="7" applyFont="1" applyAlignment="1">
      <alignment wrapText="1"/>
    </xf>
    <xf numFmtId="3" fontId="14" fillId="0" borderId="0" xfId="7" applyNumberFormat="1" applyFont="1" applyAlignment="1">
      <alignment horizontal="center" vertical="center"/>
    </xf>
    <xf numFmtId="4" fontId="14" fillId="0" borderId="0" xfId="7" applyNumberFormat="1" applyFont="1" applyAlignment="1">
      <alignment horizontal="right" vertical="center"/>
    </xf>
    <xf numFmtId="0" fontId="15" fillId="0" borderId="0" xfId="7" applyFont="1"/>
    <xf numFmtId="166" fontId="14" fillId="0" borderId="0" xfId="7" applyNumberFormat="1" applyFont="1" applyAlignment="1">
      <alignment horizontal="right" vertical="center"/>
    </xf>
    <xf numFmtId="0" fontId="0" fillId="0" borderId="0" xfId="6" applyFont="1"/>
    <xf numFmtId="0" fontId="0" fillId="0" borderId="0" xfId="6" applyFont="1" applyAlignment="1">
      <alignment horizontal="left" wrapText="1"/>
    </xf>
    <xf numFmtId="0" fontId="16" fillId="0" borderId="0" xfId="6" applyFont="1"/>
    <xf numFmtId="0" fontId="18" fillId="0" borderId="0" xfId="0" applyFont="1"/>
    <xf numFmtId="0" fontId="19" fillId="0" borderId="0" xfId="0" applyFont="1"/>
    <xf numFmtId="0" fontId="20" fillId="0" borderId="0" xfId="0" applyFont="1"/>
    <xf numFmtId="0" fontId="21" fillId="0" borderId="0" xfId="0" applyFont="1"/>
    <xf numFmtId="0" fontId="13" fillId="0" borderId="0" xfId="0" applyFont="1"/>
    <xf numFmtId="0" fontId="13" fillId="0" borderId="0" xfId="0" applyFont="1" applyAlignment="1">
      <alignment horizontal="left"/>
    </xf>
    <xf numFmtId="0" fontId="22" fillId="0" borderId="0" xfId="0" applyFont="1"/>
    <xf numFmtId="0" fontId="23" fillId="0" borderId="0" xfId="0" applyFont="1"/>
    <xf numFmtId="0" fontId="24" fillId="0" borderId="0" xfId="0" applyFont="1" applyAlignment="1">
      <alignment horizontal="center"/>
    </xf>
    <xf numFmtId="0" fontId="25" fillId="0" borderId="0" xfId="0" applyFont="1"/>
    <xf numFmtId="0" fontId="26" fillId="0" borderId="0" xfId="0" applyFont="1"/>
    <xf numFmtId="0" fontId="13" fillId="0" borderId="0" xfId="0" applyFont="1" applyAlignment="1">
      <alignment horizontal="center"/>
    </xf>
    <xf numFmtId="0" fontId="0" fillId="0" borderId="0" xfId="0" applyAlignment="1">
      <alignment horizontal="left" vertical="top" wrapText="1"/>
    </xf>
    <xf numFmtId="0" fontId="22" fillId="0" borderId="0" xfId="0" applyFont="1" applyAlignment="1">
      <alignment horizontal="left" vertical="top"/>
    </xf>
    <xf numFmtId="0" fontId="22" fillId="0" borderId="0" xfId="0" applyFont="1" applyAlignment="1">
      <alignment horizontal="left"/>
    </xf>
    <xf numFmtId="0" fontId="13" fillId="0" borderId="0" xfId="0" applyFont="1" applyAlignment="1">
      <alignment horizontal="left" vertical="top"/>
    </xf>
    <xf numFmtId="0" fontId="13" fillId="0" borderId="0" xfId="0" applyFont="1" applyAlignment="1">
      <alignment horizontal="left" vertical="top" wrapText="1"/>
    </xf>
    <xf numFmtId="0" fontId="27" fillId="0" borderId="0" xfId="0" applyFont="1" applyAlignment="1">
      <alignment horizontal="left"/>
    </xf>
    <xf numFmtId="0" fontId="17" fillId="0" borderId="0" xfId="0" applyFont="1"/>
    <xf numFmtId="0" fontId="28" fillId="0" borderId="0" xfId="0" applyFont="1"/>
    <xf numFmtId="0" fontId="29" fillId="0" borderId="11" xfId="7" applyFont="1" applyBorder="1"/>
    <xf numFmtId="0" fontId="29" fillId="0" borderId="6" xfId="7" applyFont="1" applyBorder="1" applyAlignment="1">
      <alignment wrapText="1"/>
    </xf>
    <xf numFmtId="3" fontId="12" fillId="0" borderId="8" xfId="7" applyNumberFormat="1" applyFont="1" applyBorder="1" applyAlignment="1">
      <alignment horizontal="center" vertical="center"/>
    </xf>
    <xf numFmtId="3" fontId="12" fillId="0" borderId="9" xfId="7" applyNumberFormat="1" applyFont="1" applyBorder="1" applyAlignment="1">
      <alignment horizontal="center" vertical="center"/>
    </xf>
    <xf numFmtId="4" fontId="12" fillId="0" borderId="9" xfId="7" applyNumberFormat="1" applyFont="1" applyBorder="1" applyAlignment="1">
      <alignment horizontal="right" vertical="center"/>
    </xf>
    <xf numFmtId="4" fontId="29" fillId="0" borderId="4" xfId="7" applyNumberFormat="1" applyFont="1" applyBorder="1" applyAlignment="1">
      <alignment horizontal="right" vertical="center"/>
    </xf>
    <xf numFmtId="0" fontId="12" fillId="0" borderId="0" xfId="7" applyFont="1"/>
    <xf numFmtId="0" fontId="29" fillId="0" borderId="12" xfId="7" applyFont="1" applyBorder="1" applyAlignment="1">
      <alignment horizontal="center"/>
    </xf>
    <xf numFmtId="0" fontId="12" fillId="0" borderId="5" xfId="7" applyFont="1" applyBorder="1" applyAlignment="1">
      <alignment horizontal="center" wrapText="1"/>
    </xf>
    <xf numFmtId="3" fontId="29" fillId="0" borderId="4" xfId="7" applyNumberFormat="1" applyFont="1" applyBorder="1" applyAlignment="1">
      <alignment horizontal="center" vertical="center"/>
    </xf>
    <xf numFmtId="4" fontId="29" fillId="0" borderId="4" xfId="7" applyNumberFormat="1" applyFont="1" applyBorder="1" applyAlignment="1">
      <alignment horizontal="center" vertical="center"/>
    </xf>
    <xf numFmtId="0" fontId="12" fillId="0" borderId="0" xfId="7" applyFont="1" applyAlignment="1">
      <alignment horizontal="center"/>
    </xf>
    <xf numFmtId="0" fontId="29" fillId="0" borderId="12" xfId="7" applyFont="1" applyBorder="1"/>
    <xf numFmtId="0" fontId="29" fillId="0" borderId="5" xfId="7" applyFont="1" applyBorder="1" applyAlignment="1">
      <alignment wrapText="1"/>
    </xf>
    <xf numFmtId="3" fontId="12" fillId="0" borderId="2" xfId="7" applyNumberFormat="1" applyFont="1" applyBorder="1" applyAlignment="1">
      <alignment horizontal="center" vertical="center"/>
    </xf>
    <xf numFmtId="4" fontId="12" fillId="0" borderId="2" xfId="7" applyNumberFormat="1" applyFont="1" applyBorder="1" applyAlignment="1">
      <alignment horizontal="right" vertical="center"/>
    </xf>
    <xf numFmtId="0" fontId="12" fillId="0" borderId="7" xfId="7" applyFont="1" applyBorder="1"/>
    <xf numFmtId="0" fontId="12" fillId="0" borderId="0" xfId="7" applyFont="1" applyAlignment="1">
      <alignment wrapText="1"/>
    </xf>
    <xf numFmtId="3" fontId="12" fillId="0" borderId="3" xfId="7" applyNumberFormat="1" applyFont="1" applyBorder="1" applyAlignment="1">
      <alignment horizontal="center" vertical="center"/>
    </xf>
    <xf numFmtId="166" fontId="12" fillId="0" borderId="3" xfId="7" applyNumberFormat="1" applyFont="1" applyBorder="1" applyAlignment="1">
      <alignment horizontal="right" vertical="center"/>
    </xf>
    <xf numFmtId="166" fontId="12" fillId="0" borderId="0" xfId="7" applyNumberFormat="1" applyFont="1"/>
    <xf numFmtId="0" fontId="29" fillId="0" borderId="0" xfId="7" applyFont="1" applyAlignment="1">
      <alignment horizontal="right" wrapText="1"/>
    </xf>
    <xf numFmtId="166" fontId="29" fillId="0" borderId="0" xfId="7" applyNumberFormat="1" applyFont="1"/>
    <xf numFmtId="0" fontId="29" fillId="0" borderId="0" xfId="7" applyFont="1" applyAlignment="1">
      <alignment wrapText="1"/>
    </xf>
    <xf numFmtId="0" fontId="30" fillId="0" borderId="0" xfId="7" applyFont="1" applyAlignment="1">
      <alignment wrapText="1"/>
    </xf>
    <xf numFmtId="0" fontId="12" fillId="0" borderId="0" xfId="7" applyFont="1" applyAlignment="1">
      <alignment horizontal="left" wrapText="1" indent="1"/>
    </xf>
    <xf numFmtId="0" fontId="30" fillId="0" borderId="0" xfId="7" applyFont="1" applyAlignment="1">
      <alignment horizontal="left" wrapText="1" indent="1"/>
    </xf>
    <xf numFmtId="166" fontId="12" fillId="0" borderId="0" xfId="7" applyNumberFormat="1" applyFont="1" applyAlignment="1">
      <alignment horizontal="center"/>
    </xf>
    <xf numFmtId="0" fontId="31" fillId="0" borderId="0" xfId="7" applyFont="1" applyAlignment="1">
      <alignment wrapText="1"/>
    </xf>
    <xf numFmtId="0" fontId="12" fillId="0" borderId="0" xfId="7" applyFont="1" applyAlignment="1">
      <alignment horizontal="left" wrapText="1"/>
    </xf>
    <xf numFmtId="0" fontId="31" fillId="0" borderId="0" xfId="7" applyFont="1" applyAlignment="1">
      <alignment horizontal="left" wrapText="1"/>
    </xf>
    <xf numFmtId="166" fontId="32" fillId="0" borderId="0" xfId="7" applyNumberFormat="1" applyFont="1" applyAlignment="1">
      <alignment vertical="top"/>
    </xf>
    <xf numFmtId="0" fontId="12" fillId="0" borderId="13" xfId="7" applyFont="1" applyBorder="1"/>
    <xf numFmtId="0" fontId="12" fillId="0" borderId="14" xfId="7" applyFont="1" applyBorder="1" applyAlignment="1">
      <alignment wrapText="1"/>
    </xf>
    <xf numFmtId="3" fontId="12" fillId="0" borderId="15" xfId="7" applyNumberFormat="1" applyFont="1" applyBorder="1" applyAlignment="1">
      <alignment horizontal="center" vertical="center"/>
    </xf>
    <xf numFmtId="166" fontId="12" fillId="0" borderId="15" xfId="7" applyNumberFormat="1" applyFont="1" applyBorder="1" applyAlignment="1">
      <alignment horizontal="right" vertical="center"/>
    </xf>
    <xf numFmtId="0" fontId="29" fillId="0" borderId="5" xfId="7" applyFont="1" applyBorder="1" applyAlignment="1">
      <alignment horizontal="right" wrapText="1"/>
    </xf>
    <xf numFmtId="3" fontId="12" fillId="0" borderId="12" xfId="7" applyNumberFormat="1" applyFont="1" applyBorder="1" applyAlignment="1">
      <alignment horizontal="center" vertical="center"/>
    </xf>
    <xf numFmtId="166" fontId="12" fillId="0" borderId="2" xfId="7" applyNumberFormat="1" applyFont="1" applyBorder="1" applyAlignment="1">
      <alignment horizontal="right" vertical="center"/>
    </xf>
    <xf numFmtId="166" fontId="29" fillId="0" borderId="16" xfId="7" applyNumberFormat="1" applyFont="1" applyBorder="1" applyAlignment="1">
      <alignment horizontal="right" vertical="center"/>
    </xf>
    <xf numFmtId="0" fontId="0" fillId="0" borderId="0" xfId="6" applyFont="1" applyAlignment="1">
      <alignment wrapText="1"/>
    </xf>
    <xf numFmtId="0" fontId="22" fillId="0" borderId="0" xfId="0" applyFont="1" applyAlignment="1">
      <alignment horizontal="left" vertical="top" wrapText="1"/>
    </xf>
    <xf numFmtId="0" fontId="0" fillId="0" borderId="8" xfId="6" applyFont="1" applyBorder="1"/>
    <xf numFmtId="0" fontId="0" fillId="0" borderId="9" xfId="6" applyFont="1" applyBorder="1"/>
    <xf numFmtId="0" fontId="0" fillId="0" borderId="17" xfId="6" applyFont="1" applyBorder="1"/>
    <xf numFmtId="0" fontId="0" fillId="0" borderId="4" xfId="6" applyFont="1" applyBorder="1"/>
    <xf numFmtId="0" fontId="0" fillId="0" borderId="3" xfId="6" applyFont="1" applyBorder="1"/>
    <xf numFmtId="0" fontId="0" fillId="0" borderId="2" xfId="6" applyFont="1" applyBorder="1"/>
    <xf numFmtId="0" fontId="0" fillId="0" borderId="4" xfId="0" applyBorder="1" applyAlignment="1">
      <alignment horizontal="center"/>
    </xf>
    <xf numFmtId="0" fontId="0" fillId="0" borderId="0" xfId="0" applyAlignment="1">
      <alignment horizontal="center"/>
    </xf>
    <xf numFmtId="43" fontId="0" fillId="0" borderId="3" xfId="0" applyNumberFormat="1" applyBorder="1" applyAlignment="1">
      <alignment horizontal="center"/>
    </xf>
    <xf numFmtId="0" fontId="25" fillId="0" borderId="0" xfId="0" applyFont="1" applyAlignment="1">
      <alignment horizontal="left"/>
    </xf>
    <xf numFmtId="43" fontId="0" fillId="0" borderId="3" xfId="1" applyFont="1" applyBorder="1"/>
    <xf numFmtId="0" fontId="0" fillId="0" borderId="0" xfId="0" applyAlignment="1">
      <alignment horizontal="left"/>
    </xf>
    <xf numFmtId="0" fontId="17" fillId="0" borderId="0" xfId="0" applyFont="1" applyAlignment="1">
      <alignment horizontal="right"/>
    </xf>
    <xf numFmtId="43" fontId="17" fillId="0" borderId="4" xfId="1" applyFont="1" applyBorder="1"/>
    <xf numFmtId="43" fontId="0" fillId="0" borderId="3" xfId="1" applyFont="1" applyFill="1" applyBorder="1"/>
    <xf numFmtId="43" fontId="25" fillId="0" borderId="3" xfId="1" applyFont="1" applyBorder="1"/>
    <xf numFmtId="9" fontId="10" fillId="0" borderId="0" xfId="2" applyFont="1"/>
    <xf numFmtId="43" fontId="17" fillId="0" borderId="4" xfId="0" applyNumberFormat="1" applyFont="1" applyBorder="1"/>
    <xf numFmtId="43" fontId="17" fillId="0" borderId="6" xfId="0" applyNumberFormat="1" applyFont="1" applyBorder="1"/>
    <xf numFmtId="0" fontId="0" fillId="0" borderId="0" xfId="0" applyAlignment="1">
      <alignment horizontal="right"/>
    </xf>
    <xf numFmtId="0" fontId="0" fillId="0" borderId="0" xfId="0" applyAlignment="1">
      <alignment horizontal="center" vertical="center"/>
    </xf>
    <xf numFmtId="165" fontId="0" fillId="3" borderId="4" xfId="2" applyNumberFormat="1" applyFont="1" applyFill="1" applyBorder="1"/>
    <xf numFmtId="43" fontId="0" fillId="0" borderId="4" xfId="0" applyNumberFormat="1" applyBorder="1" applyAlignment="1">
      <alignment horizontal="right"/>
    </xf>
    <xf numFmtId="43" fontId="17" fillId="0" borderId="10" xfId="0" applyNumberFormat="1" applyFont="1" applyBorder="1"/>
    <xf numFmtId="0" fontId="29" fillId="0" borderId="0" xfId="7" applyFont="1"/>
    <xf numFmtId="3" fontId="12" fillId="0" borderId="0" xfId="7" applyNumberFormat="1" applyFont="1" applyAlignment="1">
      <alignment horizontal="center" vertical="center"/>
    </xf>
    <xf numFmtId="4" fontId="12" fillId="0" borderId="0" xfId="7" applyNumberFormat="1" applyFont="1" applyAlignment="1">
      <alignment horizontal="right" vertical="center"/>
    </xf>
    <xf numFmtId="0" fontId="0" fillId="0" borderId="0" xfId="0" applyAlignment="1">
      <alignment horizontal="center" vertical="top"/>
    </xf>
    <xf numFmtId="0" fontId="18" fillId="0" borderId="0" xfId="0" applyFont="1" applyAlignment="1">
      <alignment horizontal="center" vertical="top"/>
    </xf>
    <xf numFmtId="0" fontId="0" fillId="0" borderId="0" xfId="0" applyAlignment="1">
      <alignment vertical="top"/>
    </xf>
    <xf numFmtId="0" fontId="21" fillId="0" borderId="0" xfId="0" applyFont="1" applyAlignment="1">
      <alignment horizontal="center" vertical="top"/>
    </xf>
    <xf numFmtId="0" fontId="0" fillId="0" borderId="0" xfId="6" applyFont="1" applyAlignment="1">
      <alignment horizontal="center"/>
    </xf>
    <xf numFmtId="0" fontId="17" fillId="0" borderId="0" xfId="6" applyFont="1" applyAlignment="1">
      <alignment vertical="center"/>
    </xf>
    <xf numFmtId="0" fontId="0" fillId="0" borderId="0" xfId="6" applyFont="1" applyAlignment="1">
      <alignment vertical="center"/>
    </xf>
    <xf numFmtId="0" fontId="0" fillId="0" borderId="1" xfId="6" applyFont="1" applyBorder="1"/>
    <xf numFmtId="0" fontId="28" fillId="0" borderId="0" xfId="6" applyFont="1"/>
    <xf numFmtId="0" fontId="13" fillId="0" borderId="0" xfId="6" applyFont="1" applyAlignment="1">
      <alignment wrapText="1"/>
    </xf>
    <xf numFmtId="0" fontId="13" fillId="0" borderId="0" xfId="6" applyFont="1" applyAlignment="1">
      <alignment horizontal="left" wrapText="1"/>
    </xf>
    <xf numFmtId="164" fontId="0" fillId="0" borderId="3" xfId="6" applyNumberFormat="1" applyFont="1" applyBorder="1"/>
    <xf numFmtId="0" fontId="1" fillId="0" borderId="0" xfId="0" applyFont="1" applyAlignment="1">
      <alignment horizontal="center" vertical="top" wrapText="1"/>
    </xf>
    <xf numFmtId="17" fontId="1" fillId="0" borderId="0" xfId="0" applyNumberFormat="1" applyFont="1" applyAlignment="1">
      <alignment horizontal="right"/>
    </xf>
    <xf numFmtId="0" fontId="22" fillId="0" borderId="0" xfId="0" applyFont="1" applyAlignment="1">
      <alignment horizontal="left" vertical="top" wrapText="1"/>
    </xf>
    <xf numFmtId="0" fontId="0" fillId="0" borderId="0" xfId="0" applyAlignment="1">
      <alignment horizontal="left" vertical="top" wrapText="1"/>
    </xf>
  </cellXfs>
  <cellStyles count="11">
    <cellStyle name="Accent4" xfId="4" builtinId="41"/>
    <cellStyle name="Comma" xfId="1" builtinId="3"/>
    <cellStyle name="Comma 3 2" xfId="9" xr:uid="{00305E4C-CD94-4D8E-89C3-E2DD856BBB70}"/>
    <cellStyle name="Normal" xfId="0" builtinId="0"/>
    <cellStyle name="Normal 2" xfId="5" xr:uid="{0BB4AB0E-A655-4D8D-95EB-1EE3315F303B}"/>
    <cellStyle name="Normal 2 2 2" xfId="7" xr:uid="{64ECC119-267C-44DB-803D-2829DF4E73A7}"/>
    <cellStyle name="Normal 3 2" xfId="3" xr:uid="{00000000-0005-0000-0000-000003000000}"/>
    <cellStyle name="Normal 4" xfId="8" xr:uid="{FE728C66-C0C3-43E9-9781-3152188C248D}"/>
    <cellStyle name="Normal 6 2" xfId="6" xr:uid="{45C9B96B-E1BE-4D1A-9AA3-561CBD658BC1}"/>
    <cellStyle name="Percent" xfId="2" builtinId="5"/>
    <cellStyle name="Percent 2" xfId="10" xr:uid="{C3B06FD0-F45B-474D-9FB1-B62B7AD34184}"/>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0</xdr:col>
      <xdr:colOff>533400</xdr:colOff>
      <xdr:row>7</xdr:row>
      <xdr:rowOff>323850</xdr:rowOff>
    </xdr:from>
    <xdr:to>
      <xdr:col>8</xdr:col>
      <xdr:colOff>1495425</xdr:colOff>
      <xdr:row>7</xdr:row>
      <xdr:rowOff>3162300</xdr:rowOff>
    </xdr:to>
    <xdr:sp macro="" textlink="">
      <xdr:nvSpPr>
        <xdr:cNvPr id="3" name="TextBox 2">
          <a:extLst>
            <a:ext uri="{FF2B5EF4-FFF2-40B4-BE49-F238E27FC236}">
              <a16:creationId xmlns:a16="http://schemas.microsoft.com/office/drawing/2014/main" id="{00000000-0008-0000-0400-000003000000}"/>
            </a:ext>
          </a:extLst>
        </xdr:cNvPr>
        <xdr:cNvSpPr txBox="1"/>
      </xdr:nvSpPr>
      <xdr:spPr>
        <a:xfrm>
          <a:off x="533400" y="1790700"/>
          <a:ext cx="5838825" cy="2838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800" b="0" baseline="0">
              <a:latin typeface="+mn-lt"/>
              <a:ea typeface="Open Sans Light" panose="020B0306030504020204" pitchFamily="34" charset="0"/>
              <a:cs typeface="Open Sans Light" panose="020B0306030504020204" pitchFamily="34" charset="0"/>
            </a:rPr>
            <a:t>Penzance Dry Dock </a:t>
          </a:r>
        </a:p>
        <a:p>
          <a:pPr marL="0" indent="0"/>
          <a:endParaRPr lang="en-GB" sz="1100">
            <a:solidFill>
              <a:schemeClr val="dk1"/>
            </a:solidFill>
            <a:latin typeface="+mn-lt"/>
            <a:ea typeface="Open Sans Light" panose="020B0306030504020204" pitchFamily="34" charset="0"/>
            <a:cs typeface="Open Sans Light" panose="020B0306030504020204" pitchFamily="34" charset="0"/>
          </a:endParaRPr>
        </a:p>
        <a:p>
          <a:pPr marL="0" indent="0"/>
          <a:endParaRPr lang="en-GB" sz="1100" b="0" baseline="0">
            <a:solidFill>
              <a:schemeClr val="dk1"/>
            </a:solidFill>
            <a:latin typeface="+mn-lt"/>
            <a:ea typeface="Open Sans Light" panose="020B0306030504020204" pitchFamily="34" charset="0"/>
            <a:cs typeface="Open Sans Light" panose="020B0306030504020204" pitchFamily="34" charset="0"/>
          </a:endParaRPr>
        </a:p>
        <a:p>
          <a:pPr marL="0" indent="0"/>
          <a:r>
            <a:rPr lang="en-GB" sz="1600" b="1" baseline="0">
              <a:solidFill>
                <a:schemeClr val="dk1"/>
              </a:solidFill>
              <a:latin typeface="+mn-lt"/>
              <a:ea typeface="Open Sans Light" panose="020B0306030504020204" pitchFamily="34" charset="0"/>
              <a:cs typeface="Open Sans Light" panose="020B0306030504020204" pitchFamily="34" charset="0"/>
            </a:rPr>
            <a:t>Groundworks &amp; Site Modifications</a:t>
          </a:r>
          <a:endParaRPr lang="en-GB" sz="1600" b="1">
            <a:solidFill>
              <a:schemeClr val="dk1"/>
            </a:solidFill>
            <a:latin typeface="+mn-lt"/>
            <a:ea typeface="Open Sans Light" panose="020B0306030504020204" pitchFamily="34" charset="0"/>
            <a:cs typeface="Open Sans Light" panose="020B0306030504020204" pitchFamily="34" charset="0"/>
          </a:endParaRPr>
        </a:p>
        <a:p>
          <a:pPr marL="0" indent="0"/>
          <a:endParaRPr lang="en-GB" sz="1100" b="1">
            <a:solidFill>
              <a:schemeClr val="dk1"/>
            </a:solidFill>
            <a:latin typeface="+mn-lt"/>
            <a:ea typeface="Open Sans Light" panose="020B0306030504020204" pitchFamily="34" charset="0"/>
            <a:cs typeface="Open Sans Light" panose="020B0306030504020204" pitchFamily="34" charset="0"/>
          </a:endParaRPr>
        </a:p>
        <a:p>
          <a:pPr marL="0" indent="0"/>
          <a:endParaRPr lang="en-GB" sz="1100" b="1">
            <a:solidFill>
              <a:schemeClr val="dk1"/>
            </a:solidFill>
            <a:latin typeface="+mn-lt"/>
            <a:ea typeface="Open Sans Light" panose="020B0306030504020204" pitchFamily="34" charset="0"/>
            <a:cs typeface="Open Sans Light" panose="020B0306030504020204" pitchFamily="34" charset="0"/>
          </a:endParaRPr>
        </a:p>
        <a:p>
          <a:pPr marL="0" indent="0"/>
          <a:r>
            <a:rPr lang="en-GB" sz="1600" b="1">
              <a:solidFill>
                <a:schemeClr val="dk1"/>
              </a:solidFill>
              <a:latin typeface="+mn-lt"/>
              <a:ea typeface="Open Sans Light" panose="020B0306030504020204" pitchFamily="34" charset="0"/>
              <a:cs typeface="Open Sans Light" panose="020B0306030504020204" pitchFamily="34" charset="0"/>
            </a:rPr>
            <a:t>Employer's</a:t>
          </a:r>
          <a:r>
            <a:rPr lang="en-GB" sz="1600" b="1" baseline="0">
              <a:solidFill>
                <a:schemeClr val="dk1"/>
              </a:solidFill>
              <a:latin typeface="+mn-lt"/>
              <a:ea typeface="Open Sans Light" panose="020B0306030504020204" pitchFamily="34" charset="0"/>
              <a:cs typeface="Open Sans Light" panose="020B0306030504020204" pitchFamily="34" charset="0"/>
            </a:rPr>
            <a:t> Pricing Document</a:t>
          </a:r>
        </a:p>
        <a:p>
          <a:pPr marL="0" indent="0"/>
          <a:endParaRPr lang="en-GB" sz="1600" b="1" baseline="0">
            <a:solidFill>
              <a:schemeClr val="dk1"/>
            </a:solidFill>
            <a:latin typeface="+mn-lt"/>
            <a:ea typeface="Open Sans Light" panose="020B0306030504020204" pitchFamily="34" charset="0"/>
            <a:cs typeface="Open Sans Light" panose="020B0306030504020204" pitchFamily="34" charset="0"/>
          </a:endParaRPr>
        </a:p>
        <a:p>
          <a:pPr marL="0" indent="0"/>
          <a:r>
            <a:rPr lang="en-GB" sz="1600" b="1" baseline="0">
              <a:solidFill>
                <a:schemeClr val="dk1"/>
              </a:solidFill>
              <a:latin typeface="+mn-lt"/>
              <a:ea typeface="Open Sans Light" panose="020B0306030504020204" pitchFamily="34" charset="0"/>
              <a:cs typeface="Open Sans Light" panose="020B0306030504020204" pitchFamily="34" charset="0"/>
            </a:rPr>
            <a:t>October 2024</a:t>
          </a:r>
          <a:endParaRPr lang="en-GB" sz="1600" b="1">
            <a:solidFill>
              <a:schemeClr val="dk1"/>
            </a:solidFill>
            <a:latin typeface="+mn-lt"/>
            <a:ea typeface="Open Sans Light" panose="020B0306030504020204" pitchFamily="34" charset="0"/>
            <a:cs typeface="Open Sans Light" panose="020B0306030504020204" pitchFamily="34" charset="0"/>
          </a:endParaRPr>
        </a:p>
      </xdr:txBody>
    </xdr:sp>
    <xdr:clientData/>
  </xdr:twoCellAnchor>
  <xdr:twoCellAnchor editAs="oneCell">
    <xdr:from>
      <xdr:col>8</xdr:col>
      <xdr:colOff>530539</xdr:colOff>
      <xdr:row>0</xdr:row>
      <xdr:rowOff>131235</xdr:rowOff>
    </xdr:from>
    <xdr:to>
      <xdr:col>8</xdr:col>
      <xdr:colOff>1894983</xdr:colOff>
      <xdr:row>4</xdr:row>
      <xdr:rowOff>127001</xdr:rowOff>
    </xdr:to>
    <xdr:pic>
      <xdr:nvPicPr>
        <xdr:cNvPr id="4" name="Picture 3">
          <a:extLst>
            <a:ext uri="{FF2B5EF4-FFF2-40B4-BE49-F238E27FC236}">
              <a16:creationId xmlns:a16="http://schemas.microsoft.com/office/drawing/2014/main" id="{80871EA8-7992-3689-DBB6-AA9A64ED0FF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779872" y="131235"/>
          <a:ext cx="1364444" cy="80856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164576</xdr:colOff>
      <xdr:row>0</xdr:row>
      <xdr:rowOff>198122</xdr:rowOff>
    </xdr:from>
    <xdr:to>
      <xdr:col>4</xdr:col>
      <xdr:colOff>675175</xdr:colOff>
      <xdr:row>3</xdr:row>
      <xdr:rowOff>16935</xdr:rowOff>
    </xdr:to>
    <xdr:pic>
      <xdr:nvPicPr>
        <xdr:cNvPr id="3" name="Picture 2">
          <a:extLst>
            <a:ext uri="{FF2B5EF4-FFF2-40B4-BE49-F238E27FC236}">
              <a16:creationId xmlns:a16="http://schemas.microsoft.com/office/drawing/2014/main" id="{097D95A7-18DF-1993-374A-8D86169486B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935543" y="198122"/>
          <a:ext cx="1115965" cy="54694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4441904</xdr:colOff>
      <xdr:row>0</xdr:row>
      <xdr:rowOff>106753</xdr:rowOff>
    </xdr:from>
    <xdr:to>
      <xdr:col>1</xdr:col>
      <xdr:colOff>5452393</xdr:colOff>
      <xdr:row>2</xdr:row>
      <xdr:rowOff>224680</xdr:rowOff>
    </xdr:to>
    <xdr:pic>
      <xdr:nvPicPr>
        <xdr:cNvPr id="3" name="Picture 2">
          <a:extLst>
            <a:ext uri="{FF2B5EF4-FFF2-40B4-BE49-F238E27FC236}">
              <a16:creationId xmlns:a16="http://schemas.microsoft.com/office/drawing/2014/main" id="{F6DAC88F-BC4D-A004-11AF-4968BBB9B74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51121" y="106753"/>
          <a:ext cx="1016205" cy="60739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WORK_2\48510\EXCEL\PRECOST\MRCOST0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BRI-FS-01\Group$\Excel\Hannah%20Fox\Benchmarking\Offices\orange0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wardwilliamsassociates.sharepoint.com/BRI-FS-01/Group$/Excel/Hannah%20Fox/Benchmarking/Offices/orange0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currieandbrown-my.sharepoint.com/Job%20Nrs/10219%20Tramshed/FINSTAT/Fs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ldg&amp;Facility"/>
    </sheetNames>
    <sheetDataSet>
      <sheetData sheetId="0">
        <row r="3">
          <cell r="B3" t="str">
            <v>Code</v>
          </cell>
          <cell r="D3" t="str">
            <v>Building/Facility</v>
          </cell>
          <cell r="F3" t="str">
            <v>Building/Facility Type</v>
          </cell>
        </row>
        <row r="5">
          <cell r="B5" t="str">
            <v>001</v>
          </cell>
          <cell r="D5" t="str">
            <v>Armoury</v>
          </cell>
          <cell r="F5" t="str">
            <v>Weapons</v>
          </cell>
        </row>
        <row r="6">
          <cell r="B6" t="str">
            <v>002</v>
          </cell>
          <cell r="D6" t="str">
            <v>Medical Centre</v>
          </cell>
          <cell r="F6" t="str">
            <v>Misc</v>
          </cell>
        </row>
        <row r="7">
          <cell r="B7" t="str">
            <v>003</v>
          </cell>
          <cell r="D7" t="str">
            <v>Officers Mess</v>
          </cell>
          <cell r="F7" t="str">
            <v>Accommodation (Off)</v>
          </cell>
        </row>
        <row r="8">
          <cell r="B8" t="str">
            <v>003A</v>
          </cell>
          <cell r="D8" t="str">
            <v>Officers Mess Car Port</v>
          </cell>
          <cell r="F8" t="str">
            <v>Accommodation (Off)</v>
          </cell>
        </row>
        <row r="9">
          <cell r="B9" t="str">
            <v>006</v>
          </cell>
          <cell r="D9" t="str">
            <v>The Keep</v>
          </cell>
          <cell r="F9" t="str">
            <v>Training</v>
          </cell>
        </row>
        <row r="10">
          <cell r="B10" t="str">
            <v>007</v>
          </cell>
          <cell r="D10" t="str">
            <v>Sandhurst Block</v>
          </cell>
          <cell r="F10" t="str">
            <v>Accommodation (JR)</v>
          </cell>
        </row>
        <row r="11">
          <cell r="B11" t="str">
            <v>008</v>
          </cell>
          <cell r="D11" t="str">
            <v>JR Club &amp; NAAFI</v>
          </cell>
          <cell r="F11" t="str">
            <v>Accommodation (JR)</v>
          </cell>
        </row>
        <row r="12">
          <cell r="B12" t="str">
            <v>009</v>
          </cell>
          <cell r="D12" t="str">
            <v>SAT Facility</v>
          </cell>
          <cell r="F12" t="str">
            <v>Weapons</v>
          </cell>
        </row>
        <row r="13">
          <cell r="B13" t="str">
            <v>010</v>
          </cell>
          <cell r="D13" t="str">
            <v>OTC - Ops Training Coy</v>
          </cell>
          <cell r="F13" t="str">
            <v>Training</v>
          </cell>
        </row>
        <row r="14">
          <cell r="B14" t="str">
            <v>011</v>
          </cell>
          <cell r="D14" t="str">
            <v>Sergeants Mess</v>
          </cell>
          <cell r="F14" t="str">
            <v>Accommodation (SNCO)</v>
          </cell>
        </row>
        <row r="15">
          <cell r="B15" t="str">
            <v>011A</v>
          </cell>
          <cell r="D15" t="str">
            <v>Sergeants Mess Car Port</v>
          </cell>
          <cell r="F15" t="str">
            <v>Accommodation (SNCO)</v>
          </cell>
        </row>
        <row r="16">
          <cell r="B16" t="str">
            <v>012</v>
          </cell>
          <cell r="D16" t="str">
            <v>Locard House</v>
          </cell>
          <cell r="F16" t="str">
            <v>Training</v>
          </cell>
        </row>
        <row r="17">
          <cell r="B17" t="str">
            <v>015</v>
          </cell>
          <cell r="D17" t="str">
            <v>Tennis Courts</v>
          </cell>
          <cell r="F17" t="str">
            <v>Physical</v>
          </cell>
        </row>
        <row r="18">
          <cell r="B18" t="str">
            <v>017</v>
          </cell>
          <cell r="D18" t="str">
            <v>Gas Meter House</v>
          </cell>
          <cell r="F18" t="str">
            <v>M&amp;E</v>
          </cell>
        </row>
        <row r="19">
          <cell r="B19" t="str">
            <v>019</v>
          </cell>
          <cell r="D19" t="str">
            <v>Campion House</v>
          </cell>
          <cell r="F19" t="str">
            <v>Offices</v>
          </cell>
        </row>
        <row r="20">
          <cell r="B20" t="str">
            <v>023</v>
          </cell>
          <cell r="D20" t="str">
            <v>Emergency Power Outlets</v>
          </cell>
          <cell r="F20" t="str">
            <v>M&amp;E</v>
          </cell>
        </row>
        <row r="21">
          <cell r="B21" t="str">
            <v>030</v>
          </cell>
          <cell r="D21" t="str">
            <v>Driver Training/Tailors Shop</v>
          </cell>
          <cell r="F21" t="str">
            <v>Training</v>
          </cell>
        </row>
        <row r="22">
          <cell r="B22" t="str">
            <v>032</v>
          </cell>
          <cell r="D22" t="str">
            <v>Distribution Pillars</v>
          </cell>
          <cell r="F22" t="str">
            <v>M&amp;E</v>
          </cell>
        </row>
        <row r="23">
          <cell r="B23" t="str">
            <v>033</v>
          </cell>
          <cell r="D23" t="str">
            <v>Walls and Fences</v>
          </cell>
          <cell r="F23" t="str">
            <v>General</v>
          </cell>
        </row>
        <row r="24">
          <cell r="B24" t="str">
            <v>034</v>
          </cell>
          <cell r="D24" t="str">
            <v>Electrical Kiosks</v>
          </cell>
          <cell r="F24" t="str">
            <v>M&amp;E</v>
          </cell>
        </row>
        <row r="25">
          <cell r="B25" t="str">
            <v>035</v>
          </cell>
          <cell r="D25" t="str">
            <v>Distribution Pillars</v>
          </cell>
          <cell r="F25" t="str">
            <v>M&amp;E</v>
          </cell>
        </row>
        <row r="26">
          <cell r="B26" t="str">
            <v>037</v>
          </cell>
          <cell r="D26" t="str">
            <v>Roads &amp; Paving</v>
          </cell>
          <cell r="F26" t="str">
            <v>General</v>
          </cell>
        </row>
        <row r="27">
          <cell r="B27" t="str">
            <v>039</v>
          </cell>
          <cell r="D27" t="str">
            <v>Drains &amp; Sewers</v>
          </cell>
          <cell r="F27" t="str">
            <v>General</v>
          </cell>
        </row>
        <row r="28">
          <cell r="B28" t="str">
            <v>040</v>
          </cell>
          <cell r="D28" t="str">
            <v>Road Signs</v>
          </cell>
          <cell r="F28" t="str">
            <v>General</v>
          </cell>
        </row>
        <row r="29">
          <cell r="B29" t="str">
            <v>050</v>
          </cell>
          <cell r="D29" t="str">
            <v>HQ Offices</v>
          </cell>
          <cell r="F29" t="str">
            <v>Offices</v>
          </cell>
        </row>
        <row r="30">
          <cell r="B30" t="str">
            <v>055</v>
          </cell>
          <cell r="D30" t="str">
            <v>Chapel</v>
          </cell>
          <cell r="F30" t="str">
            <v>Misc</v>
          </cell>
        </row>
        <row r="31">
          <cell r="B31" t="str">
            <v>063</v>
          </cell>
          <cell r="D31" t="str">
            <v>Cycle Shed</v>
          </cell>
          <cell r="F31" t="str">
            <v>General</v>
          </cell>
        </row>
        <row r="32">
          <cell r="B32" t="str">
            <v>065</v>
          </cell>
          <cell r="D32" t="str">
            <v>Main Gas Meter House</v>
          </cell>
          <cell r="F32" t="str">
            <v>M&amp;E</v>
          </cell>
        </row>
        <row r="33">
          <cell r="B33" t="str">
            <v>066</v>
          </cell>
          <cell r="D33" t="str">
            <v>Incinerator</v>
          </cell>
          <cell r="F33" t="str">
            <v>Misc</v>
          </cell>
        </row>
        <row r="34">
          <cell r="B34" t="str">
            <v>067</v>
          </cell>
          <cell r="D34" t="str">
            <v>Teaching - Training Centre</v>
          </cell>
          <cell r="F34" t="str">
            <v>Training</v>
          </cell>
        </row>
        <row r="35">
          <cell r="B35" t="str">
            <v>069</v>
          </cell>
          <cell r="D35" t="str">
            <v>Gym</v>
          </cell>
          <cell r="F35" t="str">
            <v>Physical</v>
          </cell>
        </row>
        <row r="36">
          <cell r="B36" t="str">
            <v>070</v>
          </cell>
          <cell r="D36" t="str">
            <v>Cricket Pavilion</v>
          </cell>
          <cell r="F36" t="str">
            <v>Physical</v>
          </cell>
        </row>
        <row r="37">
          <cell r="B37" t="str">
            <v>072</v>
          </cell>
          <cell r="D37" t="str">
            <v>Contractor's Toilets</v>
          </cell>
          <cell r="F37" t="str">
            <v>Contractor</v>
          </cell>
        </row>
        <row r="38">
          <cell r="B38" t="str">
            <v>076</v>
          </cell>
          <cell r="D38" t="str">
            <v>Contractor's Shed</v>
          </cell>
          <cell r="F38" t="str">
            <v>Contractor</v>
          </cell>
        </row>
        <row r="39">
          <cell r="B39" t="str">
            <v>078</v>
          </cell>
          <cell r="D39" t="str">
            <v>Tailor's Workshop</v>
          </cell>
          <cell r="F39" t="str">
            <v>Misc</v>
          </cell>
        </row>
        <row r="40">
          <cell r="B40" t="str">
            <v>080</v>
          </cell>
          <cell r="D40" t="str">
            <v>BPFM Store</v>
          </cell>
          <cell r="F40" t="str">
            <v>Store</v>
          </cell>
        </row>
        <row r="41">
          <cell r="B41" t="str">
            <v>080</v>
          </cell>
          <cell r="D41" t="str">
            <v>BPFM Store</v>
          </cell>
          <cell r="F41" t="str">
            <v>Store</v>
          </cell>
        </row>
        <row r="42">
          <cell r="B42" t="str">
            <v>081</v>
          </cell>
          <cell r="D42" t="str">
            <v>QM Offices</v>
          </cell>
          <cell r="F42" t="str">
            <v>Offices</v>
          </cell>
        </row>
        <row r="43">
          <cell r="B43" t="str">
            <v>082</v>
          </cell>
          <cell r="D43" t="str">
            <v>QM Offices</v>
          </cell>
          <cell r="F43" t="str">
            <v>Offices</v>
          </cell>
        </row>
        <row r="44">
          <cell r="B44" t="str">
            <v>083</v>
          </cell>
          <cell r="D44" t="str">
            <v>NBC Chamber</v>
          </cell>
          <cell r="F44" t="str">
            <v>Weapons</v>
          </cell>
        </row>
        <row r="45">
          <cell r="B45" t="str">
            <v>085</v>
          </cell>
          <cell r="D45" t="str">
            <v>Main Boiler House</v>
          </cell>
          <cell r="F45" t="str">
            <v>M&amp;E</v>
          </cell>
        </row>
        <row r="46">
          <cell r="B46" t="str">
            <v>086</v>
          </cell>
          <cell r="D46" t="str">
            <v>Flammable Store</v>
          </cell>
          <cell r="F46" t="str">
            <v>Store</v>
          </cell>
        </row>
        <row r="47">
          <cell r="B47" t="str">
            <v>087</v>
          </cell>
          <cell r="D47" t="str">
            <v>Store</v>
          </cell>
          <cell r="F47" t="str">
            <v>Store</v>
          </cell>
        </row>
        <row r="48">
          <cell r="B48" t="str">
            <v>088</v>
          </cell>
          <cell r="D48" t="str">
            <v>Del Office/Store</v>
          </cell>
          <cell r="F48" t="str">
            <v>Store</v>
          </cell>
        </row>
        <row r="49">
          <cell r="B49" t="str">
            <v>089</v>
          </cell>
          <cell r="D49" t="str">
            <v>30M Range</v>
          </cell>
          <cell r="F49" t="str">
            <v>Weapons</v>
          </cell>
        </row>
        <row r="50">
          <cell r="B50" t="str">
            <v>091</v>
          </cell>
          <cell r="D50" t="str">
            <v>BPFM Timber Store</v>
          </cell>
          <cell r="F50" t="str">
            <v>Store</v>
          </cell>
        </row>
        <row r="51">
          <cell r="B51" t="str">
            <v>092</v>
          </cell>
          <cell r="D51" t="str">
            <v>POL Installation</v>
          </cell>
          <cell r="F51" t="str">
            <v>Vehicle</v>
          </cell>
        </row>
        <row r="52">
          <cell r="B52" t="str">
            <v>105</v>
          </cell>
          <cell r="D52" t="str">
            <v>Goodwood Store</v>
          </cell>
          <cell r="F52" t="str">
            <v>Store</v>
          </cell>
        </row>
        <row r="53">
          <cell r="B53" t="str">
            <v>106</v>
          </cell>
          <cell r="D53" t="str">
            <v>PTSU/CCTIO Block</v>
          </cell>
          <cell r="F53" t="str">
            <v>Non-MP</v>
          </cell>
        </row>
        <row r="54">
          <cell r="B54" t="str">
            <v>107</v>
          </cell>
          <cell r="D54" t="str">
            <v>QM Stores</v>
          </cell>
          <cell r="F54" t="str">
            <v>Store</v>
          </cell>
        </row>
        <row r="55">
          <cell r="B55" t="str">
            <v>108</v>
          </cell>
          <cell r="D55" t="str">
            <v>Motor Vehicle Workshops</v>
          </cell>
          <cell r="F55" t="str">
            <v>Vehicle</v>
          </cell>
        </row>
        <row r="56">
          <cell r="B56" t="str">
            <v>110</v>
          </cell>
          <cell r="D56" t="str">
            <v>Electrical Sub-Station</v>
          </cell>
          <cell r="F56" t="str">
            <v>M&amp;E</v>
          </cell>
        </row>
        <row r="57">
          <cell r="B57" t="str">
            <v>111A</v>
          </cell>
          <cell r="D57" t="str">
            <v>Reg HQ Offices</v>
          </cell>
          <cell r="F57" t="str">
            <v>Offices</v>
          </cell>
        </row>
        <row r="58">
          <cell r="B58" t="str">
            <v>112</v>
          </cell>
          <cell r="D58" t="str">
            <v>Inkerman Block</v>
          </cell>
          <cell r="F58" t="str">
            <v>Accommodation (s/s)</v>
          </cell>
        </row>
        <row r="59">
          <cell r="B59" t="str">
            <v>113</v>
          </cell>
          <cell r="D59" t="str">
            <v>Kensington Block</v>
          </cell>
          <cell r="F59" t="str">
            <v>Accommodation (s/s)</v>
          </cell>
        </row>
        <row r="60">
          <cell r="B60" t="str">
            <v>114</v>
          </cell>
          <cell r="D60" t="str">
            <v>Stanhope Block</v>
          </cell>
          <cell r="F60" t="str">
            <v>Training</v>
          </cell>
        </row>
        <row r="61">
          <cell r="B61" t="str">
            <v>115</v>
          </cell>
          <cell r="D61" t="str">
            <v>Administration Offices</v>
          </cell>
          <cell r="F61" t="str">
            <v>Offices</v>
          </cell>
        </row>
        <row r="62">
          <cell r="B62" t="str">
            <v>135</v>
          </cell>
          <cell r="D62" t="str">
            <v>Radio Comms Building</v>
          </cell>
          <cell r="F62" t="str">
            <v>Training</v>
          </cell>
        </row>
        <row r="63">
          <cell r="B63" t="str">
            <v>164A</v>
          </cell>
          <cell r="D63" t="str">
            <v>AFCO Brighton</v>
          </cell>
          <cell r="F63" t="str">
            <v>Non-MP</v>
          </cell>
        </row>
        <row r="64">
          <cell r="B64" t="str">
            <v>165</v>
          </cell>
          <cell r="D64" t="str">
            <v>Radio Comms Building</v>
          </cell>
          <cell r="F64" t="str">
            <v>Training</v>
          </cell>
        </row>
        <row r="65">
          <cell r="B65" t="str">
            <v>998</v>
          </cell>
          <cell r="D65" t="str">
            <v>General Site</v>
          </cell>
          <cell r="F65" t="str">
            <v>General</v>
          </cell>
        </row>
        <row r="66">
          <cell r="B66" t="str">
            <v>999</v>
          </cell>
          <cell r="D66" t="str">
            <v>General Site</v>
          </cell>
          <cell r="F66" t="str">
            <v>General</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Contents"/>
      <sheetName val="1"/>
      <sheetName val="2"/>
      <sheetName val="3"/>
      <sheetName val="4"/>
      <sheetName val="5"/>
      <sheetName val="6"/>
      <sheetName val="comp"/>
      <sheetName val="7"/>
      <sheetName val="8"/>
      <sheetName val="9"/>
    </sheetNames>
    <sheetDataSet>
      <sheetData sheetId="0"/>
      <sheetData sheetId="1"/>
      <sheetData sheetId="2"/>
      <sheetData sheetId="3"/>
      <sheetData sheetId="4"/>
      <sheetData sheetId="5" refreshError="1">
        <row r="3">
          <cell r="B3">
            <v>37417</v>
          </cell>
        </row>
        <row r="4">
          <cell r="B4">
            <v>26458</v>
          </cell>
        </row>
      </sheetData>
      <sheetData sheetId="6"/>
      <sheetData sheetId="7"/>
      <sheetData sheetId="8"/>
      <sheetData sheetId="9"/>
      <sheetData sheetId="10"/>
      <sheetData sheetId="1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Contents"/>
      <sheetName val="1"/>
      <sheetName val="2"/>
      <sheetName val="3"/>
      <sheetName val="4"/>
      <sheetName val="5"/>
      <sheetName val="6"/>
      <sheetName val="comp"/>
      <sheetName val="7"/>
      <sheetName val="8"/>
      <sheetName val="9"/>
    </sheetNames>
    <sheetDataSet>
      <sheetData sheetId="0"/>
      <sheetData sheetId="1"/>
      <sheetData sheetId="2"/>
      <sheetData sheetId="3"/>
      <sheetData sheetId="4"/>
      <sheetData sheetId="5" refreshError="1"/>
      <sheetData sheetId="6"/>
      <sheetData sheetId="7"/>
      <sheetData sheetId="8"/>
      <sheetData sheetId="9"/>
      <sheetData sheetId="10"/>
      <sheetData sheetId="1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Div"/>
      <sheetName val="Cont"/>
      <sheetName val="Gen"/>
      <sheetName val="Daywk"/>
      <sheetName val="Prov-S"/>
      <sheetName val="4.EAI's"/>
      <sheetName val="5.1;CO's"/>
      <sheetName val="5.2;DCO's"/>
      <sheetName val="5.3;Pot"/>
      <sheetName val="5.3;Other"/>
      <sheetName val="M&amp;E"/>
      <sheetName val="CO"/>
      <sheetName val="DCO"/>
      <sheetName val="EAI"/>
      <sheetName val="Info"/>
      <sheetName val="4_EAI's"/>
      <sheetName val="5_1;CO's"/>
      <sheetName val="5_2;DCO's"/>
      <sheetName val="5_3;Pot"/>
      <sheetName val="5_3;Other"/>
    </sheetNames>
    <sheetDataSet>
      <sheetData sheetId="0" refreshError="1">
        <row r="65">
          <cell r="C65" t="str">
            <v>% of Time</v>
          </cell>
          <cell r="D65" t="str">
            <v>% of Cost</v>
          </cell>
        </row>
        <row r="66">
          <cell r="C66">
            <v>0</v>
          </cell>
          <cell r="D66">
            <v>0</v>
          </cell>
        </row>
        <row r="67">
          <cell r="C67">
            <v>0.01</v>
          </cell>
          <cell r="D67">
            <v>5.0000000000000001E-3</v>
          </cell>
        </row>
        <row r="68">
          <cell r="C68">
            <v>0.02</v>
          </cell>
          <cell r="D68">
            <v>1.0999999999999999E-2</v>
          </cell>
        </row>
        <row r="69">
          <cell r="C69">
            <v>0.03</v>
          </cell>
          <cell r="D69">
            <v>1.6E-2</v>
          </cell>
        </row>
        <row r="70">
          <cell r="C70">
            <v>0.04</v>
          </cell>
          <cell r="D70">
            <v>2.1000000000000001E-2</v>
          </cell>
        </row>
        <row r="71">
          <cell r="C71">
            <v>0.05</v>
          </cell>
          <cell r="D71">
            <v>2.7E-2</v>
          </cell>
        </row>
        <row r="72">
          <cell r="C72">
            <v>0.06</v>
          </cell>
          <cell r="D72">
            <v>3.2000000000000001E-2</v>
          </cell>
        </row>
        <row r="73">
          <cell r="C73">
            <v>7.0000000000000007E-2</v>
          </cell>
          <cell r="D73">
            <v>3.6999999999999998E-2</v>
          </cell>
        </row>
        <row r="74">
          <cell r="C74">
            <v>0.08</v>
          </cell>
          <cell r="D74">
            <v>4.1000000000000002E-2</v>
          </cell>
        </row>
        <row r="75">
          <cell r="C75">
            <v>0.09</v>
          </cell>
          <cell r="D75">
            <v>4.5999999999999999E-2</v>
          </cell>
        </row>
        <row r="76">
          <cell r="C76">
            <v>0.1</v>
          </cell>
          <cell r="D76">
            <v>5.1999999999999998E-2</v>
          </cell>
        </row>
        <row r="77">
          <cell r="C77">
            <v>0.11</v>
          </cell>
          <cell r="D77">
            <v>5.8999999999999997E-2</v>
          </cell>
        </row>
        <row r="78">
          <cell r="C78">
            <v>0.12</v>
          </cell>
          <cell r="D78">
            <v>6.5000000000000002E-2</v>
          </cell>
        </row>
        <row r="79">
          <cell r="C79">
            <v>0.13</v>
          </cell>
          <cell r="D79">
            <v>7.1999999999999995E-2</v>
          </cell>
        </row>
        <row r="80">
          <cell r="C80">
            <v>0.14000000000000001</v>
          </cell>
          <cell r="D80">
            <v>0.08</v>
          </cell>
        </row>
        <row r="81">
          <cell r="C81">
            <v>0.15</v>
          </cell>
          <cell r="D81">
            <v>8.7999999999999995E-2</v>
          </cell>
        </row>
        <row r="82">
          <cell r="C82">
            <v>0.16</v>
          </cell>
          <cell r="D82">
            <v>9.7000000000000003E-2</v>
          </cell>
        </row>
        <row r="83">
          <cell r="C83">
            <v>0.17</v>
          </cell>
          <cell r="D83">
            <v>0.106</v>
          </cell>
        </row>
        <row r="84">
          <cell r="C84">
            <v>0.18</v>
          </cell>
          <cell r="D84">
            <v>0.114</v>
          </cell>
        </row>
        <row r="85">
          <cell r="C85">
            <v>0.19</v>
          </cell>
          <cell r="D85">
            <v>0.124</v>
          </cell>
        </row>
        <row r="86">
          <cell r="C86">
            <v>0.2</v>
          </cell>
          <cell r="D86">
            <v>0.13400000000000001</v>
          </cell>
        </row>
        <row r="87">
          <cell r="C87">
            <v>0.21</v>
          </cell>
          <cell r="D87">
            <v>0.14299999999999999</v>
          </cell>
        </row>
        <row r="88">
          <cell r="C88">
            <v>0.22</v>
          </cell>
          <cell r="D88">
            <v>0.153</v>
          </cell>
        </row>
        <row r="89">
          <cell r="C89">
            <v>0.23</v>
          </cell>
          <cell r="D89">
            <v>0.16300000000000001</v>
          </cell>
        </row>
        <row r="90">
          <cell r="C90">
            <v>0.24</v>
          </cell>
          <cell r="D90">
            <v>0.17199999999999999</v>
          </cell>
        </row>
        <row r="91">
          <cell r="C91">
            <v>0.25</v>
          </cell>
          <cell r="D91">
            <v>0.182</v>
          </cell>
        </row>
        <row r="92">
          <cell r="C92">
            <v>0.26</v>
          </cell>
          <cell r="D92">
            <v>0.19600000000000001</v>
          </cell>
        </row>
        <row r="93">
          <cell r="C93">
            <v>0.27</v>
          </cell>
          <cell r="D93">
            <v>0.21</v>
          </cell>
        </row>
        <row r="94">
          <cell r="C94">
            <v>0.28000000000000003</v>
          </cell>
          <cell r="D94">
            <v>0.216</v>
          </cell>
        </row>
        <row r="95">
          <cell r="C95">
            <v>0.28999999999999998</v>
          </cell>
          <cell r="D95">
            <v>0.23</v>
          </cell>
        </row>
        <row r="96">
          <cell r="C96">
            <v>0.3</v>
          </cell>
          <cell r="D96">
            <v>0.24399999999999999</v>
          </cell>
        </row>
        <row r="97">
          <cell r="C97">
            <v>0.31</v>
          </cell>
          <cell r="D97">
            <v>0.25800000000000001</v>
          </cell>
        </row>
        <row r="98">
          <cell r="C98">
            <v>0.32</v>
          </cell>
          <cell r="D98">
            <v>0.27</v>
          </cell>
        </row>
        <row r="99">
          <cell r="C99">
            <v>0.33</v>
          </cell>
          <cell r="D99">
            <v>0.28199999999999997</v>
          </cell>
        </row>
        <row r="100">
          <cell r="C100">
            <v>0.34</v>
          </cell>
          <cell r="D100">
            <v>0.29399999999999998</v>
          </cell>
        </row>
        <row r="101">
          <cell r="C101">
            <v>0.35</v>
          </cell>
          <cell r="D101">
            <v>0.30599999999999999</v>
          </cell>
        </row>
        <row r="102">
          <cell r="C102">
            <v>0.36</v>
          </cell>
          <cell r="D102">
            <v>0.32200000000000001</v>
          </cell>
        </row>
        <row r="103">
          <cell r="C103">
            <v>0.37</v>
          </cell>
          <cell r="D103">
            <v>0.33800000000000002</v>
          </cell>
        </row>
        <row r="104">
          <cell r="C104">
            <v>0.38</v>
          </cell>
          <cell r="D104">
            <v>0.35</v>
          </cell>
        </row>
        <row r="105">
          <cell r="C105">
            <v>0.39</v>
          </cell>
          <cell r="D105">
            <v>0.36499999999999999</v>
          </cell>
        </row>
        <row r="106">
          <cell r="C106">
            <v>0.4</v>
          </cell>
          <cell r="D106">
            <v>0.38100000000000001</v>
          </cell>
        </row>
        <row r="107">
          <cell r="C107">
            <v>0.41</v>
          </cell>
          <cell r="D107">
            <v>0.39600000000000002</v>
          </cell>
        </row>
        <row r="108">
          <cell r="C108">
            <v>0.42</v>
          </cell>
          <cell r="D108">
            <v>0.41099999999999998</v>
          </cell>
        </row>
        <row r="109">
          <cell r="C109">
            <v>0.43</v>
          </cell>
          <cell r="D109">
            <v>0.42699999999999999</v>
          </cell>
        </row>
        <row r="110">
          <cell r="C110">
            <v>0.44</v>
          </cell>
          <cell r="D110">
            <v>0.442</v>
          </cell>
        </row>
        <row r="111">
          <cell r="C111">
            <v>0.45</v>
          </cell>
          <cell r="D111">
            <v>0.45800000000000002</v>
          </cell>
        </row>
        <row r="112">
          <cell r="C112">
            <v>0.46</v>
          </cell>
          <cell r="D112">
            <v>0.47499999999999998</v>
          </cell>
        </row>
        <row r="113">
          <cell r="C113">
            <v>0.47</v>
          </cell>
          <cell r="D113">
            <v>0.49099999999999999</v>
          </cell>
        </row>
        <row r="114">
          <cell r="C114">
            <v>0.48</v>
          </cell>
          <cell r="D114">
            <v>0.50700000000000001</v>
          </cell>
        </row>
        <row r="115">
          <cell r="C115">
            <v>0.49</v>
          </cell>
          <cell r="D115">
            <v>0.52400000000000002</v>
          </cell>
        </row>
        <row r="116">
          <cell r="C116">
            <v>0.5</v>
          </cell>
          <cell r="D116">
            <v>0.53900000000000003</v>
          </cell>
        </row>
        <row r="117">
          <cell r="C117">
            <v>0.51</v>
          </cell>
          <cell r="D117">
            <v>0.55400000000000005</v>
          </cell>
        </row>
        <row r="118">
          <cell r="C118">
            <v>0.52</v>
          </cell>
          <cell r="D118">
            <v>0.56899999999999995</v>
          </cell>
        </row>
        <row r="119">
          <cell r="C119">
            <v>0.53</v>
          </cell>
          <cell r="D119">
            <v>0.58399999999999996</v>
          </cell>
        </row>
        <row r="120">
          <cell r="C120">
            <v>0.54</v>
          </cell>
          <cell r="D120">
            <v>0.6</v>
          </cell>
        </row>
        <row r="121">
          <cell r="C121">
            <v>0.55000000000000004</v>
          </cell>
          <cell r="D121">
            <v>0.61399999999999999</v>
          </cell>
        </row>
        <row r="122">
          <cell r="C122">
            <v>0.56000000000000005</v>
          </cell>
          <cell r="D122">
            <v>0.63</v>
          </cell>
        </row>
        <row r="123">
          <cell r="C123">
            <v>0.56999999999999995</v>
          </cell>
          <cell r="D123">
            <v>0.64300000000000002</v>
          </cell>
        </row>
        <row r="124">
          <cell r="C124">
            <v>0.57999999999999996</v>
          </cell>
          <cell r="D124">
            <v>0.65600000000000003</v>
          </cell>
        </row>
        <row r="125">
          <cell r="C125">
            <v>0.59</v>
          </cell>
          <cell r="D125">
            <v>0.66900000000000004</v>
          </cell>
        </row>
        <row r="126">
          <cell r="C126">
            <v>0.6</v>
          </cell>
          <cell r="D126">
            <v>0.68100000000000005</v>
          </cell>
        </row>
        <row r="127">
          <cell r="C127">
            <v>0.61</v>
          </cell>
          <cell r="D127">
            <v>0.69399999999999995</v>
          </cell>
        </row>
        <row r="128">
          <cell r="C128">
            <v>0.62</v>
          </cell>
          <cell r="D128">
            <v>0.70699999999999996</v>
          </cell>
        </row>
        <row r="129">
          <cell r="C129">
            <v>0.63</v>
          </cell>
          <cell r="D129">
            <v>0.72</v>
          </cell>
        </row>
        <row r="130">
          <cell r="C130">
            <v>0.64</v>
          </cell>
          <cell r="D130">
            <v>0.73299999999999998</v>
          </cell>
        </row>
        <row r="131">
          <cell r="C131">
            <v>0.65</v>
          </cell>
          <cell r="D131">
            <v>0.746</v>
          </cell>
        </row>
        <row r="132">
          <cell r="C132">
            <v>0.66</v>
          </cell>
          <cell r="D132">
            <v>0.75900000000000001</v>
          </cell>
        </row>
        <row r="133">
          <cell r="C133">
            <v>0.67</v>
          </cell>
          <cell r="D133">
            <v>0.77200000000000002</v>
          </cell>
        </row>
        <row r="134">
          <cell r="C134">
            <v>0.68</v>
          </cell>
          <cell r="D134">
            <v>0.78500000000000003</v>
          </cell>
        </row>
        <row r="135">
          <cell r="C135">
            <v>0.69</v>
          </cell>
          <cell r="D135">
            <v>0.79800000000000004</v>
          </cell>
        </row>
        <row r="136">
          <cell r="C136">
            <v>0.7</v>
          </cell>
          <cell r="D136">
            <v>0.81100000000000005</v>
          </cell>
        </row>
        <row r="137">
          <cell r="C137">
            <v>0.71</v>
          </cell>
          <cell r="D137">
            <v>0.82399999999999995</v>
          </cell>
        </row>
        <row r="138">
          <cell r="C138">
            <v>0.72</v>
          </cell>
          <cell r="D138">
            <v>0.83699999999999997</v>
          </cell>
        </row>
        <row r="139">
          <cell r="C139">
            <v>0.73</v>
          </cell>
          <cell r="D139">
            <v>0.84899999999999998</v>
          </cell>
        </row>
        <row r="140">
          <cell r="C140">
            <v>0.74</v>
          </cell>
          <cell r="D140">
            <v>0.86199999999999999</v>
          </cell>
        </row>
        <row r="141">
          <cell r="C141">
            <v>0.75</v>
          </cell>
          <cell r="D141">
            <v>0.875</v>
          </cell>
        </row>
        <row r="142">
          <cell r="C142">
            <v>0.76</v>
          </cell>
          <cell r="D142">
            <v>0.88200000000000001</v>
          </cell>
        </row>
        <row r="143">
          <cell r="C143">
            <v>0.77</v>
          </cell>
          <cell r="D143">
            <v>0.88900000000000001</v>
          </cell>
        </row>
        <row r="144">
          <cell r="C144">
            <v>0.78</v>
          </cell>
          <cell r="D144">
            <v>0.89700000000000002</v>
          </cell>
        </row>
        <row r="145">
          <cell r="C145">
            <v>0.79</v>
          </cell>
          <cell r="D145">
            <v>0.90400000000000003</v>
          </cell>
        </row>
        <row r="146">
          <cell r="C146">
            <v>0.8</v>
          </cell>
          <cell r="D146">
            <v>0.91100000000000003</v>
          </cell>
        </row>
        <row r="147">
          <cell r="C147">
            <v>0.81</v>
          </cell>
          <cell r="D147">
            <v>0.91800000000000004</v>
          </cell>
        </row>
        <row r="148">
          <cell r="C148">
            <v>0.82</v>
          </cell>
          <cell r="D148">
            <v>0.92600000000000005</v>
          </cell>
        </row>
        <row r="149">
          <cell r="C149">
            <v>0.83</v>
          </cell>
          <cell r="D149">
            <v>0.93</v>
          </cell>
        </row>
        <row r="150">
          <cell r="C150">
            <v>0.84</v>
          </cell>
          <cell r="D150">
            <v>0.93600000000000005</v>
          </cell>
        </row>
        <row r="151">
          <cell r="C151">
            <v>0.85</v>
          </cell>
          <cell r="D151">
            <v>0.94199999999999995</v>
          </cell>
        </row>
        <row r="152">
          <cell r="C152">
            <v>0.86</v>
          </cell>
          <cell r="D152">
            <v>0.94799999999999995</v>
          </cell>
        </row>
        <row r="153">
          <cell r="C153">
            <v>0.87</v>
          </cell>
          <cell r="D153">
            <v>0.95399999999999996</v>
          </cell>
        </row>
        <row r="154">
          <cell r="C154">
            <v>0.88</v>
          </cell>
          <cell r="D154">
            <v>0.96</v>
          </cell>
        </row>
        <row r="155">
          <cell r="C155">
            <v>0.89</v>
          </cell>
          <cell r="D155">
            <v>0.96399999999999997</v>
          </cell>
        </row>
        <row r="156">
          <cell r="C156">
            <v>0.9</v>
          </cell>
          <cell r="D156">
            <v>0.96799999999999997</v>
          </cell>
        </row>
        <row r="157">
          <cell r="C157">
            <v>0.91</v>
          </cell>
          <cell r="D157">
            <v>0.97199999999999998</v>
          </cell>
        </row>
        <row r="158">
          <cell r="C158">
            <v>0.92</v>
          </cell>
          <cell r="D158">
            <v>0.97599999999999998</v>
          </cell>
        </row>
        <row r="159">
          <cell r="C159">
            <v>0.93</v>
          </cell>
          <cell r="D159">
            <v>0.98</v>
          </cell>
        </row>
        <row r="160">
          <cell r="C160">
            <v>0.94</v>
          </cell>
          <cell r="D160">
            <v>0.98399999999999999</v>
          </cell>
        </row>
        <row r="161">
          <cell r="C161">
            <v>0.95</v>
          </cell>
          <cell r="D161">
            <v>0.98699999999999999</v>
          </cell>
        </row>
        <row r="162">
          <cell r="C162">
            <v>0.96</v>
          </cell>
          <cell r="D162">
            <v>0.98899999999999999</v>
          </cell>
        </row>
        <row r="163">
          <cell r="C163">
            <v>0.97</v>
          </cell>
          <cell r="D163">
            <v>0.99199999999999999</v>
          </cell>
        </row>
        <row r="164">
          <cell r="C164">
            <v>0.98</v>
          </cell>
          <cell r="D164">
            <v>0.995</v>
          </cell>
        </row>
        <row r="165">
          <cell r="C165">
            <v>0.99</v>
          </cell>
          <cell r="D165">
            <v>0.997</v>
          </cell>
        </row>
        <row r="166">
          <cell r="C166">
            <v>1</v>
          </cell>
          <cell r="D166">
            <v>1</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sheetData sheetId="17"/>
      <sheetData sheetId="18"/>
      <sheetData sheetId="19"/>
      <sheetData sheetId="20"/>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pageSetUpPr fitToPage="1"/>
  </sheetPr>
  <dimension ref="A8:T38"/>
  <sheetViews>
    <sheetView tabSelected="1" view="pageBreakPreview" zoomScaleNormal="100" zoomScaleSheetLayoutView="100" workbookViewId="0">
      <selection activeCell="E9" sqref="E9"/>
    </sheetView>
  </sheetViews>
  <sheetFormatPr defaultColWidth="9.109375" defaultRowHeight="15.6" x14ac:dyDescent="0.35"/>
  <cols>
    <col min="1" max="8" width="9.109375" style="1"/>
    <col min="9" max="9" width="32" style="1" customWidth="1"/>
    <col min="10" max="10" width="9.109375" style="1"/>
    <col min="11" max="11" width="42" style="1" customWidth="1"/>
    <col min="12" max="12" width="24.44140625" style="1" customWidth="1"/>
    <col min="13" max="16384" width="9.109375" style="1"/>
  </cols>
  <sheetData>
    <row r="8" spans="1:20" ht="280.5" customHeight="1" x14ac:dyDescent="0.35">
      <c r="L8" s="136"/>
      <c r="M8" s="136"/>
      <c r="N8" s="136"/>
      <c r="O8" s="136"/>
      <c r="P8" s="136"/>
      <c r="Q8" s="136"/>
      <c r="R8" s="136"/>
      <c r="S8" s="136"/>
      <c r="T8" s="136"/>
    </row>
    <row r="12" spans="1:20" x14ac:dyDescent="0.35">
      <c r="A12" s="2"/>
    </row>
    <row r="18" spans="7:20" x14ac:dyDescent="0.35">
      <c r="L18" s="136"/>
      <c r="M18" s="136"/>
      <c r="N18" s="136"/>
      <c r="O18" s="136"/>
      <c r="P18" s="136"/>
      <c r="Q18" s="136"/>
      <c r="R18" s="136"/>
      <c r="S18" s="136"/>
      <c r="T18" s="136"/>
    </row>
    <row r="29" spans="7:20" x14ac:dyDescent="0.35">
      <c r="G29" s="137"/>
      <c r="H29" s="137"/>
      <c r="I29" s="137"/>
    </row>
    <row r="38" spans="1:9" ht="132.75" customHeight="1" x14ac:dyDescent="0.35">
      <c r="A38" s="136"/>
      <c r="B38" s="136"/>
      <c r="C38" s="136"/>
      <c r="D38" s="136"/>
      <c r="E38" s="136"/>
      <c r="F38" s="136"/>
      <c r="G38" s="136"/>
      <c r="H38" s="136"/>
      <c r="I38" s="136"/>
    </row>
  </sheetData>
  <mergeCells count="4">
    <mergeCell ref="L8:T8"/>
    <mergeCell ref="L18:T18"/>
    <mergeCell ref="G29:I29"/>
    <mergeCell ref="A38:I38"/>
  </mergeCells>
  <pageMargins left="0" right="0" top="0" bottom="0.74803149606299213" header="0.31496062992125984" footer="0.31496062992125984"/>
  <pageSetup fitToHeight="0" orientation="portrait" r:id="rId1"/>
  <rowBreaks count="1" manualBreakCount="1">
    <brk id="30" max="8"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sheetPr>
  <dimension ref="A1:E67"/>
  <sheetViews>
    <sheetView view="pageLayout" zoomScaleNormal="100" zoomScaleSheetLayoutView="100" workbookViewId="0">
      <selection activeCell="E42" sqref="E42"/>
    </sheetView>
  </sheetViews>
  <sheetFormatPr defaultRowHeight="15.6" x14ac:dyDescent="0.35"/>
  <cols>
    <col min="1" max="1" width="4.33203125" style="1" customWidth="1"/>
    <col min="2" max="2" width="15" style="1" customWidth="1"/>
    <col min="3" max="3" width="47" style="1" customWidth="1"/>
    <col min="4" max="4" width="8.44140625" style="1" customWidth="1"/>
    <col min="5" max="5" width="12.5546875" style="1" customWidth="1"/>
    <col min="6" max="6" width="13.6640625" customWidth="1"/>
    <col min="7" max="7" width="2" customWidth="1"/>
  </cols>
  <sheetData>
    <row r="1" spans="1:5" ht="21" x14ac:dyDescent="0.4">
      <c r="A1" s="35" t="s">
        <v>0</v>
      </c>
      <c r="B1"/>
      <c r="C1"/>
    </row>
    <row r="2" spans="1:5" ht="18" x14ac:dyDescent="0.35">
      <c r="A2" s="36" t="s">
        <v>1</v>
      </c>
      <c r="B2"/>
      <c r="C2"/>
    </row>
    <row r="3" spans="1:5" ht="18" x14ac:dyDescent="0.35">
      <c r="A3" s="36"/>
      <c r="B3"/>
      <c r="C3"/>
    </row>
    <row r="4" spans="1:5" ht="18" x14ac:dyDescent="0.35">
      <c r="A4" s="37" t="s">
        <v>2</v>
      </c>
      <c r="B4" s="38"/>
      <c r="C4"/>
    </row>
    <row r="5" spans="1:5" ht="15" x14ac:dyDescent="0.35">
      <c r="A5" s="39"/>
      <c r="B5" s="40"/>
      <c r="C5" s="39"/>
      <c r="D5" s="5"/>
      <c r="E5" s="10"/>
    </row>
    <row r="6" spans="1:5" ht="15" x14ac:dyDescent="0.35">
      <c r="A6" s="39">
        <v>1</v>
      </c>
      <c r="B6" s="40"/>
      <c r="C6" s="40" t="s">
        <v>3</v>
      </c>
      <c r="D6" s="5"/>
      <c r="E6" s="10"/>
    </row>
    <row r="7" spans="1:5" ht="15" x14ac:dyDescent="0.35">
      <c r="A7" s="39"/>
      <c r="B7" s="40"/>
      <c r="C7" s="39"/>
      <c r="D7" s="5"/>
      <c r="E7" s="10"/>
    </row>
    <row r="8" spans="1:5" ht="15" x14ac:dyDescent="0.35">
      <c r="A8" s="39"/>
      <c r="B8" s="40"/>
      <c r="C8" s="39"/>
      <c r="D8" s="5"/>
      <c r="E8" s="10"/>
    </row>
    <row r="9" spans="1:5" ht="15" x14ac:dyDescent="0.35">
      <c r="A9" s="39">
        <v>2</v>
      </c>
      <c r="B9" s="40"/>
      <c r="C9" s="39" t="s">
        <v>4</v>
      </c>
      <c r="D9" s="5"/>
      <c r="E9" s="10"/>
    </row>
    <row r="10" spans="1:5" ht="15" x14ac:dyDescent="0.35">
      <c r="A10" s="39"/>
      <c r="B10" s="40"/>
      <c r="C10" s="39"/>
      <c r="D10" s="5"/>
      <c r="E10" s="10"/>
    </row>
    <row r="11" spans="1:5" ht="15" x14ac:dyDescent="0.35">
      <c r="A11" s="39"/>
      <c r="B11" s="40"/>
      <c r="C11" s="39"/>
      <c r="D11" s="5"/>
      <c r="E11" s="10"/>
    </row>
    <row r="12" spans="1:5" ht="15" x14ac:dyDescent="0.35">
      <c r="A12" s="39">
        <v>3</v>
      </c>
      <c r="B12" s="40"/>
      <c r="C12" s="39" t="s">
        <v>5</v>
      </c>
      <c r="D12" s="5"/>
      <c r="E12" s="10"/>
    </row>
    <row r="13" spans="1:5" ht="15" x14ac:dyDescent="0.35">
      <c r="A13" s="39"/>
      <c r="B13" s="40"/>
      <c r="C13" s="39"/>
      <c r="D13" s="5"/>
      <c r="E13" s="10"/>
    </row>
    <row r="14" spans="1:5" ht="15" x14ac:dyDescent="0.35">
      <c r="A14" s="39"/>
      <c r="B14" s="40"/>
      <c r="C14" s="39"/>
      <c r="D14" s="5"/>
      <c r="E14" s="10"/>
    </row>
    <row r="15" spans="1:5" ht="15" x14ac:dyDescent="0.35">
      <c r="A15" s="39">
        <v>4</v>
      </c>
      <c r="B15" s="40"/>
      <c r="C15" s="41" t="s">
        <v>6</v>
      </c>
      <c r="D15" s="5"/>
      <c r="E15" s="10"/>
    </row>
    <row r="16" spans="1:5" ht="15" x14ac:dyDescent="0.35">
      <c r="A16" s="39"/>
      <c r="B16" s="40"/>
      <c r="C16" s="41"/>
      <c r="D16" s="5"/>
      <c r="E16" s="10"/>
    </row>
    <row r="17" spans="1:5" ht="15" x14ac:dyDescent="0.35">
      <c r="A17" s="39"/>
      <c r="B17" s="40"/>
      <c r="C17" s="41"/>
      <c r="D17" s="5"/>
      <c r="E17" s="10"/>
    </row>
    <row r="18" spans="1:5" ht="15" x14ac:dyDescent="0.35">
      <c r="A18" s="39">
        <v>5</v>
      </c>
      <c r="B18" s="40"/>
      <c r="C18" s="41" t="s">
        <v>7</v>
      </c>
      <c r="D18" s="5"/>
      <c r="E18" s="10"/>
    </row>
    <row r="19" spans="1:5" ht="15" x14ac:dyDescent="0.35">
      <c r="A19" s="39"/>
      <c r="B19" s="40"/>
      <c r="C19" s="41"/>
      <c r="D19" s="5"/>
      <c r="E19" s="10"/>
    </row>
    <row r="20" spans="1:5" ht="15" x14ac:dyDescent="0.35">
      <c r="A20" s="39"/>
      <c r="B20" s="40"/>
      <c r="C20" s="41"/>
      <c r="D20" s="5"/>
      <c r="E20" s="10"/>
    </row>
    <row r="21" spans="1:5" ht="15" x14ac:dyDescent="0.35">
      <c r="A21" s="39"/>
      <c r="B21" s="40"/>
      <c r="C21" s="41"/>
      <c r="D21" s="5"/>
      <c r="E21" s="10"/>
    </row>
    <row r="22" spans="1:5" ht="15" x14ac:dyDescent="0.35">
      <c r="A22" s="39"/>
      <c r="B22" s="40"/>
      <c r="C22"/>
      <c r="D22" s="5"/>
      <c r="E22" s="10"/>
    </row>
    <row r="23" spans="1:5" ht="15" x14ac:dyDescent="0.35">
      <c r="A23" s="39"/>
      <c r="B23" s="40"/>
      <c r="C23"/>
      <c r="D23" s="5"/>
      <c r="E23" s="10"/>
    </row>
    <row r="24" spans="1:5" ht="15" x14ac:dyDescent="0.35">
      <c r="A24" s="39"/>
      <c r="B24" s="40"/>
      <c r="C24" s="41"/>
      <c r="D24" s="5"/>
      <c r="E24" s="10"/>
    </row>
    <row r="25" spans="1:5" ht="15" x14ac:dyDescent="0.35">
      <c r="A25" s="39"/>
      <c r="B25" s="40"/>
      <c r="C25" s="41"/>
      <c r="D25" s="5"/>
      <c r="E25" s="10"/>
    </row>
    <row r="26" spans="1:5" ht="15" x14ac:dyDescent="0.35">
      <c r="A26" s="39"/>
      <c r="B26" s="40"/>
      <c r="C26" s="39"/>
      <c r="D26" s="5"/>
      <c r="E26" s="10"/>
    </row>
    <row r="27" spans="1:5" ht="15" x14ac:dyDescent="0.35">
      <c r="A27" s="39"/>
      <c r="B27" s="40"/>
      <c r="C27" s="39"/>
      <c r="D27" s="5"/>
      <c r="E27" s="10"/>
    </row>
    <row r="28" spans="1:5" ht="15" x14ac:dyDescent="0.35">
      <c r="A28" s="39"/>
      <c r="B28" s="40"/>
      <c r="C28"/>
      <c r="D28" s="5"/>
      <c r="E28" s="10"/>
    </row>
    <row r="29" spans="1:5" x14ac:dyDescent="0.35">
      <c r="A29" s="5"/>
      <c r="B29" s="6"/>
      <c r="D29" s="5"/>
      <c r="E29" s="10"/>
    </row>
    <row r="30" spans="1:5" x14ac:dyDescent="0.35">
      <c r="A30" s="5"/>
      <c r="B30" s="6"/>
      <c r="D30" s="5"/>
      <c r="E30" s="10"/>
    </row>
    <row r="31" spans="1:5" ht="15" x14ac:dyDescent="0.35">
      <c r="A31" s="5"/>
      <c r="B31" s="6"/>
      <c r="C31" s="5"/>
      <c r="D31" s="5"/>
      <c r="E31" s="10"/>
    </row>
    <row r="32" spans="1:5" ht="15" x14ac:dyDescent="0.35">
      <c r="A32" s="5"/>
      <c r="B32" s="6"/>
      <c r="C32" s="5"/>
      <c r="D32" s="5"/>
      <c r="E32" s="10"/>
    </row>
    <row r="33" spans="1:5" ht="15" x14ac:dyDescent="0.35">
      <c r="A33" s="5"/>
      <c r="B33" s="6"/>
      <c r="C33" s="5"/>
      <c r="D33" s="5"/>
      <c r="E33" s="10"/>
    </row>
    <row r="34" spans="1:5" ht="15" x14ac:dyDescent="0.35">
      <c r="A34" s="5"/>
      <c r="B34" s="6"/>
      <c r="C34" s="5"/>
      <c r="D34" s="5"/>
      <c r="E34" s="10"/>
    </row>
    <row r="35" spans="1:5" ht="15" x14ac:dyDescent="0.35">
      <c r="A35" s="5"/>
      <c r="B35" s="6"/>
      <c r="C35" s="5"/>
      <c r="D35" s="5"/>
      <c r="E35" s="10"/>
    </row>
    <row r="36" spans="1:5" ht="15" x14ac:dyDescent="0.35">
      <c r="A36" s="5"/>
      <c r="B36" s="6"/>
      <c r="C36" s="5"/>
      <c r="D36" s="5"/>
      <c r="E36" s="10"/>
    </row>
    <row r="37" spans="1:5" ht="15" x14ac:dyDescent="0.35">
      <c r="A37" s="5"/>
      <c r="B37" s="6"/>
      <c r="C37" s="5"/>
      <c r="D37" s="5"/>
      <c r="E37" s="10"/>
    </row>
    <row r="38" spans="1:5" ht="15" x14ac:dyDescent="0.35">
      <c r="A38" s="5"/>
      <c r="B38" s="6"/>
      <c r="C38" s="5"/>
      <c r="D38" s="5"/>
      <c r="E38" s="10"/>
    </row>
    <row r="39" spans="1:5" ht="15" x14ac:dyDescent="0.35">
      <c r="A39" s="5"/>
      <c r="B39" s="6"/>
      <c r="C39" s="5"/>
      <c r="D39" s="5"/>
      <c r="E39" s="10"/>
    </row>
    <row r="40" spans="1:5" ht="15" x14ac:dyDescent="0.35">
      <c r="A40" s="5"/>
      <c r="B40" s="6"/>
      <c r="C40" s="5"/>
      <c r="D40" s="5"/>
      <c r="E40" s="10"/>
    </row>
    <row r="41" spans="1:5" ht="15" x14ac:dyDescent="0.35">
      <c r="A41" s="5"/>
      <c r="B41" s="6"/>
      <c r="C41" s="5"/>
      <c r="D41" s="5"/>
      <c r="E41" s="10"/>
    </row>
    <row r="42" spans="1:5" ht="15" x14ac:dyDescent="0.35">
      <c r="A42" s="5"/>
      <c r="B42" s="6"/>
      <c r="C42" s="5"/>
      <c r="D42" s="5"/>
      <c r="E42" s="10"/>
    </row>
    <row r="43" spans="1:5" ht="15" x14ac:dyDescent="0.35">
      <c r="A43" s="5"/>
      <c r="B43" s="6"/>
      <c r="C43" s="5"/>
      <c r="D43" s="5"/>
      <c r="E43" s="10"/>
    </row>
    <row r="44" spans="1:5" ht="15" x14ac:dyDescent="0.35">
      <c r="A44" s="5"/>
      <c r="B44" s="6"/>
      <c r="C44" s="5"/>
      <c r="D44" s="5"/>
      <c r="E44" s="10"/>
    </row>
    <row r="45" spans="1:5" ht="15" x14ac:dyDescent="0.35">
      <c r="A45" s="5"/>
      <c r="B45" s="6"/>
      <c r="C45" s="5"/>
      <c r="D45" s="5"/>
      <c r="E45" s="10"/>
    </row>
    <row r="46" spans="1:5" ht="15" x14ac:dyDescent="0.35">
      <c r="A46" s="5"/>
      <c r="B46" s="6"/>
      <c r="C46" s="5"/>
      <c r="D46" s="5"/>
      <c r="E46" s="10"/>
    </row>
    <row r="47" spans="1:5" ht="15" x14ac:dyDescent="0.35">
      <c r="A47" s="5"/>
      <c r="B47" s="6"/>
      <c r="C47" s="7"/>
      <c r="D47" s="5"/>
      <c r="E47" s="11"/>
    </row>
    <row r="49" spans="1:5" x14ac:dyDescent="0.35">
      <c r="B49" s="4"/>
      <c r="E49" s="5"/>
    </row>
    <row r="50" spans="1:5" x14ac:dyDescent="0.35">
      <c r="B50" s="6"/>
      <c r="C50" s="5"/>
      <c r="E50" s="10"/>
    </row>
    <row r="51" spans="1:5" x14ac:dyDescent="0.35">
      <c r="B51" s="6"/>
      <c r="C51" s="5"/>
      <c r="E51" s="10"/>
    </row>
    <row r="52" spans="1:5" x14ac:dyDescent="0.35">
      <c r="C52" s="7"/>
      <c r="E52" s="11"/>
    </row>
    <row r="53" spans="1:5" x14ac:dyDescent="0.35">
      <c r="C53" s="7"/>
      <c r="E53" s="11"/>
    </row>
    <row r="54" spans="1:5" x14ac:dyDescent="0.35">
      <c r="B54" s="4"/>
      <c r="C54" s="7"/>
      <c r="E54" s="7"/>
    </row>
    <row r="55" spans="1:5" x14ac:dyDescent="0.35">
      <c r="B55" s="6"/>
      <c r="C55" s="6"/>
      <c r="D55" s="9"/>
      <c r="E55" s="12"/>
    </row>
    <row r="56" spans="1:5" x14ac:dyDescent="0.35">
      <c r="C56" s="7"/>
      <c r="E56" s="5"/>
    </row>
    <row r="57" spans="1:5" x14ac:dyDescent="0.35">
      <c r="A57" s="4"/>
      <c r="B57" s="4"/>
      <c r="C57" s="4"/>
      <c r="D57" s="4"/>
      <c r="E57" s="13"/>
    </row>
    <row r="59" spans="1:5" x14ac:dyDescent="0.35">
      <c r="B59" s="8"/>
      <c r="C59" s="5"/>
    </row>
    <row r="60" spans="1:5" x14ac:dyDescent="0.35">
      <c r="B60" s="8"/>
      <c r="C60" s="5"/>
    </row>
    <row r="61" spans="1:5" x14ac:dyDescent="0.35">
      <c r="B61" s="6"/>
      <c r="C61" s="5"/>
      <c r="E61" s="10"/>
    </row>
    <row r="62" spans="1:5" x14ac:dyDescent="0.35">
      <c r="B62" s="6"/>
      <c r="C62" s="5"/>
      <c r="D62" s="5"/>
      <c r="E62" s="5"/>
    </row>
    <row r="63" spans="1:5" x14ac:dyDescent="0.35">
      <c r="B63" s="6"/>
      <c r="C63" s="5"/>
      <c r="E63" s="10"/>
    </row>
    <row r="64" spans="1:5" x14ac:dyDescent="0.35">
      <c r="C64" s="5"/>
    </row>
    <row r="65" spans="2:5" x14ac:dyDescent="0.35">
      <c r="C65" s="5"/>
    </row>
    <row r="66" spans="2:5" x14ac:dyDescent="0.35">
      <c r="B66" s="6"/>
      <c r="C66" s="5"/>
      <c r="E66" s="10"/>
    </row>
    <row r="67" spans="2:5" x14ac:dyDescent="0.35">
      <c r="C67" s="5"/>
    </row>
  </sheetData>
  <pageMargins left="0.91681102362204725" right="0.51181102362204722" top="0.74803149606299213" bottom="0.74803149606299213" header="0.31496062992125984" footer="0.31496062992125984"/>
  <pageSetup scale="92"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sheetPr>
  <dimension ref="A1:C77"/>
  <sheetViews>
    <sheetView topLeftCell="A26" zoomScaleNormal="100" zoomScaleSheetLayoutView="115" zoomScalePageLayoutView="85" workbookViewId="0">
      <selection activeCell="F42" sqref="F42"/>
    </sheetView>
  </sheetViews>
  <sheetFormatPr defaultRowHeight="15.6" x14ac:dyDescent="0.35"/>
  <cols>
    <col min="1" max="1" width="4.33203125" style="1" customWidth="1"/>
    <col min="2" max="2" width="80.109375" style="1" customWidth="1"/>
    <col min="3" max="3" width="2.88671875" customWidth="1"/>
  </cols>
  <sheetData>
    <row r="1" spans="1:2" s="1" customFormat="1" ht="21" x14ac:dyDescent="0.4">
      <c r="A1" s="35" t="s">
        <v>0</v>
      </c>
      <c r="B1"/>
    </row>
    <row r="2" spans="1:2" s="1" customFormat="1" ht="18" x14ac:dyDescent="0.35">
      <c r="A2" s="36" t="s">
        <v>1</v>
      </c>
      <c r="B2"/>
    </row>
    <row r="3" spans="1:2" s="1" customFormat="1" ht="18" x14ac:dyDescent="0.35">
      <c r="A3" s="36"/>
      <c r="B3"/>
    </row>
    <row r="4" spans="1:2" s="1" customFormat="1" x14ac:dyDescent="0.35">
      <c r="A4"/>
      <c r="B4"/>
    </row>
    <row r="5" spans="1:2" ht="14.4" x14ac:dyDescent="0.3">
      <c r="A5" t="s">
        <v>9</v>
      </c>
      <c r="B5" s="44"/>
    </row>
    <row r="6" spans="1:2" ht="14.4" x14ac:dyDescent="0.3">
      <c r="A6"/>
      <c r="B6" s="45"/>
    </row>
    <row r="7" spans="1:2" ht="14.4" x14ac:dyDescent="0.3">
      <c r="A7" s="46">
        <v>1</v>
      </c>
      <c r="B7" s="138" t="s">
        <v>10</v>
      </c>
    </row>
    <row r="8" spans="1:2" ht="14.7" customHeight="1" x14ac:dyDescent="0.3">
      <c r="A8" s="46"/>
      <c r="B8" s="139"/>
    </row>
    <row r="9" spans="1:2" ht="14.4" x14ac:dyDescent="0.3">
      <c r="A9" s="46"/>
      <c r="B9" s="48"/>
    </row>
    <row r="10" spans="1:2" ht="14.4" x14ac:dyDescent="0.3">
      <c r="A10" s="46">
        <v>2</v>
      </c>
      <c r="B10" s="138" t="s">
        <v>11</v>
      </c>
    </row>
    <row r="11" spans="1:2" ht="42.75" customHeight="1" x14ac:dyDescent="0.3">
      <c r="A11" s="46"/>
      <c r="B11" s="139"/>
    </row>
    <row r="12" spans="1:2" ht="14.4" x14ac:dyDescent="0.3">
      <c r="A12" s="46"/>
      <c r="B12" s="48"/>
    </row>
    <row r="13" spans="1:2" ht="14.4" x14ac:dyDescent="0.3">
      <c r="A13" s="46">
        <v>3</v>
      </c>
      <c r="B13" s="138" t="s">
        <v>12</v>
      </c>
    </row>
    <row r="14" spans="1:2" ht="14.4" x14ac:dyDescent="0.3">
      <c r="A14" s="46"/>
      <c r="B14" s="139"/>
    </row>
    <row r="15" spans="1:2" ht="14.4" x14ac:dyDescent="0.3">
      <c r="A15" s="46"/>
      <c r="B15" s="139"/>
    </row>
    <row r="16" spans="1:2" ht="14.4" x14ac:dyDescent="0.3">
      <c r="A16" s="46"/>
      <c r="B16" s="47"/>
    </row>
    <row r="17" spans="1:3" ht="14.4" x14ac:dyDescent="0.3">
      <c r="A17" s="46">
        <v>4</v>
      </c>
      <c r="B17" s="138" t="s">
        <v>13</v>
      </c>
    </row>
    <row r="18" spans="1:3" ht="14.4" x14ac:dyDescent="0.3">
      <c r="A18" s="46"/>
      <c r="B18" s="139"/>
    </row>
    <row r="19" spans="1:3" ht="14.4" x14ac:dyDescent="0.3">
      <c r="A19" s="46"/>
      <c r="B19" s="49"/>
    </row>
    <row r="20" spans="1:3" ht="14.4" x14ac:dyDescent="0.3">
      <c r="A20" s="46">
        <v>5</v>
      </c>
      <c r="B20" s="138" t="s">
        <v>14</v>
      </c>
    </row>
    <row r="21" spans="1:3" ht="14.4" x14ac:dyDescent="0.3">
      <c r="A21" s="46"/>
      <c r="B21" s="139"/>
    </row>
    <row r="22" spans="1:3" ht="14.4" x14ac:dyDescent="0.3">
      <c r="A22" s="46"/>
      <c r="B22" s="139"/>
    </row>
    <row r="23" spans="1:3" ht="14.4" x14ac:dyDescent="0.3">
      <c r="A23" s="46"/>
      <c r="B23" s="40"/>
    </row>
    <row r="24" spans="1:3" ht="14.4" x14ac:dyDescent="0.3">
      <c r="A24" s="46">
        <v>6</v>
      </c>
      <c r="B24" s="96" t="s">
        <v>199</v>
      </c>
    </row>
    <row r="25" spans="1:3" ht="14.4" x14ac:dyDescent="0.3">
      <c r="A25" s="46"/>
      <c r="B25" s="50"/>
    </row>
    <row r="26" spans="1:3" ht="15.75" customHeight="1" x14ac:dyDescent="0.3">
      <c r="A26" s="46">
        <v>7</v>
      </c>
      <c r="B26" s="51" t="s">
        <v>15</v>
      </c>
    </row>
    <row r="27" spans="1:3" ht="14.4" x14ac:dyDescent="0.3">
      <c r="A27" s="46"/>
      <c r="B27" s="47"/>
    </row>
    <row r="28" spans="1:3" ht="14.4" x14ac:dyDescent="0.3">
      <c r="A28" s="46">
        <v>8</v>
      </c>
      <c r="B28" s="138" t="s">
        <v>198</v>
      </c>
    </row>
    <row r="29" spans="1:3" ht="14.4" x14ac:dyDescent="0.3">
      <c r="A29" s="46"/>
      <c r="B29" s="139"/>
    </row>
    <row r="30" spans="1:3" ht="14.4" x14ac:dyDescent="0.3">
      <c r="A30" s="46"/>
      <c r="B30" s="49"/>
    </row>
    <row r="31" spans="1:3" ht="21" x14ac:dyDescent="0.4">
      <c r="A31" s="35" t="s">
        <v>0</v>
      </c>
      <c r="B31"/>
      <c r="C31" s="1"/>
    </row>
    <row r="32" spans="1:3" ht="18" x14ac:dyDescent="0.35">
      <c r="A32" s="36" t="s">
        <v>8</v>
      </c>
      <c r="B32"/>
      <c r="C32" s="1"/>
    </row>
    <row r="33" spans="1:3" ht="18" x14ac:dyDescent="0.35">
      <c r="A33" s="36"/>
      <c r="B33"/>
      <c r="C33" s="1"/>
    </row>
    <row r="34" spans="1:3" ht="18" x14ac:dyDescent="0.35">
      <c r="A34" s="42" t="s">
        <v>16</v>
      </c>
      <c r="B34" s="43"/>
      <c r="C34" s="1"/>
    </row>
    <row r="35" spans="1:3" x14ac:dyDescent="0.35">
      <c r="A35"/>
      <c r="B35"/>
      <c r="C35" s="1"/>
    </row>
    <row r="36" spans="1:3" ht="14.4" x14ac:dyDescent="0.3">
      <c r="A36" s="46">
        <v>9</v>
      </c>
      <c r="B36" s="138" t="s">
        <v>17</v>
      </c>
    </row>
    <row r="37" spans="1:3" ht="14.4" x14ac:dyDescent="0.3">
      <c r="A37" s="46"/>
      <c r="B37" s="139"/>
    </row>
    <row r="38" spans="1:3" ht="14.4" x14ac:dyDescent="0.3">
      <c r="A38" s="46"/>
      <c r="B38" s="49"/>
    </row>
    <row r="39" spans="1:3" ht="14.4" x14ac:dyDescent="0.3">
      <c r="A39" s="46">
        <v>10</v>
      </c>
      <c r="B39" s="49" t="s">
        <v>18</v>
      </c>
    </row>
    <row r="40" spans="1:3" ht="14.4" x14ac:dyDescent="0.3">
      <c r="A40" s="46"/>
      <c r="B40" s="49"/>
    </row>
    <row r="41" spans="1:3" ht="14.4" x14ac:dyDescent="0.3">
      <c r="A41" s="46"/>
      <c r="B41" s="52" t="s">
        <v>19</v>
      </c>
    </row>
    <row r="42" spans="1:3" ht="14.4" x14ac:dyDescent="0.3">
      <c r="A42" s="46"/>
      <c r="B42" s="49"/>
    </row>
    <row r="43" spans="1:3" ht="14.4" x14ac:dyDescent="0.3">
      <c r="A43" s="46"/>
      <c r="B43" s="49" t="s">
        <v>20</v>
      </c>
    </row>
    <row r="44" spans="1:3" ht="14.4" x14ac:dyDescent="0.3">
      <c r="A44" s="46"/>
      <c r="B44" s="49" t="s">
        <v>21</v>
      </c>
    </row>
    <row r="45" spans="1:3" ht="14.4" x14ac:dyDescent="0.3">
      <c r="A45" s="46"/>
      <c r="B45" s="49" t="s">
        <v>22</v>
      </c>
    </row>
    <row r="46" spans="1:3" ht="14.4" x14ac:dyDescent="0.3">
      <c r="A46" s="46"/>
      <c r="B46" s="49" t="s">
        <v>200</v>
      </c>
    </row>
    <row r="47" spans="1:3" ht="14.4" x14ac:dyDescent="0.3">
      <c r="A47" s="46"/>
      <c r="B47" s="40" t="s">
        <v>23</v>
      </c>
    </row>
    <row r="48" spans="1:3" ht="14.4" x14ac:dyDescent="0.3">
      <c r="A48" s="46"/>
      <c r="B48" s="40" t="s">
        <v>24</v>
      </c>
    </row>
    <row r="49" spans="1:2" ht="14.4" x14ac:dyDescent="0.3">
      <c r="A49" s="46"/>
      <c r="B49" s="40" t="s">
        <v>25</v>
      </c>
    </row>
    <row r="50" spans="1:2" ht="14.4" x14ac:dyDescent="0.3">
      <c r="A50" s="39"/>
      <c r="B50" s="40" t="s">
        <v>26</v>
      </c>
    </row>
    <row r="51" spans="1:2" ht="14.4" x14ac:dyDescent="0.3">
      <c r="A51" s="39"/>
      <c r="B51" s="40" t="s">
        <v>27</v>
      </c>
    </row>
    <row r="52" spans="1:2" ht="14.4" x14ac:dyDescent="0.3">
      <c r="A52" s="39"/>
      <c r="B52" s="40" t="s">
        <v>28</v>
      </c>
    </row>
    <row r="53" spans="1:2" ht="14.4" x14ac:dyDescent="0.3">
      <c r="A53" s="39"/>
      <c r="B53" s="40" t="s">
        <v>29</v>
      </c>
    </row>
    <row r="54" spans="1:2" ht="14.4" x14ac:dyDescent="0.3">
      <c r="A54" s="39"/>
      <c r="B54" s="40" t="s">
        <v>30</v>
      </c>
    </row>
    <row r="55" spans="1:2" ht="14.4" x14ac:dyDescent="0.3">
      <c r="A55"/>
      <c r="B55" s="39" t="s">
        <v>31</v>
      </c>
    </row>
    <row r="56" spans="1:2" ht="14.4" x14ac:dyDescent="0.3">
      <c r="A56"/>
      <c r="B56" s="39" t="s">
        <v>32</v>
      </c>
    </row>
    <row r="57" spans="1:2" ht="14.4" x14ac:dyDescent="0.3">
      <c r="A57"/>
      <c r="B57" s="40" t="s">
        <v>33</v>
      </c>
    </row>
    <row r="58" spans="1:2" ht="14.4" x14ac:dyDescent="0.3">
      <c r="A58"/>
      <c r="B58" s="40" t="s">
        <v>34</v>
      </c>
    </row>
    <row r="59" spans="1:2" ht="14.4" x14ac:dyDescent="0.3">
      <c r="A59"/>
      <c r="B59" s="39" t="s">
        <v>35</v>
      </c>
    </row>
    <row r="60" spans="1:2" ht="14.4" x14ac:dyDescent="0.3">
      <c r="A60"/>
      <c r="B60" s="39" t="s">
        <v>36</v>
      </c>
    </row>
    <row r="61" spans="1:2" ht="14.4" x14ac:dyDescent="0.3">
      <c r="A61"/>
      <c r="B61" s="39" t="s">
        <v>37</v>
      </c>
    </row>
    <row r="62" spans="1:2" ht="14.4" x14ac:dyDescent="0.3">
      <c r="A62"/>
      <c r="B62" s="40" t="s">
        <v>38</v>
      </c>
    </row>
    <row r="63" spans="1:2" ht="14.4" x14ac:dyDescent="0.3">
      <c r="A63"/>
      <c r="B63" s="39" t="s">
        <v>39</v>
      </c>
    </row>
    <row r="64" spans="1:2" ht="14.4" x14ac:dyDescent="0.3">
      <c r="A64" s="53"/>
      <c r="B64" s="39" t="s">
        <v>40</v>
      </c>
    </row>
    <row r="65" spans="1:2" ht="14.4" x14ac:dyDescent="0.3">
      <c r="A65" s="53"/>
      <c r="B65" s="39" t="s">
        <v>41</v>
      </c>
    </row>
    <row r="66" spans="1:2" ht="14.4" x14ac:dyDescent="0.3">
      <c r="A66" s="53"/>
      <c r="B66" s="39" t="s">
        <v>42</v>
      </c>
    </row>
    <row r="67" spans="1:2" ht="14.4" x14ac:dyDescent="0.3">
      <c r="A67"/>
      <c r="B67" s="39" t="s">
        <v>43</v>
      </c>
    </row>
    <row r="68" spans="1:2" ht="14.4" x14ac:dyDescent="0.3">
      <c r="A68"/>
      <c r="B68" s="40" t="s">
        <v>197</v>
      </c>
    </row>
    <row r="69" spans="1:2" ht="14.4" x14ac:dyDescent="0.3">
      <c r="A69"/>
      <c r="B69" s="39" t="s">
        <v>196</v>
      </c>
    </row>
    <row r="70" spans="1:2" ht="14.4" x14ac:dyDescent="0.3">
      <c r="A70"/>
      <c r="B70" s="54" t="s">
        <v>44</v>
      </c>
    </row>
    <row r="71" spans="1:2" ht="14.4" x14ac:dyDescent="0.3">
      <c r="A71"/>
      <c r="B71" s="54" t="s">
        <v>45</v>
      </c>
    </row>
    <row r="72" spans="1:2" ht="14.4" x14ac:dyDescent="0.3">
      <c r="A72"/>
      <c r="B72" s="54" t="s">
        <v>46</v>
      </c>
    </row>
    <row r="73" spans="1:2" x14ac:dyDescent="0.35">
      <c r="B73" s="54" t="s">
        <v>47</v>
      </c>
    </row>
    <row r="74" spans="1:2" x14ac:dyDescent="0.35">
      <c r="B74" s="6"/>
    </row>
    <row r="75" spans="1:2" x14ac:dyDescent="0.35">
      <c r="B75" s="39" t="s">
        <v>195</v>
      </c>
    </row>
    <row r="76" spans="1:2" x14ac:dyDescent="0.35">
      <c r="B76" s="5"/>
    </row>
    <row r="77" spans="1:2" x14ac:dyDescent="0.35">
      <c r="B77" s="6"/>
    </row>
  </sheetData>
  <mergeCells count="7">
    <mergeCell ref="B36:B37"/>
    <mergeCell ref="B20:B22"/>
    <mergeCell ref="B7:B8"/>
    <mergeCell ref="B10:B11"/>
    <mergeCell ref="B13:B15"/>
    <mergeCell ref="B17:B18"/>
    <mergeCell ref="B28:B29"/>
  </mergeCells>
  <pageMargins left="0.51181102362204722" right="0.51181102362204722" top="0.94488188976377963" bottom="0.74803149606299213" header="0.31496062992125984" footer="0.31496062992125984"/>
  <pageSetup paperSize="9" orientation="portrait" r:id="rId1"/>
  <rowBreaks count="1" manualBreakCount="1">
    <brk id="30" max="2"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sheetPr>
  <dimension ref="A1:F25"/>
  <sheetViews>
    <sheetView view="pageLayout" zoomScaleNormal="100" zoomScaleSheetLayoutView="100" workbookViewId="0">
      <selection activeCell="C51" sqref="C51"/>
    </sheetView>
  </sheetViews>
  <sheetFormatPr defaultColWidth="9.109375" defaultRowHeight="15.6" x14ac:dyDescent="0.35"/>
  <cols>
    <col min="1" max="1" width="3.88671875" style="1" customWidth="1"/>
    <col min="2" max="2" width="9.109375" style="1" customWidth="1"/>
    <col min="3" max="3" width="43.5546875" style="1" customWidth="1"/>
    <col min="4" max="4" width="4.5546875" style="1" customWidth="1"/>
    <col min="5" max="5" width="23.6640625" style="1" customWidth="1"/>
    <col min="6" max="6" width="2.44140625" style="1" customWidth="1"/>
    <col min="7" max="16384" width="9.109375" style="1"/>
  </cols>
  <sheetData>
    <row r="1" spans="1:6" ht="21" x14ac:dyDescent="0.4">
      <c r="A1" s="35" t="s">
        <v>48</v>
      </c>
      <c r="B1"/>
      <c r="C1"/>
      <c r="D1"/>
      <c r="E1"/>
    </row>
    <row r="2" spans="1:6" ht="18" x14ac:dyDescent="0.35">
      <c r="A2" s="36" t="s">
        <v>1</v>
      </c>
      <c r="B2"/>
      <c r="C2"/>
      <c r="D2"/>
      <c r="E2"/>
    </row>
    <row r="3" spans="1:6" ht="18" x14ac:dyDescent="0.35">
      <c r="A3" s="36"/>
      <c r="B3"/>
      <c r="C3"/>
      <c r="D3"/>
      <c r="E3"/>
    </row>
    <row r="4" spans="1:6" ht="18" x14ac:dyDescent="0.35">
      <c r="A4" s="42" t="s">
        <v>4</v>
      </c>
      <c r="B4" s="38"/>
      <c r="C4"/>
      <c r="D4"/>
      <c r="E4"/>
    </row>
    <row r="5" spans="1:6" ht="16.5" customHeight="1" x14ac:dyDescent="0.35">
      <c r="A5"/>
      <c r="B5"/>
      <c r="C5"/>
      <c r="D5"/>
      <c r="E5" s="103" t="s">
        <v>49</v>
      </c>
    </row>
    <row r="6" spans="1:6" ht="16.5" customHeight="1" x14ac:dyDescent="0.35">
      <c r="A6"/>
      <c r="B6"/>
      <c r="C6"/>
      <c r="D6"/>
      <c r="E6"/>
    </row>
    <row r="7" spans="1:6" ht="16.5" customHeight="1" x14ac:dyDescent="0.35">
      <c r="A7"/>
      <c r="B7" s="53" t="s">
        <v>181</v>
      </c>
      <c r="C7"/>
      <c r="D7"/>
      <c r="E7" s="103" t="s">
        <v>50</v>
      </c>
      <c r="F7" s="3"/>
    </row>
    <row r="8" spans="1:6" ht="16.5" customHeight="1" x14ac:dyDescent="0.35">
      <c r="A8"/>
      <c r="B8" s="104">
        <v>1.1000000000000001</v>
      </c>
      <c r="C8" t="s">
        <v>183</v>
      </c>
      <c r="D8"/>
      <c r="E8" s="105">
        <f>'Schedule of Works'!G158</f>
        <v>0</v>
      </c>
      <c r="F8" s="3"/>
    </row>
    <row r="9" spans="1:6" ht="16.5" customHeight="1" x14ac:dyDescent="0.35">
      <c r="A9"/>
      <c r="B9" s="106"/>
      <c r="C9" s="44"/>
      <c r="D9"/>
      <c r="E9" s="107"/>
      <c r="F9" s="15"/>
    </row>
    <row r="10" spans="1:6" ht="16.350000000000001" customHeight="1" x14ac:dyDescent="0.35">
      <c r="A10"/>
      <c r="B10" s="108"/>
      <c r="C10" s="109" t="s">
        <v>184</v>
      </c>
      <c r="D10" s="53"/>
      <c r="E10" s="110">
        <f>SUM(E8:E9)</f>
        <v>0</v>
      </c>
      <c r="F10" s="16"/>
    </row>
    <row r="11" spans="1:6" ht="16.5" customHeight="1" x14ac:dyDescent="0.35">
      <c r="A11"/>
      <c r="B11"/>
      <c r="C11"/>
      <c r="D11"/>
      <c r="E11"/>
    </row>
    <row r="12" spans="1:6" ht="16.5" customHeight="1" x14ac:dyDescent="0.35">
      <c r="A12"/>
      <c r="B12" s="53" t="s">
        <v>51</v>
      </c>
      <c r="C12"/>
      <c r="D12"/>
      <c r="E12" s="103" t="s">
        <v>50</v>
      </c>
    </row>
    <row r="13" spans="1:6" ht="16.5" customHeight="1" x14ac:dyDescent="0.35">
      <c r="A13"/>
      <c r="B13" s="104">
        <v>9.1</v>
      </c>
      <c r="C13" t="s">
        <v>6</v>
      </c>
      <c r="D13"/>
      <c r="E13" s="111">
        <f>'Project Preliminaries'!F89</f>
        <v>0</v>
      </c>
      <c r="F13" s="18"/>
    </row>
    <row r="14" spans="1:6" ht="16.5" customHeight="1" x14ac:dyDescent="0.35">
      <c r="A14"/>
      <c r="B14" s="104"/>
      <c r="C14"/>
      <c r="D14"/>
      <c r="E14" s="112"/>
      <c r="F14" s="14"/>
    </row>
    <row r="15" spans="1:6" ht="16.5" customHeight="1" x14ac:dyDescent="0.35">
      <c r="A15"/>
      <c r="B15"/>
      <c r="C15" s="109" t="s">
        <v>52</v>
      </c>
      <c r="D15" s="113" t="e">
        <f>SUM(#REF!)/SUM(E10,#REF!,#REF!)</f>
        <v>#REF!</v>
      </c>
      <c r="E15" s="114">
        <f>SUM(E13:E14)</f>
        <v>0</v>
      </c>
      <c r="F15" s="17"/>
    </row>
    <row r="16" spans="1:6" ht="16.5" customHeight="1" x14ac:dyDescent="0.35">
      <c r="A16"/>
      <c r="B16"/>
      <c r="C16" s="109"/>
      <c r="D16" s="113"/>
      <c r="E16" s="115"/>
      <c r="F16" s="17"/>
    </row>
    <row r="17" spans="1:6" ht="16.5" customHeight="1" x14ac:dyDescent="0.35">
      <c r="A17"/>
      <c r="B17" s="53" t="s">
        <v>53</v>
      </c>
      <c r="C17" s="116"/>
      <c r="D17"/>
      <c r="E17" s="103" t="s">
        <v>50</v>
      </c>
      <c r="F17" s="19"/>
    </row>
    <row r="18" spans="1:6" ht="16.5" customHeight="1" x14ac:dyDescent="0.35">
      <c r="A18"/>
      <c r="B18" s="117">
        <v>10</v>
      </c>
      <c r="C18" s="108" t="s">
        <v>54</v>
      </c>
      <c r="D18" s="118"/>
      <c r="E18" s="119"/>
      <c r="F18" s="20"/>
    </row>
    <row r="19" spans="1:6" ht="16.5" customHeight="1" x14ac:dyDescent="0.35">
      <c r="A19"/>
      <c r="B19" s="117"/>
      <c r="C19" s="108"/>
      <c r="D19" s="113"/>
      <c r="E19" s="115"/>
      <c r="F19" s="20"/>
    </row>
    <row r="20" spans="1:6" ht="16.5" customHeight="1" x14ac:dyDescent="0.35">
      <c r="A20"/>
      <c r="B20" s="53" t="s">
        <v>55</v>
      </c>
      <c r="C20" s="116"/>
      <c r="D20"/>
      <c r="E20" s="103" t="s">
        <v>50</v>
      </c>
      <c r="F20" s="19"/>
    </row>
    <row r="21" spans="1:6" ht="16.5" customHeight="1" x14ac:dyDescent="0.35">
      <c r="A21"/>
      <c r="B21" s="117">
        <v>11</v>
      </c>
      <c r="C21" s="108" t="s">
        <v>182</v>
      </c>
      <c r="D21" s="118"/>
      <c r="E21" s="119"/>
      <c r="F21" s="20"/>
    </row>
    <row r="22" spans="1:6" ht="16.5" customHeight="1" thickBot="1" x14ac:dyDescent="0.4">
      <c r="A22"/>
      <c r="B22"/>
      <c r="C22" s="116"/>
      <c r="D22"/>
      <c r="E22"/>
    </row>
    <row r="23" spans="1:6" s="4" customFormat="1" ht="16.5" customHeight="1" thickTop="1" thickBot="1" x14ac:dyDescent="0.4">
      <c r="A23" s="53"/>
      <c r="B23" s="53"/>
      <c r="C23" s="53" t="s">
        <v>56</v>
      </c>
      <c r="D23" s="53"/>
      <c r="E23" s="120">
        <f>E15+E10+E21+E18</f>
        <v>0</v>
      </c>
      <c r="F23" s="17"/>
    </row>
    <row r="24" spans="1:6" ht="16.5" customHeight="1" thickTop="1" x14ac:dyDescent="0.35"/>
    <row r="25" spans="1:6" ht="16.5" customHeight="1" x14ac:dyDescent="0.35"/>
  </sheetData>
  <pageMargins left="0.70866141732283472" right="0.70866141732283472" top="0.74803149606299213" bottom="0.55118110236220474" header="0.31496062992125984" footer="0.31496062992125984"/>
  <pageSetup paperSize="9" scale="84"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67970D-1C08-4C66-863F-2772263C1A51}">
  <sheetPr>
    <tabColor rgb="FF00B0F0"/>
    <pageSetUpPr fitToPage="1"/>
  </sheetPr>
  <dimension ref="A1:Y90"/>
  <sheetViews>
    <sheetView showZeros="0" view="pageBreakPreview" zoomScale="60" zoomScaleNormal="90" workbookViewId="0">
      <pane xSplit="2" ySplit="7" topLeftCell="C8" activePane="bottomRight" state="frozen"/>
      <selection pane="topRight" activeCell="C1" sqref="C1"/>
      <selection pane="bottomLeft" activeCell="A4" sqref="A4"/>
      <selection pane="bottomRight" activeCell="B84" sqref="B84"/>
    </sheetView>
  </sheetViews>
  <sheetFormatPr defaultColWidth="11.44140625" defaultRowHeight="15.6" x14ac:dyDescent="0.3"/>
  <cols>
    <col min="1" max="1" width="4.6640625" style="30" customWidth="1"/>
    <col min="2" max="2" width="70.5546875" style="27" customWidth="1"/>
    <col min="3" max="3" width="10.5546875" style="28" customWidth="1"/>
    <col min="4" max="4" width="10.109375" style="28" customWidth="1"/>
    <col min="5" max="5" width="10.5546875" style="29" customWidth="1"/>
    <col min="6" max="6" width="20.6640625" style="29" customWidth="1"/>
    <col min="7" max="7" width="10.109375" style="25" hidden="1" customWidth="1"/>
    <col min="8" max="24" width="0" style="25" hidden="1" customWidth="1"/>
    <col min="25" max="25" width="21.77734375" style="25" customWidth="1"/>
    <col min="26" max="16384" width="11.44140625" style="25"/>
  </cols>
  <sheetData>
    <row r="1" spans="1:25" x14ac:dyDescent="0.3">
      <c r="A1" s="121" t="str">
        <f>Summary!A1</f>
        <v>Penzance Dry Dock</v>
      </c>
      <c r="B1" s="72"/>
      <c r="C1" s="122"/>
      <c r="D1" s="122"/>
      <c r="E1" s="123"/>
      <c r="F1" s="123"/>
      <c r="G1" s="61"/>
      <c r="H1" s="61"/>
      <c r="I1" s="61"/>
      <c r="J1" s="61"/>
      <c r="K1" s="61"/>
      <c r="L1" s="61"/>
      <c r="M1" s="61"/>
      <c r="N1" s="61"/>
      <c r="O1" s="61"/>
      <c r="P1" s="61"/>
      <c r="Q1" s="61"/>
      <c r="R1" s="61"/>
      <c r="S1" s="61"/>
      <c r="T1" s="61"/>
      <c r="U1" s="61"/>
      <c r="V1" s="61"/>
      <c r="W1" s="61"/>
      <c r="X1" s="61"/>
      <c r="Y1" s="61"/>
    </row>
    <row r="2" spans="1:25" x14ac:dyDescent="0.3">
      <c r="A2" s="121" t="str">
        <f>Summary!A2</f>
        <v>Employer's Pricing Document</v>
      </c>
      <c r="B2" s="72"/>
      <c r="C2" s="122"/>
      <c r="D2" s="122"/>
      <c r="E2" s="123"/>
      <c r="F2" s="123"/>
      <c r="G2" s="61"/>
      <c r="H2" s="61"/>
      <c r="I2" s="61"/>
      <c r="J2" s="61"/>
      <c r="K2" s="61"/>
      <c r="L2" s="61"/>
      <c r="M2" s="61"/>
      <c r="N2" s="61"/>
      <c r="O2" s="61"/>
      <c r="P2" s="61"/>
      <c r="Q2" s="61"/>
      <c r="R2" s="61"/>
      <c r="S2" s="61"/>
      <c r="T2" s="61"/>
      <c r="U2" s="61"/>
      <c r="V2" s="61"/>
      <c r="W2" s="61"/>
      <c r="X2" s="61"/>
      <c r="Y2" s="61"/>
    </row>
    <row r="3" spans="1:25" ht="16.2" customHeight="1" x14ac:dyDescent="0.3">
      <c r="A3" s="121"/>
      <c r="B3" s="72"/>
      <c r="C3" s="122"/>
      <c r="D3" s="122"/>
      <c r="E3" s="123"/>
      <c r="F3" s="123"/>
      <c r="G3" s="61"/>
      <c r="H3" s="61"/>
      <c r="I3" s="61"/>
      <c r="J3" s="61"/>
      <c r="K3" s="61"/>
      <c r="L3" s="61"/>
      <c r="M3" s="61"/>
      <c r="N3" s="61"/>
      <c r="O3" s="61"/>
      <c r="P3" s="61"/>
      <c r="Q3" s="61"/>
      <c r="R3" s="61"/>
      <c r="S3" s="61"/>
      <c r="T3" s="61"/>
      <c r="U3" s="61"/>
      <c r="V3" s="61"/>
      <c r="W3" s="61"/>
      <c r="X3" s="61"/>
      <c r="Y3" s="61"/>
    </row>
    <row r="4" spans="1:25" x14ac:dyDescent="0.3">
      <c r="A4" s="121"/>
      <c r="B4" s="72"/>
      <c r="C4" s="122"/>
      <c r="D4" s="122"/>
      <c r="E4" s="123"/>
      <c r="F4" s="123"/>
      <c r="G4" s="61"/>
      <c r="H4" s="61"/>
      <c r="I4" s="61"/>
      <c r="J4" s="61"/>
      <c r="K4" s="61"/>
      <c r="L4" s="61"/>
      <c r="M4" s="61"/>
      <c r="N4" s="61"/>
      <c r="O4" s="61"/>
      <c r="P4" s="61"/>
      <c r="Q4" s="61"/>
      <c r="R4" s="61"/>
      <c r="S4" s="61"/>
      <c r="T4" s="61"/>
      <c r="U4" s="61"/>
      <c r="V4" s="61"/>
      <c r="W4" s="61"/>
      <c r="X4" s="61"/>
      <c r="Y4" s="61"/>
    </row>
    <row r="5" spans="1:25" x14ac:dyDescent="0.3">
      <c r="A5" s="55"/>
      <c r="B5" s="56" t="s">
        <v>57</v>
      </c>
      <c r="C5" s="57"/>
      <c r="D5" s="58"/>
      <c r="E5" s="59"/>
      <c r="F5" s="60"/>
      <c r="G5" s="61"/>
      <c r="H5" s="61"/>
      <c r="I5" s="61"/>
      <c r="J5" s="61"/>
      <c r="K5" s="61"/>
      <c r="L5" s="61"/>
      <c r="M5" s="61"/>
      <c r="N5" s="61"/>
      <c r="O5" s="61"/>
      <c r="P5" s="61"/>
      <c r="Q5" s="61"/>
      <c r="R5" s="61"/>
      <c r="S5" s="61"/>
      <c r="T5" s="61"/>
      <c r="U5" s="61"/>
      <c r="V5" s="61"/>
      <c r="W5" s="61"/>
      <c r="X5" s="61"/>
      <c r="Y5" s="61"/>
    </row>
    <row r="6" spans="1:25" s="26" customFormat="1" x14ac:dyDescent="0.3">
      <c r="A6" s="62"/>
      <c r="B6" s="63"/>
      <c r="C6" s="64" t="s">
        <v>58</v>
      </c>
      <c r="D6" s="64" t="s">
        <v>59</v>
      </c>
      <c r="E6" s="65" t="s">
        <v>60</v>
      </c>
      <c r="F6" s="65" t="s">
        <v>61</v>
      </c>
      <c r="G6" s="66"/>
      <c r="H6" s="66">
        <f>4.45*12.5</f>
        <v>55.625</v>
      </c>
      <c r="I6" s="61"/>
      <c r="J6" s="66"/>
      <c r="K6" s="66"/>
      <c r="L6" s="66"/>
      <c r="M6" s="66"/>
      <c r="N6" s="66"/>
      <c r="O6" s="66"/>
      <c r="P6" s="66"/>
      <c r="Q6" s="66"/>
      <c r="R6" s="66"/>
      <c r="S6" s="66"/>
      <c r="T6" s="66"/>
      <c r="U6" s="66"/>
      <c r="V6" s="66"/>
      <c r="W6" s="66"/>
      <c r="X6" s="66"/>
      <c r="Y6" s="65" t="s">
        <v>62</v>
      </c>
    </row>
    <row r="7" spans="1:25" x14ac:dyDescent="0.3">
      <c r="A7" s="67"/>
      <c r="B7" s="68" t="s">
        <v>6</v>
      </c>
      <c r="C7" s="69"/>
      <c r="D7" s="69"/>
      <c r="E7" s="70"/>
      <c r="F7" s="70"/>
      <c r="G7" s="61"/>
      <c r="H7" s="61">
        <f>2.95*10.6</f>
        <v>31.27</v>
      </c>
      <c r="I7" s="61">
        <f>H6+H7+H8</f>
        <v>97.814999999999998</v>
      </c>
      <c r="J7" s="61"/>
      <c r="K7" s="61"/>
      <c r="L7" s="61"/>
      <c r="M7" s="61"/>
      <c r="N7" s="61"/>
      <c r="O7" s="61"/>
      <c r="P7" s="61"/>
      <c r="Q7" s="61"/>
      <c r="R7" s="61"/>
      <c r="S7" s="61"/>
      <c r="T7" s="61"/>
      <c r="U7" s="61"/>
      <c r="V7" s="61"/>
      <c r="W7" s="61"/>
      <c r="X7" s="61"/>
      <c r="Y7" s="61"/>
    </row>
    <row r="8" spans="1:25" x14ac:dyDescent="0.3">
      <c r="A8" s="71"/>
      <c r="B8" s="72"/>
      <c r="C8" s="73"/>
      <c r="D8" s="73"/>
      <c r="E8" s="74"/>
      <c r="F8" s="74"/>
      <c r="G8" s="75"/>
      <c r="H8" s="75">
        <f>7.8*1.4</f>
        <v>10.92</v>
      </c>
      <c r="I8" s="75"/>
      <c r="J8" s="75"/>
      <c r="K8" s="75"/>
      <c r="L8" s="75"/>
      <c r="M8" s="75"/>
      <c r="N8" s="75"/>
      <c r="O8" s="75"/>
      <c r="P8" s="75"/>
      <c r="Q8" s="75"/>
      <c r="R8" s="75"/>
      <c r="S8" s="75"/>
      <c r="T8" s="75"/>
      <c r="U8" s="75"/>
      <c r="V8" s="75"/>
      <c r="W8" s="75"/>
      <c r="X8" s="75"/>
      <c r="Y8" s="75"/>
    </row>
    <row r="9" spans="1:25" x14ac:dyDescent="0.3">
      <c r="A9" s="71"/>
      <c r="B9" s="76" t="s">
        <v>63</v>
      </c>
      <c r="C9" s="73"/>
      <c r="D9" s="73" t="s">
        <v>64</v>
      </c>
      <c r="E9" s="74"/>
      <c r="F9" s="74"/>
      <c r="G9" s="77"/>
      <c r="H9" s="75"/>
      <c r="I9" s="75"/>
      <c r="J9" s="75"/>
      <c r="K9" s="75"/>
      <c r="L9" s="75"/>
      <c r="M9" s="75"/>
      <c r="N9" s="75"/>
      <c r="O9" s="75"/>
      <c r="P9" s="75"/>
      <c r="Q9" s="75"/>
      <c r="R9" s="75"/>
      <c r="S9" s="75"/>
      <c r="T9" s="75"/>
      <c r="U9" s="75"/>
      <c r="V9" s="75"/>
      <c r="W9" s="75"/>
      <c r="X9" s="75"/>
      <c r="Y9" s="75"/>
    </row>
    <row r="10" spans="1:25" x14ac:dyDescent="0.3">
      <c r="A10" s="71"/>
      <c r="B10" s="72"/>
      <c r="C10" s="73"/>
      <c r="D10" s="73"/>
      <c r="E10" s="74"/>
      <c r="F10" s="74"/>
      <c r="G10" s="75"/>
      <c r="H10" s="75">
        <f>SUM(H6:H9)</f>
        <v>97.814999999999998</v>
      </c>
      <c r="I10" s="75">
        <f>H10*0.5</f>
        <v>48.907499999999999</v>
      </c>
      <c r="J10" s="75"/>
      <c r="K10" s="75"/>
      <c r="L10" s="75"/>
      <c r="M10" s="75"/>
      <c r="N10" s="75"/>
      <c r="O10" s="75"/>
      <c r="P10" s="75"/>
      <c r="Q10" s="75"/>
      <c r="R10" s="75"/>
      <c r="S10" s="75"/>
      <c r="T10" s="75"/>
      <c r="U10" s="75"/>
      <c r="V10" s="75"/>
      <c r="W10" s="75"/>
      <c r="X10" s="75"/>
      <c r="Y10" s="75"/>
    </row>
    <row r="11" spans="1:25" x14ac:dyDescent="0.3">
      <c r="A11" s="71"/>
      <c r="B11" s="78" t="s">
        <v>65</v>
      </c>
      <c r="C11" s="73"/>
      <c r="D11" s="73"/>
      <c r="E11" s="74"/>
      <c r="F11" s="74"/>
      <c r="G11" s="75"/>
      <c r="H11" s="75"/>
      <c r="I11" s="75"/>
      <c r="J11" s="75"/>
      <c r="K11" s="75"/>
      <c r="L11" s="75"/>
      <c r="M11" s="75"/>
      <c r="N11" s="75"/>
      <c r="O11" s="75"/>
      <c r="P11" s="75"/>
      <c r="Q11" s="75"/>
      <c r="R11" s="75"/>
      <c r="S11" s="75"/>
      <c r="T11" s="75"/>
      <c r="U11" s="75"/>
      <c r="V11" s="75"/>
      <c r="W11" s="75"/>
      <c r="X11" s="75"/>
      <c r="Y11" s="75"/>
    </row>
    <row r="12" spans="1:25" x14ac:dyDescent="0.3">
      <c r="A12" s="71"/>
      <c r="B12" s="72" t="s">
        <v>66</v>
      </c>
      <c r="C12" s="73">
        <f>C9</f>
        <v>0</v>
      </c>
      <c r="D12" s="73" t="s">
        <v>67</v>
      </c>
      <c r="E12" s="74"/>
      <c r="F12" s="74">
        <f>C12*E12</f>
        <v>0</v>
      </c>
      <c r="G12" s="75"/>
      <c r="H12" s="75"/>
      <c r="I12" s="75"/>
      <c r="J12" s="75"/>
      <c r="K12" s="75"/>
      <c r="L12" s="75"/>
      <c r="M12" s="75"/>
      <c r="N12" s="75"/>
      <c r="O12" s="75"/>
      <c r="P12" s="75"/>
      <c r="Q12" s="75"/>
      <c r="R12" s="75"/>
      <c r="S12" s="75"/>
      <c r="T12" s="75"/>
      <c r="U12" s="75"/>
      <c r="V12" s="75"/>
      <c r="W12" s="75"/>
      <c r="X12" s="75"/>
      <c r="Y12" s="75"/>
    </row>
    <row r="13" spans="1:25" x14ac:dyDescent="0.3">
      <c r="A13" s="71"/>
      <c r="B13" s="72" t="s">
        <v>68</v>
      </c>
      <c r="C13" s="73">
        <f>C9</f>
        <v>0</v>
      </c>
      <c r="D13" s="73" t="s">
        <v>67</v>
      </c>
      <c r="E13" s="74"/>
      <c r="F13" s="74">
        <f t="shared" ref="F13:F26" si="0">C13*E13</f>
        <v>0</v>
      </c>
      <c r="G13" s="75"/>
      <c r="H13" s="75"/>
      <c r="I13" s="75"/>
      <c r="J13" s="75"/>
      <c r="K13" s="75"/>
      <c r="L13" s="75"/>
      <c r="M13" s="75"/>
      <c r="N13" s="75"/>
      <c r="O13" s="75"/>
      <c r="P13" s="75"/>
      <c r="Q13" s="75"/>
      <c r="R13" s="75"/>
      <c r="S13" s="75"/>
      <c r="T13" s="75"/>
      <c r="U13" s="75"/>
      <c r="V13" s="75"/>
      <c r="W13" s="75"/>
      <c r="X13" s="75"/>
      <c r="Y13" s="75"/>
    </row>
    <row r="14" spans="1:25" x14ac:dyDescent="0.3">
      <c r="A14" s="71"/>
      <c r="B14" s="72" t="s">
        <v>69</v>
      </c>
      <c r="C14" s="73">
        <f>C9</f>
        <v>0</v>
      </c>
      <c r="D14" s="73" t="s">
        <v>67</v>
      </c>
      <c r="E14" s="74"/>
      <c r="F14" s="74">
        <f t="shared" si="0"/>
        <v>0</v>
      </c>
      <c r="G14" s="75"/>
      <c r="H14" s="75"/>
      <c r="I14" s="75"/>
      <c r="J14" s="75"/>
      <c r="K14" s="75"/>
      <c r="L14" s="75"/>
      <c r="M14" s="75"/>
      <c r="N14" s="75"/>
      <c r="O14" s="75"/>
      <c r="P14" s="75"/>
      <c r="Q14" s="75"/>
      <c r="R14" s="75"/>
      <c r="S14" s="75"/>
      <c r="T14" s="75"/>
      <c r="U14" s="75"/>
      <c r="V14" s="75"/>
      <c r="W14" s="75"/>
      <c r="X14" s="75"/>
      <c r="Y14" s="75"/>
    </row>
    <row r="15" spans="1:25" x14ac:dyDescent="0.3">
      <c r="A15" s="71"/>
      <c r="B15" s="72" t="s">
        <v>70</v>
      </c>
      <c r="C15" s="73">
        <f>C9</f>
        <v>0</v>
      </c>
      <c r="D15" s="73" t="s">
        <v>67</v>
      </c>
      <c r="E15" s="74"/>
      <c r="F15" s="74">
        <f t="shared" si="0"/>
        <v>0</v>
      </c>
      <c r="G15" s="75"/>
      <c r="H15" s="75"/>
      <c r="I15" s="75"/>
      <c r="J15" s="75"/>
      <c r="K15" s="75"/>
      <c r="L15" s="75"/>
      <c r="M15" s="75"/>
      <c r="N15" s="75"/>
      <c r="O15" s="75"/>
      <c r="P15" s="75"/>
      <c r="Q15" s="75"/>
      <c r="R15" s="75"/>
      <c r="S15" s="75"/>
      <c r="T15" s="75"/>
      <c r="U15" s="75"/>
      <c r="V15" s="75"/>
      <c r="W15" s="75"/>
      <c r="X15" s="75"/>
      <c r="Y15" s="75"/>
    </row>
    <row r="16" spans="1:25" x14ac:dyDescent="0.3">
      <c r="A16" s="71"/>
      <c r="B16" s="72" t="s">
        <v>71</v>
      </c>
      <c r="C16" s="73">
        <f>C9</f>
        <v>0</v>
      </c>
      <c r="D16" s="73" t="s">
        <v>67</v>
      </c>
      <c r="E16" s="74"/>
      <c r="F16" s="74">
        <f t="shared" ref="F16" si="1">C16*E16</f>
        <v>0</v>
      </c>
      <c r="G16" s="75"/>
      <c r="H16" s="75"/>
      <c r="I16" s="75"/>
      <c r="J16" s="75"/>
      <c r="K16" s="75"/>
      <c r="L16" s="75"/>
      <c r="M16" s="75"/>
      <c r="N16" s="75"/>
      <c r="O16" s="75"/>
      <c r="P16" s="75"/>
      <c r="Q16" s="75"/>
      <c r="R16" s="75"/>
      <c r="S16" s="75"/>
      <c r="T16" s="75"/>
      <c r="U16" s="75"/>
      <c r="V16" s="75"/>
      <c r="W16" s="75"/>
      <c r="X16" s="75"/>
      <c r="Y16" s="75">
        <f>F16</f>
        <v>0</v>
      </c>
    </row>
    <row r="17" spans="1:25" x14ac:dyDescent="0.3">
      <c r="A17" s="71"/>
      <c r="B17" s="72" t="s">
        <v>72</v>
      </c>
      <c r="C17" s="73"/>
      <c r="D17" s="73" t="s">
        <v>73</v>
      </c>
      <c r="E17" s="74"/>
      <c r="F17" s="74">
        <f t="shared" si="0"/>
        <v>0</v>
      </c>
      <c r="G17" s="75"/>
      <c r="H17" s="75"/>
      <c r="I17" s="75"/>
      <c r="J17" s="75"/>
      <c r="K17" s="75"/>
      <c r="L17" s="75"/>
      <c r="M17" s="75"/>
      <c r="N17" s="75"/>
      <c r="O17" s="75"/>
      <c r="P17" s="75"/>
      <c r="Q17" s="75"/>
      <c r="R17" s="75"/>
      <c r="S17" s="75"/>
      <c r="T17" s="75"/>
      <c r="U17" s="75"/>
      <c r="V17" s="75"/>
      <c r="W17" s="75"/>
      <c r="X17" s="75"/>
      <c r="Y17" s="75"/>
    </row>
    <row r="18" spans="1:25" x14ac:dyDescent="0.3">
      <c r="A18" s="71"/>
      <c r="B18" s="72" t="s">
        <v>74</v>
      </c>
      <c r="C18" s="73"/>
      <c r="D18" s="73" t="s">
        <v>75</v>
      </c>
      <c r="E18" s="74"/>
      <c r="F18" s="74">
        <f t="shared" si="0"/>
        <v>0</v>
      </c>
      <c r="G18" s="77"/>
      <c r="H18" s="75"/>
      <c r="I18" s="75"/>
      <c r="J18" s="75"/>
      <c r="K18" s="75"/>
      <c r="L18" s="75"/>
      <c r="M18" s="75"/>
      <c r="N18" s="75"/>
      <c r="O18" s="75"/>
      <c r="P18" s="75"/>
      <c r="Q18" s="75"/>
      <c r="R18" s="75"/>
      <c r="S18" s="75"/>
      <c r="T18" s="75"/>
      <c r="U18" s="75"/>
      <c r="V18" s="75"/>
      <c r="W18" s="75"/>
      <c r="X18" s="75"/>
      <c r="Y18" s="75"/>
    </row>
    <row r="19" spans="1:25" x14ac:dyDescent="0.3">
      <c r="A19" s="71"/>
      <c r="B19" s="72" t="s">
        <v>76</v>
      </c>
      <c r="C19" s="73"/>
      <c r="D19" s="73" t="s">
        <v>75</v>
      </c>
      <c r="E19" s="74"/>
      <c r="F19" s="74">
        <f t="shared" si="0"/>
        <v>0</v>
      </c>
      <c r="G19" s="77"/>
      <c r="H19" s="75"/>
      <c r="I19" s="75"/>
      <c r="J19" s="75"/>
      <c r="K19" s="75"/>
      <c r="L19" s="75"/>
      <c r="M19" s="75"/>
      <c r="N19" s="75"/>
      <c r="O19" s="75"/>
      <c r="P19" s="75"/>
      <c r="Q19" s="75"/>
      <c r="R19" s="75"/>
      <c r="S19" s="75"/>
      <c r="T19" s="75"/>
      <c r="U19" s="75"/>
      <c r="V19" s="75"/>
      <c r="W19" s="75"/>
      <c r="X19" s="75"/>
      <c r="Y19" s="75"/>
    </row>
    <row r="20" spans="1:25" x14ac:dyDescent="0.3">
      <c r="A20" s="71"/>
      <c r="B20" s="72" t="s">
        <v>77</v>
      </c>
      <c r="C20" s="73"/>
      <c r="D20" s="73" t="s">
        <v>75</v>
      </c>
      <c r="E20" s="74">
        <v>0</v>
      </c>
      <c r="F20" s="74">
        <f t="shared" si="0"/>
        <v>0</v>
      </c>
      <c r="G20" s="77"/>
      <c r="H20" s="75"/>
      <c r="I20" s="75"/>
      <c r="J20" s="75"/>
      <c r="K20" s="75"/>
      <c r="L20" s="75"/>
      <c r="M20" s="75"/>
      <c r="N20" s="75"/>
      <c r="O20" s="75"/>
      <c r="P20" s="75"/>
      <c r="Q20" s="75"/>
      <c r="R20" s="75"/>
      <c r="S20" s="75"/>
      <c r="T20" s="75"/>
      <c r="U20" s="75"/>
      <c r="V20" s="75"/>
      <c r="W20" s="75"/>
      <c r="X20" s="75"/>
      <c r="Y20" s="75"/>
    </row>
    <row r="21" spans="1:25" x14ac:dyDescent="0.3">
      <c r="A21" s="71"/>
      <c r="B21" s="72" t="s">
        <v>78</v>
      </c>
      <c r="C21" s="73"/>
      <c r="D21" s="73" t="s">
        <v>73</v>
      </c>
      <c r="E21" s="74"/>
      <c r="F21" s="74">
        <f t="shared" si="0"/>
        <v>0</v>
      </c>
      <c r="G21" s="77"/>
      <c r="H21" s="75"/>
      <c r="I21" s="75"/>
      <c r="J21" s="75"/>
      <c r="K21" s="75"/>
      <c r="L21" s="75"/>
      <c r="M21" s="75"/>
      <c r="N21" s="75"/>
      <c r="O21" s="75"/>
      <c r="P21" s="75"/>
      <c r="Q21" s="75"/>
      <c r="R21" s="75"/>
      <c r="S21" s="75"/>
      <c r="T21" s="75"/>
      <c r="U21" s="75"/>
      <c r="V21" s="75"/>
      <c r="W21" s="75"/>
      <c r="X21" s="75"/>
      <c r="Y21" s="75"/>
    </row>
    <row r="22" spans="1:25" x14ac:dyDescent="0.3">
      <c r="A22" s="71"/>
      <c r="B22" s="72" t="s">
        <v>79</v>
      </c>
      <c r="C22" s="73"/>
      <c r="D22" s="73" t="s">
        <v>67</v>
      </c>
      <c r="E22" s="74"/>
      <c r="F22" s="74">
        <f t="shared" si="0"/>
        <v>0</v>
      </c>
      <c r="G22" s="75"/>
      <c r="H22" s="75">
        <f>12.8+12.8+8.8+8.8</f>
        <v>43.2</v>
      </c>
      <c r="I22" s="75">
        <f>1.7+1.85+1.75+4.4+0.8+2+0.6+0.6+1.3+1.8+2.5+9+2.7+0.7+0.7+2.5+0.8+0.8</f>
        <v>36.499999999999993</v>
      </c>
      <c r="J22" s="75">
        <f>(H22+I22)*0.6</f>
        <v>47.819999999999993</v>
      </c>
      <c r="K22" s="75">
        <f>J22*0.325</f>
        <v>15.541499999999997</v>
      </c>
      <c r="L22" s="75"/>
      <c r="M22" s="75"/>
      <c r="N22" s="75"/>
      <c r="O22" s="75"/>
      <c r="P22" s="75"/>
      <c r="Q22" s="75"/>
      <c r="R22" s="75"/>
      <c r="S22" s="75"/>
      <c r="T22" s="75"/>
      <c r="U22" s="75"/>
      <c r="V22" s="75"/>
      <c r="W22" s="75"/>
      <c r="X22" s="75"/>
      <c r="Y22" s="75"/>
    </row>
    <row r="23" spans="1:25" x14ac:dyDescent="0.3">
      <c r="A23" s="71"/>
      <c r="B23" s="72" t="s">
        <v>80</v>
      </c>
      <c r="C23" s="73"/>
      <c r="D23" s="73" t="s">
        <v>75</v>
      </c>
      <c r="E23" s="74"/>
      <c r="F23" s="74">
        <f t="shared" si="0"/>
        <v>0</v>
      </c>
      <c r="G23" s="75"/>
      <c r="H23" s="75"/>
      <c r="I23" s="75"/>
      <c r="J23" s="75"/>
      <c r="K23" s="75"/>
      <c r="L23" s="75"/>
      <c r="M23" s="75"/>
      <c r="N23" s="75"/>
      <c r="O23" s="75"/>
      <c r="P23" s="75"/>
      <c r="Q23" s="75"/>
      <c r="R23" s="75"/>
      <c r="S23" s="75"/>
      <c r="T23" s="75"/>
      <c r="U23" s="75"/>
      <c r="V23" s="75"/>
      <c r="W23" s="75"/>
      <c r="X23" s="75"/>
      <c r="Y23" s="75"/>
    </row>
    <row r="24" spans="1:25" x14ac:dyDescent="0.3">
      <c r="A24" s="71"/>
      <c r="B24" s="72" t="s">
        <v>81</v>
      </c>
      <c r="C24" s="73">
        <f>C9</f>
        <v>0</v>
      </c>
      <c r="D24" s="73" t="s">
        <v>67</v>
      </c>
      <c r="E24" s="74"/>
      <c r="F24" s="74">
        <f t="shared" si="0"/>
        <v>0</v>
      </c>
      <c r="G24" s="75"/>
      <c r="H24" s="75"/>
      <c r="I24" s="75"/>
      <c r="J24" s="75"/>
      <c r="K24" s="75"/>
      <c r="L24" s="75"/>
      <c r="M24" s="75"/>
      <c r="N24" s="75"/>
      <c r="O24" s="75"/>
      <c r="P24" s="75"/>
      <c r="Q24" s="75"/>
      <c r="R24" s="75"/>
      <c r="S24" s="75"/>
      <c r="T24" s="75"/>
      <c r="U24" s="75"/>
      <c r="V24" s="75"/>
      <c r="W24" s="75"/>
      <c r="X24" s="75"/>
      <c r="Y24" s="75"/>
    </row>
    <row r="25" spans="1:25" x14ac:dyDescent="0.3">
      <c r="A25" s="71"/>
      <c r="B25" s="72" t="s">
        <v>82</v>
      </c>
      <c r="C25" s="73"/>
      <c r="D25" s="73" t="s">
        <v>75</v>
      </c>
      <c r="E25" s="74"/>
      <c r="F25" s="74">
        <f t="shared" si="0"/>
        <v>0</v>
      </c>
      <c r="G25" s="75"/>
      <c r="H25" s="75"/>
      <c r="I25" s="75"/>
      <c r="J25" s="75"/>
      <c r="K25" s="75"/>
      <c r="L25" s="75"/>
      <c r="M25" s="75"/>
      <c r="N25" s="75"/>
      <c r="O25" s="75"/>
      <c r="P25" s="75"/>
      <c r="Q25" s="75"/>
      <c r="R25" s="75"/>
      <c r="S25" s="75"/>
      <c r="T25" s="75"/>
      <c r="U25" s="75"/>
      <c r="V25" s="75"/>
      <c r="W25" s="75"/>
      <c r="X25" s="75"/>
      <c r="Y25" s="75"/>
    </row>
    <row r="26" spans="1:25" x14ac:dyDescent="0.3">
      <c r="A26" s="71"/>
      <c r="B26" s="72" t="s">
        <v>83</v>
      </c>
      <c r="C26" s="73">
        <f>C9</f>
        <v>0</v>
      </c>
      <c r="D26" s="73" t="s">
        <v>75</v>
      </c>
      <c r="E26" s="74"/>
      <c r="F26" s="74">
        <f t="shared" si="0"/>
        <v>0</v>
      </c>
      <c r="G26" s="75"/>
      <c r="H26" s="75"/>
      <c r="I26" s="75"/>
      <c r="J26" s="75"/>
      <c r="K26" s="75"/>
      <c r="L26" s="75"/>
      <c r="M26" s="75"/>
      <c r="N26" s="75"/>
      <c r="O26" s="75"/>
      <c r="P26" s="75"/>
      <c r="Q26" s="75"/>
      <c r="R26" s="75"/>
      <c r="S26" s="75"/>
      <c r="T26" s="75"/>
      <c r="U26" s="75"/>
      <c r="V26" s="75"/>
      <c r="W26" s="75"/>
      <c r="X26" s="75"/>
      <c r="Y26" s="75">
        <f>F26</f>
        <v>0</v>
      </c>
    </row>
    <row r="27" spans="1:25" x14ac:dyDescent="0.3">
      <c r="A27" s="71"/>
      <c r="B27" s="79"/>
      <c r="C27" s="73"/>
      <c r="D27" s="73"/>
      <c r="E27" s="74"/>
      <c r="F27" s="74"/>
      <c r="G27" s="75"/>
      <c r="H27" s="75"/>
      <c r="I27" s="75"/>
      <c r="J27" s="75"/>
      <c r="K27" s="75"/>
      <c r="L27" s="75"/>
      <c r="M27" s="75"/>
      <c r="N27" s="75"/>
      <c r="O27" s="75"/>
      <c r="P27" s="75"/>
      <c r="Q27" s="75"/>
      <c r="R27" s="75"/>
      <c r="S27" s="75"/>
      <c r="T27" s="75"/>
      <c r="U27" s="75"/>
      <c r="V27" s="75"/>
      <c r="W27" s="75"/>
      <c r="X27" s="75"/>
      <c r="Y27" s="75"/>
    </row>
    <row r="28" spans="1:25" x14ac:dyDescent="0.3">
      <c r="A28" s="71"/>
      <c r="B28" s="78" t="s">
        <v>84</v>
      </c>
      <c r="C28" s="73"/>
      <c r="D28" s="73"/>
      <c r="E28" s="74"/>
      <c r="F28" s="74"/>
      <c r="G28" s="75"/>
      <c r="H28" s="75"/>
      <c r="I28" s="75"/>
      <c r="J28" s="75"/>
      <c r="K28" s="75"/>
      <c r="L28" s="75"/>
      <c r="M28" s="75"/>
      <c r="N28" s="75"/>
      <c r="O28" s="75"/>
      <c r="P28" s="75"/>
      <c r="Q28" s="75"/>
      <c r="R28" s="75"/>
      <c r="S28" s="75"/>
      <c r="T28" s="75"/>
      <c r="U28" s="75"/>
      <c r="V28" s="75"/>
      <c r="W28" s="75"/>
      <c r="X28" s="75"/>
      <c r="Y28" s="75"/>
    </row>
    <row r="29" spans="1:25" x14ac:dyDescent="0.3">
      <c r="A29" s="71"/>
      <c r="B29" s="72" t="s">
        <v>85</v>
      </c>
      <c r="C29" s="73"/>
      <c r="D29" s="73" t="s">
        <v>67</v>
      </c>
      <c r="E29" s="74"/>
      <c r="F29" s="74">
        <f>C29*E29</f>
        <v>0</v>
      </c>
      <c r="G29" s="75"/>
      <c r="H29" s="75"/>
      <c r="I29" s="75"/>
      <c r="J29" s="75"/>
      <c r="K29" s="75"/>
      <c r="L29" s="75"/>
      <c r="M29" s="75"/>
      <c r="N29" s="75"/>
      <c r="O29" s="75"/>
      <c r="P29" s="75"/>
      <c r="Q29" s="75"/>
      <c r="R29" s="75"/>
      <c r="S29" s="75"/>
      <c r="T29" s="75"/>
      <c r="U29" s="75"/>
      <c r="V29" s="75"/>
      <c r="W29" s="75"/>
      <c r="X29" s="75"/>
      <c r="Y29" s="75">
        <f>F29</f>
        <v>0</v>
      </c>
    </row>
    <row r="30" spans="1:25" x14ac:dyDescent="0.3">
      <c r="A30" s="71"/>
      <c r="B30" s="72" t="s">
        <v>86</v>
      </c>
      <c r="C30" s="73"/>
      <c r="D30" s="73"/>
      <c r="E30" s="74"/>
      <c r="F30" s="74"/>
      <c r="G30" s="75"/>
      <c r="H30" s="75">
        <f>(H22)*0.825</f>
        <v>35.64</v>
      </c>
      <c r="I30" s="75">
        <f>(H22+I22+I22)*0.375</f>
        <v>43.574999999999996</v>
      </c>
      <c r="J30" s="75">
        <f>I30+H30</f>
        <v>79.215000000000003</v>
      </c>
      <c r="K30" s="75"/>
      <c r="L30" s="75"/>
      <c r="M30" s="75"/>
      <c r="N30" s="75"/>
      <c r="O30" s="75"/>
      <c r="P30" s="75"/>
      <c r="Q30" s="75"/>
      <c r="R30" s="75"/>
      <c r="S30" s="75"/>
      <c r="T30" s="75"/>
      <c r="U30" s="75"/>
      <c r="V30" s="75"/>
      <c r="W30" s="75"/>
      <c r="X30" s="75"/>
      <c r="Y30" s="75"/>
    </row>
    <row r="31" spans="1:25" x14ac:dyDescent="0.3">
      <c r="A31" s="71"/>
      <c r="B31" s="80" t="s">
        <v>87</v>
      </c>
      <c r="C31" s="73"/>
      <c r="D31" s="73" t="s">
        <v>64</v>
      </c>
      <c r="E31" s="74"/>
      <c r="F31" s="74">
        <f>C31*E31</f>
        <v>0</v>
      </c>
      <c r="G31" s="75"/>
      <c r="H31" s="75"/>
      <c r="I31" s="75"/>
      <c r="J31" s="75"/>
      <c r="K31" s="75"/>
      <c r="L31" s="75"/>
      <c r="M31" s="75"/>
      <c r="N31" s="75"/>
      <c r="O31" s="75"/>
      <c r="P31" s="75"/>
      <c r="Q31" s="75"/>
      <c r="R31" s="75"/>
      <c r="S31" s="75"/>
      <c r="T31" s="75"/>
      <c r="U31" s="75"/>
      <c r="V31" s="75"/>
      <c r="W31" s="75"/>
      <c r="X31" s="75"/>
      <c r="Y31" s="75"/>
    </row>
    <row r="32" spans="1:25" x14ac:dyDescent="0.3">
      <c r="A32" s="71"/>
      <c r="B32" s="80" t="s">
        <v>88</v>
      </c>
      <c r="C32" s="73">
        <f>C9</f>
        <v>0</v>
      </c>
      <c r="D32" s="73" t="s">
        <v>64</v>
      </c>
      <c r="E32" s="74"/>
      <c r="F32" s="74">
        <f>C32*E32</f>
        <v>0</v>
      </c>
      <c r="G32" s="75"/>
      <c r="H32" s="75"/>
      <c r="I32" s="75"/>
      <c r="J32" s="75"/>
      <c r="K32" s="75"/>
      <c r="L32" s="75"/>
      <c r="M32" s="75"/>
      <c r="N32" s="75"/>
      <c r="O32" s="75"/>
      <c r="P32" s="75"/>
      <c r="Q32" s="75"/>
      <c r="R32" s="75"/>
      <c r="S32" s="75"/>
      <c r="T32" s="75"/>
      <c r="U32" s="75"/>
      <c r="V32" s="75"/>
      <c r="W32" s="75"/>
      <c r="X32" s="75"/>
      <c r="Y32" s="75">
        <f>F32</f>
        <v>0</v>
      </c>
    </row>
    <row r="33" spans="1:25" x14ac:dyDescent="0.3">
      <c r="A33" s="71"/>
      <c r="B33" s="80" t="s">
        <v>89</v>
      </c>
      <c r="C33" s="73"/>
      <c r="D33" s="73" t="s">
        <v>64</v>
      </c>
      <c r="E33" s="74"/>
      <c r="F33" s="74">
        <f>C33*E33</f>
        <v>0</v>
      </c>
      <c r="G33" s="75"/>
      <c r="H33" s="75"/>
      <c r="I33" s="75"/>
      <c r="J33" s="75"/>
      <c r="K33" s="75"/>
      <c r="L33" s="75"/>
      <c r="M33" s="75"/>
      <c r="N33" s="75"/>
      <c r="O33" s="75"/>
      <c r="P33" s="75"/>
      <c r="Q33" s="75"/>
      <c r="R33" s="75"/>
      <c r="S33" s="75"/>
      <c r="T33" s="75"/>
      <c r="U33" s="75"/>
      <c r="V33" s="75"/>
      <c r="W33" s="75"/>
      <c r="X33" s="75"/>
      <c r="Y33" s="75"/>
    </row>
    <row r="34" spans="1:25" x14ac:dyDescent="0.3">
      <c r="A34" s="71"/>
      <c r="B34" s="80" t="s">
        <v>90</v>
      </c>
      <c r="C34" s="73"/>
      <c r="D34" s="73" t="s">
        <v>67</v>
      </c>
      <c r="E34" s="74"/>
      <c r="F34" s="74">
        <f>C34*E34</f>
        <v>0</v>
      </c>
      <c r="G34" s="75"/>
      <c r="H34" s="75"/>
      <c r="I34" s="75"/>
      <c r="J34" s="75"/>
      <c r="K34" s="75"/>
      <c r="L34" s="75"/>
      <c r="M34" s="75"/>
      <c r="N34" s="75"/>
      <c r="O34" s="75"/>
      <c r="P34" s="75"/>
      <c r="Q34" s="75"/>
      <c r="R34" s="75"/>
      <c r="S34" s="75"/>
      <c r="T34" s="75"/>
      <c r="U34" s="75"/>
      <c r="V34" s="75"/>
      <c r="W34" s="75"/>
      <c r="X34" s="75"/>
      <c r="Y34" s="75"/>
    </row>
    <row r="35" spans="1:25" x14ac:dyDescent="0.3">
      <c r="A35" s="71"/>
      <c r="B35" s="72" t="s">
        <v>91</v>
      </c>
      <c r="C35" s="73">
        <f>C9</f>
        <v>0</v>
      </c>
      <c r="D35" s="73" t="s">
        <v>67</v>
      </c>
      <c r="E35" s="74"/>
      <c r="F35" s="74">
        <f>C35*E35</f>
        <v>0</v>
      </c>
      <c r="G35" s="75"/>
      <c r="H35" s="75"/>
      <c r="I35" s="75"/>
      <c r="J35" s="75"/>
      <c r="K35" s="75"/>
      <c r="L35" s="75"/>
      <c r="M35" s="75"/>
      <c r="N35" s="75"/>
      <c r="O35" s="75"/>
      <c r="P35" s="75"/>
      <c r="Q35" s="75"/>
      <c r="R35" s="75"/>
      <c r="S35" s="75"/>
      <c r="T35" s="75"/>
      <c r="U35" s="75"/>
      <c r="V35" s="75"/>
      <c r="W35" s="75"/>
      <c r="X35" s="75"/>
      <c r="Y35" s="75">
        <f>F35</f>
        <v>0</v>
      </c>
    </row>
    <row r="36" spans="1:25" x14ac:dyDescent="0.3">
      <c r="A36" s="71"/>
      <c r="B36" s="81"/>
      <c r="C36" s="73"/>
      <c r="D36" s="73"/>
      <c r="E36" s="74"/>
      <c r="F36" s="74"/>
      <c r="G36" s="75"/>
      <c r="H36" s="75"/>
      <c r="I36" s="75"/>
      <c r="J36" s="75"/>
      <c r="K36" s="75"/>
      <c r="L36" s="75"/>
      <c r="M36" s="75"/>
      <c r="N36" s="75"/>
      <c r="O36" s="75"/>
      <c r="P36" s="75"/>
      <c r="Q36" s="75"/>
      <c r="R36" s="75"/>
      <c r="S36" s="75"/>
      <c r="T36" s="75"/>
      <c r="U36" s="75"/>
      <c r="V36" s="75"/>
      <c r="W36" s="75"/>
      <c r="X36" s="75"/>
      <c r="Y36" s="75"/>
    </row>
    <row r="37" spans="1:25" x14ac:dyDescent="0.3">
      <c r="A37" s="71"/>
      <c r="B37" s="72" t="s">
        <v>92</v>
      </c>
      <c r="C37" s="73"/>
      <c r="D37" s="73"/>
      <c r="E37" s="74"/>
      <c r="F37" s="74"/>
      <c r="G37" s="75"/>
      <c r="H37" s="75"/>
      <c r="I37" s="75"/>
      <c r="J37" s="75"/>
      <c r="K37" s="75"/>
      <c r="L37" s="75"/>
      <c r="M37" s="75"/>
      <c r="N37" s="75"/>
      <c r="O37" s="75"/>
      <c r="P37" s="75"/>
      <c r="Q37" s="75"/>
      <c r="R37" s="75"/>
      <c r="S37" s="75"/>
      <c r="T37" s="75"/>
      <c r="U37" s="75"/>
      <c r="V37" s="75"/>
      <c r="W37" s="75"/>
      <c r="X37" s="75"/>
      <c r="Y37" s="75"/>
    </row>
    <row r="38" spans="1:25" x14ac:dyDescent="0.3">
      <c r="A38" s="71"/>
      <c r="B38" s="80" t="s">
        <v>87</v>
      </c>
      <c r="C38" s="73"/>
      <c r="D38" s="73" t="s">
        <v>64</v>
      </c>
      <c r="E38" s="74"/>
      <c r="F38" s="74">
        <f>C38*E38</f>
        <v>0</v>
      </c>
      <c r="G38" s="75"/>
      <c r="H38" s="75"/>
      <c r="I38" s="75"/>
      <c r="J38" s="75"/>
      <c r="K38" s="75"/>
      <c r="L38" s="75"/>
      <c r="M38" s="75"/>
      <c r="N38" s="75"/>
      <c r="O38" s="75"/>
      <c r="P38" s="75"/>
      <c r="Q38" s="75"/>
      <c r="R38" s="75"/>
      <c r="S38" s="75"/>
      <c r="T38" s="75"/>
      <c r="U38" s="75"/>
      <c r="V38" s="75"/>
      <c r="W38" s="75"/>
      <c r="X38" s="75"/>
      <c r="Y38" s="75"/>
    </row>
    <row r="39" spans="1:25" x14ac:dyDescent="0.3">
      <c r="A39" s="71"/>
      <c r="B39" s="80" t="s">
        <v>93</v>
      </c>
      <c r="C39" s="73"/>
      <c r="D39" s="73" t="s">
        <v>64</v>
      </c>
      <c r="E39" s="74"/>
      <c r="F39" s="74">
        <f>C39*E39</f>
        <v>0</v>
      </c>
      <c r="G39" s="75"/>
      <c r="H39" s="75"/>
      <c r="I39" s="75"/>
      <c r="J39" s="75"/>
      <c r="K39" s="75"/>
      <c r="L39" s="75"/>
      <c r="M39" s="75"/>
      <c r="N39" s="75"/>
      <c r="O39" s="75"/>
      <c r="P39" s="75"/>
      <c r="Q39" s="75"/>
      <c r="R39" s="75"/>
      <c r="S39" s="75"/>
      <c r="T39" s="75"/>
      <c r="U39" s="75"/>
      <c r="V39" s="75"/>
      <c r="W39" s="75"/>
      <c r="X39" s="75"/>
      <c r="Y39" s="75"/>
    </row>
    <row r="40" spans="1:25" x14ac:dyDescent="0.3">
      <c r="A40" s="71"/>
      <c r="B40" s="80" t="s">
        <v>94</v>
      </c>
      <c r="C40" s="73"/>
      <c r="D40" s="73" t="s">
        <v>64</v>
      </c>
      <c r="E40" s="74"/>
      <c r="F40" s="74">
        <f>C40*E40</f>
        <v>0</v>
      </c>
      <c r="G40" s="75"/>
      <c r="H40" s="75"/>
      <c r="I40" s="75"/>
      <c r="J40" s="75"/>
      <c r="K40" s="75"/>
      <c r="L40" s="75"/>
      <c r="M40" s="75"/>
      <c r="N40" s="75"/>
      <c r="O40" s="75"/>
      <c r="P40" s="75"/>
      <c r="Q40" s="75"/>
      <c r="R40" s="75"/>
      <c r="S40" s="75"/>
      <c r="T40" s="75"/>
      <c r="U40" s="75"/>
      <c r="V40" s="75"/>
      <c r="W40" s="75"/>
      <c r="X40" s="75"/>
      <c r="Y40" s="75">
        <f>F40</f>
        <v>0</v>
      </c>
    </row>
    <row r="41" spans="1:25" x14ac:dyDescent="0.3">
      <c r="A41" s="71"/>
      <c r="B41" s="72" t="s">
        <v>95</v>
      </c>
      <c r="C41" s="73"/>
      <c r="D41" s="73" t="s">
        <v>96</v>
      </c>
      <c r="E41" s="74"/>
      <c r="F41" s="74">
        <f t="shared" ref="F41:F63" si="2">C41*E41</f>
        <v>0</v>
      </c>
      <c r="G41" s="75"/>
      <c r="H41" s="75"/>
      <c r="I41" s="75"/>
      <c r="J41" s="75"/>
      <c r="K41" s="75"/>
      <c r="L41" s="75"/>
      <c r="M41" s="75"/>
      <c r="N41" s="75"/>
      <c r="O41" s="75"/>
      <c r="P41" s="75"/>
      <c r="Q41" s="75"/>
      <c r="R41" s="75"/>
      <c r="S41" s="75"/>
      <c r="T41" s="75"/>
      <c r="U41" s="75"/>
      <c r="V41" s="75"/>
      <c r="W41" s="75"/>
      <c r="X41" s="75"/>
      <c r="Y41" s="75"/>
    </row>
    <row r="42" spans="1:25" x14ac:dyDescent="0.3">
      <c r="A42" s="71"/>
      <c r="B42" s="72"/>
      <c r="C42" s="73"/>
      <c r="D42" s="73"/>
      <c r="E42" s="74"/>
      <c r="F42" s="74"/>
      <c r="G42" s="75"/>
      <c r="H42" s="75">
        <f>(I22+H22)*0.3*0.6</f>
        <v>14.345999999999998</v>
      </c>
      <c r="I42" s="75"/>
      <c r="J42" s="75"/>
      <c r="K42" s="75"/>
      <c r="L42" s="75"/>
      <c r="M42" s="75"/>
      <c r="N42" s="75"/>
      <c r="O42" s="75"/>
      <c r="P42" s="75"/>
      <c r="Q42" s="75"/>
      <c r="R42" s="75"/>
      <c r="S42" s="75"/>
      <c r="T42" s="75"/>
      <c r="U42" s="75"/>
      <c r="V42" s="75"/>
      <c r="W42" s="75"/>
      <c r="X42" s="75"/>
      <c r="Y42" s="75"/>
    </row>
    <row r="43" spans="1:25" x14ac:dyDescent="0.3">
      <c r="A43" s="71"/>
      <c r="B43" s="78" t="s">
        <v>97</v>
      </c>
      <c r="C43" s="73"/>
      <c r="D43" s="73"/>
      <c r="E43" s="74"/>
      <c r="F43" s="74"/>
      <c r="G43" s="75"/>
      <c r="H43" s="75"/>
      <c r="I43" s="75"/>
      <c r="J43" s="75"/>
      <c r="K43" s="75"/>
      <c r="L43" s="75"/>
      <c r="M43" s="75"/>
      <c r="N43" s="75"/>
      <c r="O43" s="75"/>
      <c r="P43" s="75"/>
      <c r="Q43" s="75"/>
      <c r="R43" s="75"/>
      <c r="S43" s="75"/>
      <c r="T43" s="75"/>
      <c r="U43" s="75"/>
      <c r="V43" s="75"/>
      <c r="W43" s="75"/>
      <c r="X43" s="75"/>
      <c r="Y43" s="75"/>
    </row>
    <row r="44" spans="1:25" x14ac:dyDescent="0.3">
      <c r="A44" s="71"/>
      <c r="B44" s="72" t="s">
        <v>98</v>
      </c>
      <c r="C44" s="73"/>
      <c r="D44" s="73" t="s">
        <v>64</v>
      </c>
      <c r="E44" s="74"/>
      <c r="F44" s="74">
        <f t="shared" si="2"/>
        <v>0</v>
      </c>
      <c r="G44" s="77"/>
      <c r="H44" s="75">
        <f>H22+H22+I22+I22</f>
        <v>159.4</v>
      </c>
      <c r="I44" s="75"/>
      <c r="J44" s="75"/>
      <c r="K44" s="75"/>
      <c r="L44" s="75"/>
      <c r="M44" s="75"/>
      <c r="N44" s="75"/>
      <c r="O44" s="75"/>
      <c r="P44" s="75"/>
      <c r="Q44" s="75"/>
      <c r="R44" s="75"/>
      <c r="S44" s="75"/>
      <c r="T44" s="75"/>
      <c r="U44" s="75"/>
      <c r="V44" s="75"/>
      <c r="W44" s="75"/>
      <c r="X44" s="75"/>
      <c r="Y44" s="75">
        <f>F44</f>
        <v>0</v>
      </c>
    </row>
    <row r="45" spans="1:25" x14ac:dyDescent="0.3">
      <c r="A45" s="71"/>
      <c r="B45" s="72" t="s">
        <v>99</v>
      </c>
      <c r="C45" s="73"/>
      <c r="D45" s="73" t="s">
        <v>100</v>
      </c>
      <c r="E45" s="74"/>
      <c r="F45" s="74">
        <f t="shared" ref="F45:F46" si="3">C45*E45</f>
        <v>0</v>
      </c>
      <c r="G45" s="77"/>
      <c r="H45" s="75">
        <f>H23+H23+I23+I23</f>
        <v>0</v>
      </c>
      <c r="I45" s="75"/>
      <c r="J45" s="75"/>
      <c r="K45" s="75"/>
      <c r="L45" s="75"/>
      <c r="M45" s="75"/>
      <c r="N45" s="75"/>
      <c r="O45" s="75"/>
      <c r="P45" s="75"/>
      <c r="Q45" s="75"/>
      <c r="R45" s="75"/>
      <c r="S45" s="75"/>
      <c r="T45" s="75"/>
      <c r="U45" s="75"/>
      <c r="V45" s="75"/>
      <c r="W45" s="75"/>
      <c r="X45" s="75"/>
      <c r="Y45" s="75"/>
    </row>
    <row r="46" spans="1:25" x14ac:dyDescent="0.3">
      <c r="A46" s="71"/>
      <c r="B46" s="72" t="s">
        <v>101</v>
      </c>
      <c r="C46" s="73"/>
      <c r="D46" s="73" t="s">
        <v>100</v>
      </c>
      <c r="E46" s="74"/>
      <c r="F46" s="74">
        <f t="shared" si="3"/>
        <v>0</v>
      </c>
      <c r="G46" s="77"/>
      <c r="H46" s="75">
        <f>H24+H24+I24+I24</f>
        <v>0</v>
      </c>
      <c r="I46" s="75"/>
      <c r="J46" s="75"/>
      <c r="K46" s="75"/>
      <c r="L46" s="75"/>
      <c r="M46" s="75"/>
      <c r="N46" s="75"/>
      <c r="O46" s="75"/>
      <c r="P46" s="75"/>
      <c r="Q46" s="75"/>
      <c r="R46" s="75"/>
      <c r="S46" s="75"/>
      <c r="T46" s="75"/>
      <c r="U46" s="75"/>
      <c r="V46" s="75"/>
      <c r="W46" s="75"/>
      <c r="X46" s="75"/>
      <c r="Y46" s="75"/>
    </row>
    <row r="47" spans="1:25" x14ac:dyDescent="0.3">
      <c r="A47" s="71"/>
      <c r="B47" s="72" t="s">
        <v>102</v>
      </c>
      <c r="C47" s="73"/>
      <c r="D47" s="73" t="s">
        <v>100</v>
      </c>
      <c r="E47" s="74"/>
      <c r="F47" s="74">
        <f t="shared" si="2"/>
        <v>0</v>
      </c>
      <c r="G47" s="77"/>
      <c r="H47" s="75"/>
      <c r="I47" s="75"/>
      <c r="J47" s="75"/>
      <c r="K47" s="75"/>
      <c r="L47" s="75"/>
      <c r="M47" s="75"/>
      <c r="N47" s="75"/>
      <c r="O47" s="75"/>
      <c r="P47" s="75"/>
      <c r="Q47" s="75"/>
      <c r="R47" s="75"/>
      <c r="S47" s="75"/>
      <c r="T47" s="75"/>
      <c r="U47" s="75"/>
      <c r="V47" s="75"/>
      <c r="W47" s="75"/>
      <c r="X47" s="75"/>
      <c r="Y47" s="75"/>
    </row>
    <row r="48" spans="1:25" x14ac:dyDescent="0.3">
      <c r="A48" s="71"/>
      <c r="B48" s="72" t="s">
        <v>103</v>
      </c>
      <c r="C48" s="73">
        <f>C9</f>
        <v>0</v>
      </c>
      <c r="D48" s="73" t="s">
        <v>100</v>
      </c>
      <c r="E48" s="74"/>
      <c r="F48" s="74">
        <f t="shared" ref="F48" si="4">C48*E48</f>
        <v>0</v>
      </c>
      <c r="G48" s="77"/>
      <c r="H48" s="75"/>
      <c r="I48" s="75"/>
      <c r="J48" s="75"/>
      <c r="K48" s="75"/>
      <c r="L48" s="75"/>
      <c r="M48" s="75"/>
      <c r="N48" s="75"/>
      <c r="O48" s="75"/>
      <c r="P48" s="75"/>
      <c r="Q48" s="75"/>
      <c r="R48" s="75"/>
      <c r="S48" s="75"/>
      <c r="T48" s="75"/>
      <c r="U48" s="75"/>
      <c r="V48" s="75"/>
      <c r="W48" s="75"/>
      <c r="X48" s="75"/>
      <c r="Y48" s="75"/>
    </row>
    <row r="49" spans="1:25" x14ac:dyDescent="0.3">
      <c r="A49" s="71"/>
      <c r="B49" s="72" t="s">
        <v>104</v>
      </c>
      <c r="C49" s="73"/>
      <c r="D49" s="73" t="s">
        <v>100</v>
      </c>
      <c r="E49" s="74"/>
      <c r="F49" s="74">
        <f t="shared" si="2"/>
        <v>0</v>
      </c>
      <c r="G49" s="75"/>
      <c r="H49" s="75"/>
      <c r="I49" s="75"/>
      <c r="J49" s="75"/>
      <c r="K49" s="75"/>
      <c r="L49" s="75"/>
      <c r="M49" s="75"/>
      <c r="N49" s="75"/>
      <c r="O49" s="75"/>
      <c r="P49" s="75"/>
      <c r="Q49" s="75"/>
      <c r="R49" s="75"/>
      <c r="S49" s="75"/>
      <c r="T49" s="75"/>
      <c r="U49" s="75"/>
      <c r="V49" s="75"/>
      <c r="W49" s="75"/>
      <c r="X49" s="75"/>
      <c r="Y49" s="75"/>
    </row>
    <row r="50" spans="1:25" x14ac:dyDescent="0.3">
      <c r="A50" s="71"/>
      <c r="B50" s="72" t="s">
        <v>105</v>
      </c>
      <c r="C50" s="73"/>
      <c r="D50" s="73" t="s">
        <v>100</v>
      </c>
      <c r="E50" s="74"/>
      <c r="F50" s="74">
        <f t="shared" ref="F50" si="5">C50*E50</f>
        <v>0</v>
      </c>
      <c r="G50" s="75"/>
      <c r="H50" s="75"/>
      <c r="I50" s="75"/>
      <c r="J50" s="75"/>
      <c r="K50" s="75"/>
      <c r="L50" s="75"/>
      <c r="M50" s="75"/>
      <c r="N50" s="75"/>
      <c r="O50" s="75"/>
      <c r="P50" s="75"/>
      <c r="Q50" s="75"/>
      <c r="R50" s="75"/>
      <c r="S50" s="75"/>
      <c r="T50" s="75"/>
      <c r="U50" s="75"/>
      <c r="V50" s="75"/>
      <c r="W50" s="75"/>
      <c r="X50" s="75"/>
      <c r="Y50" s="75"/>
    </row>
    <row r="51" spans="1:25" x14ac:dyDescent="0.3">
      <c r="A51" s="71"/>
      <c r="B51" s="72" t="s">
        <v>106</v>
      </c>
      <c r="C51" s="73">
        <f>C9</f>
        <v>0</v>
      </c>
      <c r="D51" s="73" t="s">
        <v>100</v>
      </c>
      <c r="E51" s="74"/>
      <c r="F51" s="74">
        <f t="shared" ref="F51" si="6">C51*E51</f>
        <v>0</v>
      </c>
      <c r="G51" s="75"/>
      <c r="H51" s="75"/>
      <c r="I51" s="75"/>
      <c r="J51" s="75"/>
      <c r="K51" s="75"/>
      <c r="L51" s="75"/>
      <c r="M51" s="75"/>
      <c r="N51" s="75"/>
      <c r="O51" s="75"/>
      <c r="P51" s="75"/>
      <c r="Q51" s="75"/>
      <c r="R51" s="75"/>
      <c r="S51" s="75"/>
      <c r="T51" s="75"/>
      <c r="U51" s="75"/>
      <c r="V51" s="75"/>
      <c r="W51" s="75"/>
      <c r="X51" s="75"/>
      <c r="Y51" s="75">
        <f>F51</f>
        <v>0</v>
      </c>
    </row>
    <row r="52" spans="1:25" x14ac:dyDescent="0.3">
      <c r="A52" s="71"/>
      <c r="B52" s="72" t="s">
        <v>107</v>
      </c>
      <c r="C52" s="73">
        <v>0</v>
      </c>
      <c r="D52" s="73" t="s">
        <v>108</v>
      </c>
      <c r="E52" s="74"/>
      <c r="F52" s="74">
        <f t="shared" si="2"/>
        <v>0</v>
      </c>
      <c r="G52" s="75"/>
      <c r="H52" s="75"/>
      <c r="I52" s="75"/>
      <c r="J52" s="75"/>
      <c r="K52" s="75"/>
      <c r="L52" s="75"/>
      <c r="M52" s="75"/>
      <c r="N52" s="75"/>
      <c r="O52" s="75"/>
      <c r="P52" s="75"/>
      <c r="Q52" s="75"/>
      <c r="R52" s="75"/>
      <c r="S52" s="75"/>
      <c r="T52" s="75"/>
      <c r="U52" s="75"/>
      <c r="V52" s="75"/>
      <c r="W52" s="75"/>
      <c r="X52" s="75"/>
      <c r="Y52" s="75"/>
    </row>
    <row r="53" spans="1:25" x14ac:dyDescent="0.3">
      <c r="A53" s="71"/>
      <c r="B53" s="72" t="s">
        <v>109</v>
      </c>
      <c r="C53" s="73"/>
      <c r="D53" s="73" t="s">
        <v>108</v>
      </c>
      <c r="E53" s="74"/>
      <c r="F53" s="74">
        <f t="shared" si="2"/>
        <v>0</v>
      </c>
      <c r="G53" s="75"/>
      <c r="H53" s="75"/>
      <c r="I53" s="75"/>
      <c r="J53" s="75"/>
      <c r="K53" s="75"/>
      <c r="L53" s="75"/>
      <c r="M53" s="75"/>
      <c r="N53" s="75"/>
      <c r="O53" s="75"/>
      <c r="P53" s="75"/>
      <c r="Q53" s="75"/>
      <c r="R53" s="75"/>
      <c r="S53" s="75"/>
      <c r="T53" s="75"/>
      <c r="U53" s="75"/>
      <c r="V53" s="75"/>
      <c r="W53" s="75"/>
      <c r="X53" s="75"/>
      <c r="Y53" s="75"/>
    </row>
    <row r="54" spans="1:25" x14ac:dyDescent="0.3">
      <c r="A54" s="71"/>
      <c r="B54" s="72" t="s">
        <v>110</v>
      </c>
      <c r="C54" s="73"/>
      <c r="D54" s="73" t="s">
        <v>64</v>
      </c>
      <c r="E54" s="74"/>
      <c r="F54" s="74">
        <f t="shared" si="2"/>
        <v>0</v>
      </c>
      <c r="G54" s="75"/>
      <c r="H54" s="75">
        <f>(H22+I22)*0.45</f>
        <v>35.864999999999995</v>
      </c>
      <c r="I54" s="75"/>
      <c r="J54" s="75"/>
      <c r="K54" s="75"/>
      <c r="L54" s="75"/>
      <c r="M54" s="75"/>
      <c r="N54" s="75"/>
      <c r="O54" s="75"/>
      <c r="P54" s="75"/>
      <c r="Q54" s="75"/>
      <c r="R54" s="75"/>
      <c r="S54" s="75"/>
      <c r="T54" s="75"/>
      <c r="U54" s="75"/>
      <c r="V54" s="75"/>
      <c r="W54" s="75"/>
      <c r="X54" s="75"/>
      <c r="Y54" s="75"/>
    </row>
    <row r="55" spans="1:25" x14ac:dyDescent="0.3">
      <c r="A55" s="71"/>
      <c r="B55" s="72" t="s">
        <v>111</v>
      </c>
      <c r="C55" s="73"/>
      <c r="D55" s="73" t="s">
        <v>64</v>
      </c>
      <c r="E55" s="74"/>
      <c r="F55" s="74">
        <f t="shared" si="2"/>
        <v>0</v>
      </c>
      <c r="G55" s="75"/>
      <c r="H55" s="75"/>
      <c r="I55" s="75"/>
      <c r="J55" s="75"/>
      <c r="K55" s="75"/>
      <c r="L55" s="75"/>
      <c r="M55" s="75"/>
      <c r="N55" s="75"/>
      <c r="O55" s="75"/>
      <c r="P55" s="75"/>
      <c r="Q55" s="75"/>
      <c r="R55" s="75"/>
      <c r="S55" s="75"/>
      <c r="T55" s="75"/>
      <c r="U55" s="75"/>
      <c r="V55" s="75"/>
      <c r="W55" s="75"/>
      <c r="X55" s="75"/>
      <c r="Y55" s="75"/>
    </row>
    <row r="56" spans="1:25" x14ac:dyDescent="0.3">
      <c r="A56" s="71"/>
      <c r="B56" s="72" t="s">
        <v>112</v>
      </c>
      <c r="C56" s="73"/>
      <c r="D56" s="73" t="s">
        <v>64</v>
      </c>
      <c r="E56" s="74"/>
      <c r="F56" s="74">
        <f t="shared" si="2"/>
        <v>0</v>
      </c>
      <c r="G56" s="75"/>
      <c r="H56" s="75"/>
      <c r="I56" s="75"/>
      <c r="J56" s="75"/>
      <c r="K56" s="75"/>
      <c r="L56" s="75"/>
      <c r="M56" s="75"/>
      <c r="N56" s="75"/>
      <c r="O56" s="75"/>
      <c r="P56" s="75"/>
      <c r="Q56" s="75"/>
      <c r="R56" s="75"/>
      <c r="S56" s="75"/>
      <c r="T56" s="75"/>
      <c r="U56" s="75"/>
      <c r="V56" s="75"/>
      <c r="W56" s="75"/>
      <c r="X56" s="75"/>
      <c r="Y56" s="75"/>
    </row>
    <row r="57" spans="1:25" x14ac:dyDescent="0.3">
      <c r="A57" s="71"/>
      <c r="B57" s="72" t="s">
        <v>113</v>
      </c>
      <c r="C57" s="73"/>
      <c r="D57" s="73" t="s">
        <v>75</v>
      </c>
      <c r="E57" s="74"/>
      <c r="F57" s="74">
        <f t="shared" si="2"/>
        <v>0</v>
      </c>
      <c r="G57" s="75"/>
      <c r="H57" s="75"/>
      <c r="I57" s="75"/>
      <c r="J57" s="75"/>
      <c r="K57" s="75"/>
      <c r="L57" s="75"/>
      <c r="M57" s="75"/>
      <c r="N57" s="75"/>
      <c r="O57" s="75"/>
      <c r="P57" s="75"/>
      <c r="Q57" s="75"/>
      <c r="R57" s="75"/>
      <c r="S57" s="75"/>
      <c r="T57" s="75"/>
      <c r="U57" s="75"/>
      <c r="V57" s="75"/>
      <c r="W57" s="75"/>
      <c r="X57" s="75"/>
      <c r="Y57" s="75"/>
    </row>
    <row r="58" spans="1:25" x14ac:dyDescent="0.3">
      <c r="A58" s="71"/>
      <c r="B58" s="72" t="s">
        <v>114</v>
      </c>
      <c r="C58" s="73"/>
      <c r="D58" s="73" t="s">
        <v>64</v>
      </c>
      <c r="E58" s="74"/>
      <c r="F58" s="74">
        <f t="shared" si="2"/>
        <v>0</v>
      </c>
      <c r="G58" s="75"/>
      <c r="H58" s="75"/>
      <c r="I58" s="75"/>
      <c r="J58" s="75"/>
      <c r="K58" s="75"/>
      <c r="L58" s="75"/>
      <c r="M58" s="75"/>
      <c r="N58" s="75"/>
      <c r="O58" s="75"/>
      <c r="P58" s="75"/>
      <c r="Q58" s="75"/>
      <c r="R58" s="75"/>
      <c r="S58" s="75"/>
      <c r="T58" s="75"/>
      <c r="U58" s="75"/>
      <c r="V58" s="75"/>
      <c r="W58" s="75"/>
      <c r="X58" s="75"/>
      <c r="Y58" s="75"/>
    </row>
    <row r="59" spans="1:25" x14ac:dyDescent="0.3">
      <c r="A59" s="71"/>
      <c r="B59" s="72" t="s">
        <v>115</v>
      </c>
      <c r="C59" s="73"/>
      <c r="D59" s="73" t="s">
        <v>116</v>
      </c>
      <c r="E59" s="74"/>
      <c r="F59" s="74">
        <f t="shared" si="2"/>
        <v>0</v>
      </c>
      <c r="G59" s="75"/>
      <c r="H59" s="75"/>
      <c r="I59" s="75"/>
      <c r="J59" s="75"/>
      <c r="K59" s="75"/>
      <c r="L59" s="75"/>
      <c r="M59" s="75"/>
      <c r="N59" s="75"/>
      <c r="O59" s="75"/>
      <c r="P59" s="75"/>
      <c r="Q59" s="75"/>
      <c r="R59" s="75"/>
      <c r="S59" s="75"/>
      <c r="T59" s="75"/>
      <c r="U59" s="75"/>
      <c r="V59" s="75"/>
      <c r="W59" s="75"/>
      <c r="X59" s="75"/>
      <c r="Y59" s="75"/>
    </row>
    <row r="60" spans="1:25" x14ac:dyDescent="0.3">
      <c r="A60" s="71"/>
      <c r="B60" s="72" t="s">
        <v>117</v>
      </c>
      <c r="C60" s="73"/>
      <c r="D60" s="73" t="s">
        <v>100</v>
      </c>
      <c r="E60" s="74"/>
      <c r="F60" s="74">
        <f t="shared" si="2"/>
        <v>0</v>
      </c>
      <c r="G60" s="75"/>
      <c r="H60" s="75"/>
      <c r="I60" s="75"/>
      <c r="J60" s="75"/>
      <c r="K60" s="75"/>
      <c r="L60" s="75"/>
      <c r="M60" s="75"/>
      <c r="N60" s="75"/>
      <c r="O60" s="75"/>
      <c r="P60" s="75"/>
      <c r="Q60" s="75"/>
      <c r="R60" s="75"/>
      <c r="S60" s="75"/>
      <c r="T60" s="75"/>
      <c r="U60" s="75"/>
      <c r="V60" s="75"/>
      <c r="W60" s="75"/>
      <c r="X60" s="75"/>
      <c r="Y60" s="75"/>
    </row>
    <row r="61" spans="1:25" x14ac:dyDescent="0.3">
      <c r="A61" s="71"/>
      <c r="B61" s="72" t="s">
        <v>118</v>
      </c>
      <c r="C61" s="73">
        <f>C9</f>
        <v>0</v>
      </c>
      <c r="D61" s="73" t="s">
        <v>64</v>
      </c>
      <c r="E61" s="74"/>
      <c r="F61" s="74">
        <f t="shared" si="2"/>
        <v>0</v>
      </c>
      <c r="G61" s="75"/>
      <c r="H61" s="75"/>
      <c r="I61" s="75"/>
      <c r="J61" s="75"/>
      <c r="K61" s="75"/>
      <c r="L61" s="75"/>
      <c r="M61" s="75"/>
      <c r="N61" s="75"/>
      <c r="O61" s="75"/>
      <c r="P61" s="75"/>
      <c r="Q61" s="75"/>
      <c r="R61" s="75"/>
      <c r="S61" s="75"/>
      <c r="T61" s="75"/>
      <c r="U61" s="75"/>
      <c r="V61" s="75"/>
      <c r="W61" s="75"/>
      <c r="X61" s="75"/>
      <c r="Y61" s="75">
        <f>F61</f>
        <v>0</v>
      </c>
    </row>
    <row r="62" spans="1:25" ht="18.899999999999999" customHeight="1" x14ac:dyDescent="0.3">
      <c r="A62" s="71"/>
      <c r="B62" s="72" t="s">
        <v>119</v>
      </c>
      <c r="C62" s="73"/>
      <c r="D62" s="73"/>
      <c r="E62" s="74"/>
      <c r="F62" s="74">
        <f t="shared" si="2"/>
        <v>0</v>
      </c>
      <c r="G62" s="75"/>
      <c r="H62" s="75"/>
      <c r="I62" s="75"/>
      <c r="J62" s="75"/>
      <c r="K62" s="75"/>
      <c r="L62" s="75"/>
      <c r="M62" s="75"/>
      <c r="N62" s="75"/>
      <c r="O62" s="75"/>
      <c r="P62" s="75"/>
      <c r="Q62" s="75"/>
      <c r="R62" s="75"/>
      <c r="S62" s="75"/>
      <c r="T62" s="75"/>
      <c r="U62" s="75"/>
      <c r="V62" s="75"/>
      <c r="W62" s="75"/>
      <c r="X62" s="75"/>
      <c r="Y62" s="75"/>
    </row>
    <row r="63" spans="1:25" ht="18.899999999999999" customHeight="1" x14ac:dyDescent="0.3">
      <c r="A63" s="71"/>
      <c r="B63" s="72" t="s">
        <v>120</v>
      </c>
      <c r="C63" s="73">
        <f>C9</f>
        <v>0</v>
      </c>
      <c r="D63" s="73" t="s">
        <v>64</v>
      </c>
      <c r="E63" s="74"/>
      <c r="F63" s="74">
        <f t="shared" si="2"/>
        <v>0</v>
      </c>
      <c r="G63" s="75"/>
      <c r="H63" s="75"/>
      <c r="I63" s="75"/>
      <c r="J63" s="75"/>
      <c r="K63" s="75"/>
      <c r="L63" s="75"/>
      <c r="M63" s="75"/>
      <c r="N63" s="75"/>
      <c r="O63" s="75"/>
      <c r="P63" s="75"/>
      <c r="Q63" s="75"/>
      <c r="R63" s="75"/>
      <c r="S63" s="75"/>
      <c r="T63" s="75"/>
      <c r="U63" s="75"/>
      <c r="V63" s="75"/>
      <c r="W63" s="75"/>
      <c r="X63" s="75"/>
      <c r="Y63" s="75">
        <f>F63</f>
        <v>0</v>
      </c>
    </row>
    <row r="64" spans="1:25" ht="18.899999999999999" customHeight="1" x14ac:dyDescent="0.3">
      <c r="A64" s="71"/>
      <c r="B64" s="72" t="s">
        <v>121</v>
      </c>
      <c r="C64" s="73"/>
      <c r="D64" s="73"/>
      <c r="E64" s="74"/>
      <c r="F64" s="74"/>
      <c r="G64" s="75"/>
      <c r="H64" s="75"/>
      <c r="I64" s="75"/>
      <c r="J64" s="75"/>
      <c r="K64" s="75"/>
      <c r="L64" s="75"/>
      <c r="M64" s="75"/>
      <c r="N64" s="75"/>
      <c r="O64" s="75"/>
      <c r="P64" s="75"/>
      <c r="Q64" s="75"/>
      <c r="R64" s="75"/>
      <c r="S64" s="75"/>
      <c r="T64" s="75"/>
      <c r="U64" s="75"/>
      <c r="V64" s="75"/>
      <c r="W64" s="75"/>
      <c r="X64" s="75"/>
      <c r="Y64" s="75"/>
    </row>
    <row r="65" spans="1:25" x14ac:dyDescent="0.3">
      <c r="A65" s="71"/>
      <c r="B65" s="78" t="s">
        <v>122</v>
      </c>
      <c r="C65" s="73"/>
      <c r="D65" s="73"/>
      <c r="E65" s="74"/>
      <c r="F65" s="74"/>
      <c r="G65" s="75"/>
      <c r="H65" s="75"/>
      <c r="I65" s="75"/>
      <c r="J65" s="75"/>
      <c r="K65" s="75"/>
      <c r="L65" s="75"/>
      <c r="M65" s="75"/>
      <c r="N65" s="75"/>
      <c r="O65" s="75"/>
      <c r="P65" s="75"/>
      <c r="Q65" s="75"/>
      <c r="R65" s="75"/>
      <c r="S65" s="75"/>
      <c r="T65" s="75"/>
      <c r="U65" s="75"/>
      <c r="V65" s="75"/>
      <c r="W65" s="75"/>
      <c r="X65" s="75"/>
      <c r="Y65" s="75"/>
    </row>
    <row r="66" spans="1:25" x14ac:dyDescent="0.3">
      <c r="A66" s="71"/>
      <c r="B66" s="72" t="s">
        <v>123</v>
      </c>
      <c r="C66" s="73">
        <f>C9</f>
        <v>0</v>
      </c>
      <c r="D66" s="73" t="s">
        <v>64</v>
      </c>
      <c r="E66" s="74"/>
      <c r="F66" s="74">
        <f t="shared" ref="F66:F72" si="7">C66*E66</f>
        <v>0</v>
      </c>
      <c r="G66" s="75"/>
      <c r="H66" s="75"/>
      <c r="I66" s="75"/>
      <c r="J66" s="75"/>
      <c r="K66" s="75"/>
      <c r="L66" s="75"/>
      <c r="M66" s="75"/>
      <c r="N66" s="82">
        <f>7.9*6.2</f>
        <v>48.980000000000004</v>
      </c>
      <c r="O66" s="75"/>
      <c r="P66" s="75"/>
      <c r="Q66" s="75"/>
      <c r="R66" s="75"/>
      <c r="S66" s="75"/>
      <c r="T66" s="75"/>
      <c r="U66" s="75"/>
      <c r="V66" s="75"/>
      <c r="W66" s="75"/>
      <c r="X66" s="75"/>
      <c r="Y66" s="75">
        <f>F66</f>
        <v>0</v>
      </c>
    </row>
    <row r="67" spans="1:25" x14ac:dyDescent="0.3">
      <c r="A67" s="71"/>
      <c r="B67" s="78" t="s">
        <v>124</v>
      </c>
      <c r="C67" s="73"/>
      <c r="D67" s="73" t="s">
        <v>75</v>
      </c>
      <c r="E67" s="74"/>
      <c r="F67" s="74">
        <f t="shared" si="7"/>
        <v>0</v>
      </c>
      <c r="G67" s="75"/>
      <c r="H67" s="75">
        <f>5*0.7</f>
        <v>3.5</v>
      </c>
      <c r="I67" s="75"/>
      <c r="J67" s="75"/>
      <c r="K67" s="75"/>
      <c r="L67" s="75"/>
      <c r="M67" s="75"/>
      <c r="N67" s="75">
        <f>2.325*3</f>
        <v>6.9750000000000005</v>
      </c>
      <c r="O67" s="75"/>
      <c r="P67" s="75"/>
      <c r="Q67" s="75"/>
      <c r="R67" s="75"/>
      <c r="S67" s="75"/>
      <c r="T67" s="75"/>
      <c r="U67" s="75"/>
      <c r="V67" s="75"/>
      <c r="W67" s="75"/>
      <c r="X67" s="75"/>
      <c r="Y67" s="75"/>
    </row>
    <row r="68" spans="1:25" x14ac:dyDescent="0.3">
      <c r="A68" s="71"/>
      <c r="B68" s="72" t="s">
        <v>125</v>
      </c>
      <c r="C68" s="73"/>
      <c r="D68" s="73" t="s">
        <v>75</v>
      </c>
      <c r="E68" s="74"/>
      <c r="F68" s="74">
        <f t="shared" si="7"/>
        <v>0</v>
      </c>
      <c r="G68" s="75"/>
      <c r="H68" s="75"/>
      <c r="I68" s="75"/>
      <c r="J68" s="75"/>
      <c r="K68" s="75"/>
      <c r="L68" s="75"/>
      <c r="M68" s="75"/>
      <c r="N68" s="75">
        <f>5.95*19.7</f>
        <v>117.215</v>
      </c>
      <c r="O68" s="75"/>
      <c r="P68" s="75"/>
      <c r="Q68" s="75"/>
      <c r="R68" s="75"/>
      <c r="S68" s="75"/>
      <c r="T68" s="75"/>
      <c r="U68" s="75"/>
      <c r="V68" s="75"/>
      <c r="W68" s="75"/>
      <c r="X68" s="75"/>
      <c r="Y68" s="75"/>
    </row>
    <row r="69" spans="1:25" x14ac:dyDescent="0.3">
      <c r="A69" s="71"/>
      <c r="B69" s="72" t="s">
        <v>126</v>
      </c>
      <c r="C69" s="73"/>
      <c r="D69" s="73" t="s">
        <v>127</v>
      </c>
      <c r="E69" s="74"/>
      <c r="F69" s="74">
        <f t="shared" si="7"/>
        <v>0</v>
      </c>
      <c r="G69" s="75"/>
      <c r="H69" s="75"/>
      <c r="I69" s="75"/>
      <c r="J69" s="75"/>
      <c r="K69" s="75"/>
      <c r="L69" s="75"/>
      <c r="M69" s="75"/>
      <c r="N69" s="75">
        <f>4.55*7.9</f>
        <v>35.945</v>
      </c>
      <c r="O69" s="75"/>
      <c r="P69" s="75"/>
      <c r="Q69" s="75"/>
      <c r="R69" s="75"/>
      <c r="S69" s="75"/>
      <c r="T69" s="75"/>
      <c r="U69" s="75"/>
      <c r="V69" s="75"/>
      <c r="W69" s="75"/>
      <c r="X69" s="75"/>
      <c r="Y69" s="75"/>
    </row>
    <row r="70" spans="1:25" x14ac:dyDescent="0.3">
      <c r="A70" s="71"/>
      <c r="B70" s="72" t="s">
        <v>128</v>
      </c>
      <c r="C70" s="73"/>
      <c r="D70" s="73" t="s">
        <v>100</v>
      </c>
      <c r="E70" s="74"/>
      <c r="F70" s="74">
        <f t="shared" ref="F70" si="8">C70*E70</f>
        <v>0</v>
      </c>
      <c r="G70" s="75"/>
      <c r="H70" s="75"/>
      <c r="I70" s="75"/>
      <c r="J70" s="75"/>
      <c r="K70" s="75"/>
      <c r="L70" s="75"/>
      <c r="M70" s="75"/>
      <c r="N70" s="75">
        <f>4.55*7.9</f>
        <v>35.945</v>
      </c>
      <c r="O70" s="75"/>
      <c r="P70" s="75"/>
      <c r="Q70" s="75"/>
      <c r="R70" s="75"/>
      <c r="S70" s="75"/>
      <c r="T70" s="75"/>
      <c r="U70" s="75"/>
      <c r="V70" s="75"/>
      <c r="W70" s="75"/>
      <c r="X70" s="75"/>
      <c r="Y70" s="75"/>
    </row>
    <row r="71" spans="1:25" x14ac:dyDescent="0.3">
      <c r="A71" s="71"/>
      <c r="B71" s="72" t="s">
        <v>129</v>
      </c>
      <c r="C71" s="73"/>
      <c r="D71" s="73" t="s">
        <v>75</v>
      </c>
      <c r="E71" s="74"/>
      <c r="F71" s="74">
        <f t="shared" si="7"/>
        <v>0</v>
      </c>
      <c r="G71" s="75"/>
      <c r="H71" s="75"/>
      <c r="I71" s="75"/>
      <c r="J71" s="75"/>
      <c r="K71" s="75"/>
      <c r="L71" s="75"/>
      <c r="M71" s="75"/>
      <c r="N71" s="75"/>
      <c r="O71" s="75"/>
      <c r="P71" s="75"/>
      <c r="Q71" s="75"/>
      <c r="R71" s="75"/>
      <c r="S71" s="75"/>
      <c r="T71" s="75"/>
      <c r="U71" s="75"/>
      <c r="V71" s="75"/>
      <c r="W71" s="75"/>
      <c r="X71" s="75"/>
      <c r="Y71" s="75"/>
    </row>
    <row r="72" spans="1:25" x14ac:dyDescent="0.3">
      <c r="A72" s="71"/>
      <c r="B72" s="72" t="s">
        <v>186</v>
      </c>
      <c r="C72" s="73"/>
      <c r="D72" s="73" t="s">
        <v>75</v>
      </c>
      <c r="E72" s="74"/>
      <c r="F72" s="74">
        <f t="shared" si="7"/>
        <v>0</v>
      </c>
      <c r="G72" s="75"/>
      <c r="H72" s="75"/>
      <c r="I72" s="75"/>
      <c r="J72" s="75"/>
      <c r="K72" s="75"/>
      <c r="L72" s="75"/>
      <c r="M72" s="75"/>
      <c r="N72" s="75"/>
      <c r="O72" s="75"/>
      <c r="P72" s="75"/>
      <c r="Q72" s="75"/>
      <c r="R72" s="75"/>
      <c r="S72" s="75"/>
      <c r="T72" s="75"/>
      <c r="U72" s="75"/>
      <c r="V72" s="75"/>
      <c r="W72" s="75"/>
      <c r="X72" s="75"/>
      <c r="Y72" s="75"/>
    </row>
    <row r="73" spans="1:25" x14ac:dyDescent="0.3">
      <c r="A73" s="71"/>
      <c r="B73" s="72"/>
      <c r="C73" s="73"/>
      <c r="D73" s="73"/>
      <c r="E73" s="74"/>
      <c r="F73" s="74"/>
      <c r="G73" s="77"/>
      <c r="H73" s="75" t="e">
        <f>#REF!</f>
        <v>#REF!</v>
      </c>
      <c r="I73" s="75" t="e">
        <f>(H73+H10)/2</f>
        <v>#REF!</v>
      </c>
      <c r="J73" s="75"/>
      <c r="K73" s="75"/>
      <c r="L73" s="75"/>
      <c r="M73" s="75"/>
      <c r="N73" s="75">
        <f>SUM(N66:N69)</f>
        <v>209.11500000000001</v>
      </c>
      <c r="O73" s="75">
        <f>N73*0.15</f>
        <v>31.367249999999999</v>
      </c>
      <c r="P73" s="75"/>
      <c r="Q73" s="75"/>
      <c r="R73" s="75"/>
      <c r="S73" s="75"/>
      <c r="T73" s="75"/>
      <c r="U73" s="75"/>
      <c r="V73" s="75"/>
      <c r="W73" s="75"/>
      <c r="X73" s="75"/>
      <c r="Y73" s="75"/>
    </row>
    <row r="74" spans="1:25" x14ac:dyDescent="0.3">
      <c r="A74" s="71"/>
      <c r="B74" s="83" t="s">
        <v>130</v>
      </c>
      <c r="C74" s="73"/>
      <c r="D74" s="73"/>
      <c r="E74" s="74"/>
      <c r="F74" s="74"/>
      <c r="G74" s="75"/>
      <c r="H74" s="75" t="e">
        <f>I73*0.15</f>
        <v>#REF!</v>
      </c>
      <c r="I74" s="75"/>
      <c r="J74" s="75"/>
      <c r="K74" s="75"/>
      <c r="L74" s="75"/>
      <c r="M74" s="75"/>
      <c r="N74" s="75"/>
      <c r="O74" s="75"/>
      <c r="P74" s="75"/>
      <c r="Q74" s="75"/>
      <c r="R74" s="75"/>
      <c r="S74" s="75"/>
      <c r="T74" s="75"/>
      <c r="U74" s="75"/>
      <c r="V74" s="75"/>
      <c r="W74" s="75"/>
      <c r="X74" s="75"/>
      <c r="Y74" s="75"/>
    </row>
    <row r="75" spans="1:25" x14ac:dyDescent="0.3">
      <c r="A75" s="71"/>
      <c r="B75" s="72" t="s">
        <v>131</v>
      </c>
      <c r="C75" s="73">
        <v>0</v>
      </c>
      <c r="D75" s="73" t="s">
        <v>73</v>
      </c>
      <c r="E75" s="74"/>
      <c r="F75" s="74">
        <f>C75*E75</f>
        <v>0</v>
      </c>
      <c r="G75" s="75"/>
      <c r="H75" s="75"/>
      <c r="I75" s="75"/>
      <c r="J75" s="75"/>
      <c r="K75" s="75"/>
      <c r="L75" s="75"/>
      <c r="M75" s="75"/>
      <c r="N75" s="75"/>
      <c r="O75" s="75"/>
      <c r="P75" s="75"/>
      <c r="Q75" s="75"/>
      <c r="R75" s="75"/>
      <c r="S75" s="75"/>
      <c r="T75" s="75"/>
      <c r="U75" s="75"/>
      <c r="V75" s="75"/>
      <c r="W75" s="75"/>
      <c r="X75" s="75"/>
      <c r="Y75" s="75"/>
    </row>
    <row r="76" spans="1:25" x14ac:dyDescent="0.3">
      <c r="A76" s="71"/>
      <c r="B76" s="72"/>
      <c r="C76" s="73"/>
      <c r="D76" s="73"/>
      <c r="E76" s="74"/>
      <c r="F76" s="74">
        <f>C76*E76</f>
        <v>0</v>
      </c>
      <c r="G76" s="75"/>
      <c r="H76" s="75"/>
      <c r="I76" s="75"/>
      <c r="J76" s="75"/>
      <c r="K76" s="75"/>
      <c r="L76" s="75"/>
      <c r="M76" s="75"/>
      <c r="N76" s="75"/>
      <c r="O76" s="75"/>
      <c r="P76" s="75"/>
      <c r="Q76" s="75"/>
      <c r="R76" s="75"/>
      <c r="S76" s="75"/>
      <c r="T76" s="75"/>
      <c r="U76" s="75"/>
      <c r="V76" s="75"/>
      <c r="W76" s="75"/>
      <c r="X76" s="75"/>
      <c r="Y76" s="75"/>
    </row>
    <row r="77" spans="1:25" x14ac:dyDescent="0.3">
      <c r="A77" s="71"/>
      <c r="B77" s="84"/>
      <c r="C77" s="73"/>
      <c r="D77" s="73"/>
      <c r="E77" s="74"/>
      <c r="F77" s="74"/>
      <c r="G77" s="75"/>
      <c r="H77" s="75"/>
      <c r="I77" s="75"/>
      <c r="J77" s="75"/>
      <c r="K77" s="75"/>
      <c r="L77" s="75"/>
      <c r="M77" s="75"/>
      <c r="N77" s="75"/>
      <c r="O77" s="75"/>
      <c r="P77" s="75"/>
      <c r="Q77" s="75"/>
      <c r="R77" s="75"/>
      <c r="S77" s="75"/>
      <c r="T77" s="75"/>
      <c r="U77" s="75"/>
      <c r="V77" s="75"/>
      <c r="W77" s="75"/>
      <c r="X77" s="75"/>
      <c r="Y77" s="75"/>
    </row>
    <row r="78" spans="1:25" ht="18" x14ac:dyDescent="0.3">
      <c r="A78" s="71"/>
      <c r="B78" s="85" t="s">
        <v>132</v>
      </c>
      <c r="C78" s="73"/>
      <c r="D78" s="73"/>
      <c r="E78" s="74"/>
      <c r="F78" s="74"/>
      <c r="G78" s="75"/>
      <c r="H78" s="75">
        <f>(11.75+3.9)+(10+2.8)+(7.15+1.4)</f>
        <v>37</v>
      </c>
      <c r="I78" s="75">
        <f>H78*2</f>
        <v>74</v>
      </c>
      <c r="J78" s="75"/>
      <c r="K78" s="75"/>
      <c r="L78" s="86">
        <f>11.75*3.9</f>
        <v>45.824999999999996</v>
      </c>
      <c r="M78" s="75"/>
      <c r="N78" s="75"/>
      <c r="O78" s="75"/>
      <c r="P78" s="75"/>
      <c r="Q78" s="75"/>
      <c r="R78" s="75"/>
      <c r="S78" s="75"/>
      <c r="T78" s="75"/>
      <c r="U78" s="75"/>
      <c r="V78" s="75"/>
      <c r="W78" s="75"/>
      <c r="X78" s="75"/>
      <c r="Y78" s="75"/>
    </row>
    <row r="79" spans="1:25" ht="18" x14ac:dyDescent="0.3">
      <c r="A79" s="71"/>
      <c r="B79" s="84" t="s">
        <v>133</v>
      </c>
      <c r="C79" s="73"/>
      <c r="D79" s="73"/>
      <c r="E79" s="74"/>
      <c r="F79" s="74"/>
      <c r="G79" s="75"/>
      <c r="H79" s="75"/>
      <c r="I79" s="75"/>
      <c r="J79" s="75"/>
      <c r="K79" s="75"/>
      <c r="L79" s="86">
        <f>10*2.8</f>
        <v>28</v>
      </c>
      <c r="M79" s="75"/>
      <c r="N79" s="75"/>
      <c r="O79" s="75"/>
      <c r="P79" s="75"/>
      <c r="Q79" s="75"/>
      <c r="R79" s="75"/>
      <c r="S79" s="75"/>
      <c r="T79" s="75"/>
      <c r="U79" s="75"/>
      <c r="V79" s="75"/>
      <c r="W79" s="75"/>
      <c r="X79" s="75"/>
      <c r="Y79" s="75"/>
    </row>
    <row r="80" spans="1:25" ht="18" x14ac:dyDescent="0.3">
      <c r="A80" s="71"/>
      <c r="B80" s="84" t="s">
        <v>134</v>
      </c>
      <c r="C80" s="73"/>
      <c r="D80" s="73" t="s">
        <v>75</v>
      </c>
      <c r="E80" s="74"/>
      <c r="F80" s="74">
        <f>E80</f>
        <v>0</v>
      </c>
      <c r="G80" s="77"/>
      <c r="H80" s="75"/>
      <c r="I80" s="75"/>
      <c r="J80" s="75"/>
      <c r="K80" s="75"/>
      <c r="L80" s="86">
        <f>7.15*1.4</f>
        <v>10.01</v>
      </c>
      <c r="M80" s="75"/>
      <c r="N80" s="75"/>
      <c r="O80" s="75"/>
      <c r="P80" s="75"/>
      <c r="Q80" s="75"/>
      <c r="R80" s="75"/>
      <c r="S80" s="75"/>
      <c r="T80" s="75"/>
      <c r="U80" s="75"/>
      <c r="V80" s="75"/>
      <c r="W80" s="75"/>
      <c r="X80" s="75"/>
      <c r="Y80" s="75"/>
    </row>
    <row r="81" spans="1:25" x14ac:dyDescent="0.3">
      <c r="A81" s="71"/>
      <c r="B81" s="72"/>
      <c r="C81" s="73"/>
      <c r="D81" s="73"/>
      <c r="E81" s="74"/>
      <c r="F81" s="74"/>
      <c r="G81" s="75"/>
      <c r="H81" s="75"/>
      <c r="I81" s="75"/>
      <c r="J81" s="75"/>
      <c r="K81" s="75"/>
      <c r="L81" s="75"/>
      <c r="M81" s="75"/>
      <c r="N81" s="75"/>
      <c r="O81" s="75"/>
      <c r="P81" s="75"/>
      <c r="Q81" s="75"/>
      <c r="R81" s="75"/>
      <c r="S81" s="75"/>
      <c r="T81" s="75"/>
      <c r="U81" s="75"/>
      <c r="V81" s="75"/>
      <c r="W81" s="75"/>
      <c r="X81" s="75"/>
      <c r="Y81" s="75"/>
    </row>
    <row r="82" spans="1:25" x14ac:dyDescent="0.3">
      <c r="A82" s="71"/>
      <c r="B82" s="72" t="s">
        <v>135</v>
      </c>
      <c r="C82" s="73"/>
      <c r="D82" s="73"/>
      <c r="E82" s="74"/>
      <c r="F82" s="74"/>
      <c r="G82" s="75"/>
      <c r="H82" s="75"/>
      <c r="I82" s="75"/>
      <c r="J82" s="75"/>
      <c r="K82" s="75"/>
      <c r="L82" s="75"/>
      <c r="M82" s="75"/>
      <c r="N82" s="75"/>
      <c r="O82" s="75"/>
      <c r="P82" s="75"/>
      <c r="Q82" s="75"/>
      <c r="R82" s="75"/>
      <c r="S82" s="75"/>
      <c r="T82" s="75"/>
      <c r="U82" s="75"/>
      <c r="V82" s="75"/>
      <c r="W82" s="75"/>
      <c r="X82" s="75"/>
      <c r="Y82" s="75"/>
    </row>
    <row r="83" spans="1:25" x14ac:dyDescent="0.3">
      <c r="A83" s="71"/>
      <c r="B83" s="72"/>
      <c r="C83" s="73"/>
      <c r="D83" s="73"/>
      <c r="E83" s="74"/>
      <c r="F83" s="74"/>
      <c r="G83" s="75"/>
      <c r="H83" s="75"/>
      <c r="I83" s="75"/>
      <c r="J83" s="75"/>
      <c r="K83" s="75"/>
      <c r="L83" s="75"/>
      <c r="M83" s="75"/>
      <c r="N83" s="75"/>
      <c r="O83" s="75"/>
      <c r="P83" s="75"/>
      <c r="Q83" s="75"/>
      <c r="R83" s="75"/>
      <c r="S83" s="75"/>
      <c r="T83" s="75"/>
      <c r="U83" s="75"/>
      <c r="V83" s="75"/>
      <c r="W83" s="75"/>
      <c r="X83" s="75"/>
      <c r="Y83" s="75"/>
    </row>
    <row r="84" spans="1:25" x14ac:dyDescent="0.3">
      <c r="A84" s="71"/>
      <c r="B84" s="83" t="s">
        <v>136</v>
      </c>
      <c r="C84" s="73"/>
      <c r="D84" s="73"/>
      <c r="E84" s="74"/>
      <c r="F84" s="74"/>
      <c r="G84" s="75"/>
      <c r="H84" s="75"/>
      <c r="I84" s="75"/>
      <c r="J84" s="75"/>
      <c r="K84" s="75"/>
      <c r="L84" s="75"/>
      <c r="M84" s="75"/>
      <c r="N84" s="75"/>
      <c r="O84" s="75"/>
      <c r="P84" s="75"/>
      <c r="Q84" s="75"/>
      <c r="R84" s="75"/>
      <c r="S84" s="75"/>
      <c r="T84" s="75"/>
      <c r="U84" s="75"/>
      <c r="V84" s="75"/>
      <c r="W84" s="75"/>
      <c r="X84" s="75"/>
      <c r="Y84" s="75"/>
    </row>
    <row r="85" spans="1:25" x14ac:dyDescent="0.3">
      <c r="A85" s="71"/>
      <c r="B85" s="72" t="s">
        <v>137</v>
      </c>
      <c r="C85" s="73">
        <f>C9</f>
        <v>0</v>
      </c>
      <c r="D85" s="73" t="s">
        <v>64</v>
      </c>
      <c r="E85" s="74"/>
      <c r="F85" s="74">
        <f>C85*E85</f>
        <v>0</v>
      </c>
      <c r="G85" s="75"/>
      <c r="H85" s="75"/>
      <c r="I85" s="75"/>
      <c r="J85" s="75"/>
      <c r="K85" s="75"/>
      <c r="L85" s="75"/>
      <c r="M85" s="75"/>
      <c r="N85" s="75"/>
      <c r="O85" s="75"/>
      <c r="P85" s="75"/>
      <c r="Q85" s="75"/>
      <c r="R85" s="75"/>
      <c r="S85" s="75"/>
      <c r="T85" s="75"/>
      <c r="U85" s="75"/>
      <c r="V85" s="75"/>
      <c r="W85" s="75"/>
      <c r="X85" s="75"/>
      <c r="Y85" s="75">
        <f>F85</f>
        <v>0</v>
      </c>
    </row>
    <row r="86" spans="1:25" x14ac:dyDescent="0.3">
      <c r="A86" s="71"/>
      <c r="B86" s="72" t="s">
        <v>138</v>
      </c>
      <c r="C86" s="73">
        <f>C9</f>
        <v>0</v>
      </c>
      <c r="D86" s="73" t="s">
        <v>64</v>
      </c>
      <c r="E86" s="74"/>
      <c r="F86" s="74">
        <f>C86*E86</f>
        <v>0</v>
      </c>
      <c r="G86" s="75"/>
      <c r="H86" s="75"/>
      <c r="I86" s="75"/>
      <c r="J86" s="75"/>
      <c r="K86" s="75"/>
      <c r="L86" s="75"/>
      <c r="M86" s="75"/>
      <c r="N86" s="75"/>
      <c r="O86" s="75"/>
      <c r="P86" s="75"/>
      <c r="Q86" s="75"/>
      <c r="R86" s="75"/>
      <c r="S86" s="75"/>
      <c r="T86" s="75"/>
      <c r="U86" s="75"/>
      <c r="V86" s="75"/>
      <c r="W86" s="75"/>
      <c r="X86" s="75"/>
      <c r="Y86" s="75">
        <f>F86</f>
        <v>0</v>
      </c>
    </row>
    <row r="87" spans="1:25" x14ac:dyDescent="0.3">
      <c r="A87" s="71"/>
      <c r="B87" s="72" t="s">
        <v>139</v>
      </c>
      <c r="C87" s="73"/>
      <c r="D87" s="73" t="s">
        <v>64</v>
      </c>
      <c r="E87" s="74"/>
      <c r="F87" s="74">
        <f>C87*E87</f>
        <v>0</v>
      </c>
      <c r="G87" s="75"/>
      <c r="H87" s="75"/>
      <c r="I87" s="75"/>
      <c r="J87" s="75"/>
      <c r="K87" s="75"/>
      <c r="L87" s="75"/>
      <c r="M87" s="75"/>
      <c r="N87" s="75"/>
      <c r="O87" s="75"/>
      <c r="P87" s="75"/>
      <c r="Q87" s="75"/>
      <c r="R87" s="75"/>
      <c r="S87" s="75"/>
      <c r="T87" s="75"/>
      <c r="U87" s="75"/>
      <c r="V87" s="75"/>
      <c r="W87" s="75"/>
      <c r="X87" s="75"/>
      <c r="Y87" s="75"/>
    </row>
    <row r="88" spans="1:25" ht="16.2" thickBot="1" x14ac:dyDescent="0.35">
      <c r="A88" s="87"/>
      <c r="B88" s="88"/>
      <c r="C88" s="89"/>
      <c r="D88" s="89"/>
      <c r="E88" s="90"/>
      <c r="F88" s="74"/>
      <c r="G88" s="75"/>
      <c r="H88" s="75"/>
      <c r="I88" s="75"/>
      <c r="J88" s="75"/>
      <c r="K88" s="75"/>
      <c r="L88" s="75"/>
      <c r="M88" s="75"/>
      <c r="N88" s="75"/>
      <c r="O88" s="75"/>
      <c r="P88" s="75"/>
      <c r="Q88" s="75"/>
      <c r="R88" s="75"/>
      <c r="S88" s="75"/>
      <c r="T88" s="75"/>
      <c r="U88" s="75"/>
      <c r="V88" s="75"/>
      <c r="W88" s="75"/>
      <c r="X88" s="75"/>
      <c r="Y88" s="75"/>
    </row>
    <row r="89" spans="1:25" ht="21.75" customHeight="1" x14ac:dyDescent="0.3">
      <c r="A89" s="67"/>
      <c r="B89" s="91" t="s">
        <v>61</v>
      </c>
      <c r="C89" s="69"/>
      <c r="D89" s="92"/>
      <c r="E89" s="93"/>
      <c r="F89" s="94">
        <f t="shared" ref="F89:Y89" si="9">SUM(F8:F88)</f>
        <v>0</v>
      </c>
      <c r="G89" s="94">
        <f t="shared" si="9"/>
        <v>0</v>
      </c>
      <c r="H89" s="94" t="e">
        <f t="shared" si="9"/>
        <v>#REF!</v>
      </c>
      <c r="I89" s="94" t="e">
        <f t="shared" si="9"/>
        <v>#REF!</v>
      </c>
      <c r="J89" s="94">
        <f t="shared" si="9"/>
        <v>127.035</v>
      </c>
      <c r="K89" s="94">
        <f t="shared" si="9"/>
        <v>15.541499999999997</v>
      </c>
      <c r="L89" s="94">
        <f t="shared" si="9"/>
        <v>83.834999999999994</v>
      </c>
      <c r="M89" s="94">
        <f t="shared" si="9"/>
        <v>0</v>
      </c>
      <c r="N89" s="94">
        <f t="shared" si="9"/>
        <v>454.17500000000001</v>
      </c>
      <c r="O89" s="94">
        <f t="shared" si="9"/>
        <v>31.367249999999999</v>
      </c>
      <c r="P89" s="94">
        <f t="shared" si="9"/>
        <v>0</v>
      </c>
      <c r="Q89" s="94">
        <f t="shared" si="9"/>
        <v>0</v>
      </c>
      <c r="R89" s="94">
        <f t="shared" si="9"/>
        <v>0</v>
      </c>
      <c r="S89" s="94">
        <f t="shared" si="9"/>
        <v>0</v>
      </c>
      <c r="T89" s="94">
        <f t="shared" si="9"/>
        <v>0</v>
      </c>
      <c r="U89" s="94">
        <f t="shared" si="9"/>
        <v>0</v>
      </c>
      <c r="V89" s="94">
        <f t="shared" si="9"/>
        <v>0</v>
      </c>
      <c r="W89" s="94">
        <f t="shared" si="9"/>
        <v>0</v>
      </c>
      <c r="X89" s="94">
        <f t="shared" si="9"/>
        <v>0</v>
      </c>
      <c r="Y89" s="94">
        <f t="shared" si="9"/>
        <v>0</v>
      </c>
    </row>
    <row r="90" spans="1:25" s="29" customFormat="1" x14ac:dyDescent="0.3">
      <c r="A90" s="30"/>
      <c r="B90" s="27"/>
      <c r="C90" s="31"/>
      <c r="D90" s="28"/>
      <c r="G90" s="25"/>
      <c r="H90" s="25"/>
      <c r="I90" s="25"/>
      <c r="J90" s="25"/>
      <c r="K90" s="25"/>
      <c r="L90" s="25"/>
      <c r="M90" s="25"/>
      <c r="N90" s="25"/>
      <c r="O90" s="25"/>
      <c r="P90" s="25"/>
      <c r="Q90" s="25"/>
      <c r="R90" s="25"/>
      <c r="S90" s="25"/>
      <c r="T90" s="25"/>
      <c r="U90" s="25"/>
      <c r="V90" s="25"/>
      <c r="W90" s="25"/>
      <c r="X90" s="25"/>
      <c r="Y90" s="25"/>
    </row>
  </sheetData>
  <pageMargins left="0.70866141732283472" right="0.70866141732283472" top="0.74803149606299213" bottom="0.74803149606299213" header="0.31496062992125984" footer="0.31496062992125984"/>
  <pageSetup paperSize="8" scale="88" fitToHeight="2" orientation="portrait" horizontalDpi="4294967293"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22BEF7-A772-446D-BE1A-B82D01916641}">
  <sheetPr>
    <tabColor theme="5" tint="0.79998168889431442"/>
    <pageSetUpPr fitToPage="1"/>
  </sheetPr>
  <dimension ref="A1:G158"/>
  <sheetViews>
    <sheetView view="pageBreakPreview" zoomScale="60" zoomScaleNormal="110" workbookViewId="0">
      <pane xSplit="2" ySplit="4" topLeftCell="C117" activePane="bottomRight" state="frozen"/>
      <selection pane="topRight" activeCell="C1" sqref="C1"/>
      <selection pane="bottomLeft" activeCell="A2" sqref="A2"/>
      <selection pane="bottomRight" activeCell="B145" sqref="B145"/>
    </sheetView>
  </sheetViews>
  <sheetFormatPr defaultColWidth="9.109375" defaultRowHeight="14.4" x14ac:dyDescent="0.3"/>
  <cols>
    <col min="1" max="1" width="7.109375" style="22" customWidth="1"/>
    <col min="2" max="2" width="49.88671875" style="21" customWidth="1"/>
    <col min="3" max="16384" width="9.109375" style="21"/>
  </cols>
  <sheetData>
    <row r="1" spans="1:7" ht="16.350000000000001" customHeight="1" x14ac:dyDescent="0.4">
      <c r="A1" s="35" t="str">
        <f>(Summary!A1)</f>
        <v>Penzance Dry Dock</v>
      </c>
      <c r="B1" s="124"/>
      <c r="C1" s="125"/>
      <c r="D1" s="126"/>
      <c r="E1" s="32"/>
      <c r="F1" s="32"/>
      <c r="G1" s="32"/>
    </row>
    <row r="2" spans="1:7" ht="17.100000000000001" customHeight="1" x14ac:dyDescent="0.35">
      <c r="A2" s="36" t="str">
        <f>(Summary!A2)</f>
        <v>Employer's Pricing Document</v>
      </c>
      <c r="B2" s="124"/>
      <c r="C2" s="124"/>
      <c r="D2" s="126"/>
      <c r="E2" s="32"/>
      <c r="F2" s="32"/>
      <c r="G2" s="32"/>
    </row>
    <row r="3" spans="1:7" ht="17.100000000000001" customHeight="1" x14ac:dyDescent="0.35">
      <c r="A3" s="37"/>
      <c r="B3" s="127"/>
      <c r="C3" s="127"/>
      <c r="D3" s="126"/>
      <c r="E3" s="32"/>
      <c r="F3" s="32"/>
      <c r="G3" s="32"/>
    </row>
    <row r="4" spans="1:7" x14ac:dyDescent="0.3">
      <c r="A4" s="128"/>
      <c r="B4" s="129"/>
      <c r="C4" s="100" t="s">
        <v>180</v>
      </c>
      <c r="D4" s="100" t="s">
        <v>140</v>
      </c>
      <c r="E4" s="100" t="s">
        <v>141</v>
      </c>
      <c r="F4" s="100" t="s">
        <v>60</v>
      </c>
      <c r="G4" s="99" t="s">
        <v>61</v>
      </c>
    </row>
    <row r="5" spans="1:7" x14ac:dyDescent="0.3">
      <c r="A5" s="128"/>
      <c r="B5" s="130"/>
      <c r="C5" s="131"/>
      <c r="D5" s="131"/>
      <c r="E5" s="131"/>
      <c r="F5" s="131"/>
      <c r="G5" s="131"/>
    </row>
    <row r="6" spans="1:7" x14ac:dyDescent="0.3">
      <c r="A6" s="23"/>
      <c r="B6" s="24"/>
      <c r="C6" s="101"/>
      <c r="D6" s="101"/>
      <c r="E6" s="101"/>
      <c r="F6" s="101"/>
      <c r="G6" s="101"/>
    </row>
    <row r="7" spans="1:7" x14ac:dyDescent="0.3">
      <c r="A7" s="23">
        <v>24060</v>
      </c>
      <c r="B7" s="132" t="s">
        <v>142</v>
      </c>
      <c r="C7" s="101"/>
      <c r="D7" s="101"/>
      <c r="E7" s="101"/>
      <c r="F7" s="101"/>
      <c r="G7" s="101"/>
    </row>
    <row r="8" spans="1:7" x14ac:dyDescent="0.3">
      <c r="A8" s="23"/>
      <c r="B8" s="24"/>
      <c r="C8" s="101"/>
      <c r="D8" s="101"/>
      <c r="E8" s="101"/>
      <c r="F8" s="101"/>
      <c r="G8" s="101"/>
    </row>
    <row r="9" spans="1:7" x14ac:dyDescent="0.3">
      <c r="A9" s="23"/>
      <c r="B9" s="24"/>
      <c r="C9" s="101"/>
      <c r="D9" s="101"/>
      <c r="E9" s="101"/>
      <c r="F9" s="101"/>
      <c r="G9" s="101"/>
    </row>
    <row r="10" spans="1:7" ht="27.6" x14ac:dyDescent="0.3">
      <c r="A10" s="23"/>
      <c r="B10" s="133" t="s">
        <v>143</v>
      </c>
      <c r="C10" s="102">
        <v>1</v>
      </c>
      <c r="D10" s="102"/>
      <c r="E10" s="101"/>
      <c r="F10" s="101"/>
      <c r="G10" s="101"/>
    </row>
    <row r="11" spans="1:7" x14ac:dyDescent="0.3">
      <c r="A11" s="23"/>
      <c r="B11" s="24"/>
      <c r="C11" s="101"/>
      <c r="D11" s="101">
        <f>C10</f>
        <v>1</v>
      </c>
      <c r="E11" s="101"/>
      <c r="F11" s="101"/>
      <c r="G11" s="101"/>
    </row>
    <row r="12" spans="1:7" x14ac:dyDescent="0.3">
      <c r="A12" s="23"/>
      <c r="B12" s="24"/>
      <c r="C12" s="101"/>
      <c r="D12" s="101"/>
      <c r="E12" s="101"/>
      <c r="F12" s="101"/>
      <c r="G12" s="101"/>
    </row>
    <row r="13" spans="1:7" ht="27.6" x14ac:dyDescent="0.3">
      <c r="A13" s="23"/>
      <c r="B13" s="134" t="s">
        <v>144</v>
      </c>
      <c r="C13" s="102">
        <v>1</v>
      </c>
      <c r="D13" s="102"/>
      <c r="E13" s="101"/>
      <c r="F13" s="101"/>
      <c r="G13" s="101"/>
    </row>
    <row r="14" spans="1:7" x14ac:dyDescent="0.3">
      <c r="A14" s="23"/>
      <c r="B14" s="134"/>
      <c r="C14" s="101"/>
      <c r="D14" s="101">
        <f>C13</f>
        <v>1</v>
      </c>
      <c r="E14" s="101"/>
      <c r="F14" s="101"/>
      <c r="G14" s="101"/>
    </row>
    <row r="15" spans="1:7" x14ac:dyDescent="0.3">
      <c r="A15" s="23"/>
      <c r="B15" s="24"/>
      <c r="C15" s="101"/>
      <c r="D15" s="101"/>
      <c r="E15" s="101"/>
      <c r="F15" s="101"/>
      <c r="G15" s="101"/>
    </row>
    <row r="16" spans="1:7" ht="69" customHeight="1" x14ac:dyDescent="0.3">
      <c r="A16" s="23"/>
      <c r="B16" s="133" t="s">
        <v>145</v>
      </c>
      <c r="C16" s="101"/>
      <c r="D16" s="101"/>
      <c r="E16" s="101"/>
      <c r="F16" s="101"/>
      <c r="G16" s="101"/>
    </row>
    <row r="17" spans="1:7" x14ac:dyDescent="0.3">
      <c r="A17" s="23"/>
      <c r="B17" s="133"/>
      <c r="C17" s="101"/>
      <c r="D17" s="101"/>
      <c r="E17" s="101"/>
      <c r="F17" s="101"/>
      <c r="G17" s="101"/>
    </row>
    <row r="18" spans="1:7" x14ac:dyDescent="0.3">
      <c r="A18" s="23"/>
      <c r="B18" s="24" t="s">
        <v>146</v>
      </c>
      <c r="C18" s="101">
        <v>0.5</v>
      </c>
      <c r="D18" s="101"/>
      <c r="E18" s="101"/>
      <c r="F18" s="101"/>
      <c r="G18" s="101"/>
    </row>
    <row r="19" spans="1:7" x14ac:dyDescent="0.3">
      <c r="A19" s="23"/>
      <c r="B19" s="24"/>
      <c r="C19" s="101">
        <v>4.5999999999999996</v>
      </c>
      <c r="D19" s="101"/>
      <c r="E19" s="101"/>
      <c r="F19" s="101"/>
      <c r="G19" s="101"/>
    </row>
    <row r="20" spans="1:7" x14ac:dyDescent="0.3">
      <c r="A20" s="23"/>
      <c r="B20" s="24"/>
      <c r="C20" s="101">
        <v>6</v>
      </c>
      <c r="D20" s="101"/>
      <c r="E20" s="101"/>
      <c r="F20" s="101"/>
      <c r="G20" s="101"/>
    </row>
    <row r="21" spans="1:7" x14ac:dyDescent="0.3">
      <c r="A21" s="23"/>
      <c r="B21" s="24"/>
      <c r="C21" s="101">
        <v>6</v>
      </c>
      <c r="D21" s="101"/>
      <c r="E21" s="101"/>
      <c r="F21" s="101"/>
      <c r="G21" s="101"/>
    </row>
    <row r="22" spans="1:7" x14ac:dyDescent="0.3">
      <c r="A22" s="23"/>
      <c r="B22" s="24"/>
      <c r="C22" s="101">
        <v>6</v>
      </c>
      <c r="D22" s="101"/>
      <c r="E22" s="101"/>
      <c r="F22" s="101"/>
      <c r="G22" s="101"/>
    </row>
    <row r="23" spans="1:7" x14ac:dyDescent="0.3">
      <c r="A23" s="23"/>
      <c r="B23" s="24"/>
      <c r="C23" s="101">
        <v>6</v>
      </c>
      <c r="D23" s="101"/>
      <c r="E23" s="101"/>
      <c r="F23" s="101"/>
      <c r="G23" s="101"/>
    </row>
    <row r="24" spans="1:7" x14ac:dyDescent="0.3">
      <c r="A24" s="23"/>
      <c r="B24" s="24"/>
      <c r="C24" s="101">
        <v>6</v>
      </c>
      <c r="D24" s="101"/>
      <c r="E24" s="101"/>
      <c r="F24" s="101"/>
      <c r="G24" s="101"/>
    </row>
    <row r="25" spans="1:7" x14ac:dyDescent="0.3">
      <c r="A25" s="23"/>
      <c r="B25" s="24"/>
      <c r="C25" s="101">
        <v>6</v>
      </c>
      <c r="D25" s="101"/>
      <c r="E25" s="101"/>
      <c r="F25" s="101"/>
      <c r="G25" s="101"/>
    </row>
    <row r="26" spans="1:7" x14ac:dyDescent="0.3">
      <c r="A26" s="23"/>
      <c r="B26" s="24"/>
      <c r="C26" s="101">
        <v>6</v>
      </c>
      <c r="D26" s="101"/>
      <c r="E26" s="101"/>
      <c r="F26" s="101"/>
      <c r="G26" s="101"/>
    </row>
    <row r="27" spans="1:7" x14ac:dyDescent="0.3">
      <c r="A27" s="23"/>
      <c r="B27" s="24"/>
      <c r="C27" s="101">
        <v>6</v>
      </c>
      <c r="D27" s="101"/>
      <c r="E27" s="101"/>
      <c r="F27" s="101"/>
      <c r="G27" s="101"/>
    </row>
    <row r="28" spans="1:7" x14ac:dyDescent="0.3">
      <c r="A28" s="23"/>
      <c r="B28" s="24"/>
      <c r="C28" s="101">
        <v>6</v>
      </c>
      <c r="D28" s="101"/>
      <c r="E28" s="101"/>
      <c r="F28" s="101"/>
      <c r="G28" s="101"/>
    </row>
    <row r="29" spans="1:7" x14ac:dyDescent="0.3">
      <c r="A29" s="23"/>
      <c r="B29" s="24"/>
      <c r="C29" s="101">
        <v>4.0999999999999996</v>
      </c>
      <c r="D29" s="101"/>
      <c r="E29" s="101"/>
      <c r="F29" s="101"/>
      <c r="G29" s="101"/>
    </row>
    <row r="30" spans="1:7" x14ac:dyDescent="0.3">
      <c r="A30" s="23"/>
      <c r="B30" s="24"/>
      <c r="C30" s="101">
        <v>4.0999999999999996</v>
      </c>
      <c r="D30" s="101"/>
      <c r="E30" s="101"/>
      <c r="F30" s="101"/>
      <c r="G30" s="101"/>
    </row>
    <row r="31" spans="1:7" x14ac:dyDescent="0.3">
      <c r="A31" s="23"/>
      <c r="B31" s="24"/>
      <c r="C31" s="102">
        <v>0.5</v>
      </c>
      <c r="D31" s="102"/>
      <c r="E31" s="101"/>
      <c r="F31" s="101"/>
      <c r="G31" s="101"/>
    </row>
    <row r="32" spans="1:7" x14ac:dyDescent="0.3">
      <c r="A32" s="23"/>
      <c r="B32" s="24"/>
      <c r="C32" s="101"/>
      <c r="D32" s="101">
        <f>SUM(C18:C31)</f>
        <v>67.8</v>
      </c>
      <c r="E32" s="101" t="s">
        <v>147</v>
      </c>
      <c r="F32" s="101"/>
      <c r="G32" s="101"/>
    </row>
    <row r="33" spans="1:7" x14ac:dyDescent="0.3">
      <c r="A33" s="23"/>
      <c r="B33" s="24" t="s">
        <v>148</v>
      </c>
      <c r="C33" s="101">
        <v>0.5</v>
      </c>
      <c r="D33" s="101"/>
      <c r="E33" s="101"/>
      <c r="F33" s="101"/>
      <c r="G33" s="101"/>
    </row>
    <row r="34" spans="1:7" x14ac:dyDescent="0.3">
      <c r="A34" s="23"/>
      <c r="B34" s="24"/>
      <c r="C34" s="101">
        <v>6</v>
      </c>
      <c r="D34" s="101"/>
      <c r="E34" s="101"/>
      <c r="F34" s="101"/>
      <c r="G34" s="101"/>
    </row>
    <row r="35" spans="1:7" x14ac:dyDescent="0.3">
      <c r="A35" s="23"/>
      <c r="B35" s="24"/>
      <c r="C35" s="101">
        <v>6</v>
      </c>
      <c r="D35" s="101"/>
      <c r="E35" s="101"/>
      <c r="F35" s="101"/>
      <c r="G35" s="101"/>
    </row>
    <row r="36" spans="1:7" x14ac:dyDescent="0.3">
      <c r="A36" s="128"/>
      <c r="B36" s="32"/>
      <c r="C36" s="101">
        <v>6</v>
      </c>
      <c r="D36" s="101"/>
      <c r="E36" s="101"/>
      <c r="F36" s="101"/>
      <c r="G36" s="101"/>
    </row>
    <row r="37" spans="1:7" x14ac:dyDescent="0.3">
      <c r="A37" s="128"/>
      <c r="B37" s="32"/>
      <c r="C37" s="101">
        <v>6</v>
      </c>
      <c r="D37" s="101"/>
      <c r="E37" s="101"/>
      <c r="F37" s="101"/>
      <c r="G37" s="101"/>
    </row>
    <row r="38" spans="1:7" x14ac:dyDescent="0.3">
      <c r="A38" s="128"/>
      <c r="B38" s="32"/>
      <c r="C38" s="101">
        <v>6</v>
      </c>
      <c r="D38" s="101"/>
      <c r="E38" s="101"/>
      <c r="F38" s="101"/>
      <c r="G38" s="101"/>
    </row>
    <row r="39" spans="1:7" x14ac:dyDescent="0.3">
      <c r="A39" s="128"/>
      <c r="B39" s="32"/>
      <c r="C39" s="101">
        <v>6</v>
      </c>
      <c r="D39" s="101"/>
      <c r="E39" s="101"/>
      <c r="F39" s="101"/>
      <c r="G39" s="101"/>
    </row>
    <row r="40" spans="1:7" x14ac:dyDescent="0.3">
      <c r="A40" s="128"/>
      <c r="B40" s="32"/>
      <c r="C40" s="101">
        <v>6</v>
      </c>
      <c r="D40" s="101"/>
      <c r="E40" s="101"/>
      <c r="F40" s="101"/>
      <c r="G40" s="101"/>
    </row>
    <row r="41" spans="1:7" x14ac:dyDescent="0.3">
      <c r="A41" s="128"/>
      <c r="B41" s="32"/>
      <c r="C41" s="101">
        <v>6</v>
      </c>
      <c r="D41" s="101"/>
      <c r="E41" s="101"/>
      <c r="F41" s="101"/>
      <c r="G41" s="101"/>
    </row>
    <row r="42" spans="1:7" x14ac:dyDescent="0.3">
      <c r="A42" s="128"/>
      <c r="B42" s="32"/>
      <c r="C42" s="101">
        <v>6</v>
      </c>
      <c r="D42" s="101"/>
      <c r="E42" s="101"/>
      <c r="F42" s="101"/>
      <c r="G42" s="101"/>
    </row>
    <row r="43" spans="1:7" x14ac:dyDescent="0.3">
      <c r="A43" s="128"/>
      <c r="B43" s="32"/>
      <c r="C43" s="101">
        <v>6</v>
      </c>
      <c r="D43" s="101"/>
      <c r="E43" s="101"/>
      <c r="F43" s="101"/>
      <c r="G43" s="101"/>
    </row>
    <row r="44" spans="1:7" x14ac:dyDescent="0.3">
      <c r="A44" s="128"/>
      <c r="B44" s="32"/>
      <c r="C44" s="101">
        <v>5.7</v>
      </c>
      <c r="D44" s="101"/>
      <c r="E44" s="101"/>
      <c r="F44" s="101"/>
      <c r="G44" s="101"/>
    </row>
    <row r="45" spans="1:7" x14ac:dyDescent="0.3">
      <c r="A45" s="128"/>
      <c r="B45" s="32"/>
      <c r="C45" s="101">
        <v>5.7</v>
      </c>
      <c r="D45" s="101"/>
      <c r="E45" s="101"/>
      <c r="F45" s="101"/>
      <c r="G45" s="101"/>
    </row>
    <row r="46" spans="1:7" x14ac:dyDescent="0.3">
      <c r="A46" s="128"/>
      <c r="B46" s="32"/>
      <c r="C46" s="102">
        <v>0.9</v>
      </c>
      <c r="D46" s="102"/>
      <c r="E46" s="101"/>
      <c r="F46" s="101"/>
      <c r="G46" s="101"/>
    </row>
    <row r="47" spans="1:7" x14ac:dyDescent="0.3">
      <c r="A47" s="128"/>
      <c r="B47" s="32"/>
      <c r="C47" s="101"/>
      <c r="D47" s="101">
        <f>SUM(C33:C46)</f>
        <v>72.800000000000011</v>
      </c>
      <c r="E47" s="101" t="s">
        <v>147</v>
      </c>
      <c r="F47" s="101"/>
      <c r="G47" s="101"/>
    </row>
    <row r="48" spans="1:7" x14ac:dyDescent="0.3">
      <c r="A48" s="128"/>
      <c r="B48" s="32"/>
      <c r="C48" s="101"/>
      <c r="D48" s="101"/>
      <c r="E48" s="101"/>
      <c r="F48" s="101"/>
      <c r="G48" s="101"/>
    </row>
    <row r="49" spans="1:7" x14ac:dyDescent="0.3">
      <c r="A49" s="128"/>
      <c r="B49" s="32" t="s">
        <v>149</v>
      </c>
      <c r="C49" s="102">
        <v>27</v>
      </c>
      <c r="D49" s="102"/>
      <c r="E49" s="101"/>
      <c r="F49" s="101"/>
      <c r="G49" s="101"/>
    </row>
    <row r="50" spans="1:7" x14ac:dyDescent="0.3">
      <c r="A50" s="128"/>
      <c r="B50" s="32"/>
      <c r="C50" s="101"/>
      <c r="D50" s="101">
        <f>C49</f>
        <v>27</v>
      </c>
      <c r="E50" s="101" t="s">
        <v>127</v>
      </c>
      <c r="F50" s="101"/>
      <c r="G50" s="101"/>
    </row>
    <row r="51" spans="1:7" x14ac:dyDescent="0.3">
      <c r="A51" s="128"/>
      <c r="B51" s="32"/>
      <c r="C51" s="101"/>
      <c r="D51" s="101"/>
      <c r="E51" s="101"/>
      <c r="F51" s="101"/>
      <c r="G51" s="101"/>
    </row>
    <row r="52" spans="1:7" x14ac:dyDescent="0.3">
      <c r="A52" s="128"/>
      <c r="B52" s="33" t="s">
        <v>150</v>
      </c>
      <c r="C52" s="102">
        <v>6</v>
      </c>
      <c r="D52" s="102"/>
      <c r="E52" s="101"/>
      <c r="F52" s="101"/>
      <c r="G52" s="101"/>
    </row>
    <row r="53" spans="1:7" x14ac:dyDescent="0.3">
      <c r="A53" s="128"/>
      <c r="B53" s="32"/>
      <c r="C53" s="101"/>
      <c r="D53" s="101">
        <f>C52</f>
        <v>6</v>
      </c>
      <c r="E53" s="101" t="s">
        <v>127</v>
      </c>
      <c r="F53" s="101"/>
      <c r="G53" s="101"/>
    </row>
    <row r="54" spans="1:7" x14ac:dyDescent="0.3">
      <c r="A54" s="128"/>
      <c r="B54" s="32"/>
      <c r="C54" s="101"/>
      <c r="D54" s="101"/>
      <c r="E54" s="101"/>
      <c r="F54" s="101"/>
      <c r="G54" s="101"/>
    </row>
    <row r="55" spans="1:7" ht="28.8" x14ac:dyDescent="0.3">
      <c r="A55" s="128"/>
      <c r="B55" s="33" t="s">
        <v>151</v>
      </c>
      <c r="C55" s="102">
        <v>1</v>
      </c>
      <c r="D55" s="102"/>
      <c r="E55" s="101"/>
      <c r="F55" s="101"/>
      <c r="G55" s="101"/>
    </row>
    <row r="56" spans="1:7" x14ac:dyDescent="0.3">
      <c r="A56" s="128"/>
      <c r="B56" s="32"/>
      <c r="C56" s="101"/>
      <c r="D56" s="101">
        <f>C55</f>
        <v>1</v>
      </c>
      <c r="E56" s="101" t="s">
        <v>152</v>
      </c>
      <c r="F56" s="101"/>
      <c r="G56" s="101"/>
    </row>
    <row r="57" spans="1:7" x14ac:dyDescent="0.3">
      <c r="A57" s="128"/>
      <c r="B57" s="32"/>
      <c r="C57" s="101"/>
      <c r="D57" s="101"/>
      <c r="E57" s="101"/>
      <c r="F57" s="101"/>
      <c r="G57" s="101"/>
    </row>
    <row r="58" spans="1:7" ht="51.75" customHeight="1" x14ac:dyDescent="0.3">
      <c r="A58" s="128"/>
      <c r="B58" s="33" t="s">
        <v>153</v>
      </c>
      <c r="C58" s="102">
        <v>1</v>
      </c>
      <c r="D58" s="102"/>
      <c r="E58" s="101"/>
      <c r="F58" s="101"/>
      <c r="G58" s="101"/>
    </row>
    <row r="59" spans="1:7" x14ac:dyDescent="0.3">
      <c r="A59" s="128"/>
      <c r="B59" s="32"/>
      <c r="C59" s="101"/>
      <c r="D59" s="101">
        <f>C58</f>
        <v>1</v>
      </c>
      <c r="E59" s="101" t="s">
        <v>152</v>
      </c>
      <c r="F59" s="101"/>
      <c r="G59" s="101"/>
    </row>
    <row r="60" spans="1:7" x14ac:dyDescent="0.3">
      <c r="A60" s="128"/>
      <c r="B60" s="32"/>
      <c r="C60" s="101"/>
      <c r="D60" s="101"/>
      <c r="E60" s="101"/>
      <c r="F60" s="101"/>
      <c r="G60" s="101"/>
    </row>
    <row r="61" spans="1:7" ht="30" customHeight="1" x14ac:dyDescent="0.3">
      <c r="A61" s="128"/>
      <c r="B61" s="33" t="s">
        <v>154</v>
      </c>
      <c r="C61" s="102">
        <v>1</v>
      </c>
      <c r="D61" s="102"/>
      <c r="E61" s="101"/>
      <c r="F61" s="101"/>
      <c r="G61" s="101"/>
    </row>
    <row r="62" spans="1:7" x14ac:dyDescent="0.3">
      <c r="A62" s="128"/>
      <c r="B62" s="32"/>
      <c r="C62" s="101"/>
      <c r="D62" s="101">
        <f>C61</f>
        <v>1</v>
      </c>
      <c r="E62" s="101" t="s">
        <v>152</v>
      </c>
      <c r="F62" s="101"/>
      <c r="G62" s="101"/>
    </row>
    <row r="63" spans="1:7" x14ac:dyDescent="0.3">
      <c r="A63" s="128"/>
      <c r="B63" s="32"/>
      <c r="C63" s="101"/>
      <c r="D63" s="101"/>
      <c r="E63" s="101"/>
      <c r="F63" s="101"/>
      <c r="G63" s="101"/>
    </row>
    <row r="64" spans="1:7" ht="33.75" customHeight="1" x14ac:dyDescent="0.3">
      <c r="A64" s="128"/>
      <c r="B64" s="33" t="s">
        <v>155</v>
      </c>
      <c r="C64" s="102">
        <v>1</v>
      </c>
      <c r="D64" s="102"/>
      <c r="E64" s="101"/>
      <c r="F64" s="101"/>
      <c r="G64" s="101"/>
    </row>
    <row r="65" spans="1:7" x14ac:dyDescent="0.3">
      <c r="A65" s="128"/>
      <c r="B65" s="32"/>
      <c r="C65" s="101"/>
      <c r="D65" s="101">
        <f>C64</f>
        <v>1</v>
      </c>
      <c r="E65" s="101" t="s">
        <v>152</v>
      </c>
      <c r="F65" s="101"/>
      <c r="G65" s="101"/>
    </row>
    <row r="66" spans="1:7" x14ac:dyDescent="0.3">
      <c r="A66" s="128"/>
      <c r="B66" s="32"/>
      <c r="C66" s="101"/>
      <c r="D66" s="101"/>
      <c r="E66" s="101"/>
      <c r="F66" s="101"/>
      <c r="G66" s="101"/>
    </row>
    <row r="67" spans="1:7" ht="30" customHeight="1" x14ac:dyDescent="0.3">
      <c r="A67" s="128"/>
      <c r="B67" s="33" t="s">
        <v>187</v>
      </c>
      <c r="C67" s="102">
        <v>1</v>
      </c>
      <c r="D67" s="102"/>
      <c r="E67" s="101"/>
      <c r="F67" s="101"/>
      <c r="G67" s="101"/>
    </row>
    <row r="68" spans="1:7" x14ac:dyDescent="0.3">
      <c r="A68" s="128"/>
      <c r="B68" s="32"/>
      <c r="C68" s="101"/>
      <c r="D68" s="101">
        <f>C67</f>
        <v>1</v>
      </c>
      <c r="E68" s="101" t="s">
        <v>152</v>
      </c>
      <c r="F68" s="101"/>
      <c r="G68" s="101"/>
    </row>
    <row r="69" spans="1:7" x14ac:dyDescent="0.3">
      <c r="A69" s="128"/>
      <c r="B69" s="32"/>
      <c r="C69" s="101"/>
      <c r="D69" s="101"/>
      <c r="E69" s="101"/>
      <c r="F69" s="101"/>
      <c r="G69" s="101"/>
    </row>
    <row r="70" spans="1:7" ht="45.75" customHeight="1" x14ac:dyDescent="0.3">
      <c r="A70" s="128"/>
      <c r="B70" s="33" t="s">
        <v>156</v>
      </c>
      <c r="C70" s="102">
        <v>1</v>
      </c>
      <c r="D70" s="102"/>
      <c r="E70" s="101"/>
      <c r="F70" s="101"/>
      <c r="G70" s="101"/>
    </row>
    <row r="71" spans="1:7" x14ac:dyDescent="0.3">
      <c r="A71" s="128"/>
      <c r="B71" s="32"/>
      <c r="C71" s="101"/>
      <c r="D71" s="101">
        <f>C70</f>
        <v>1</v>
      </c>
      <c r="E71" s="101" t="s">
        <v>152</v>
      </c>
      <c r="F71" s="101"/>
      <c r="G71" s="101"/>
    </row>
    <row r="72" spans="1:7" x14ac:dyDescent="0.3">
      <c r="A72" s="128"/>
      <c r="B72" s="32"/>
      <c r="C72" s="101"/>
      <c r="D72" s="101"/>
      <c r="E72" s="101"/>
      <c r="F72" s="101"/>
      <c r="G72" s="101"/>
    </row>
    <row r="73" spans="1:7" ht="28.8" x14ac:dyDescent="0.3">
      <c r="A73" s="128"/>
      <c r="B73" s="33" t="s">
        <v>157</v>
      </c>
      <c r="C73" s="102">
        <v>1</v>
      </c>
      <c r="D73" s="102"/>
      <c r="E73" s="101"/>
      <c r="F73" s="101"/>
      <c r="G73" s="101"/>
    </row>
    <row r="74" spans="1:7" x14ac:dyDescent="0.3">
      <c r="A74" s="128"/>
      <c r="B74" s="32"/>
      <c r="C74" s="101"/>
      <c r="D74" s="101">
        <f>C73</f>
        <v>1</v>
      </c>
      <c r="E74" s="101" t="s">
        <v>152</v>
      </c>
      <c r="F74" s="101"/>
      <c r="G74" s="101"/>
    </row>
    <row r="75" spans="1:7" x14ac:dyDescent="0.3">
      <c r="A75" s="128"/>
      <c r="B75" s="32"/>
      <c r="C75" s="101"/>
      <c r="D75" s="101"/>
      <c r="E75" s="101"/>
      <c r="F75" s="101"/>
      <c r="G75" s="101"/>
    </row>
    <row r="76" spans="1:7" ht="28.8" x14ac:dyDescent="0.3">
      <c r="A76" s="128"/>
      <c r="B76" s="33" t="s">
        <v>188</v>
      </c>
      <c r="C76" s="102">
        <v>1</v>
      </c>
      <c r="D76" s="102"/>
      <c r="E76" s="101"/>
      <c r="F76" s="101"/>
      <c r="G76" s="101"/>
    </row>
    <row r="77" spans="1:7" x14ac:dyDescent="0.3">
      <c r="A77" s="128"/>
      <c r="B77" s="32"/>
      <c r="C77" s="101"/>
      <c r="D77" s="101">
        <f>C76</f>
        <v>1</v>
      </c>
      <c r="E77" s="101" t="s">
        <v>152</v>
      </c>
      <c r="F77" s="101"/>
      <c r="G77" s="101"/>
    </row>
    <row r="78" spans="1:7" x14ac:dyDescent="0.3">
      <c r="A78" s="128"/>
      <c r="B78" s="33"/>
      <c r="C78" s="101"/>
      <c r="D78" s="101"/>
      <c r="E78" s="101"/>
      <c r="F78" s="101"/>
      <c r="G78" s="101"/>
    </row>
    <row r="79" spans="1:7" x14ac:dyDescent="0.3">
      <c r="A79" s="128"/>
      <c r="B79" s="34" t="s">
        <v>189</v>
      </c>
      <c r="C79" s="101"/>
      <c r="D79" s="101"/>
      <c r="E79" s="101"/>
      <c r="F79" s="101"/>
      <c r="G79" s="101"/>
    </row>
    <row r="80" spans="1:7" x14ac:dyDescent="0.3">
      <c r="A80" s="128"/>
      <c r="B80" s="32"/>
      <c r="C80" s="101"/>
      <c r="D80" s="101"/>
      <c r="E80" s="101"/>
      <c r="F80" s="101"/>
      <c r="G80" s="101"/>
    </row>
    <row r="81" spans="1:7" ht="37.5" customHeight="1" x14ac:dyDescent="0.3">
      <c r="A81" s="128"/>
      <c r="B81" s="33" t="s">
        <v>158</v>
      </c>
      <c r="C81" s="102">
        <v>1</v>
      </c>
      <c r="D81" s="102"/>
      <c r="E81" s="101"/>
      <c r="F81" s="101"/>
      <c r="G81" s="101"/>
    </row>
    <row r="82" spans="1:7" x14ac:dyDescent="0.3">
      <c r="A82" s="128"/>
      <c r="B82" s="32"/>
      <c r="C82" s="101"/>
      <c r="D82" s="101">
        <f>C81</f>
        <v>1</v>
      </c>
      <c r="E82" s="101" t="s">
        <v>152</v>
      </c>
      <c r="F82" s="101"/>
      <c r="G82" s="101"/>
    </row>
    <row r="83" spans="1:7" x14ac:dyDescent="0.3">
      <c r="A83" s="128"/>
      <c r="B83" s="32"/>
      <c r="C83" s="101"/>
      <c r="D83" s="101"/>
      <c r="E83" s="101"/>
      <c r="F83" s="101"/>
      <c r="G83" s="101"/>
    </row>
    <row r="84" spans="1:7" ht="38.25" customHeight="1" x14ac:dyDescent="0.3">
      <c r="A84" s="128"/>
      <c r="B84" s="33" t="s">
        <v>159</v>
      </c>
      <c r="C84" s="102">
        <v>1</v>
      </c>
      <c r="D84" s="102"/>
      <c r="E84" s="101"/>
      <c r="F84" s="101"/>
      <c r="G84" s="101"/>
    </row>
    <row r="85" spans="1:7" x14ac:dyDescent="0.3">
      <c r="A85" s="128"/>
      <c r="B85" s="32"/>
      <c r="C85" s="101"/>
      <c r="D85" s="101">
        <f>C84</f>
        <v>1</v>
      </c>
      <c r="E85" s="101" t="s">
        <v>152</v>
      </c>
      <c r="F85" s="101"/>
      <c r="G85" s="101"/>
    </row>
    <row r="86" spans="1:7" x14ac:dyDescent="0.3">
      <c r="A86" s="128"/>
      <c r="B86" s="32"/>
      <c r="C86" s="101"/>
      <c r="D86" s="101"/>
      <c r="E86" s="101"/>
      <c r="F86" s="101"/>
      <c r="G86" s="101"/>
    </row>
    <row r="87" spans="1:7" ht="33.75" customHeight="1" x14ac:dyDescent="0.3">
      <c r="A87" s="128"/>
      <c r="B87" s="33" t="s">
        <v>160</v>
      </c>
      <c r="C87" s="102">
        <v>1</v>
      </c>
      <c r="D87" s="102"/>
      <c r="E87" s="101"/>
      <c r="F87" s="101"/>
      <c r="G87" s="101"/>
    </row>
    <row r="88" spans="1:7" x14ac:dyDescent="0.3">
      <c r="A88" s="128"/>
      <c r="B88" s="32"/>
      <c r="C88" s="101"/>
      <c r="D88" s="101">
        <f>C87</f>
        <v>1</v>
      </c>
      <c r="E88" s="101" t="s">
        <v>152</v>
      </c>
      <c r="F88" s="101"/>
      <c r="G88" s="101"/>
    </row>
    <row r="89" spans="1:7" x14ac:dyDescent="0.3">
      <c r="A89" s="128"/>
      <c r="B89" s="32"/>
      <c r="C89" s="101"/>
      <c r="D89" s="101"/>
      <c r="E89" s="101"/>
      <c r="F89" s="101"/>
      <c r="G89" s="101"/>
    </row>
    <row r="90" spans="1:7" ht="33.75" customHeight="1" x14ac:dyDescent="0.3">
      <c r="A90" s="128"/>
      <c r="B90" s="33" t="s">
        <v>161</v>
      </c>
      <c r="C90" s="102">
        <v>1</v>
      </c>
      <c r="D90" s="102"/>
      <c r="E90" s="101"/>
      <c r="F90" s="101"/>
      <c r="G90" s="101"/>
    </row>
    <row r="91" spans="1:7" x14ac:dyDescent="0.3">
      <c r="A91" s="128"/>
      <c r="B91" s="32"/>
      <c r="C91" s="101"/>
      <c r="D91" s="101">
        <f>C90</f>
        <v>1</v>
      </c>
      <c r="E91" s="101" t="s">
        <v>152</v>
      </c>
      <c r="F91" s="101"/>
      <c r="G91" s="101"/>
    </row>
    <row r="92" spans="1:7" x14ac:dyDescent="0.3">
      <c r="A92" s="128"/>
      <c r="B92" s="32"/>
      <c r="C92" s="101"/>
      <c r="D92" s="101"/>
      <c r="E92" s="101"/>
      <c r="F92" s="101"/>
      <c r="G92" s="101"/>
    </row>
    <row r="93" spans="1:7" x14ac:dyDescent="0.3">
      <c r="A93" s="128"/>
      <c r="B93" s="32"/>
      <c r="C93" s="101"/>
      <c r="D93" s="101"/>
      <c r="E93" s="101"/>
      <c r="F93" s="101"/>
      <c r="G93" s="101"/>
    </row>
    <row r="94" spans="1:7" ht="41.1" customHeight="1" x14ac:dyDescent="0.3">
      <c r="A94" s="128"/>
      <c r="B94" s="33" t="s">
        <v>162</v>
      </c>
      <c r="C94" s="102">
        <v>1</v>
      </c>
      <c r="D94" s="102"/>
      <c r="E94" s="101"/>
      <c r="F94" s="101"/>
      <c r="G94" s="101"/>
    </row>
    <row r="95" spans="1:7" x14ac:dyDescent="0.3">
      <c r="A95" s="128"/>
      <c r="B95" s="32"/>
      <c r="C95" s="101"/>
      <c r="D95" s="101">
        <f>C94</f>
        <v>1</v>
      </c>
      <c r="E95" s="101" t="s">
        <v>152</v>
      </c>
      <c r="F95" s="101"/>
      <c r="G95" s="101"/>
    </row>
    <row r="96" spans="1:7" x14ac:dyDescent="0.3">
      <c r="A96" s="128"/>
      <c r="B96" s="32"/>
      <c r="C96" s="101"/>
      <c r="D96" s="101"/>
      <c r="E96" s="101"/>
      <c r="F96" s="101"/>
      <c r="G96" s="101"/>
    </row>
    <row r="97" spans="1:7" ht="28.8" x14ac:dyDescent="0.3">
      <c r="A97" s="128"/>
      <c r="B97" s="33" t="s">
        <v>163</v>
      </c>
      <c r="C97" s="102">
        <v>6</v>
      </c>
      <c r="D97" s="102"/>
      <c r="E97" s="101"/>
      <c r="F97" s="101"/>
      <c r="G97" s="101"/>
    </row>
    <row r="98" spans="1:7" x14ac:dyDescent="0.3">
      <c r="A98" s="128"/>
      <c r="B98" s="32"/>
      <c r="C98" s="101"/>
      <c r="D98" s="101">
        <f>C97</f>
        <v>6</v>
      </c>
      <c r="E98" s="101" t="s">
        <v>152</v>
      </c>
      <c r="F98" s="101"/>
      <c r="G98" s="101"/>
    </row>
    <row r="99" spans="1:7" x14ac:dyDescent="0.3">
      <c r="A99" s="128"/>
      <c r="B99" s="32"/>
      <c r="C99" s="101"/>
      <c r="D99" s="101"/>
      <c r="E99" s="101"/>
      <c r="F99" s="101"/>
      <c r="G99" s="101"/>
    </row>
    <row r="100" spans="1:7" x14ac:dyDescent="0.3">
      <c r="A100" s="128"/>
      <c r="B100" s="32"/>
      <c r="C100" s="101"/>
      <c r="D100" s="101"/>
      <c r="E100" s="101"/>
      <c r="F100" s="101"/>
      <c r="G100" s="101"/>
    </row>
    <row r="101" spans="1:7" x14ac:dyDescent="0.3">
      <c r="A101" s="128"/>
      <c r="B101" s="34" t="s">
        <v>164</v>
      </c>
      <c r="C101" s="101"/>
      <c r="D101" s="101"/>
      <c r="E101" s="101"/>
      <c r="F101" s="101"/>
      <c r="G101" s="101"/>
    </row>
    <row r="102" spans="1:7" x14ac:dyDescent="0.3">
      <c r="A102" s="128"/>
      <c r="B102" s="32"/>
      <c r="C102" s="101"/>
      <c r="D102" s="101"/>
      <c r="E102" s="101"/>
      <c r="F102" s="101"/>
      <c r="G102" s="101"/>
    </row>
    <row r="103" spans="1:7" ht="55.65" customHeight="1" x14ac:dyDescent="0.3">
      <c r="A103" s="128"/>
      <c r="B103" s="33" t="s">
        <v>190</v>
      </c>
      <c r="C103" s="101">
        <v>3.7</v>
      </c>
      <c r="D103" s="101"/>
      <c r="E103" s="101"/>
      <c r="F103" s="101"/>
      <c r="G103" s="101"/>
    </row>
    <row r="104" spans="1:7" x14ac:dyDescent="0.3">
      <c r="A104" s="128"/>
      <c r="B104" s="32"/>
      <c r="C104" s="101">
        <v>3.7</v>
      </c>
      <c r="D104" s="101"/>
      <c r="E104" s="101"/>
      <c r="F104" s="101"/>
      <c r="G104" s="101"/>
    </row>
    <row r="105" spans="1:7" x14ac:dyDescent="0.3">
      <c r="A105" s="128"/>
      <c r="B105" s="32"/>
      <c r="C105" s="102">
        <v>0.8</v>
      </c>
      <c r="D105" s="102"/>
      <c r="E105" s="101"/>
      <c r="F105" s="101"/>
      <c r="G105" s="101"/>
    </row>
    <row r="106" spans="1:7" x14ac:dyDescent="0.3">
      <c r="A106" s="128"/>
      <c r="B106" s="32"/>
      <c r="C106" s="101"/>
      <c r="D106" s="135">
        <f>SUM(C103*C104*C105)</f>
        <v>10.952000000000002</v>
      </c>
      <c r="E106" s="101" t="s">
        <v>165</v>
      </c>
      <c r="F106" s="101"/>
      <c r="G106" s="101"/>
    </row>
    <row r="107" spans="1:7" x14ac:dyDescent="0.3">
      <c r="A107" s="128"/>
      <c r="B107" s="32"/>
      <c r="C107" s="101"/>
      <c r="D107" s="101"/>
      <c r="E107" s="101"/>
      <c r="F107" s="101"/>
      <c r="G107" s="101"/>
    </row>
    <row r="108" spans="1:7" ht="30.9" customHeight="1" x14ac:dyDescent="0.3">
      <c r="A108" s="128"/>
      <c r="B108" s="33" t="s">
        <v>166</v>
      </c>
      <c r="C108" s="102">
        <v>4</v>
      </c>
      <c r="D108" s="102"/>
      <c r="E108" s="101"/>
      <c r="F108" s="101"/>
      <c r="G108" s="101"/>
    </row>
    <row r="109" spans="1:7" x14ac:dyDescent="0.3">
      <c r="A109" s="128"/>
      <c r="B109" s="32"/>
      <c r="C109" s="101"/>
      <c r="D109" s="101">
        <f>C108</f>
        <v>4</v>
      </c>
      <c r="E109" s="101" t="s">
        <v>127</v>
      </c>
      <c r="F109" s="101"/>
      <c r="G109" s="101"/>
    </row>
    <row r="110" spans="1:7" x14ac:dyDescent="0.3">
      <c r="A110" s="128"/>
      <c r="B110" s="32"/>
      <c r="C110" s="101"/>
      <c r="D110" s="101"/>
      <c r="E110" s="101"/>
      <c r="F110" s="101"/>
      <c r="G110" s="101"/>
    </row>
    <row r="111" spans="1:7" ht="43.2" x14ac:dyDescent="0.3">
      <c r="A111" s="128"/>
      <c r="B111" s="33" t="s">
        <v>167</v>
      </c>
      <c r="C111" s="102">
        <v>1</v>
      </c>
      <c r="D111" s="102"/>
      <c r="E111" s="101"/>
      <c r="F111" s="101"/>
      <c r="G111" s="101"/>
    </row>
    <row r="112" spans="1:7" x14ac:dyDescent="0.3">
      <c r="A112" s="128"/>
      <c r="B112" s="32"/>
      <c r="C112" s="101"/>
      <c r="D112" s="101">
        <f>C111</f>
        <v>1</v>
      </c>
      <c r="E112" s="101" t="s">
        <v>152</v>
      </c>
      <c r="F112" s="101"/>
      <c r="G112" s="101"/>
    </row>
    <row r="113" spans="1:7" x14ac:dyDescent="0.3">
      <c r="A113" s="128"/>
      <c r="B113" s="32"/>
      <c r="C113" s="101"/>
      <c r="D113" s="101"/>
      <c r="E113" s="101"/>
      <c r="F113" s="101"/>
      <c r="G113" s="101"/>
    </row>
    <row r="114" spans="1:7" x14ac:dyDescent="0.3">
      <c r="A114" s="128"/>
      <c r="B114" s="34" t="s">
        <v>168</v>
      </c>
      <c r="C114" s="101"/>
      <c r="D114" s="101"/>
      <c r="E114" s="101"/>
      <c r="F114" s="101"/>
      <c r="G114" s="101"/>
    </row>
    <row r="115" spans="1:7" x14ac:dyDescent="0.3">
      <c r="A115" s="128"/>
      <c r="B115" s="32"/>
      <c r="C115" s="101"/>
      <c r="D115" s="101"/>
      <c r="E115" s="101"/>
      <c r="F115" s="101"/>
      <c r="G115" s="101"/>
    </row>
    <row r="116" spans="1:7" ht="33" customHeight="1" x14ac:dyDescent="0.3">
      <c r="A116" s="128"/>
      <c r="B116" s="33" t="s">
        <v>191</v>
      </c>
      <c r="C116" s="101">
        <v>61</v>
      </c>
      <c r="D116" s="101"/>
      <c r="E116" s="101"/>
      <c r="F116" s="101"/>
      <c r="G116" s="101"/>
    </row>
    <row r="117" spans="1:7" x14ac:dyDescent="0.3">
      <c r="A117" s="128"/>
      <c r="B117" s="32"/>
      <c r="C117" s="101">
        <v>24</v>
      </c>
      <c r="D117" s="101"/>
      <c r="E117" s="101"/>
      <c r="F117" s="101"/>
      <c r="G117" s="101"/>
    </row>
    <row r="118" spans="1:7" x14ac:dyDescent="0.3">
      <c r="A118" s="128"/>
      <c r="B118" s="32"/>
      <c r="C118" s="101"/>
      <c r="D118" s="131">
        <f>SUM(C116*C117)</f>
        <v>1464</v>
      </c>
      <c r="E118" s="101"/>
      <c r="F118" s="101"/>
      <c r="G118" s="101"/>
    </row>
    <row r="119" spans="1:7" x14ac:dyDescent="0.3">
      <c r="A119" s="128"/>
      <c r="B119" s="32"/>
      <c r="C119" s="101"/>
      <c r="D119" s="102">
        <v>0.35</v>
      </c>
      <c r="E119" s="101"/>
      <c r="F119" s="101"/>
      <c r="G119" s="101"/>
    </row>
    <row r="120" spans="1:7" x14ac:dyDescent="0.3">
      <c r="A120" s="128"/>
      <c r="B120" s="32"/>
      <c r="C120" s="101"/>
      <c r="D120" s="101">
        <f>SUM(D118*D119)</f>
        <v>512.4</v>
      </c>
      <c r="E120" s="101" t="s">
        <v>165</v>
      </c>
      <c r="F120" s="101"/>
      <c r="G120" s="101"/>
    </row>
    <row r="121" spans="1:7" x14ac:dyDescent="0.3">
      <c r="A121" s="128"/>
      <c r="B121" s="32"/>
      <c r="C121" s="101"/>
      <c r="D121" s="101"/>
      <c r="E121" s="101"/>
      <c r="F121" s="101"/>
      <c r="G121" s="101"/>
    </row>
    <row r="122" spans="1:7" ht="28.35" customHeight="1" x14ac:dyDescent="0.3">
      <c r="A122" s="128"/>
      <c r="B122" s="33" t="s">
        <v>169</v>
      </c>
      <c r="C122" s="102">
        <v>1</v>
      </c>
      <c r="D122" s="102"/>
      <c r="E122" s="101"/>
      <c r="F122" s="101"/>
      <c r="G122" s="101"/>
    </row>
    <row r="123" spans="1:7" x14ac:dyDescent="0.3">
      <c r="A123" s="128"/>
      <c r="B123" s="32"/>
      <c r="C123" s="101"/>
      <c r="D123" s="101">
        <f>C122</f>
        <v>1</v>
      </c>
      <c r="E123" s="101" t="s">
        <v>152</v>
      </c>
      <c r="F123" s="101"/>
      <c r="G123" s="101"/>
    </row>
    <row r="124" spans="1:7" x14ac:dyDescent="0.3">
      <c r="A124" s="128"/>
      <c r="B124" s="32"/>
      <c r="C124" s="101"/>
      <c r="D124" s="101"/>
      <c r="E124" s="101"/>
      <c r="F124" s="101"/>
      <c r="G124" s="101"/>
    </row>
    <row r="125" spans="1:7" ht="31.35" customHeight="1" x14ac:dyDescent="0.3">
      <c r="A125" s="128"/>
      <c r="B125" s="33" t="s">
        <v>170</v>
      </c>
      <c r="C125" s="102">
        <v>1</v>
      </c>
      <c r="D125" s="102"/>
      <c r="E125" s="101"/>
      <c r="F125" s="101"/>
      <c r="G125" s="101"/>
    </row>
    <row r="126" spans="1:7" x14ac:dyDescent="0.3">
      <c r="A126" s="128"/>
      <c r="B126" s="32"/>
      <c r="C126" s="101"/>
      <c r="D126" s="101">
        <f>C125</f>
        <v>1</v>
      </c>
      <c r="E126" s="101" t="s">
        <v>152</v>
      </c>
      <c r="F126" s="101"/>
      <c r="G126" s="101"/>
    </row>
    <row r="127" spans="1:7" x14ac:dyDescent="0.3">
      <c r="A127" s="128"/>
      <c r="B127" s="32"/>
      <c r="C127" s="101"/>
      <c r="D127" s="101"/>
      <c r="E127" s="101"/>
      <c r="F127" s="101"/>
      <c r="G127" s="101"/>
    </row>
    <row r="128" spans="1:7" ht="31.5" customHeight="1" x14ac:dyDescent="0.3">
      <c r="A128" s="128"/>
      <c r="B128" s="33" t="s">
        <v>171</v>
      </c>
      <c r="C128" s="102">
        <v>60</v>
      </c>
      <c r="D128" s="102"/>
      <c r="E128" s="101"/>
      <c r="F128" s="101"/>
      <c r="G128" s="101"/>
    </row>
    <row r="129" spans="1:7" x14ac:dyDescent="0.3">
      <c r="A129" s="128"/>
      <c r="B129" s="32"/>
      <c r="C129" s="101"/>
      <c r="D129" s="101">
        <f>C128</f>
        <v>60</v>
      </c>
      <c r="E129" s="101" t="s">
        <v>172</v>
      </c>
      <c r="F129" s="101"/>
      <c r="G129" s="101"/>
    </row>
    <row r="130" spans="1:7" x14ac:dyDescent="0.3">
      <c r="A130" s="128"/>
      <c r="B130" s="32"/>
      <c r="C130" s="101"/>
      <c r="D130" s="101"/>
      <c r="E130" s="101"/>
      <c r="F130" s="101"/>
      <c r="G130" s="101"/>
    </row>
    <row r="131" spans="1:7" x14ac:dyDescent="0.3">
      <c r="A131" s="128"/>
      <c r="B131" s="32"/>
      <c r="C131" s="101"/>
      <c r="D131" s="101"/>
      <c r="E131" s="101"/>
      <c r="F131" s="101"/>
      <c r="G131" s="101"/>
    </row>
    <row r="132" spans="1:7" x14ac:dyDescent="0.3">
      <c r="A132" s="128"/>
      <c r="B132" s="34" t="s">
        <v>173</v>
      </c>
      <c r="C132" s="101"/>
      <c r="D132" s="101"/>
      <c r="E132" s="101"/>
      <c r="F132" s="101"/>
      <c r="G132" s="101"/>
    </row>
    <row r="133" spans="1:7" x14ac:dyDescent="0.3">
      <c r="A133" s="128"/>
      <c r="B133" s="32"/>
      <c r="C133" s="101"/>
      <c r="D133" s="101"/>
      <c r="E133" s="101"/>
      <c r="F133" s="101"/>
      <c r="G133" s="101"/>
    </row>
    <row r="134" spans="1:7" x14ac:dyDescent="0.3">
      <c r="A134" s="128"/>
      <c r="B134" s="32" t="s">
        <v>174</v>
      </c>
      <c r="C134" s="102">
        <v>0</v>
      </c>
      <c r="D134" s="102"/>
      <c r="E134" s="101"/>
      <c r="F134" s="101"/>
      <c r="G134" s="101"/>
    </row>
    <row r="135" spans="1:7" x14ac:dyDescent="0.3">
      <c r="A135" s="128"/>
      <c r="B135" s="32"/>
      <c r="C135" s="101"/>
      <c r="D135" s="101">
        <f>C134</f>
        <v>0</v>
      </c>
      <c r="E135" s="101" t="s">
        <v>172</v>
      </c>
      <c r="F135" s="101"/>
      <c r="G135" s="101"/>
    </row>
    <row r="136" spans="1:7" x14ac:dyDescent="0.3">
      <c r="A136" s="128"/>
      <c r="B136" s="32"/>
      <c r="C136" s="101"/>
      <c r="D136" s="101"/>
      <c r="E136" s="101"/>
      <c r="F136" s="101"/>
      <c r="G136" s="101"/>
    </row>
    <row r="137" spans="1:7" x14ac:dyDescent="0.3">
      <c r="A137" s="128"/>
      <c r="B137" s="32"/>
      <c r="C137" s="101"/>
      <c r="D137" s="101"/>
      <c r="E137" s="101"/>
      <c r="F137" s="101"/>
      <c r="G137" s="101"/>
    </row>
    <row r="138" spans="1:7" x14ac:dyDescent="0.3">
      <c r="A138" s="128"/>
      <c r="B138" s="34" t="s">
        <v>175</v>
      </c>
      <c r="C138" s="101"/>
      <c r="D138" s="101"/>
      <c r="E138" s="101"/>
      <c r="F138" s="101"/>
      <c r="G138" s="101"/>
    </row>
    <row r="139" spans="1:7" x14ac:dyDescent="0.3">
      <c r="A139" s="128"/>
      <c r="B139" s="32"/>
      <c r="C139" s="101"/>
      <c r="D139" s="101"/>
      <c r="E139" s="101"/>
      <c r="F139" s="101"/>
      <c r="G139" s="101"/>
    </row>
    <row r="140" spans="1:7" ht="28.8" x14ac:dyDescent="0.3">
      <c r="A140" s="128"/>
      <c r="B140" s="95" t="s">
        <v>176</v>
      </c>
      <c r="C140" s="102">
        <v>1</v>
      </c>
      <c r="D140" s="102"/>
      <c r="E140" s="101"/>
      <c r="F140" s="101"/>
      <c r="G140" s="101"/>
    </row>
    <row r="141" spans="1:7" x14ac:dyDescent="0.3">
      <c r="A141" s="128"/>
      <c r="B141" s="32"/>
      <c r="C141" s="101"/>
      <c r="D141" s="101">
        <v>1</v>
      </c>
      <c r="E141" s="101" t="s">
        <v>152</v>
      </c>
      <c r="F141" s="101"/>
      <c r="G141" s="101"/>
    </row>
    <row r="142" spans="1:7" x14ac:dyDescent="0.3">
      <c r="A142" s="128"/>
      <c r="B142" s="32"/>
      <c r="C142" s="101"/>
      <c r="D142" s="101"/>
      <c r="E142" s="101"/>
      <c r="F142" s="101"/>
      <c r="G142" s="101"/>
    </row>
    <row r="143" spans="1:7" x14ac:dyDescent="0.3">
      <c r="A143" s="128"/>
      <c r="B143" s="34" t="s">
        <v>177</v>
      </c>
      <c r="C143" s="101"/>
      <c r="D143" s="101"/>
      <c r="E143" s="101"/>
      <c r="F143" s="101"/>
      <c r="G143" s="101"/>
    </row>
    <row r="144" spans="1:7" x14ac:dyDescent="0.3">
      <c r="A144" s="128"/>
      <c r="B144" s="32"/>
      <c r="C144" s="101"/>
      <c r="D144" s="101"/>
      <c r="E144" s="101"/>
      <c r="F144" s="101"/>
      <c r="G144" s="101"/>
    </row>
    <row r="145" spans="1:7" ht="15" customHeight="1" x14ac:dyDescent="0.3">
      <c r="A145" s="128"/>
      <c r="B145" s="33" t="s">
        <v>192</v>
      </c>
      <c r="C145" s="102">
        <v>1</v>
      </c>
      <c r="D145" s="102"/>
      <c r="E145" s="101"/>
      <c r="F145" s="101"/>
      <c r="G145" s="101"/>
    </row>
    <row r="146" spans="1:7" x14ac:dyDescent="0.3">
      <c r="A146" s="128"/>
      <c r="B146" s="32"/>
      <c r="C146" s="101"/>
      <c r="D146" s="101">
        <f>C145</f>
        <v>1</v>
      </c>
      <c r="E146" s="101" t="s">
        <v>152</v>
      </c>
      <c r="F146" s="101"/>
      <c r="G146" s="101"/>
    </row>
    <row r="147" spans="1:7" x14ac:dyDescent="0.3">
      <c r="A147" s="128"/>
      <c r="B147" s="32"/>
      <c r="C147" s="101"/>
      <c r="D147" s="101"/>
      <c r="E147" s="101"/>
      <c r="F147" s="101"/>
      <c r="G147" s="101"/>
    </row>
    <row r="148" spans="1:7" x14ac:dyDescent="0.3">
      <c r="A148" s="128"/>
      <c r="B148" s="34" t="s">
        <v>178</v>
      </c>
      <c r="C148" s="101"/>
      <c r="D148" s="101"/>
      <c r="E148" s="101"/>
      <c r="F148" s="101"/>
      <c r="G148" s="101"/>
    </row>
    <row r="149" spans="1:7" x14ac:dyDescent="0.3">
      <c r="A149" s="128"/>
      <c r="B149" s="32"/>
      <c r="C149" s="101"/>
      <c r="D149" s="101"/>
      <c r="E149" s="101"/>
      <c r="F149" s="101"/>
      <c r="G149" s="101"/>
    </row>
    <row r="150" spans="1:7" ht="28.8" x14ac:dyDescent="0.3">
      <c r="A150" s="128"/>
      <c r="B150" s="33" t="s">
        <v>194</v>
      </c>
      <c r="C150" s="102">
        <v>1</v>
      </c>
      <c r="D150" s="102"/>
      <c r="E150" s="101"/>
      <c r="F150" s="101"/>
      <c r="G150" s="101"/>
    </row>
    <row r="151" spans="1:7" x14ac:dyDescent="0.3">
      <c r="A151" s="128"/>
      <c r="B151" s="32"/>
      <c r="C151" s="101"/>
      <c r="D151" s="101">
        <f>C150</f>
        <v>1</v>
      </c>
      <c r="E151" s="101" t="s">
        <v>152</v>
      </c>
      <c r="F151" s="101"/>
      <c r="G151" s="101"/>
    </row>
    <row r="152" spans="1:7" x14ac:dyDescent="0.3">
      <c r="A152" s="128"/>
      <c r="B152" s="32"/>
      <c r="C152" s="101"/>
      <c r="D152" s="101"/>
      <c r="E152" s="101"/>
      <c r="F152" s="101"/>
      <c r="G152" s="101"/>
    </row>
    <row r="153" spans="1:7" x14ac:dyDescent="0.3">
      <c r="A153" s="128"/>
      <c r="B153" s="34" t="s">
        <v>179</v>
      </c>
      <c r="C153" s="101"/>
      <c r="D153" s="101"/>
      <c r="E153" s="101"/>
      <c r="F153" s="101"/>
      <c r="G153" s="101"/>
    </row>
    <row r="154" spans="1:7" x14ac:dyDescent="0.3">
      <c r="A154" s="128"/>
      <c r="B154" s="32"/>
      <c r="C154" s="101"/>
      <c r="D154" s="101"/>
      <c r="E154" s="101"/>
      <c r="F154" s="101"/>
      <c r="G154" s="101"/>
    </row>
    <row r="155" spans="1:7" ht="28.8" x14ac:dyDescent="0.3">
      <c r="A155" s="128"/>
      <c r="B155" s="33" t="s">
        <v>193</v>
      </c>
      <c r="C155" s="102">
        <v>1</v>
      </c>
      <c r="D155" s="102"/>
      <c r="E155" s="101"/>
      <c r="F155" s="101"/>
      <c r="G155" s="101"/>
    </row>
    <row r="156" spans="1:7" x14ac:dyDescent="0.3">
      <c r="A156" s="128"/>
      <c r="B156" s="32"/>
      <c r="C156" s="101"/>
      <c r="D156" s="101">
        <f>C155</f>
        <v>1</v>
      </c>
      <c r="E156" s="101" t="s">
        <v>152</v>
      </c>
      <c r="F156" s="101"/>
      <c r="G156" s="101"/>
    </row>
    <row r="157" spans="1:7" x14ac:dyDescent="0.3">
      <c r="A157" s="128"/>
      <c r="B157" s="32"/>
      <c r="C157" s="102"/>
      <c r="D157" s="102"/>
      <c r="E157" s="102"/>
      <c r="F157" s="102"/>
      <c r="G157" s="102"/>
    </row>
    <row r="158" spans="1:7" x14ac:dyDescent="0.3">
      <c r="A158" s="128"/>
      <c r="B158" s="32" t="s">
        <v>185</v>
      </c>
      <c r="C158" s="97"/>
      <c r="D158" s="98"/>
      <c r="E158" s="98"/>
      <c r="F158" s="98"/>
      <c r="G158" s="99"/>
    </row>
  </sheetData>
  <conditionalFormatting sqref="A1 C1:XFD1048576 A2:B1048576">
    <cfRule type="containsBlanks" priority="1" stopIfTrue="1">
      <formula>LEN(TRIM(A1))=0</formula>
    </cfRule>
  </conditionalFormatting>
  <pageMargins left="0.70866141732283472" right="0.70866141732283472" top="0.74803149606299213" bottom="0.74803149606299213" header="0.31496062992125984" footer="0.31496062992125984"/>
  <pageSetup paperSize="9" scale="85" fitToHeight="5"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EF41F06971D3E45B3CD5C8CF5EE1D23" ma:contentTypeVersion="2" ma:contentTypeDescription="Create a new document." ma:contentTypeScope="" ma:versionID="3cc68e22e9664e06f2508b5475d6127e">
  <xsd:schema xmlns:xsd="http://www.w3.org/2001/XMLSchema" xmlns:xs="http://www.w3.org/2001/XMLSchema" xmlns:p="http://schemas.microsoft.com/office/2006/metadata/properties" xmlns:ns2="1422be21-cca8-4446-b8ff-c9a15533d66f" targetNamespace="http://schemas.microsoft.com/office/2006/metadata/properties" ma:root="true" ma:fieldsID="6bbabcaacafa58423a9b517169311b1d" ns2:_="">
    <xsd:import namespace="1422be21-cca8-4446-b8ff-c9a15533d66f"/>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422be21-cca8-4446-b8ff-c9a15533d66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8044B4C-7F2E-4ADB-AC8E-8513E1A596CF}">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35DBD8E0-DA2F-41C6-BB96-99562A7D7DBC}">
  <ds:schemaRefs>
    <ds:schemaRef ds:uri="http://schemas.microsoft.com/sharepoint/v3/contenttype/forms"/>
  </ds:schemaRefs>
</ds:datastoreItem>
</file>

<file path=customXml/itemProps3.xml><?xml version="1.0" encoding="utf-8"?>
<ds:datastoreItem xmlns:ds="http://schemas.openxmlformats.org/officeDocument/2006/customXml" ds:itemID="{00832256-14DD-4D8A-882F-D9FC697D458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422be21-cca8-4446-b8ff-c9a15533d66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BoQ Title Page</vt:lpstr>
      <vt:lpstr>Contents&amp;QA</vt:lpstr>
      <vt:lpstr>BoQ Pricing Notes</vt:lpstr>
      <vt:lpstr>Summary</vt:lpstr>
      <vt:lpstr>Project Preliminaries</vt:lpstr>
      <vt:lpstr>Schedule of Works</vt:lpstr>
      <vt:lpstr>'BoQ Pricing Notes'!Print_Area</vt:lpstr>
      <vt:lpstr>'BoQ Title Page'!Print_Area</vt:lpstr>
      <vt:lpstr>'Contents&amp;QA'!Print_Area</vt:lpstr>
      <vt:lpstr>Summary!Print_Area</vt:lpstr>
      <vt:lpstr>Summary!Print_Titles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Chris Pollard</dc:creator>
  <cp:keywords/>
  <dc:description/>
  <cp:lastModifiedBy>Jackie </cp:lastModifiedBy>
  <cp:revision/>
  <cp:lastPrinted>2024-10-22T07:35:20Z</cp:lastPrinted>
  <dcterms:created xsi:type="dcterms:W3CDTF">2019-07-02T08:03:10Z</dcterms:created>
  <dcterms:modified xsi:type="dcterms:W3CDTF">2024-10-22T07:49:01Z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0x0101009EF41F06971D3E45B3CD5C8CF5EE1D23</vt:lpwstr>
  </property>
</Properties>
</file>