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31"/>
  <workbookPr/>
  <xr:revisionPtr revIDLastSave="0" documentId="11_FFE13FC003A3B13BE7EA4373F8EFEC4AF99A06BE" xr6:coauthVersionLast="47" xr6:coauthVersionMax="47" xr10:uidLastSave="{00000000-0000-0000-0000-000000000000}"/>
  <bookViews>
    <workbookView xWindow="0" yWindow="0" windowWidth="0" windowHeight="0" xr2:uid="{00000000-000D-0000-FFFF-FFFF00000000}"/>
  </bookViews>
  <sheets>
    <sheet name="Full Schema" sheetId="1" r:id="rId1"/>
    <sheet name="dbo.look_property" sheetId="2" r:id="rId2"/>
    <sheet name="dbo.look_biotope" sheetId="3" r:id="rId3"/>
    <sheet name="dbo.link_featureproperty" sheetId="4" r:id="rId4"/>
    <sheet name="dbo.audit_link_featurepressure" sheetId="5" r:id="rId5"/>
    <sheet name="dbo.audit_link_featurepressurea" sheetId="6" r:id="rId6"/>
    <sheet name="dbo.audit_look_activity" sheetId="7" r:id="rId7"/>
    <sheet name="dbo.audit_look_feature" sheetId="8" r:id="rId8"/>
    <sheet name="dbo.audit_look_featurecategory" sheetId="9" r:id="rId9"/>
    <sheet name="dbo.audit_look_pressure" sheetId="10" r:id="rId10"/>
    <sheet name="dbo.audit_look_species" sheetId="11" r:id="rId11"/>
    <sheet name="dbo.deleted_users" sheetId="12" r:id="rId12"/>
    <sheet name="dbo.errorlog" sheetId="13" r:id="rId13"/>
    <sheet name="dbo.featurereference" sheetId="14" r:id="rId14"/>
    <sheet name="dbo.link_evidencesource" sheetId="15" r:id="rId15"/>
    <sheet name="dbo.link_featurepressure" sheetId="16" r:id="rId16"/>
    <sheet name="dbo.link_featurepressureactivit" sheetId="17" r:id="rId17"/>
    <sheet name="dbo.link_militaryactivitypressu" sheetId="18" r:id="rId18"/>
    <sheet name="dbo.look_activity" sheetId="19" r:id="rId19"/>
    <sheet name="dbo.look_activitycategory" sheetId="20" r:id="rId20"/>
    <sheet name="dbo.look_association" sheetId="21" r:id="rId21"/>
    <sheet name="dbo.look_audittype" sheetId="22" r:id="rId22"/>
    <sheet name="dbo.look_evidencesource" sheetId="23" r:id="rId23"/>
    <sheet name="dbo.look_feature" sheetId="24" r:id="rId24"/>
    <sheet name="dbo.look_featurecategory" sheetId="25" r:id="rId25"/>
    <sheet name="dbo.look_militaryactivity" sheetId="26" r:id="rId26"/>
    <sheet name="dbo.look_pressure" sheetId="27" r:id="rId27"/>
    <sheet name="dbo.look_sensitivitiyconfidence" sheetId="28" r:id="rId28"/>
    <sheet name="dbo.look_sensitivityassessments" sheetId="29" r:id="rId29"/>
    <sheet name="dbo.look_species" sheetId="30" r:id="rId30"/>
    <sheet name="dbo.sysdiagrams" sheetId="31" r:id="rId31"/>
    <sheet name="dbo.systemattributes" sheetId="32" r:id="rId32"/>
    <sheet name="dbo.users" sheetId="33" r:id="rId33"/>
  </sheets>
  <definedNames>
    <definedName name="_xlnm._FilterDatabase" localSheetId="0" hidden="1">'Full Schema'!$A$1:$N$197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3" i="33" l="1"/>
  <c r="H13" i="33"/>
  <c r="G13" i="33"/>
  <c r="F13" i="33"/>
  <c r="E13" i="33"/>
  <c r="D13" i="33"/>
  <c r="C13" i="33"/>
  <c r="B13" i="33"/>
  <c r="A13" i="33"/>
  <c r="I12" i="33"/>
  <c r="H12" i="33"/>
  <c r="G12" i="33"/>
  <c r="F12" i="33"/>
  <c r="E12" i="33"/>
  <c r="D12" i="33"/>
  <c r="C12" i="33"/>
  <c r="B12" i="33"/>
  <c r="A12" i="33"/>
  <c r="I11" i="33"/>
  <c r="H11" i="33"/>
  <c r="G11" i="33"/>
  <c r="F11" i="33"/>
  <c r="E11" i="33"/>
  <c r="D11" i="33"/>
  <c r="C11" i="33"/>
  <c r="B11" i="33"/>
  <c r="A11" i="33"/>
  <c r="I10" i="33"/>
  <c r="H10" i="33"/>
  <c r="G10" i="33"/>
  <c r="F10" i="33"/>
  <c r="E10" i="33"/>
  <c r="D10" i="33"/>
  <c r="C10" i="33"/>
  <c r="B10" i="33"/>
  <c r="A10" i="33"/>
  <c r="I9" i="33"/>
  <c r="H9" i="33"/>
  <c r="G9" i="33"/>
  <c r="F9" i="33"/>
  <c r="E9" i="33"/>
  <c r="D9" i="33"/>
  <c r="C9" i="33"/>
  <c r="B9" i="33"/>
  <c r="A9" i="33"/>
  <c r="I8" i="33"/>
  <c r="H8" i="33"/>
  <c r="G8" i="33"/>
  <c r="F8" i="33"/>
  <c r="E8" i="33"/>
  <c r="D8" i="33"/>
  <c r="C8" i="33"/>
  <c r="B8" i="33"/>
  <c r="A8" i="33"/>
  <c r="I7" i="33"/>
  <c r="H7" i="33"/>
  <c r="G7" i="33"/>
  <c r="F7" i="33"/>
  <c r="E7" i="33"/>
  <c r="D7" i="33"/>
  <c r="C7" i="33"/>
  <c r="B7" i="33"/>
  <c r="A7" i="33"/>
  <c r="I6" i="33"/>
  <c r="H6" i="33"/>
  <c r="G6" i="33"/>
  <c r="F6" i="33"/>
  <c r="E6" i="33"/>
  <c r="D6" i="33"/>
  <c r="C6" i="33"/>
  <c r="B6" i="33"/>
  <c r="A6" i="33"/>
  <c r="I5" i="33"/>
  <c r="H5" i="33"/>
  <c r="G5" i="33"/>
  <c r="F5" i="33"/>
  <c r="E5" i="33"/>
  <c r="D5" i="33"/>
  <c r="C5" i="33"/>
  <c r="B5" i="33"/>
  <c r="A5" i="33"/>
  <c r="I4" i="33"/>
  <c r="H4" i="33"/>
  <c r="G4" i="33"/>
  <c r="F4" i="33"/>
  <c r="E4" i="33"/>
  <c r="D4" i="33"/>
  <c r="C4" i="33"/>
  <c r="B4" i="33"/>
  <c r="A4" i="33"/>
  <c r="I3" i="33"/>
  <c r="H3" i="33"/>
  <c r="G3" i="33"/>
  <c r="F3" i="33"/>
  <c r="E3" i="33"/>
  <c r="D3" i="33"/>
  <c r="C3" i="33"/>
  <c r="B3" i="33"/>
  <c r="A3" i="33"/>
  <c r="J2" i="33"/>
  <c r="I2" i="33"/>
  <c r="H2" i="33"/>
  <c r="G2" i="33"/>
  <c r="F2" i="33"/>
  <c r="E2" i="33"/>
  <c r="D2" i="33"/>
  <c r="C2" i="33"/>
  <c r="B2" i="33"/>
  <c r="A2" i="33"/>
  <c r="Q1" i="33"/>
  <c r="N1" i="33"/>
  <c r="M1" i="33"/>
  <c r="L1" i="33"/>
  <c r="K1" i="33"/>
  <c r="J1" i="33"/>
  <c r="I1" i="33"/>
  <c r="H1" i="33"/>
  <c r="G1" i="33"/>
  <c r="F1" i="33"/>
  <c r="E1" i="33"/>
  <c r="D1" i="33"/>
  <c r="C1" i="33"/>
  <c r="B1" i="33"/>
  <c r="A1" i="33"/>
  <c r="I4" i="32"/>
  <c r="H4" i="32"/>
  <c r="G4" i="32"/>
  <c r="F4" i="32"/>
  <c r="E4" i="32"/>
  <c r="D4" i="32"/>
  <c r="C4" i="32"/>
  <c r="B4" i="32"/>
  <c r="A4" i="32"/>
  <c r="I3" i="32"/>
  <c r="H3" i="32"/>
  <c r="G3" i="32"/>
  <c r="F3" i="32"/>
  <c r="E3" i="32"/>
  <c r="D3" i="32"/>
  <c r="C3" i="32"/>
  <c r="B3" i="32"/>
  <c r="A3" i="32"/>
  <c r="J2" i="32"/>
  <c r="I2" i="32"/>
  <c r="H2" i="32"/>
  <c r="G2" i="32"/>
  <c r="F2" i="32"/>
  <c r="E2" i="32"/>
  <c r="D2" i="32"/>
  <c r="C2" i="32"/>
  <c r="B2" i="32"/>
  <c r="A2" i="32"/>
  <c r="Q1" i="32"/>
  <c r="N1" i="32"/>
  <c r="M1" i="32"/>
  <c r="L1" i="32"/>
  <c r="K1" i="32"/>
  <c r="J1" i="32"/>
  <c r="I1" i="32"/>
  <c r="H1" i="32"/>
  <c r="G1" i="32"/>
  <c r="F1" i="32"/>
  <c r="E1" i="32"/>
  <c r="D1" i="32"/>
  <c r="C1" i="32"/>
  <c r="B1" i="32"/>
  <c r="A1" i="32"/>
  <c r="I6" i="31"/>
  <c r="H6" i="31"/>
  <c r="G6" i="31"/>
  <c r="F6" i="31"/>
  <c r="E6" i="31"/>
  <c r="D6" i="31"/>
  <c r="C6" i="31"/>
  <c r="B6" i="31"/>
  <c r="A6" i="31"/>
  <c r="I5" i="31"/>
  <c r="H5" i="31"/>
  <c r="G5" i="31"/>
  <c r="F5" i="31"/>
  <c r="E5" i="31"/>
  <c r="D5" i="31"/>
  <c r="C5" i="31"/>
  <c r="B5" i="31"/>
  <c r="A5" i="31"/>
  <c r="I4" i="31"/>
  <c r="H4" i="31"/>
  <c r="G4" i="31"/>
  <c r="F4" i="31"/>
  <c r="E4" i="31"/>
  <c r="D4" i="31"/>
  <c r="C4" i="31"/>
  <c r="B4" i="31"/>
  <c r="A4" i="31"/>
  <c r="I3" i="31"/>
  <c r="H3" i="31"/>
  <c r="G3" i="31"/>
  <c r="F3" i="31"/>
  <c r="E3" i="31"/>
  <c r="D3" i="31"/>
  <c r="C3" i="31"/>
  <c r="B3" i="31"/>
  <c r="A3" i="31"/>
  <c r="J2" i="31"/>
  <c r="I2" i="31"/>
  <c r="H2" i="31"/>
  <c r="G2" i="31"/>
  <c r="F2" i="31"/>
  <c r="E2" i="31"/>
  <c r="D2" i="31"/>
  <c r="C2" i="31"/>
  <c r="B2" i="31"/>
  <c r="A2" i="31"/>
  <c r="Q1" i="31"/>
  <c r="N1" i="31"/>
  <c r="M1" i="31"/>
  <c r="L1" i="31"/>
  <c r="K1" i="31"/>
  <c r="J1" i="31"/>
  <c r="I1" i="31"/>
  <c r="H1" i="31"/>
  <c r="G1" i="31"/>
  <c r="F1" i="31"/>
  <c r="E1" i="31"/>
  <c r="D1" i="31"/>
  <c r="C1" i="31"/>
  <c r="B1" i="31"/>
  <c r="A1" i="31"/>
  <c r="F7" i="30"/>
  <c r="E7" i="30"/>
  <c r="D7" i="30"/>
  <c r="C7" i="30"/>
  <c r="B7" i="30"/>
  <c r="A7" i="30"/>
  <c r="F6" i="30"/>
  <c r="E6" i="30"/>
  <c r="D6" i="30"/>
  <c r="C6" i="30"/>
  <c r="B6" i="30"/>
  <c r="A6" i="30"/>
  <c r="F5" i="30"/>
  <c r="E5" i="30"/>
  <c r="D5" i="30"/>
  <c r="C5" i="30"/>
  <c r="B5" i="30"/>
  <c r="A5" i="30"/>
  <c r="F4" i="30"/>
  <c r="E4" i="30"/>
  <c r="D4" i="30"/>
  <c r="C4" i="30"/>
  <c r="B4" i="30"/>
  <c r="A4" i="30"/>
  <c r="F3" i="30"/>
  <c r="E3" i="30"/>
  <c r="D3" i="30"/>
  <c r="C3" i="30"/>
  <c r="B3" i="30"/>
  <c r="A3" i="30"/>
  <c r="F2" i="30"/>
  <c r="E2" i="30"/>
  <c r="D2" i="30"/>
  <c r="C2" i="30"/>
  <c r="B2" i="30"/>
  <c r="A2" i="30"/>
  <c r="Q1" i="30"/>
  <c r="F1" i="30"/>
  <c r="E1" i="30"/>
  <c r="D1" i="30"/>
  <c r="C1" i="30"/>
  <c r="B1" i="30"/>
  <c r="A1" i="30"/>
  <c r="I4" i="29"/>
  <c r="H4" i="29"/>
  <c r="G4" i="29"/>
  <c r="F4" i="29"/>
  <c r="E4" i="29"/>
  <c r="D4" i="29"/>
  <c r="C4" i="29"/>
  <c r="B4" i="29"/>
  <c r="A4" i="29"/>
  <c r="I3" i="29"/>
  <c r="H3" i="29"/>
  <c r="G3" i="29"/>
  <c r="F3" i="29"/>
  <c r="E3" i="29"/>
  <c r="D3" i="29"/>
  <c r="C3" i="29"/>
  <c r="B3" i="29"/>
  <c r="A3" i="29"/>
  <c r="J2" i="29"/>
  <c r="I2" i="29"/>
  <c r="H2" i="29"/>
  <c r="G2" i="29"/>
  <c r="F2" i="29"/>
  <c r="E2" i="29"/>
  <c r="D2" i="29"/>
  <c r="C2" i="29"/>
  <c r="B2" i="29"/>
  <c r="A2" i="29"/>
  <c r="Q1" i="29"/>
  <c r="N1" i="29"/>
  <c r="M1" i="29"/>
  <c r="L1" i="29"/>
  <c r="K1" i="29"/>
  <c r="J1" i="29"/>
  <c r="I1" i="29"/>
  <c r="H1" i="29"/>
  <c r="G1" i="29"/>
  <c r="F1" i="29"/>
  <c r="E1" i="29"/>
  <c r="D1" i="29"/>
  <c r="C1" i="29"/>
  <c r="B1" i="29"/>
  <c r="A1" i="29"/>
  <c r="F4" i="28"/>
  <c r="E4" i="28"/>
  <c r="D4" i="28"/>
  <c r="C4" i="28"/>
  <c r="B4" i="28"/>
  <c r="A4" i="28"/>
  <c r="F3" i="28"/>
  <c r="E3" i="28"/>
  <c r="D3" i="28"/>
  <c r="C3" i="28"/>
  <c r="B3" i="28"/>
  <c r="A3" i="28"/>
  <c r="F2" i="28"/>
  <c r="E2" i="28"/>
  <c r="D2" i="28"/>
  <c r="C2" i="28"/>
  <c r="B2" i="28"/>
  <c r="A2" i="28"/>
  <c r="Q1" i="28"/>
  <c r="F1" i="28"/>
  <c r="E1" i="28"/>
  <c r="D1" i="28"/>
  <c r="C1" i="28"/>
  <c r="B1" i="28"/>
  <c r="A1" i="28"/>
  <c r="N7" i="27"/>
  <c r="I7" i="27"/>
  <c r="H7" i="27"/>
  <c r="G7" i="27"/>
  <c r="F7" i="27"/>
  <c r="E7" i="27"/>
  <c r="D7" i="27"/>
  <c r="C7" i="27"/>
  <c r="B7" i="27"/>
  <c r="A7" i="27"/>
  <c r="N6" i="27"/>
  <c r="I6" i="27"/>
  <c r="H6" i="27"/>
  <c r="G6" i="27"/>
  <c r="F6" i="27"/>
  <c r="E6" i="27"/>
  <c r="D6" i="27"/>
  <c r="C6" i="27"/>
  <c r="B6" i="27"/>
  <c r="A6" i="27"/>
  <c r="N5" i="27"/>
  <c r="I5" i="27"/>
  <c r="H5" i="27"/>
  <c r="G5" i="27"/>
  <c r="F5" i="27"/>
  <c r="E5" i="27"/>
  <c r="D5" i="27"/>
  <c r="C5" i="27"/>
  <c r="B5" i="27"/>
  <c r="A5" i="27"/>
  <c r="I4" i="27"/>
  <c r="H4" i="27"/>
  <c r="G4" i="27"/>
  <c r="F4" i="27"/>
  <c r="E4" i="27"/>
  <c r="D4" i="27"/>
  <c r="C4" i="27"/>
  <c r="B4" i="27"/>
  <c r="A4" i="27"/>
  <c r="I3" i="27"/>
  <c r="H3" i="27"/>
  <c r="G3" i="27"/>
  <c r="F3" i="27"/>
  <c r="E3" i="27"/>
  <c r="D3" i="27"/>
  <c r="C3" i="27"/>
  <c r="B3" i="27"/>
  <c r="A3" i="27"/>
  <c r="J2" i="27"/>
  <c r="I2" i="27"/>
  <c r="H2" i="27"/>
  <c r="G2" i="27"/>
  <c r="F2" i="27"/>
  <c r="E2" i="27"/>
  <c r="D2" i="27"/>
  <c r="C2" i="27"/>
  <c r="B2" i="27"/>
  <c r="A2" i="27"/>
  <c r="Q1" i="27"/>
  <c r="N1" i="27"/>
  <c r="M1" i="27"/>
  <c r="L1" i="27"/>
  <c r="K1" i="27"/>
  <c r="J1" i="27"/>
  <c r="I1" i="27"/>
  <c r="H1" i="27"/>
  <c r="G1" i="27"/>
  <c r="F1" i="27"/>
  <c r="E1" i="27"/>
  <c r="D1" i="27"/>
  <c r="C1" i="27"/>
  <c r="B1" i="27"/>
  <c r="A1" i="27"/>
  <c r="F5" i="26"/>
  <c r="E5" i="26"/>
  <c r="D5" i="26"/>
  <c r="C5" i="26"/>
  <c r="B5" i="26"/>
  <c r="A5" i="26"/>
  <c r="F4" i="26"/>
  <c r="E4" i="26"/>
  <c r="D4" i="26"/>
  <c r="C4" i="26"/>
  <c r="B4" i="26"/>
  <c r="A4" i="26"/>
  <c r="F3" i="26"/>
  <c r="E3" i="26"/>
  <c r="D3" i="26"/>
  <c r="C3" i="26"/>
  <c r="B3" i="26"/>
  <c r="A3" i="26"/>
  <c r="F2" i="26"/>
  <c r="E2" i="26"/>
  <c r="D2" i="26"/>
  <c r="C2" i="26"/>
  <c r="B2" i="26"/>
  <c r="A2" i="26"/>
  <c r="Q1" i="26"/>
  <c r="F1" i="26"/>
  <c r="E1" i="26"/>
  <c r="D1" i="26"/>
  <c r="C1" i="26"/>
  <c r="B1" i="26"/>
  <c r="A1" i="26"/>
  <c r="N5" i="25"/>
  <c r="M5" i="25"/>
  <c r="L5" i="25"/>
  <c r="I5" i="25"/>
  <c r="H5" i="25"/>
  <c r="G5" i="25"/>
  <c r="F5" i="25"/>
  <c r="E5" i="25"/>
  <c r="D5" i="25"/>
  <c r="C5" i="25"/>
  <c r="B5" i="25"/>
  <c r="A5" i="25"/>
  <c r="I4" i="25"/>
  <c r="H4" i="25"/>
  <c r="G4" i="25"/>
  <c r="F4" i="25"/>
  <c r="E4" i="25"/>
  <c r="D4" i="25"/>
  <c r="C4" i="25"/>
  <c r="B4" i="25"/>
  <c r="A4" i="25"/>
  <c r="I3" i="25"/>
  <c r="H3" i="25"/>
  <c r="G3" i="25"/>
  <c r="F3" i="25"/>
  <c r="E3" i="25"/>
  <c r="D3" i="25"/>
  <c r="C3" i="25"/>
  <c r="B3" i="25"/>
  <c r="A3" i="25"/>
  <c r="J2" i="25"/>
  <c r="I2" i="25"/>
  <c r="H2" i="25"/>
  <c r="G2" i="25"/>
  <c r="F2" i="25"/>
  <c r="E2" i="25"/>
  <c r="D2" i="25"/>
  <c r="C2" i="25"/>
  <c r="B2" i="25"/>
  <c r="A2" i="25"/>
  <c r="Q1" i="25"/>
  <c r="N1" i="25"/>
  <c r="M1" i="25"/>
  <c r="L1" i="25"/>
  <c r="K1" i="25"/>
  <c r="J1" i="25"/>
  <c r="I1" i="25"/>
  <c r="H1" i="25"/>
  <c r="G1" i="25"/>
  <c r="F1" i="25"/>
  <c r="E1" i="25"/>
  <c r="D1" i="25"/>
  <c r="C1" i="25"/>
  <c r="B1" i="25"/>
  <c r="A1" i="25"/>
  <c r="F6" i="24"/>
  <c r="E6" i="24"/>
  <c r="D6" i="24"/>
  <c r="C6" i="24"/>
  <c r="B6" i="24"/>
  <c r="A6" i="24"/>
  <c r="F5" i="24"/>
  <c r="E5" i="24"/>
  <c r="D5" i="24"/>
  <c r="C5" i="24"/>
  <c r="B5" i="24"/>
  <c r="A5" i="24"/>
  <c r="F4" i="24"/>
  <c r="E4" i="24"/>
  <c r="D4" i="24"/>
  <c r="C4" i="24"/>
  <c r="B4" i="24"/>
  <c r="A4" i="24"/>
  <c r="F3" i="24"/>
  <c r="E3" i="24"/>
  <c r="D3" i="24"/>
  <c r="C3" i="24"/>
  <c r="B3" i="24"/>
  <c r="A3" i="24"/>
  <c r="F2" i="24"/>
  <c r="E2" i="24"/>
  <c r="D2" i="24"/>
  <c r="C2" i="24"/>
  <c r="B2" i="24"/>
  <c r="A2" i="24"/>
  <c r="Q1" i="24"/>
  <c r="F1" i="24"/>
  <c r="E1" i="24"/>
  <c r="D1" i="24"/>
  <c r="C1" i="24"/>
  <c r="B1" i="24"/>
  <c r="A1" i="24"/>
  <c r="F4" i="23"/>
  <c r="E4" i="23"/>
  <c r="D4" i="23"/>
  <c r="C4" i="23"/>
  <c r="B4" i="23"/>
  <c r="A4" i="23"/>
  <c r="F3" i="23"/>
  <c r="E3" i="23"/>
  <c r="D3" i="23"/>
  <c r="C3" i="23"/>
  <c r="B3" i="23"/>
  <c r="A3" i="23"/>
  <c r="F2" i="23"/>
  <c r="E2" i="23"/>
  <c r="D2" i="23"/>
  <c r="C2" i="23"/>
  <c r="B2" i="23"/>
  <c r="A2" i="23"/>
  <c r="Q1" i="23"/>
  <c r="F1" i="23"/>
  <c r="E1" i="23"/>
  <c r="D1" i="23"/>
  <c r="C1" i="23"/>
  <c r="B1" i="23"/>
  <c r="A1" i="23"/>
  <c r="F3" i="22"/>
  <c r="E3" i="22"/>
  <c r="D3" i="22"/>
  <c r="C3" i="22"/>
  <c r="B3" i="22"/>
  <c r="A3" i="22"/>
  <c r="F2" i="22"/>
  <c r="E2" i="22"/>
  <c r="D2" i="22"/>
  <c r="C2" i="22"/>
  <c r="B2" i="22"/>
  <c r="A2" i="22"/>
  <c r="Q1" i="22"/>
  <c r="F1" i="22"/>
  <c r="E1" i="22"/>
  <c r="D1" i="22"/>
  <c r="C1" i="22"/>
  <c r="B1" i="22"/>
  <c r="A1" i="22"/>
  <c r="F5" i="21"/>
  <c r="E5" i="21"/>
  <c r="D5" i="21"/>
  <c r="C5" i="21"/>
  <c r="B5" i="21"/>
  <c r="A5" i="21"/>
  <c r="F4" i="21"/>
  <c r="E4" i="21"/>
  <c r="D4" i="21"/>
  <c r="C4" i="21"/>
  <c r="B4" i="21"/>
  <c r="A4" i="21"/>
  <c r="F3" i="21"/>
  <c r="E3" i="21"/>
  <c r="D3" i="21"/>
  <c r="C3" i="21"/>
  <c r="B3" i="21"/>
  <c r="A3" i="21"/>
  <c r="F2" i="21"/>
  <c r="E2" i="21"/>
  <c r="D2" i="21"/>
  <c r="C2" i="21"/>
  <c r="B2" i="21"/>
  <c r="A2" i="21"/>
  <c r="Q1" i="21"/>
  <c r="F1" i="21"/>
  <c r="E1" i="21"/>
  <c r="D1" i="21"/>
  <c r="C1" i="21"/>
  <c r="B1" i="21"/>
  <c r="A1" i="21"/>
  <c r="F4" i="20"/>
  <c r="E4" i="20"/>
  <c r="D4" i="20"/>
  <c r="C4" i="20"/>
  <c r="B4" i="20"/>
  <c r="A4" i="20"/>
  <c r="F3" i="20"/>
  <c r="E3" i="20"/>
  <c r="D3" i="20"/>
  <c r="C3" i="20"/>
  <c r="B3" i="20"/>
  <c r="A3" i="20"/>
  <c r="F2" i="20"/>
  <c r="E2" i="20"/>
  <c r="D2" i="20"/>
  <c r="C2" i="20"/>
  <c r="B2" i="20"/>
  <c r="A2" i="20"/>
  <c r="Q1" i="20"/>
  <c r="F1" i="20"/>
  <c r="E1" i="20"/>
  <c r="D1" i="20"/>
  <c r="C1" i="20"/>
  <c r="B1" i="20"/>
  <c r="A1" i="20"/>
  <c r="I6" i="19"/>
  <c r="H6" i="19"/>
  <c r="G6" i="19"/>
  <c r="F6" i="19"/>
  <c r="E6" i="19"/>
  <c r="D6" i="19"/>
  <c r="C6" i="19"/>
  <c r="B6" i="19"/>
  <c r="A6" i="19"/>
  <c r="I5" i="19"/>
  <c r="H5" i="19"/>
  <c r="G5" i="19"/>
  <c r="F5" i="19"/>
  <c r="E5" i="19"/>
  <c r="D5" i="19"/>
  <c r="C5" i="19"/>
  <c r="B5" i="19"/>
  <c r="A5" i="19"/>
  <c r="I4" i="19"/>
  <c r="H4" i="19"/>
  <c r="G4" i="19"/>
  <c r="F4" i="19"/>
  <c r="E4" i="19"/>
  <c r="D4" i="19"/>
  <c r="C4" i="19"/>
  <c r="B4" i="19"/>
  <c r="A4" i="19"/>
  <c r="M3" i="19"/>
  <c r="L3" i="19"/>
  <c r="I3" i="19"/>
  <c r="H3" i="19"/>
  <c r="G3" i="19"/>
  <c r="F3" i="19"/>
  <c r="E3" i="19"/>
  <c r="D3" i="19"/>
  <c r="C3" i="19"/>
  <c r="B3" i="19"/>
  <c r="A3" i="19"/>
  <c r="J2" i="19"/>
  <c r="I2" i="19"/>
  <c r="H2" i="19"/>
  <c r="G2" i="19"/>
  <c r="F2" i="19"/>
  <c r="E2" i="19"/>
  <c r="D2" i="19"/>
  <c r="C2" i="19"/>
  <c r="B2" i="19"/>
  <c r="A2" i="19"/>
  <c r="Q1" i="19"/>
  <c r="N1" i="19"/>
  <c r="M1" i="19"/>
  <c r="L1" i="19"/>
  <c r="K1" i="19"/>
  <c r="J1" i="19"/>
  <c r="I1" i="19"/>
  <c r="H1" i="19"/>
  <c r="G1" i="19"/>
  <c r="F1" i="19"/>
  <c r="E1" i="19"/>
  <c r="D1" i="19"/>
  <c r="C1" i="19"/>
  <c r="B1" i="19"/>
  <c r="A1" i="19"/>
  <c r="M4" i="18"/>
  <c r="L4" i="18"/>
  <c r="I4" i="18"/>
  <c r="H4" i="18"/>
  <c r="G4" i="18"/>
  <c r="F4" i="18"/>
  <c r="E4" i="18"/>
  <c r="D4" i="18"/>
  <c r="C4" i="18"/>
  <c r="B4" i="18"/>
  <c r="A4" i="18"/>
  <c r="M3" i="18"/>
  <c r="L3" i="18"/>
  <c r="I3" i="18"/>
  <c r="H3" i="18"/>
  <c r="G3" i="18"/>
  <c r="F3" i="18"/>
  <c r="E3" i="18"/>
  <c r="D3" i="18"/>
  <c r="C3" i="18"/>
  <c r="B3" i="18"/>
  <c r="A3" i="18"/>
  <c r="J2" i="18"/>
  <c r="I2" i="18"/>
  <c r="H2" i="18"/>
  <c r="G2" i="18"/>
  <c r="F2" i="18"/>
  <c r="E2" i="18"/>
  <c r="D2" i="18"/>
  <c r="C2" i="18"/>
  <c r="B2" i="18"/>
  <c r="A2" i="18"/>
  <c r="Q1" i="18"/>
  <c r="N1" i="18"/>
  <c r="M1" i="18"/>
  <c r="L1" i="18"/>
  <c r="K1" i="18"/>
  <c r="J1" i="18"/>
  <c r="I1" i="18"/>
  <c r="H1" i="18"/>
  <c r="G1" i="18"/>
  <c r="F1" i="18"/>
  <c r="E1" i="18"/>
  <c r="D1" i="18"/>
  <c r="C1" i="18"/>
  <c r="B1" i="18"/>
  <c r="A1" i="18"/>
  <c r="M5" i="17"/>
  <c r="L5" i="17"/>
  <c r="I5" i="17"/>
  <c r="H5" i="17"/>
  <c r="G5" i="17"/>
  <c r="F5" i="17"/>
  <c r="E5" i="17"/>
  <c r="D5" i="17"/>
  <c r="C5" i="17"/>
  <c r="B5" i="17"/>
  <c r="A5" i="17"/>
  <c r="M4" i="17"/>
  <c r="L4" i="17"/>
  <c r="I4" i="17"/>
  <c r="H4" i="17"/>
  <c r="G4" i="17"/>
  <c r="F4" i="17"/>
  <c r="E4" i="17"/>
  <c r="D4" i="17"/>
  <c r="C4" i="17"/>
  <c r="B4" i="17"/>
  <c r="A4" i="17"/>
  <c r="M3" i="17"/>
  <c r="L3" i="17"/>
  <c r="I3" i="17"/>
  <c r="H3" i="17"/>
  <c r="G3" i="17"/>
  <c r="F3" i="17"/>
  <c r="E3" i="17"/>
  <c r="D3" i="17"/>
  <c r="C3" i="17"/>
  <c r="B3" i="17"/>
  <c r="A3" i="17"/>
  <c r="J2" i="17"/>
  <c r="I2" i="17"/>
  <c r="H2" i="17"/>
  <c r="G2" i="17"/>
  <c r="F2" i="17"/>
  <c r="E2" i="17"/>
  <c r="D2" i="17"/>
  <c r="C2" i="17"/>
  <c r="B2" i="17"/>
  <c r="A2" i="17"/>
  <c r="Q1" i="17"/>
  <c r="N1" i="17"/>
  <c r="M1" i="17"/>
  <c r="L1" i="17"/>
  <c r="K1" i="17"/>
  <c r="J1" i="17"/>
  <c r="I1" i="17"/>
  <c r="H1" i="17"/>
  <c r="G1" i="17"/>
  <c r="F1" i="17"/>
  <c r="E1" i="17"/>
  <c r="D1" i="17"/>
  <c r="C1" i="17"/>
  <c r="B1" i="17"/>
  <c r="A1" i="17"/>
  <c r="N14" i="16"/>
  <c r="I14" i="16"/>
  <c r="H14" i="16"/>
  <c r="G14" i="16"/>
  <c r="F14" i="16"/>
  <c r="E14" i="16"/>
  <c r="D14" i="16"/>
  <c r="C14" i="16"/>
  <c r="B14" i="16"/>
  <c r="A14" i="16"/>
  <c r="N13" i="16"/>
  <c r="I13" i="16"/>
  <c r="H13" i="16"/>
  <c r="G13" i="16"/>
  <c r="F13" i="16"/>
  <c r="E13" i="16"/>
  <c r="D13" i="16"/>
  <c r="C13" i="16"/>
  <c r="B13" i="16"/>
  <c r="A13" i="16"/>
  <c r="N12" i="16"/>
  <c r="I12" i="16"/>
  <c r="H12" i="16"/>
  <c r="G12" i="16"/>
  <c r="F12" i="16"/>
  <c r="E12" i="16"/>
  <c r="D12" i="16"/>
  <c r="C12" i="16"/>
  <c r="B12" i="16"/>
  <c r="A12" i="16"/>
  <c r="N11" i="16"/>
  <c r="I11" i="16"/>
  <c r="H11" i="16"/>
  <c r="G11" i="16"/>
  <c r="F11" i="16"/>
  <c r="E11" i="16"/>
  <c r="D11" i="16"/>
  <c r="C11" i="16"/>
  <c r="B11" i="16"/>
  <c r="A11" i="16"/>
  <c r="N10" i="16"/>
  <c r="I10" i="16"/>
  <c r="H10" i="16"/>
  <c r="G10" i="16"/>
  <c r="F10" i="16"/>
  <c r="E10" i="16"/>
  <c r="D10" i="16"/>
  <c r="C10" i="16"/>
  <c r="B10" i="16"/>
  <c r="A10" i="16"/>
  <c r="N9" i="16"/>
  <c r="I9" i="16"/>
  <c r="H9" i="16"/>
  <c r="G9" i="16"/>
  <c r="F9" i="16"/>
  <c r="E9" i="16"/>
  <c r="D9" i="16"/>
  <c r="C9" i="16"/>
  <c r="B9" i="16"/>
  <c r="A9" i="16"/>
  <c r="I8" i="16"/>
  <c r="H8" i="16"/>
  <c r="G8" i="16"/>
  <c r="F8" i="16"/>
  <c r="E8" i="16"/>
  <c r="D8" i="16"/>
  <c r="C8" i="16"/>
  <c r="B8" i="16"/>
  <c r="A8" i="16"/>
  <c r="I7" i="16"/>
  <c r="H7" i="16"/>
  <c r="G7" i="16"/>
  <c r="F7" i="16"/>
  <c r="E7" i="16"/>
  <c r="D7" i="16"/>
  <c r="C7" i="16"/>
  <c r="B7" i="16"/>
  <c r="A7" i="16"/>
  <c r="M6" i="16"/>
  <c r="L6" i="16"/>
  <c r="I6" i="16"/>
  <c r="H6" i="16"/>
  <c r="G6" i="16"/>
  <c r="F6" i="16"/>
  <c r="E6" i="16"/>
  <c r="D6" i="16"/>
  <c r="C6" i="16"/>
  <c r="B6" i="16"/>
  <c r="A6" i="16"/>
  <c r="M5" i="16"/>
  <c r="L5" i="16"/>
  <c r="I5" i="16"/>
  <c r="H5" i="16"/>
  <c r="G5" i="16"/>
  <c r="F5" i="16"/>
  <c r="E5" i="16"/>
  <c r="D5" i="16"/>
  <c r="C5" i="16"/>
  <c r="B5" i="16"/>
  <c r="A5" i="16"/>
  <c r="M4" i="16"/>
  <c r="L4" i="16"/>
  <c r="I4" i="16"/>
  <c r="H4" i="16"/>
  <c r="G4" i="16"/>
  <c r="F4" i="16"/>
  <c r="E4" i="16"/>
  <c r="D4" i="16"/>
  <c r="C4" i="16"/>
  <c r="B4" i="16"/>
  <c r="A4" i="16"/>
  <c r="M3" i="16"/>
  <c r="L3" i="16"/>
  <c r="I3" i="16"/>
  <c r="H3" i="16"/>
  <c r="G3" i="16"/>
  <c r="F3" i="16"/>
  <c r="E3" i="16"/>
  <c r="D3" i="16"/>
  <c r="C3" i="16"/>
  <c r="B3" i="16"/>
  <c r="A3" i="16"/>
  <c r="J2" i="16"/>
  <c r="I2" i="16"/>
  <c r="H2" i="16"/>
  <c r="G2" i="16"/>
  <c r="F2" i="16"/>
  <c r="E2" i="16"/>
  <c r="D2" i="16"/>
  <c r="C2" i="16"/>
  <c r="B2" i="16"/>
  <c r="A2" i="16"/>
  <c r="Q1" i="16"/>
  <c r="N1" i="16"/>
  <c r="M1" i="16"/>
  <c r="L1" i="16"/>
  <c r="K1" i="16"/>
  <c r="J1" i="16"/>
  <c r="I1" i="16"/>
  <c r="H1" i="16"/>
  <c r="G1" i="16"/>
  <c r="F1" i="16"/>
  <c r="E1" i="16"/>
  <c r="D1" i="16"/>
  <c r="C1" i="16"/>
  <c r="B1" i="16"/>
  <c r="A1" i="16"/>
  <c r="M3" i="15"/>
  <c r="L3" i="15"/>
  <c r="I3" i="15"/>
  <c r="H3" i="15"/>
  <c r="G3" i="15"/>
  <c r="F3" i="15"/>
  <c r="E3" i="15"/>
  <c r="D3" i="15"/>
  <c r="C3" i="15"/>
  <c r="B3" i="15"/>
  <c r="A3" i="15"/>
  <c r="J2" i="15"/>
  <c r="I2" i="15"/>
  <c r="H2" i="15"/>
  <c r="G2" i="15"/>
  <c r="F2" i="15"/>
  <c r="E2" i="15"/>
  <c r="D2" i="15"/>
  <c r="C2" i="15"/>
  <c r="B2" i="15"/>
  <c r="A2" i="15"/>
  <c r="Q1" i="15"/>
  <c r="N1" i="15"/>
  <c r="M1" i="15"/>
  <c r="L1" i="15"/>
  <c r="K1" i="15"/>
  <c r="J1" i="15"/>
  <c r="I1" i="15"/>
  <c r="H1" i="15"/>
  <c r="G1" i="15"/>
  <c r="F1" i="15"/>
  <c r="E1" i="15"/>
  <c r="D1" i="15"/>
  <c r="C1" i="15"/>
  <c r="B1" i="15"/>
  <c r="A1" i="15"/>
  <c r="I12" i="14"/>
  <c r="H12" i="14"/>
  <c r="G12" i="14"/>
  <c r="F12" i="14"/>
  <c r="E12" i="14"/>
  <c r="D12" i="14"/>
  <c r="C12" i="14"/>
  <c r="B12" i="14"/>
  <c r="A12" i="14"/>
  <c r="I11" i="14"/>
  <c r="H11" i="14"/>
  <c r="G11" i="14"/>
  <c r="F11" i="14"/>
  <c r="E11" i="14"/>
  <c r="D11" i="14"/>
  <c r="C11" i="14"/>
  <c r="B11" i="14"/>
  <c r="A11" i="14"/>
  <c r="I10" i="14"/>
  <c r="H10" i="14"/>
  <c r="G10" i="14"/>
  <c r="F10" i="14"/>
  <c r="E10" i="14"/>
  <c r="D10" i="14"/>
  <c r="C10" i="14"/>
  <c r="B10" i="14"/>
  <c r="A10" i="14"/>
  <c r="I9" i="14"/>
  <c r="H9" i="14"/>
  <c r="G9" i="14"/>
  <c r="F9" i="14"/>
  <c r="E9" i="14"/>
  <c r="D9" i="14"/>
  <c r="C9" i="14"/>
  <c r="B9" i="14"/>
  <c r="A9" i="14"/>
  <c r="I8" i="14"/>
  <c r="H8" i="14"/>
  <c r="G8" i="14"/>
  <c r="F8" i="14"/>
  <c r="E8" i="14"/>
  <c r="D8" i="14"/>
  <c r="C8" i="14"/>
  <c r="B8" i="14"/>
  <c r="A8" i="14"/>
  <c r="I7" i="14"/>
  <c r="H7" i="14"/>
  <c r="G7" i="14"/>
  <c r="F7" i="14"/>
  <c r="E7" i="14"/>
  <c r="D7" i="14"/>
  <c r="C7" i="14"/>
  <c r="B7" i="14"/>
  <c r="A7" i="14"/>
  <c r="I6" i="14"/>
  <c r="H6" i="14"/>
  <c r="G6" i="14"/>
  <c r="F6" i="14"/>
  <c r="E6" i="14"/>
  <c r="D6" i="14"/>
  <c r="C6" i="14"/>
  <c r="B6" i="14"/>
  <c r="A6" i="14"/>
  <c r="I5" i="14"/>
  <c r="H5" i="14"/>
  <c r="G5" i="14"/>
  <c r="F5" i="14"/>
  <c r="E5" i="14"/>
  <c r="D5" i="14"/>
  <c r="C5" i="14"/>
  <c r="B5" i="14"/>
  <c r="A5" i="14"/>
  <c r="I4" i="14"/>
  <c r="H4" i="14"/>
  <c r="G4" i="14"/>
  <c r="F4" i="14"/>
  <c r="E4" i="14"/>
  <c r="D4" i="14"/>
  <c r="C4" i="14"/>
  <c r="B4" i="14"/>
  <c r="A4" i="14"/>
  <c r="M3" i="14"/>
  <c r="L3" i="14"/>
  <c r="I3" i="14"/>
  <c r="H3" i="14"/>
  <c r="G3" i="14"/>
  <c r="F3" i="14"/>
  <c r="E3" i="14"/>
  <c r="D3" i="14"/>
  <c r="C3" i="14"/>
  <c r="B3" i="14"/>
  <c r="A3" i="14"/>
  <c r="J2" i="14"/>
  <c r="I2" i="14"/>
  <c r="H2" i="14"/>
  <c r="G2" i="14"/>
  <c r="F2" i="14"/>
  <c r="E2" i="14"/>
  <c r="D2" i="14"/>
  <c r="C2" i="14"/>
  <c r="B2" i="14"/>
  <c r="A2" i="14"/>
  <c r="Q1" i="14"/>
  <c r="N1" i="14"/>
  <c r="M1" i="14"/>
  <c r="L1" i="14"/>
  <c r="K1" i="14"/>
  <c r="J1" i="14"/>
  <c r="I1" i="14"/>
  <c r="H1" i="14"/>
  <c r="G1" i="14"/>
  <c r="F1" i="14"/>
  <c r="E1" i="14"/>
  <c r="D1" i="14"/>
  <c r="C1" i="14"/>
  <c r="B1" i="14"/>
  <c r="A1" i="14"/>
  <c r="I6" i="13"/>
  <c r="H6" i="13"/>
  <c r="G6" i="13"/>
  <c r="F6" i="13"/>
  <c r="E6" i="13"/>
  <c r="D6" i="13"/>
  <c r="C6" i="13"/>
  <c r="B6" i="13"/>
  <c r="A6" i="13"/>
  <c r="I5" i="13"/>
  <c r="H5" i="13"/>
  <c r="G5" i="13"/>
  <c r="F5" i="13"/>
  <c r="E5" i="13"/>
  <c r="D5" i="13"/>
  <c r="C5" i="13"/>
  <c r="B5" i="13"/>
  <c r="A5" i="13"/>
  <c r="I4" i="13"/>
  <c r="H4" i="13"/>
  <c r="G4" i="13"/>
  <c r="F4" i="13"/>
  <c r="E4" i="13"/>
  <c r="D4" i="13"/>
  <c r="C4" i="13"/>
  <c r="B4" i="13"/>
  <c r="A4" i="13"/>
  <c r="I3" i="13"/>
  <c r="H3" i="13"/>
  <c r="G3" i="13"/>
  <c r="F3" i="13"/>
  <c r="E3" i="13"/>
  <c r="D3" i="13"/>
  <c r="C3" i="13"/>
  <c r="B3" i="13"/>
  <c r="A3" i="13"/>
  <c r="I2" i="13"/>
  <c r="H2" i="13"/>
  <c r="G2" i="13"/>
  <c r="F2" i="13"/>
  <c r="E2" i="13"/>
  <c r="D2" i="13"/>
  <c r="C2" i="13"/>
  <c r="B2" i="13"/>
  <c r="A2" i="13"/>
  <c r="Q1" i="13"/>
  <c r="N1" i="13"/>
  <c r="M1" i="13"/>
  <c r="L1" i="13"/>
  <c r="K1" i="13"/>
  <c r="J1" i="13"/>
  <c r="I1" i="13"/>
  <c r="H1" i="13"/>
  <c r="G1" i="13"/>
  <c r="F1" i="13"/>
  <c r="E1" i="13"/>
  <c r="D1" i="13"/>
  <c r="C1" i="13"/>
  <c r="B1" i="13"/>
  <c r="A1" i="13"/>
  <c r="I13" i="12"/>
  <c r="H13" i="12"/>
  <c r="G13" i="12"/>
  <c r="F13" i="12"/>
  <c r="E13" i="12"/>
  <c r="D13" i="12"/>
  <c r="C13" i="12"/>
  <c r="B13" i="12"/>
  <c r="A13" i="12"/>
  <c r="I12" i="12"/>
  <c r="H12" i="12"/>
  <c r="G12" i="12"/>
  <c r="F12" i="12"/>
  <c r="E12" i="12"/>
  <c r="D12" i="12"/>
  <c r="C12" i="12"/>
  <c r="B12" i="12"/>
  <c r="A12" i="12"/>
  <c r="I11" i="12"/>
  <c r="H11" i="12"/>
  <c r="G11" i="12"/>
  <c r="F11" i="12"/>
  <c r="E11" i="12"/>
  <c r="D11" i="12"/>
  <c r="C11" i="12"/>
  <c r="B11" i="12"/>
  <c r="A11" i="12"/>
  <c r="I10" i="12"/>
  <c r="H10" i="12"/>
  <c r="G10" i="12"/>
  <c r="F10" i="12"/>
  <c r="E10" i="12"/>
  <c r="D10" i="12"/>
  <c r="C10" i="12"/>
  <c r="B10" i="12"/>
  <c r="A10" i="12"/>
  <c r="I9" i="12"/>
  <c r="H9" i="12"/>
  <c r="G9" i="12"/>
  <c r="F9" i="12"/>
  <c r="E9" i="12"/>
  <c r="D9" i="12"/>
  <c r="C9" i="12"/>
  <c r="B9" i="12"/>
  <c r="A9" i="12"/>
  <c r="I8" i="12"/>
  <c r="H8" i="12"/>
  <c r="G8" i="12"/>
  <c r="F8" i="12"/>
  <c r="E8" i="12"/>
  <c r="D8" i="12"/>
  <c r="C8" i="12"/>
  <c r="B8" i="12"/>
  <c r="A8" i="12"/>
  <c r="I7" i="12"/>
  <c r="H7" i="12"/>
  <c r="G7" i="12"/>
  <c r="F7" i="12"/>
  <c r="E7" i="12"/>
  <c r="D7" i="12"/>
  <c r="C7" i="12"/>
  <c r="B7" i="12"/>
  <c r="A7" i="12"/>
  <c r="I6" i="12"/>
  <c r="H6" i="12"/>
  <c r="G6" i="12"/>
  <c r="F6" i="12"/>
  <c r="E6" i="12"/>
  <c r="D6" i="12"/>
  <c r="C6" i="12"/>
  <c r="B6" i="12"/>
  <c r="A6" i="12"/>
  <c r="I5" i="12"/>
  <c r="H5" i="12"/>
  <c r="G5" i="12"/>
  <c r="F5" i="12"/>
  <c r="E5" i="12"/>
  <c r="D5" i="12"/>
  <c r="C5" i="12"/>
  <c r="B5" i="12"/>
  <c r="A5" i="12"/>
  <c r="I4" i="12"/>
  <c r="H4" i="12"/>
  <c r="G4" i="12"/>
  <c r="F4" i="12"/>
  <c r="E4" i="12"/>
  <c r="D4" i="12"/>
  <c r="C4" i="12"/>
  <c r="B4" i="12"/>
  <c r="A4" i="12"/>
  <c r="I3" i="12"/>
  <c r="H3" i="12"/>
  <c r="G3" i="12"/>
  <c r="F3" i="12"/>
  <c r="E3" i="12"/>
  <c r="D3" i="12"/>
  <c r="C3" i="12"/>
  <c r="B3" i="12"/>
  <c r="A3" i="12"/>
  <c r="I2" i="12"/>
  <c r="H2" i="12"/>
  <c r="G2" i="12"/>
  <c r="F2" i="12"/>
  <c r="E2" i="12"/>
  <c r="D2" i="12"/>
  <c r="C2" i="12"/>
  <c r="B2" i="12"/>
  <c r="A2" i="12"/>
  <c r="Q1" i="12"/>
  <c r="N1" i="12"/>
  <c r="M1" i="12"/>
  <c r="L1" i="12"/>
  <c r="K1" i="12"/>
  <c r="J1" i="12"/>
  <c r="I1" i="12"/>
  <c r="H1" i="12"/>
  <c r="G1" i="12"/>
  <c r="F1" i="12"/>
  <c r="E1" i="12"/>
  <c r="D1" i="12"/>
  <c r="C1" i="12"/>
  <c r="B1" i="12"/>
  <c r="A1" i="12"/>
  <c r="I12" i="11"/>
  <c r="H12" i="11"/>
  <c r="G12" i="11"/>
  <c r="F12" i="11"/>
  <c r="E12" i="11"/>
  <c r="D12" i="11"/>
  <c r="C12" i="11"/>
  <c r="B12" i="11"/>
  <c r="A12" i="11"/>
  <c r="I11" i="11"/>
  <c r="H11" i="11"/>
  <c r="G11" i="11"/>
  <c r="F11" i="11"/>
  <c r="E11" i="11"/>
  <c r="D11" i="11"/>
  <c r="C11" i="11"/>
  <c r="B11" i="11"/>
  <c r="A11" i="11"/>
  <c r="I10" i="11"/>
  <c r="H10" i="11"/>
  <c r="G10" i="11"/>
  <c r="F10" i="11"/>
  <c r="E10" i="11"/>
  <c r="D10" i="11"/>
  <c r="C10" i="11"/>
  <c r="B10" i="11"/>
  <c r="A10" i="11"/>
  <c r="I9" i="11"/>
  <c r="H9" i="11"/>
  <c r="G9" i="11"/>
  <c r="F9" i="11"/>
  <c r="E9" i="11"/>
  <c r="D9" i="11"/>
  <c r="C9" i="11"/>
  <c r="B9" i="11"/>
  <c r="A9" i="11"/>
  <c r="I8" i="11"/>
  <c r="H8" i="11"/>
  <c r="G8" i="11"/>
  <c r="F8" i="11"/>
  <c r="E8" i="11"/>
  <c r="D8" i="11"/>
  <c r="C8" i="11"/>
  <c r="B8" i="11"/>
  <c r="A8" i="11"/>
  <c r="I7" i="11"/>
  <c r="H7" i="11"/>
  <c r="G7" i="11"/>
  <c r="F7" i="11"/>
  <c r="E7" i="11"/>
  <c r="D7" i="11"/>
  <c r="C7" i="11"/>
  <c r="B7" i="11"/>
  <c r="A7" i="11"/>
  <c r="I6" i="11"/>
  <c r="H6" i="11"/>
  <c r="G6" i="11"/>
  <c r="F6" i="11"/>
  <c r="E6" i="11"/>
  <c r="D6" i="11"/>
  <c r="C6" i="11"/>
  <c r="B6" i="11"/>
  <c r="A6" i="11"/>
  <c r="I5" i="11"/>
  <c r="H5" i="11"/>
  <c r="G5" i="11"/>
  <c r="F5" i="11"/>
  <c r="E5" i="11"/>
  <c r="D5" i="11"/>
  <c r="C5" i="11"/>
  <c r="B5" i="11"/>
  <c r="A5" i="11"/>
  <c r="I4" i="11"/>
  <c r="H4" i="11"/>
  <c r="G4" i="11"/>
  <c r="F4" i="11"/>
  <c r="E4" i="11"/>
  <c r="D4" i="11"/>
  <c r="C4" i="11"/>
  <c r="B4" i="11"/>
  <c r="A4" i="11"/>
  <c r="I3" i="11"/>
  <c r="H3" i="11"/>
  <c r="G3" i="11"/>
  <c r="F3" i="11"/>
  <c r="E3" i="11"/>
  <c r="D3" i="11"/>
  <c r="C3" i="11"/>
  <c r="B3" i="11"/>
  <c r="A3" i="11"/>
  <c r="I2" i="11"/>
  <c r="H2" i="11"/>
  <c r="G2" i="11"/>
  <c r="F2" i="11"/>
  <c r="E2" i="11"/>
  <c r="D2" i="11"/>
  <c r="C2" i="11"/>
  <c r="B2" i="11"/>
  <c r="A2" i="11"/>
  <c r="Q1" i="11"/>
  <c r="N1" i="11"/>
  <c r="M1" i="11"/>
  <c r="L1" i="11"/>
  <c r="K1" i="11"/>
  <c r="J1" i="11"/>
  <c r="I1" i="11"/>
  <c r="H1" i="11"/>
  <c r="G1" i="11"/>
  <c r="F1" i="11"/>
  <c r="E1" i="11"/>
  <c r="D1" i="11"/>
  <c r="C1" i="11"/>
  <c r="B1" i="11"/>
  <c r="A1" i="11"/>
  <c r="I9" i="10"/>
  <c r="H9" i="10"/>
  <c r="G9" i="10"/>
  <c r="F9" i="10"/>
  <c r="E9" i="10"/>
  <c r="D9" i="10"/>
  <c r="C9" i="10"/>
  <c r="B9" i="10"/>
  <c r="A9" i="10"/>
  <c r="I8" i="10"/>
  <c r="H8" i="10"/>
  <c r="G8" i="10"/>
  <c r="F8" i="10"/>
  <c r="E8" i="10"/>
  <c r="D8" i="10"/>
  <c r="C8" i="10"/>
  <c r="B8" i="10"/>
  <c r="A8" i="10"/>
  <c r="I7" i="10"/>
  <c r="H7" i="10"/>
  <c r="G7" i="10"/>
  <c r="F7" i="10"/>
  <c r="E7" i="10"/>
  <c r="D7" i="10"/>
  <c r="C7" i="10"/>
  <c r="B7" i="10"/>
  <c r="A7" i="10"/>
  <c r="I6" i="10"/>
  <c r="H6" i="10"/>
  <c r="G6" i="10"/>
  <c r="F6" i="10"/>
  <c r="E6" i="10"/>
  <c r="D6" i="10"/>
  <c r="C6" i="10"/>
  <c r="B6" i="10"/>
  <c r="A6" i="10"/>
  <c r="I5" i="10"/>
  <c r="H5" i="10"/>
  <c r="G5" i="10"/>
  <c r="F5" i="10"/>
  <c r="E5" i="10"/>
  <c r="D5" i="10"/>
  <c r="C5" i="10"/>
  <c r="B5" i="10"/>
  <c r="A5" i="10"/>
  <c r="I4" i="10"/>
  <c r="H4" i="10"/>
  <c r="G4" i="10"/>
  <c r="F4" i="10"/>
  <c r="E4" i="10"/>
  <c r="D4" i="10"/>
  <c r="C4" i="10"/>
  <c r="B4" i="10"/>
  <c r="A4" i="10"/>
  <c r="I3" i="10"/>
  <c r="H3" i="10"/>
  <c r="G3" i="10"/>
  <c r="F3" i="10"/>
  <c r="E3" i="10"/>
  <c r="D3" i="10"/>
  <c r="C3" i="10"/>
  <c r="B3" i="10"/>
  <c r="A3" i="10"/>
  <c r="I2" i="10"/>
  <c r="H2" i="10"/>
  <c r="G2" i="10"/>
  <c r="F2" i="10"/>
  <c r="E2" i="10"/>
  <c r="D2" i="10"/>
  <c r="C2" i="10"/>
  <c r="B2" i="10"/>
  <c r="A2" i="10"/>
  <c r="Q1" i="10"/>
  <c r="N1" i="10"/>
  <c r="M1" i="10"/>
  <c r="L1" i="10"/>
  <c r="K1" i="10"/>
  <c r="J1" i="10"/>
  <c r="I1" i="10"/>
  <c r="H1" i="10"/>
  <c r="G1" i="10"/>
  <c r="F1" i="10"/>
  <c r="E1" i="10"/>
  <c r="D1" i="10"/>
  <c r="C1" i="10"/>
  <c r="B1" i="10"/>
  <c r="A1" i="10"/>
  <c r="I9" i="9"/>
  <c r="H9" i="9"/>
  <c r="G9" i="9"/>
  <c r="F9" i="9"/>
  <c r="E9" i="9"/>
  <c r="D9" i="9"/>
  <c r="C9" i="9"/>
  <c r="B9" i="9"/>
  <c r="A9" i="9"/>
  <c r="I8" i="9"/>
  <c r="H8" i="9"/>
  <c r="G8" i="9"/>
  <c r="F8" i="9"/>
  <c r="E8" i="9"/>
  <c r="D8" i="9"/>
  <c r="C8" i="9"/>
  <c r="B8" i="9"/>
  <c r="A8" i="9"/>
  <c r="I7" i="9"/>
  <c r="H7" i="9"/>
  <c r="G7" i="9"/>
  <c r="F7" i="9"/>
  <c r="E7" i="9"/>
  <c r="D7" i="9"/>
  <c r="C7" i="9"/>
  <c r="B7" i="9"/>
  <c r="A7" i="9"/>
  <c r="I6" i="9"/>
  <c r="H6" i="9"/>
  <c r="G6" i="9"/>
  <c r="F6" i="9"/>
  <c r="E6" i="9"/>
  <c r="D6" i="9"/>
  <c r="C6" i="9"/>
  <c r="B6" i="9"/>
  <c r="A6" i="9"/>
  <c r="I5" i="9"/>
  <c r="H5" i="9"/>
  <c r="G5" i="9"/>
  <c r="F5" i="9"/>
  <c r="E5" i="9"/>
  <c r="D5" i="9"/>
  <c r="C5" i="9"/>
  <c r="B5" i="9"/>
  <c r="A5" i="9"/>
  <c r="I4" i="9"/>
  <c r="H4" i="9"/>
  <c r="G4" i="9"/>
  <c r="F4" i="9"/>
  <c r="E4" i="9"/>
  <c r="D4" i="9"/>
  <c r="C4" i="9"/>
  <c r="B4" i="9"/>
  <c r="A4" i="9"/>
  <c r="I3" i="9"/>
  <c r="H3" i="9"/>
  <c r="G3" i="9"/>
  <c r="F3" i="9"/>
  <c r="E3" i="9"/>
  <c r="D3" i="9"/>
  <c r="C3" i="9"/>
  <c r="B3" i="9"/>
  <c r="A3" i="9"/>
  <c r="I2" i="9"/>
  <c r="H2" i="9"/>
  <c r="G2" i="9"/>
  <c r="F2" i="9"/>
  <c r="E2" i="9"/>
  <c r="D2" i="9"/>
  <c r="C2" i="9"/>
  <c r="B2" i="9"/>
  <c r="A2" i="9"/>
  <c r="Q1" i="9"/>
  <c r="N1" i="9"/>
  <c r="M1" i="9"/>
  <c r="L1" i="9"/>
  <c r="K1" i="9"/>
  <c r="J1" i="9"/>
  <c r="I1" i="9"/>
  <c r="H1" i="9"/>
  <c r="G1" i="9"/>
  <c r="F1" i="9"/>
  <c r="E1" i="9"/>
  <c r="D1" i="9"/>
  <c r="C1" i="9"/>
  <c r="B1" i="9"/>
  <c r="A1" i="9"/>
  <c r="I10" i="8"/>
  <c r="H10" i="8"/>
  <c r="G10" i="8"/>
  <c r="F10" i="8"/>
  <c r="E10" i="8"/>
  <c r="D10" i="8"/>
  <c r="C10" i="8"/>
  <c r="B10" i="8"/>
  <c r="A10" i="8"/>
  <c r="I9" i="8"/>
  <c r="H9" i="8"/>
  <c r="G9" i="8"/>
  <c r="F9" i="8"/>
  <c r="E9" i="8"/>
  <c r="D9" i="8"/>
  <c r="C9" i="8"/>
  <c r="B9" i="8"/>
  <c r="A9" i="8"/>
  <c r="I8" i="8"/>
  <c r="H8" i="8"/>
  <c r="G8" i="8"/>
  <c r="F8" i="8"/>
  <c r="E8" i="8"/>
  <c r="D8" i="8"/>
  <c r="C8" i="8"/>
  <c r="B8" i="8"/>
  <c r="A8" i="8"/>
  <c r="I7" i="8"/>
  <c r="H7" i="8"/>
  <c r="G7" i="8"/>
  <c r="F7" i="8"/>
  <c r="E7" i="8"/>
  <c r="D7" i="8"/>
  <c r="C7" i="8"/>
  <c r="B7" i="8"/>
  <c r="A7" i="8"/>
  <c r="I6" i="8"/>
  <c r="H6" i="8"/>
  <c r="G6" i="8"/>
  <c r="F6" i="8"/>
  <c r="E6" i="8"/>
  <c r="D6" i="8"/>
  <c r="C6" i="8"/>
  <c r="B6" i="8"/>
  <c r="A6" i="8"/>
  <c r="I5" i="8"/>
  <c r="H5" i="8"/>
  <c r="G5" i="8"/>
  <c r="F5" i="8"/>
  <c r="E5" i="8"/>
  <c r="D5" i="8"/>
  <c r="C5" i="8"/>
  <c r="B5" i="8"/>
  <c r="A5" i="8"/>
  <c r="I4" i="8"/>
  <c r="H4" i="8"/>
  <c r="G4" i="8"/>
  <c r="F4" i="8"/>
  <c r="E4" i="8"/>
  <c r="D4" i="8"/>
  <c r="C4" i="8"/>
  <c r="B4" i="8"/>
  <c r="A4" i="8"/>
  <c r="I3" i="8"/>
  <c r="H3" i="8"/>
  <c r="G3" i="8"/>
  <c r="F3" i="8"/>
  <c r="E3" i="8"/>
  <c r="D3" i="8"/>
  <c r="C3" i="8"/>
  <c r="B3" i="8"/>
  <c r="A3" i="8"/>
  <c r="I2" i="8"/>
  <c r="H2" i="8"/>
  <c r="G2" i="8"/>
  <c r="F2" i="8"/>
  <c r="E2" i="8"/>
  <c r="D2" i="8"/>
  <c r="C2" i="8"/>
  <c r="B2" i="8"/>
  <c r="A2" i="8"/>
  <c r="Q1" i="8"/>
  <c r="N1" i="8"/>
  <c r="M1" i="8"/>
  <c r="L1" i="8"/>
  <c r="K1" i="8"/>
  <c r="J1" i="8"/>
  <c r="I1" i="8"/>
  <c r="H1" i="8"/>
  <c r="G1" i="8"/>
  <c r="F1" i="8"/>
  <c r="E1" i="8"/>
  <c r="D1" i="8"/>
  <c r="C1" i="8"/>
  <c r="B1" i="8"/>
  <c r="A1" i="8"/>
  <c r="I11" i="7"/>
  <c r="H11" i="7"/>
  <c r="G11" i="7"/>
  <c r="F11" i="7"/>
  <c r="E11" i="7"/>
  <c r="D11" i="7"/>
  <c r="C11" i="7"/>
  <c r="B11" i="7"/>
  <c r="A11" i="7"/>
  <c r="I10" i="7"/>
  <c r="H10" i="7"/>
  <c r="G10" i="7"/>
  <c r="F10" i="7"/>
  <c r="E10" i="7"/>
  <c r="D10" i="7"/>
  <c r="C10" i="7"/>
  <c r="B10" i="7"/>
  <c r="A10" i="7"/>
  <c r="I9" i="7"/>
  <c r="H9" i="7"/>
  <c r="G9" i="7"/>
  <c r="F9" i="7"/>
  <c r="E9" i="7"/>
  <c r="D9" i="7"/>
  <c r="C9" i="7"/>
  <c r="B9" i="7"/>
  <c r="A9" i="7"/>
  <c r="I8" i="7"/>
  <c r="H8" i="7"/>
  <c r="G8" i="7"/>
  <c r="F8" i="7"/>
  <c r="E8" i="7"/>
  <c r="D8" i="7"/>
  <c r="C8" i="7"/>
  <c r="B8" i="7"/>
  <c r="A8" i="7"/>
  <c r="I7" i="7"/>
  <c r="H7" i="7"/>
  <c r="G7" i="7"/>
  <c r="F7" i="7"/>
  <c r="E7" i="7"/>
  <c r="D7" i="7"/>
  <c r="C7" i="7"/>
  <c r="B7" i="7"/>
  <c r="A7" i="7"/>
  <c r="I6" i="7"/>
  <c r="H6" i="7"/>
  <c r="G6" i="7"/>
  <c r="F6" i="7"/>
  <c r="E6" i="7"/>
  <c r="D6" i="7"/>
  <c r="C6" i="7"/>
  <c r="B6" i="7"/>
  <c r="A6" i="7"/>
  <c r="I5" i="7"/>
  <c r="H5" i="7"/>
  <c r="G5" i="7"/>
  <c r="F5" i="7"/>
  <c r="E5" i="7"/>
  <c r="D5" i="7"/>
  <c r="C5" i="7"/>
  <c r="B5" i="7"/>
  <c r="A5" i="7"/>
  <c r="I4" i="7"/>
  <c r="H4" i="7"/>
  <c r="G4" i="7"/>
  <c r="F4" i="7"/>
  <c r="E4" i="7"/>
  <c r="D4" i="7"/>
  <c r="C4" i="7"/>
  <c r="B4" i="7"/>
  <c r="A4" i="7"/>
  <c r="I3" i="7"/>
  <c r="H3" i="7"/>
  <c r="G3" i="7"/>
  <c r="F3" i="7"/>
  <c r="E3" i="7"/>
  <c r="D3" i="7"/>
  <c r="C3" i="7"/>
  <c r="B3" i="7"/>
  <c r="A3" i="7"/>
  <c r="I2" i="7"/>
  <c r="H2" i="7"/>
  <c r="G2" i="7"/>
  <c r="F2" i="7"/>
  <c r="E2" i="7"/>
  <c r="D2" i="7"/>
  <c r="C2" i="7"/>
  <c r="B2" i="7"/>
  <c r="A2" i="7"/>
  <c r="Q1" i="7"/>
  <c r="N1" i="7"/>
  <c r="M1" i="7"/>
  <c r="L1" i="7"/>
  <c r="K1" i="7"/>
  <c r="J1" i="7"/>
  <c r="I1" i="7"/>
  <c r="H1" i="7"/>
  <c r="G1" i="7"/>
  <c r="F1" i="7"/>
  <c r="E1" i="7"/>
  <c r="D1" i="7"/>
  <c r="C1" i="7"/>
  <c r="B1" i="7"/>
  <c r="A1" i="7"/>
  <c r="I10" i="6"/>
  <c r="H10" i="6"/>
  <c r="G10" i="6"/>
  <c r="F10" i="6"/>
  <c r="E10" i="6"/>
  <c r="D10" i="6"/>
  <c r="C10" i="6"/>
  <c r="B10" i="6"/>
  <c r="A10" i="6"/>
  <c r="I9" i="6"/>
  <c r="H9" i="6"/>
  <c r="G9" i="6"/>
  <c r="F9" i="6"/>
  <c r="E9" i="6"/>
  <c r="D9" i="6"/>
  <c r="C9" i="6"/>
  <c r="B9" i="6"/>
  <c r="A9" i="6"/>
  <c r="I8" i="6"/>
  <c r="H8" i="6"/>
  <c r="G8" i="6"/>
  <c r="F8" i="6"/>
  <c r="E8" i="6"/>
  <c r="D8" i="6"/>
  <c r="C8" i="6"/>
  <c r="B8" i="6"/>
  <c r="A8" i="6"/>
  <c r="I7" i="6"/>
  <c r="H7" i="6"/>
  <c r="G7" i="6"/>
  <c r="F7" i="6"/>
  <c r="E7" i="6"/>
  <c r="D7" i="6"/>
  <c r="C7" i="6"/>
  <c r="B7" i="6"/>
  <c r="A7" i="6"/>
  <c r="I6" i="6"/>
  <c r="H6" i="6"/>
  <c r="G6" i="6"/>
  <c r="F6" i="6"/>
  <c r="E6" i="6"/>
  <c r="D6" i="6"/>
  <c r="C6" i="6"/>
  <c r="B6" i="6"/>
  <c r="A6" i="6"/>
  <c r="I5" i="6"/>
  <c r="H5" i="6"/>
  <c r="G5" i="6"/>
  <c r="F5" i="6"/>
  <c r="E5" i="6"/>
  <c r="D5" i="6"/>
  <c r="C5" i="6"/>
  <c r="B5" i="6"/>
  <c r="A5" i="6"/>
  <c r="I4" i="6"/>
  <c r="H4" i="6"/>
  <c r="G4" i="6"/>
  <c r="F4" i="6"/>
  <c r="E4" i="6"/>
  <c r="D4" i="6"/>
  <c r="C4" i="6"/>
  <c r="B4" i="6"/>
  <c r="A4" i="6"/>
  <c r="I3" i="6"/>
  <c r="H3" i="6"/>
  <c r="G3" i="6"/>
  <c r="F3" i="6"/>
  <c r="E3" i="6"/>
  <c r="D3" i="6"/>
  <c r="C3" i="6"/>
  <c r="B3" i="6"/>
  <c r="A3" i="6"/>
  <c r="I2" i="6"/>
  <c r="H2" i="6"/>
  <c r="G2" i="6"/>
  <c r="F2" i="6"/>
  <c r="E2" i="6"/>
  <c r="D2" i="6"/>
  <c r="C2" i="6"/>
  <c r="B2" i="6"/>
  <c r="A2" i="6"/>
  <c r="Q1" i="6"/>
  <c r="O1" i="6"/>
  <c r="N1" i="6"/>
  <c r="M1" i="6"/>
  <c r="L1" i="6"/>
  <c r="K1" i="6"/>
  <c r="J1" i="6"/>
  <c r="I1" i="6"/>
  <c r="H1" i="6"/>
  <c r="G1" i="6"/>
  <c r="F1" i="6"/>
  <c r="E1" i="6"/>
  <c r="D1" i="6"/>
  <c r="C1" i="6"/>
  <c r="B1" i="6"/>
  <c r="A1" i="6"/>
  <c r="I12" i="5"/>
  <c r="H12" i="5"/>
  <c r="G12" i="5"/>
  <c r="F12" i="5"/>
  <c r="E12" i="5"/>
  <c r="D12" i="5"/>
  <c r="C12" i="5"/>
  <c r="B12" i="5"/>
  <c r="A12" i="5"/>
  <c r="I11" i="5"/>
  <c r="H11" i="5"/>
  <c r="G11" i="5"/>
  <c r="F11" i="5"/>
  <c r="E11" i="5"/>
  <c r="D11" i="5"/>
  <c r="C11" i="5"/>
  <c r="B11" i="5"/>
  <c r="A11" i="5"/>
  <c r="I10" i="5"/>
  <c r="H10" i="5"/>
  <c r="G10" i="5"/>
  <c r="F10" i="5"/>
  <c r="E10" i="5"/>
  <c r="D10" i="5"/>
  <c r="C10" i="5"/>
  <c r="B10" i="5"/>
  <c r="A10" i="5"/>
  <c r="I9" i="5"/>
  <c r="H9" i="5"/>
  <c r="G9" i="5"/>
  <c r="F9" i="5"/>
  <c r="E9" i="5"/>
  <c r="D9" i="5"/>
  <c r="C9" i="5"/>
  <c r="B9" i="5"/>
  <c r="A9" i="5"/>
  <c r="I8" i="5"/>
  <c r="H8" i="5"/>
  <c r="G8" i="5"/>
  <c r="F8" i="5"/>
  <c r="E8" i="5"/>
  <c r="D8" i="5"/>
  <c r="C8" i="5"/>
  <c r="B8" i="5"/>
  <c r="A8" i="5"/>
  <c r="I7" i="5"/>
  <c r="H7" i="5"/>
  <c r="G7" i="5"/>
  <c r="F7" i="5"/>
  <c r="E7" i="5"/>
  <c r="D7" i="5"/>
  <c r="C7" i="5"/>
  <c r="B7" i="5"/>
  <c r="A7" i="5"/>
  <c r="I6" i="5"/>
  <c r="H6" i="5"/>
  <c r="G6" i="5"/>
  <c r="F6" i="5"/>
  <c r="E6" i="5"/>
  <c r="D6" i="5"/>
  <c r="C6" i="5"/>
  <c r="B6" i="5"/>
  <c r="A6" i="5"/>
  <c r="I5" i="5"/>
  <c r="H5" i="5"/>
  <c r="G5" i="5"/>
  <c r="F5" i="5"/>
  <c r="E5" i="5"/>
  <c r="D5" i="5"/>
  <c r="C5" i="5"/>
  <c r="B5" i="5"/>
  <c r="A5" i="5"/>
  <c r="I4" i="5"/>
  <c r="H4" i="5"/>
  <c r="G4" i="5"/>
  <c r="F4" i="5"/>
  <c r="E4" i="5"/>
  <c r="D4" i="5"/>
  <c r="C4" i="5"/>
  <c r="B4" i="5"/>
  <c r="A4" i="5"/>
  <c r="I3" i="5"/>
  <c r="H3" i="5"/>
  <c r="G3" i="5"/>
  <c r="F3" i="5"/>
  <c r="E3" i="5"/>
  <c r="D3" i="5"/>
  <c r="C3" i="5"/>
  <c r="B3" i="5"/>
  <c r="A3" i="5"/>
  <c r="I2" i="5"/>
  <c r="H2" i="5"/>
  <c r="G2" i="5"/>
  <c r="F2" i="5"/>
  <c r="E2" i="5"/>
  <c r="D2" i="5"/>
  <c r="C2" i="5"/>
  <c r="B2" i="5"/>
  <c r="A2" i="5"/>
  <c r="Q1" i="5"/>
  <c r="N1" i="5"/>
  <c r="M1" i="5"/>
  <c r="L1" i="5"/>
  <c r="K1" i="5"/>
  <c r="J1" i="5"/>
  <c r="I1" i="5"/>
  <c r="H1" i="5"/>
  <c r="G1" i="5"/>
  <c r="F1" i="5"/>
  <c r="E1" i="5"/>
  <c r="D1" i="5"/>
  <c r="C1" i="5"/>
  <c r="B1" i="5"/>
  <c r="A1" i="5"/>
  <c r="N3" i="4"/>
  <c r="M3" i="4"/>
  <c r="L3" i="4"/>
  <c r="K3" i="4"/>
  <c r="I3" i="4"/>
  <c r="H3" i="4"/>
  <c r="G3" i="4"/>
  <c r="F3" i="4"/>
  <c r="E3" i="4"/>
  <c r="D3" i="4"/>
  <c r="C3" i="4"/>
  <c r="B3" i="4"/>
  <c r="A3" i="4"/>
  <c r="N2" i="4"/>
  <c r="M2" i="4"/>
  <c r="L2" i="4"/>
  <c r="K2" i="4"/>
  <c r="I2" i="4"/>
  <c r="H2" i="4"/>
  <c r="G2" i="4"/>
  <c r="F2" i="4"/>
  <c r="E2" i="4"/>
  <c r="D2" i="4"/>
  <c r="C2" i="4"/>
  <c r="B2" i="4"/>
  <c r="A2" i="4"/>
  <c r="Q1" i="4"/>
  <c r="N1" i="4"/>
  <c r="M1" i="4"/>
  <c r="L1" i="4"/>
  <c r="K1" i="4"/>
  <c r="J1" i="4"/>
  <c r="I1" i="4"/>
  <c r="H1" i="4"/>
  <c r="G1" i="4"/>
  <c r="F1" i="4"/>
  <c r="E1" i="4"/>
  <c r="D1" i="4"/>
  <c r="C1" i="4"/>
  <c r="B1" i="4"/>
  <c r="A1" i="4"/>
  <c r="N8" i="3"/>
  <c r="M8" i="3"/>
  <c r="L8" i="3"/>
  <c r="K8" i="3"/>
  <c r="I8" i="3"/>
  <c r="H8" i="3"/>
  <c r="G8" i="3"/>
  <c r="F8" i="3"/>
  <c r="E8" i="3"/>
  <c r="D8" i="3"/>
  <c r="C8" i="3"/>
  <c r="B8" i="3"/>
  <c r="A8" i="3"/>
  <c r="N7" i="3"/>
  <c r="M7" i="3"/>
  <c r="L7" i="3"/>
  <c r="K7" i="3"/>
  <c r="I7" i="3"/>
  <c r="H7" i="3"/>
  <c r="G7" i="3"/>
  <c r="F7" i="3"/>
  <c r="E7" i="3"/>
  <c r="D7" i="3"/>
  <c r="C7" i="3"/>
  <c r="B7" i="3"/>
  <c r="A7" i="3"/>
  <c r="N6" i="3"/>
  <c r="I6" i="3"/>
  <c r="H6" i="3"/>
  <c r="G6" i="3"/>
  <c r="F6" i="3"/>
  <c r="E6" i="3"/>
  <c r="D6" i="3"/>
  <c r="C6" i="3"/>
  <c r="B6" i="3"/>
  <c r="A6" i="3"/>
  <c r="N5" i="3"/>
  <c r="K5" i="3"/>
  <c r="I5" i="3"/>
  <c r="H5" i="3"/>
  <c r="G5" i="3"/>
  <c r="F5" i="3"/>
  <c r="E5" i="3"/>
  <c r="D5" i="3"/>
  <c r="C5" i="3"/>
  <c r="B5" i="3"/>
  <c r="A5" i="3"/>
  <c r="N4" i="3"/>
  <c r="I4" i="3"/>
  <c r="H4" i="3"/>
  <c r="G4" i="3"/>
  <c r="F4" i="3"/>
  <c r="E4" i="3"/>
  <c r="D4" i="3"/>
  <c r="C4" i="3"/>
  <c r="B4" i="3"/>
  <c r="A4" i="3"/>
  <c r="N3" i="3"/>
  <c r="I3" i="3"/>
  <c r="H3" i="3"/>
  <c r="G3" i="3"/>
  <c r="F3" i="3"/>
  <c r="E3" i="3"/>
  <c r="D3" i="3"/>
  <c r="C3" i="3"/>
  <c r="B3" i="3"/>
  <c r="A3" i="3"/>
  <c r="N2" i="3"/>
  <c r="K2" i="3"/>
  <c r="J2" i="3"/>
  <c r="I2" i="3"/>
  <c r="H2" i="3"/>
  <c r="G2" i="3"/>
  <c r="F2" i="3"/>
  <c r="E2" i="3"/>
  <c r="D2" i="3"/>
  <c r="C2" i="3"/>
  <c r="B2" i="3"/>
  <c r="A2" i="3"/>
  <c r="Q1" i="3"/>
  <c r="N1" i="3"/>
  <c r="M1" i="3"/>
  <c r="L1" i="3"/>
  <c r="K1" i="3"/>
  <c r="J1" i="3"/>
  <c r="I1" i="3"/>
  <c r="H1" i="3"/>
  <c r="G1" i="3"/>
  <c r="F1" i="3"/>
  <c r="E1" i="3"/>
  <c r="D1" i="3"/>
  <c r="C1" i="3"/>
  <c r="B1" i="3"/>
  <c r="A1" i="3"/>
  <c r="N4" i="2"/>
  <c r="K4" i="2"/>
  <c r="I4" i="2"/>
  <c r="H4" i="2"/>
  <c r="G4" i="2"/>
  <c r="F4" i="2"/>
  <c r="E4" i="2"/>
  <c r="D4" i="2"/>
  <c r="C4" i="2"/>
  <c r="B4" i="2"/>
  <c r="A4" i="2"/>
  <c r="N3" i="2"/>
  <c r="K3" i="2"/>
  <c r="I3" i="2"/>
  <c r="H3" i="2"/>
  <c r="G3" i="2"/>
  <c r="F3" i="2"/>
  <c r="E3" i="2"/>
  <c r="D3" i="2"/>
  <c r="C3" i="2"/>
  <c r="B3" i="2"/>
  <c r="A3" i="2"/>
  <c r="N2" i="2"/>
  <c r="K2" i="2"/>
  <c r="J2" i="2"/>
  <c r="I2" i="2"/>
  <c r="H2" i="2"/>
  <c r="G2" i="2"/>
  <c r="F2" i="2"/>
  <c r="E2" i="2"/>
  <c r="D2" i="2"/>
  <c r="C2" i="2"/>
  <c r="B2" i="2"/>
  <c r="A2" i="2"/>
  <c r="Q1" i="2"/>
  <c r="N1" i="2"/>
  <c r="M1" i="2"/>
  <c r="L1" i="2"/>
  <c r="K1" i="2"/>
  <c r="J1" i="2"/>
  <c r="I1" i="2"/>
  <c r="H1" i="2"/>
  <c r="G1" i="2"/>
  <c r="F1" i="2"/>
  <c r="E1" i="2"/>
  <c r="D1" i="2"/>
  <c r="C1" i="2"/>
  <c r="B1" i="2"/>
  <c r="A1" i="2"/>
</calcChain>
</file>

<file path=xl/sharedStrings.xml><?xml version="1.0" encoding="utf-8"?>
<sst xmlns="http://schemas.openxmlformats.org/spreadsheetml/2006/main" count="1035" uniqueCount="190">
  <si>
    <t>#</t>
  </si>
  <si>
    <t>Field</t>
  </si>
  <si>
    <t>Schema</t>
  </si>
  <si>
    <t>Table</t>
  </si>
  <si>
    <t>Type</t>
  </si>
  <si>
    <t>Character Set</t>
  </si>
  <si>
    <t>Display Size</t>
  </si>
  <si>
    <t>Precision</t>
  </si>
  <si>
    <t>Scale</t>
  </si>
  <si>
    <t>IsPrimaryKey</t>
  </si>
  <si>
    <t>IsRequired</t>
  </si>
  <si>
    <t>IsForeginKey</t>
  </si>
  <si>
    <t>ReferenceTableName</t>
  </si>
  <si>
    <t>Description</t>
  </si>
  <si>
    <t>FeaturePressureAuditID</t>
  </si>
  <si>
    <t>feast</t>
  </si>
  <si>
    <t>dbo.audit_link_featurepressure</t>
  </si>
  <si>
    <t>SMALLINT</t>
  </si>
  <si>
    <t>binary</t>
  </si>
  <si>
    <t>AuditTypeID</t>
  </si>
  <si>
    <t>TINYINT</t>
  </si>
  <si>
    <t>UserID</t>
  </si>
  <si>
    <t>AuditDate</t>
  </si>
  <si>
    <t>VARCHAR</t>
  </si>
  <si>
    <t>utf8mb4</t>
  </si>
  <si>
    <t>AuditJustification</t>
  </si>
  <si>
    <t>TEXT</t>
  </si>
  <si>
    <t>FeaturePressureLinkID</t>
  </si>
  <si>
    <t>FeatureID</t>
  </si>
  <si>
    <t>PressureID</t>
  </si>
  <si>
    <t>SensitivityID</t>
  </si>
  <si>
    <t>ConfidenceScoreID</t>
  </si>
  <si>
    <t>EvidenceBase</t>
  </si>
  <si>
    <t>FeaturePressureActivityAuditID</t>
  </si>
  <si>
    <t>dbo.audit_link_featurepressureactivity</t>
  </si>
  <si>
    <t>MEDIUMINT</t>
  </si>
  <si>
    <t>FeaturePressureActivityID</t>
  </si>
  <si>
    <t>ActivityID</t>
  </si>
  <si>
    <t>AssociationID</t>
  </si>
  <si>
    <t>ActivityAuditID</t>
  </si>
  <si>
    <t>dbo.audit_look_activity</t>
  </si>
  <si>
    <t>ActivityName</t>
  </si>
  <si>
    <t>ActivityCategoryID</t>
  </si>
  <si>
    <t>ActivityFullName</t>
  </si>
  <si>
    <t>ActivityDescription</t>
  </si>
  <si>
    <t>FeatureAuditID</t>
  </si>
  <si>
    <t>dbo.audit_look_feature</t>
  </si>
  <si>
    <t>FeatureName</t>
  </si>
  <si>
    <t>FeatureCategoryID</t>
  </si>
  <si>
    <t>FeatureDescription</t>
  </si>
  <si>
    <t>FeatureCategoryAuditID</t>
  </si>
  <si>
    <t>dbo.audit_look_featurecategory</t>
  </si>
  <si>
    <t>FeatureCategoryName</t>
  </si>
  <si>
    <t>FeatureCategoryDescription</t>
  </si>
  <si>
    <t>PressureAuditID</t>
  </si>
  <si>
    <t>dbo.audit_look_pressure</t>
  </si>
  <si>
    <t>PressureName</t>
  </si>
  <si>
    <t>PressureDescription</t>
  </si>
  <si>
    <t>SpeciesAuditID</t>
  </si>
  <si>
    <t>dbo.audit_look_species</t>
  </si>
  <si>
    <t>SpeciesID</t>
  </si>
  <si>
    <t>SpeciesScientificName</t>
  </si>
  <si>
    <t>SpeciesCommonName</t>
  </si>
  <si>
    <t>SpeciesHabitats</t>
  </si>
  <si>
    <t>SpeciesInvasive</t>
  </si>
  <si>
    <t>SpeciesComments</t>
  </si>
  <si>
    <t>DeletedUserID</t>
  </si>
  <si>
    <t>dbo.deleted_users</t>
  </si>
  <si>
    <t>FirstName</t>
  </si>
  <si>
    <t>LastName</t>
  </si>
  <si>
    <t>UserEmail</t>
  </si>
  <si>
    <t>UserName</t>
  </si>
  <si>
    <t>PassHash</t>
  </si>
  <si>
    <t>PrevPassHash</t>
  </si>
  <si>
    <t>UserLevel</t>
  </si>
  <si>
    <t>Organisation</t>
  </si>
  <si>
    <t>AccountLocked</t>
  </si>
  <si>
    <t>FailedLoginAttempts</t>
  </si>
  <si>
    <t>DatePasswordChanged</t>
  </si>
  <si>
    <t>LogID</t>
  </si>
  <si>
    <t>dbo.errorlog</t>
  </si>
  <si>
    <t>context</t>
  </si>
  <si>
    <t>creationDate</t>
  </si>
  <si>
    <t>textualInformation</t>
  </si>
  <si>
    <t>userName</t>
  </si>
  <si>
    <t>FeatureReferenceID</t>
  </si>
  <si>
    <t>dbo.featurereference</t>
  </si>
  <si>
    <t>dbo.look_feature</t>
  </si>
  <si>
    <t>ArticleAuthor</t>
  </si>
  <si>
    <t>ReferenceYear</t>
  </si>
  <si>
    <t>ArticleTitle</t>
  </si>
  <si>
    <t>ReferenceJournal</t>
  </si>
  <si>
    <t>ArticleOwner</t>
  </si>
  <si>
    <t>BookTitle</t>
  </si>
  <si>
    <t>ArticlePress</t>
  </si>
  <si>
    <t>ArticleWebLink</t>
  </si>
  <si>
    <t>ReferenceText</t>
  </si>
  <si>
    <t>EvidenceSourceID</t>
  </si>
  <si>
    <t>dbo.link_evidencesource</t>
  </si>
  <si>
    <t>dbo.link_featurepressure</t>
  </si>
  <si>
    <t>dbo.look_pressure</t>
  </si>
  <si>
    <t>dbo.look_sensitivityassessmentscore</t>
  </si>
  <si>
    <t>dbo.look_sensitivitiyconfidencescore</t>
  </si>
  <si>
    <t>MatrixID</t>
  </si>
  <si>
    <t>BiotopeCountHigh</t>
  </si>
  <si>
    <t>A field indicating the number of Biotopes with High Sensitivity to this Feature Pressure combination</t>
  </si>
  <si>
    <t>BiotopeCountMedium</t>
  </si>
  <si>
    <t>A field indicating the number of Biotopes with Medium Sensitivity to this Feature Pressure combination</t>
  </si>
  <si>
    <t>BiotopeCountLow</t>
  </si>
  <si>
    <t>A field indicating the number of Biotopes with Low Sensitivity to this Feature Pressure combination</t>
  </si>
  <si>
    <t>BiotopeCountNotSensitive</t>
  </si>
  <si>
    <t>A field indicating the number of Biotopes with Not Sensitive Sensitivity to this Feature Pressure combination</t>
  </si>
  <si>
    <t>BiotopeCountNotAssessed</t>
  </si>
  <si>
    <t>A field indicating the number of Biotopes with Not Assessed Sensitivity to this Feature Pressure combination</t>
  </si>
  <si>
    <t>BiotopeCountNotExposed</t>
  </si>
  <si>
    <t>A field indicating the number of Biotopes with Not Exposed Sensitivity to this Feature Pressure combination</t>
  </si>
  <si>
    <t>dbo.link_featurepressureactivity</t>
  </si>
  <si>
    <t>dbo.look_activity</t>
  </si>
  <si>
    <t>dbo.look_association</t>
  </si>
  <si>
    <t>dbo.link_featureproperty</t>
  </si>
  <si>
    <t>The Feature ID for this link table record</t>
  </si>
  <si>
    <t>PropertyID</t>
  </si>
  <si>
    <t>dbo.look_property</t>
  </si>
  <si>
    <t>The Property ID for this link table record.</t>
  </si>
  <si>
    <t>MilitaryActivitiyID</t>
  </si>
  <si>
    <t>dbo.link_militaryactivitypressure</t>
  </si>
  <si>
    <t>dbo.look_activitycategory</t>
  </si>
  <si>
    <t>ActivityCategoryName</t>
  </si>
  <si>
    <t>ActivityCategoryDescription</t>
  </si>
  <si>
    <t>AssociationName</t>
  </si>
  <si>
    <t>AssociationDescription</t>
  </si>
  <si>
    <t>AssociationColour</t>
  </si>
  <si>
    <t>dbo.look_audittype</t>
  </si>
  <si>
    <t>AuditTypeName</t>
  </si>
  <si>
    <t>BiotopeID</t>
  </si>
  <si>
    <t>dbo.look_biotope</t>
  </si>
  <si>
    <t>The unique ID for this Biotope record.</t>
  </si>
  <si>
    <t>BiotopeName</t>
  </si>
  <si>
    <t>The name of the Biotope, this will likely be consistent with the name of the Biotope in Marlin.</t>
  </si>
  <si>
    <t>BiotopeDescription</t>
  </si>
  <si>
    <t xml:space="preserve">A verbose description of the Biotope, this will likely be consistent witht he data in Marlin. </t>
  </si>
  <si>
    <t>BiotopeURL</t>
  </si>
  <si>
    <t>A URL linking to the Biotope page in the Marlin website.</t>
  </si>
  <si>
    <t>BiotopeCode</t>
  </si>
  <si>
    <t>The Biotope Code, if the EUNIS code convention is used here an examnple would be "A4.711"</t>
  </si>
  <si>
    <t>BiotopeSubTypeID</t>
  </si>
  <si>
    <t>The ID of the Sub Type Property of this Biotope. This is requried to allow correct filtering functionality in the results pages of the various searches.</t>
  </si>
  <si>
    <t>BiotopeDepthZoneID</t>
  </si>
  <si>
    <t>The ID of the Depth Zone Property of this Biotope. This is requried to allow correct filtering functionality in the results pages of the various searches.</t>
  </si>
  <si>
    <t>dbo.look_evidencesource</t>
  </si>
  <si>
    <t>EvidenceSourceName</t>
  </si>
  <si>
    <t>EvidenceSourceDescription</t>
  </si>
  <si>
    <t>dbo.look_featurecategory</t>
  </si>
  <si>
    <t>FeatureIsPMF</t>
  </si>
  <si>
    <t>A flag indicating whether this Feature is categorised as a NatureScot Priority Marine Feature.</t>
  </si>
  <si>
    <t>ParentID</t>
  </si>
  <si>
    <t>A new field to allow the additon of Feature Sub Categories. This is a self-referential foreign key,. meaning that if this field is null, the record is a Feature Category, otherwise if the field refers to another FeatureCategory record then this record is a Feature SubCategory</t>
  </si>
  <si>
    <t>MilitaryActivityID</t>
  </si>
  <si>
    <t>dbo.look_militaryactivity</t>
  </si>
  <si>
    <t>MilitaryActivityType</t>
  </si>
  <si>
    <t>MilitaryActivityName</t>
  </si>
  <si>
    <t>MilitaryActivityCode</t>
  </si>
  <si>
    <t>PressureBenchmark</t>
  </si>
  <si>
    <t>A new field containing an explicit description of the benchmark used for this pressure. These data are currently live on the NatureScot website but will be brought into the FeAST replacement tool as part of the development.</t>
  </si>
  <si>
    <t>PressureExamples</t>
  </si>
  <si>
    <t>A new field containing explicit examples for this pressure. These data are currently live on the NatureScot website but will be brought into the FeAST replacement tool as part of the development.</t>
  </si>
  <si>
    <t>PressureNotes</t>
  </si>
  <si>
    <t>A new field containing notes relating to this pressure, this may include, but is not limited to, links to external sources or additonal information that does not fit into any of the other fields. These data are currently live on the NatureScot website but will be brought into the FeAST replacement tool as part of the development.</t>
  </si>
  <si>
    <t>The unique ID of this Property record</t>
  </si>
  <si>
    <t>PropertyType</t>
  </si>
  <si>
    <t>A new field top hold information about the Property type. From Day 0 this will likely be either Sub Type or Depth Zone</t>
  </si>
  <si>
    <t>PropertyName</t>
  </si>
  <si>
    <t>The name of the Property. For example, Rocky Reef, Mudflat, Littoral, Circalittoral.</t>
  </si>
  <si>
    <t>ConfidenceName</t>
  </si>
  <si>
    <t>ConfidenceDescription</t>
  </si>
  <si>
    <t>SensitivityAssessmentID</t>
  </si>
  <si>
    <t>SensitivityAssessmentName</t>
  </si>
  <si>
    <t>SensitivityAssessmentDescription</t>
  </si>
  <si>
    <t>dbo.look_species</t>
  </si>
  <si>
    <t>name</t>
  </si>
  <si>
    <t>dbo.sysdiagrams</t>
  </si>
  <si>
    <t>principal_id</t>
  </si>
  <si>
    <t>diagram_id</t>
  </si>
  <si>
    <t>version</t>
  </si>
  <si>
    <t>definition</t>
  </si>
  <si>
    <t>BatchID</t>
  </si>
  <si>
    <t>dbo.systemattributes</t>
  </si>
  <si>
    <t>VersionNumber</t>
  </si>
  <si>
    <t>PublicAccess</t>
  </si>
  <si>
    <t>dbo.users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</si>
</sst>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0"/>
      <color rgb="FF000000"/>
      <name val="Arial"/>
      <scheme val="minor"/>
    </font>
    <font>
      <sz val="10"/>
      <color theme="1"/>
      <name val="Arial"/>
      <scheme val="minor"/>
    </font>
    <font>
      <sz val="10"/>
      <color rgb="FF000000"/>
      <name val="Arial"/>
    </font>
    <font>
      <sz val="10"/>
      <color rgb="FFFF9900"/>
      <name val="Arial"/>
      <scheme val="minor"/>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2" fillId="2" borderId="0" xfId="0" applyFont="1" applyFill="1" applyAlignment="1">
      <alignment horizontal="lef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97"/>
  <sheetViews>
    <sheetView tabSelected="1" workbookViewId="0"/>
  </sheetViews>
  <sheetFormatPr defaultColWidth="12.5703125" defaultRowHeight="15.75" customHeight="1"/>
  <cols>
    <col min="2" max="2" width="36" customWidth="1"/>
    <col min="4" max="4" width="52.7109375" customWidth="1"/>
  </cols>
  <sheetData>
    <row r="1" spans="1:14">
      <c r="A1" s="1" t="s">
        <v>0</v>
      </c>
      <c r="B1" s="1" t="s">
        <v>1</v>
      </c>
      <c r="C1" s="1" t="s">
        <v>2</v>
      </c>
      <c r="D1" s="1" t="s">
        <v>3</v>
      </c>
      <c r="E1" s="1" t="s">
        <v>4</v>
      </c>
      <c r="F1" s="1" t="s">
        <v>5</v>
      </c>
      <c r="G1" s="1" t="s">
        <v>6</v>
      </c>
      <c r="H1" s="1" t="s">
        <v>7</v>
      </c>
      <c r="I1" s="1" t="s">
        <v>8</v>
      </c>
      <c r="J1" s="1" t="s">
        <v>9</v>
      </c>
      <c r="K1" s="1" t="s">
        <v>10</v>
      </c>
      <c r="L1" s="1" t="s">
        <v>11</v>
      </c>
      <c r="M1" s="1" t="s">
        <v>12</v>
      </c>
      <c r="N1" s="1" t="s">
        <v>13</v>
      </c>
    </row>
    <row r="2" spans="1:14">
      <c r="A2" s="1">
        <v>1</v>
      </c>
      <c r="B2" s="1" t="s">
        <v>14</v>
      </c>
      <c r="C2" s="1" t="s">
        <v>15</v>
      </c>
      <c r="D2" s="1" t="s">
        <v>16</v>
      </c>
      <c r="E2" s="1" t="s">
        <v>17</v>
      </c>
      <c r="F2" s="1" t="s">
        <v>18</v>
      </c>
      <c r="G2" s="1">
        <v>6</v>
      </c>
      <c r="H2" s="1">
        <v>4</v>
      </c>
      <c r="I2" s="1">
        <v>0</v>
      </c>
    </row>
    <row r="3" spans="1:14">
      <c r="A3" s="1">
        <v>2</v>
      </c>
      <c r="B3" s="1" t="s">
        <v>19</v>
      </c>
      <c r="C3" s="1" t="s">
        <v>15</v>
      </c>
      <c r="D3" s="1" t="s">
        <v>16</v>
      </c>
      <c r="E3" s="1" t="s">
        <v>20</v>
      </c>
      <c r="F3" s="1" t="s">
        <v>18</v>
      </c>
      <c r="G3" s="1">
        <v>4</v>
      </c>
      <c r="H3" s="1">
        <v>1</v>
      </c>
      <c r="I3" s="1">
        <v>0</v>
      </c>
    </row>
    <row r="4" spans="1:14">
      <c r="A4" s="1">
        <v>3</v>
      </c>
      <c r="B4" s="1" t="s">
        <v>21</v>
      </c>
      <c r="C4" s="1" t="s">
        <v>15</v>
      </c>
      <c r="D4" s="1" t="s">
        <v>16</v>
      </c>
      <c r="E4" s="1" t="s">
        <v>20</v>
      </c>
      <c r="F4" s="1" t="s">
        <v>18</v>
      </c>
      <c r="G4" s="1">
        <v>4</v>
      </c>
      <c r="H4" s="1">
        <v>1</v>
      </c>
      <c r="I4" s="1">
        <v>0</v>
      </c>
    </row>
    <row r="5" spans="1:14">
      <c r="A5" s="1">
        <v>4</v>
      </c>
      <c r="B5" s="1" t="s">
        <v>22</v>
      </c>
      <c r="C5" s="1" t="s">
        <v>15</v>
      </c>
      <c r="D5" s="1" t="s">
        <v>16</v>
      </c>
      <c r="E5" s="1" t="s">
        <v>23</v>
      </c>
      <c r="F5" s="1" t="s">
        <v>24</v>
      </c>
      <c r="G5" s="1">
        <v>19</v>
      </c>
      <c r="H5" s="1">
        <v>19</v>
      </c>
      <c r="I5" s="1">
        <v>0</v>
      </c>
    </row>
    <row r="6" spans="1:14">
      <c r="A6" s="1">
        <v>5</v>
      </c>
      <c r="B6" s="1" t="s">
        <v>25</v>
      </c>
      <c r="C6" s="1" t="s">
        <v>15</v>
      </c>
      <c r="D6" s="1" t="s">
        <v>16</v>
      </c>
      <c r="E6" s="1" t="s">
        <v>26</v>
      </c>
      <c r="F6" s="1" t="s">
        <v>24</v>
      </c>
      <c r="G6" s="1">
        <v>65535</v>
      </c>
      <c r="H6" s="1">
        <v>145</v>
      </c>
      <c r="I6" s="1">
        <v>0</v>
      </c>
    </row>
    <row r="7" spans="1:14">
      <c r="A7" s="1">
        <v>6</v>
      </c>
      <c r="B7" s="1" t="s">
        <v>27</v>
      </c>
      <c r="C7" s="1" t="s">
        <v>15</v>
      </c>
      <c r="D7" s="1" t="s">
        <v>16</v>
      </c>
      <c r="E7" s="1" t="s">
        <v>17</v>
      </c>
      <c r="F7" s="1" t="s">
        <v>18</v>
      </c>
      <c r="G7" s="1">
        <v>6</v>
      </c>
      <c r="H7" s="1">
        <v>4</v>
      </c>
      <c r="I7" s="1">
        <v>0</v>
      </c>
    </row>
    <row r="8" spans="1:14">
      <c r="A8" s="1">
        <v>7</v>
      </c>
      <c r="B8" s="1" t="s">
        <v>28</v>
      </c>
      <c r="C8" s="1" t="s">
        <v>15</v>
      </c>
      <c r="D8" s="1" t="s">
        <v>16</v>
      </c>
      <c r="E8" s="1" t="s">
        <v>20</v>
      </c>
      <c r="F8" s="1" t="s">
        <v>18</v>
      </c>
      <c r="G8" s="1">
        <v>4</v>
      </c>
      <c r="H8" s="1">
        <v>2</v>
      </c>
      <c r="I8" s="1">
        <v>0</v>
      </c>
    </row>
    <row r="9" spans="1:14">
      <c r="A9" s="1">
        <v>8</v>
      </c>
      <c r="B9" s="1" t="s">
        <v>29</v>
      </c>
      <c r="C9" s="1" t="s">
        <v>15</v>
      </c>
      <c r="D9" s="1" t="s">
        <v>16</v>
      </c>
      <c r="E9" s="1" t="s">
        <v>20</v>
      </c>
      <c r="F9" s="1" t="s">
        <v>18</v>
      </c>
      <c r="G9" s="1">
        <v>4</v>
      </c>
      <c r="H9" s="1">
        <v>2</v>
      </c>
      <c r="I9" s="1">
        <v>0</v>
      </c>
    </row>
    <row r="10" spans="1:14">
      <c r="A10" s="1">
        <v>9</v>
      </c>
      <c r="B10" s="1" t="s">
        <v>30</v>
      </c>
      <c r="C10" s="1" t="s">
        <v>15</v>
      </c>
      <c r="D10" s="1" t="s">
        <v>16</v>
      </c>
      <c r="E10" s="1" t="s">
        <v>20</v>
      </c>
      <c r="F10" s="1" t="s">
        <v>18</v>
      </c>
      <c r="G10" s="1">
        <v>4</v>
      </c>
      <c r="H10" s="1">
        <v>2</v>
      </c>
      <c r="I10" s="1">
        <v>0</v>
      </c>
    </row>
    <row r="11" spans="1:14">
      <c r="A11" s="1">
        <v>10</v>
      </c>
      <c r="B11" s="1" t="s">
        <v>31</v>
      </c>
      <c r="C11" s="1" t="s">
        <v>15</v>
      </c>
      <c r="D11" s="1" t="s">
        <v>16</v>
      </c>
      <c r="E11" s="1" t="s">
        <v>20</v>
      </c>
      <c r="F11" s="1" t="s">
        <v>18</v>
      </c>
      <c r="G11" s="1">
        <v>4</v>
      </c>
      <c r="H11" s="1">
        <v>1</v>
      </c>
      <c r="I11" s="1">
        <v>0</v>
      </c>
    </row>
    <row r="12" spans="1:14">
      <c r="A12" s="1">
        <v>11</v>
      </c>
      <c r="B12" s="1" t="s">
        <v>32</v>
      </c>
      <c r="C12" s="1" t="s">
        <v>15</v>
      </c>
      <c r="D12" s="1" t="s">
        <v>16</v>
      </c>
      <c r="E12" s="1" t="s">
        <v>26</v>
      </c>
      <c r="F12" s="1" t="s">
        <v>24</v>
      </c>
      <c r="G12" s="1">
        <v>65535</v>
      </c>
      <c r="H12" s="1">
        <v>5496</v>
      </c>
      <c r="I12" s="1">
        <v>0</v>
      </c>
    </row>
    <row r="13" spans="1:14">
      <c r="A13" s="1">
        <v>1</v>
      </c>
      <c r="B13" s="1" t="s">
        <v>33</v>
      </c>
      <c r="C13" s="1" t="s">
        <v>15</v>
      </c>
      <c r="D13" s="1" t="s">
        <v>34</v>
      </c>
      <c r="E13" s="1" t="s">
        <v>35</v>
      </c>
      <c r="F13" s="1" t="s">
        <v>18</v>
      </c>
      <c r="G13" s="1">
        <v>9</v>
      </c>
      <c r="H13" s="1">
        <v>5</v>
      </c>
      <c r="I13" s="1">
        <v>0</v>
      </c>
    </row>
    <row r="14" spans="1:14">
      <c r="A14" s="1">
        <v>2</v>
      </c>
      <c r="B14" s="1" t="s">
        <v>19</v>
      </c>
      <c r="C14" s="1" t="s">
        <v>15</v>
      </c>
      <c r="D14" s="1" t="s">
        <v>34</v>
      </c>
      <c r="E14" s="1" t="s">
        <v>20</v>
      </c>
      <c r="F14" s="1" t="s">
        <v>18</v>
      </c>
      <c r="G14" s="1">
        <v>4</v>
      </c>
      <c r="H14" s="1">
        <v>1</v>
      </c>
      <c r="I14" s="1">
        <v>0</v>
      </c>
    </row>
    <row r="15" spans="1:14">
      <c r="A15" s="1">
        <v>3</v>
      </c>
      <c r="B15" s="1" t="s">
        <v>21</v>
      </c>
      <c r="C15" s="1" t="s">
        <v>15</v>
      </c>
      <c r="D15" s="1" t="s">
        <v>34</v>
      </c>
      <c r="E15" s="1" t="s">
        <v>20</v>
      </c>
      <c r="F15" s="1" t="s">
        <v>18</v>
      </c>
      <c r="G15" s="1">
        <v>4</v>
      </c>
      <c r="H15" s="1">
        <v>1</v>
      </c>
      <c r="I15" s="1">
        <v>0</v>
      </c>
    </row>
    <row r="16" spans="1:14">
      <c r="A16" s="1">
        <v>4</v>
      </c>
      <c r="B16" s="1" t="s">
        <v>22</v>
      </c>
      <c r="C16" s="1" t="s">
        <v>15</v>
      </c>
      <c r="D16" s="1" t="s">
        <v>34</v>
      </c>
      <c r="E16" s="1" t="s">
        <v>23</v>
      </c>
      <c r="F16" s="1" t="s">
        <v>24</v>
      </c>
      <c r="G16" s="1">
        <v>19</v>
      </c>
      <c r="H16" s="1">
        <v>19</v>
      </c>
      <c r="I16" s="1">
        <v>0</v>
      </c>
    </row>
    <row r="17" spans="1:9">
      <c r="A17" s="1">
        <v>5</v>
      </c>
      <c r="B17" s="1" t="s">
        <v>25</v>
      </c>
      <c r="C17" s="1" t="s">
        <v>15</v>
      </c>
      <c r="D17" s="1" t="s">
        <v>34</v>
      </c>
      <c r="E17" s="1" t="s">
        <v>23</v>
      </c>
      <c r="F17" s="1" t="s">
        <v>24</v>
      </c>
      <c r="G17" s="1">
        <v>25</v>
      </c>
      <c r="H17" s="1">
        <v>25</v>
      </c>
      <c r="I17" s="1">
        <v>0</v>
      </c>
    </row>
    <row r="18" spans="1:9">
      <c r="A18" s="1">
        <v>6</v>
      </c>
      <c r="B18" s="1" t="s">
        <v>36</v>
      </c>
      <c r="C18" s="1" t="s">
        <v>15</v>
      </c>
      <c r="D18" s="1" t="s">
        <v>34</v>
      </c>
      <c r="E18" s="1" t="s">
        <v>35</v>
      </c>
      <c r="F18" s="1" t="s">
        <v>18</v>
      </c>
      <c r="G18" s="1">
        <v>9</v>
      </c>
      <c r="H18" s="1">
        <v>5</v>
      </c>
      <c r="I18" s="1">
        <v>0</v>
      </c>
    </row>
    <row r="19" spans="1:9">
      <c r="A19" s="1">
        <v>7</v>
      </c>
      <c r="B19" s="1" t="s">
        <v>37</v>
      </c>
      <c r="C19" s="1" t="s">
        <v>15</v>
      </c>
      <c r="D19" s="1" t="s">
        <v>34</v>
      </c>
      <c r="E19" s="1" t="s">
        <v>20</v>
      </c>
      <c r="F19" s="1" t="s">
        <v>18</v>
      </c>
      <c r="G19" s="1">
        <v>4</v>
      </c>
      <c r="H19" s="1">
        <v>2</v>
      </c>
      <c r="I19" s="1">
        <v>0</v>
      </c>
    </row>
    <row r="20" spans="1:9">
      <c r="A20" s="1">
        <v>8</v>
      </c>
      <c r="B20" s="1" t="s">
        <v>27</v>
      </c>
      <c r="C20" s="1" t="s">
        <v>15</v>
      </c>
      <c r="D20" s="1" t="s">
        <v>34</v>
      </c>
      <c r="E20" s="1" t="s">
        <v>17</v>
      </c>
      <c r="F20" s="1" t="s">
        <v>18</v>
      </c>
      <c r="G20" s="1">
        <v>6</v>
      </c>
      <c r="H20" s="1">
        <v>3</v>
      </c>
      <c r="I20" s="1">
        <v>0</v>
      </c>
    </row>
    <row r="21" spans="1:9">
      <c r="A21" s="1">
        <v>9</v>
      </c>
      <c r="B21" s="1" t="s">
        <v>38</v>
      </c>
      <c r="C21" s="1" t="s">
        <v>15</v>
      </c>
      <c r="D21" s="1" t="s">
        <v>34</v>
      </c>
      <c r="E21" s="1" t="s">
        <v>20</v>
      </c>
      <c r="F21" s="1" t="s">
        <v>18</v>
      </c>
      <c r="G21" s="1">
        <v>4</v>
      </c>
      <c r="H21" s="1">
        <v>2</v>
      </c>
      <c r="I21" s="1">
        <v>0</v>
      </c>
    </row>
    <row r="22" spans="1:9">
      <c r="A22" s="1">
        <v>1</v>
      </c>
      <c r="B22" s="1" t="s">
        <v>39</v>
      </c>
      <c r="C22" s="1" t="s">
        <v>15</v>
      </c>
      <c r="D22" s="1" t="s">
        <v>40</v>
      </c>
      <c r="E22" s="1" t="s">
        <v>20</v>
      </c>
      <c r="F22" s="1" t="s">
        <v>18</v>
      </c>
      <c r="G22" s="1">
        <v>4</v>
      </c>
      <c r="H22" s="1">
        <v>2</v>
      </c>
      <c r="I22" s="1">
        <v>0</v>
      </c>
    </row>
    <row r="23" spans="1:9">
      <c r="A23" s="1">
        <v>2</v>
      </c>
      <c r="B23" s="1" t="s">
        <v>19</v>
      </c>
      <c r="C23" s="1" t="s">
        <v>15</v>
      </c>
      <c r="D23" s="1" t="s">
        <v>40</v>
      </c>
      <c r="E23" s="1" t="s">
        <v>20</v>
      </c>
      <c r="F23" s="1" t="s">
        <v>18</v>
      </c>
      <c r="G23" s="1">
        <v>4</v>
      </c>
      <c r="H23" s="1">
        <v>1</v>
      </c>
      <c r="I23" s="1">
        <v>0</v>
      </c>
    </row>
    <row r="24" spans="1:9">
      <c r="A24" s="1">
        <v>3</v>
      </c>
      <c r="B24" s="1" t="s">
        <v>21</v>
      </c>
      <c r="C24" s="1" t="s">
        <v>15</v>
      </c>
      <c r="D24" s="1" t="s">
        <v>40</v>
      </c>
      <c r="E24" s="1" t="s">
        <v>20</v>
      </c>
      <c r="F24" s="1" t="s">
        <v>18</v>
      </c>
      <c r="G24" s="1">
        <v>4</v>
      </c>
      <c r="H24" s="1">
        <v>1</v>
      </c>
      <c r="I24" s="1">
        <v>0</v>
      </c>
    </row>
    <row r="25" spans="1:9">
      <c r="A25" s="1">
        <v>4</v>
      </c>
      <c r="B25" s="1" t="s">
        <v>22</v>
      </c>
      <c r="C25" s="1" t="s">
        <v>15</v>
      </c>
      <c r="D25" s="1" t="s">
        <v>40</v>
      </c>
      <c r="E25" s="1" t="s">
        <v>23</v>
      </c>
      <c r="F25" s="1" t="s">
        <v>24</v>
      </c>
      <c r="G25" s="1">
        <v>19</v>
      </c>
      <c r="H25" s="1">
        <v>19</v>
      </c>
      <c r="I25" s="1">
        <v>0</v>
      </c>
    </row>
    <row r="26" spans="1:9">
      <c r="A26" s="1">
        <v>5</v>
      </c>
      <c r="B26" s="1" t="s">
        <v>25</v>
      </c>
      <c r="C26" s="1" t="s">
        <v>15</v>
      </c>
      <c r="D26" s="1" t="s">
        <v>40</v>
      </c>
      <c r="E26" s="1" t="s">
        <v>23</v>
      </c>
      <c r="F26" s="1" t="s">
        <v>24</v>
      </c>
      <c r="G26" s="1">
        <v>74</v>
      </c>
      <c r="H26" s="1">
        <v>74</v>
      </c>
      <c r="I26" s="1">
        <v>0</v>
      </c>
    </row>
    <row r="27" spans="1:9">
      <c r="A27" s="1">
        <v>6</v>
      </c>
      <c r="B27" s="1" t="s">
        <v>37</v>
      </c>
      <c r="C27" s="1" t="s">
        <v>15</v>
      </c>
      <c r="D27" s="1" t="s">
        <v>40</v>
      </c>
      <c r="E27" s="1" t="s">
        <v>20</v>
      </c>
      <c r="F27" s="1" t="s">
        <v>18</v>
      </c>
      <c r="G27" s="1">
        <v>4</v>
      </c>
      <c r="H27" s="1">
        <v>2</v>
      </c>
      <c r="I27" s="1">
        <v>0</v>
      </c>
    </row>
    <row r="28" spans="1:9">
      <c r="A28" s="1">
        <v>7</v>
      </c>
      <c r="B28" s="1" t="s">
        <v>41</v>
      </c>
      <c r="C28" s="1" t="s">
        <v>15</v>
      </c>
      <c r="D28" s="1" t="s">
        <v>40</v>
      </c>
      <c r="E28" s="1" t="s">
        <v>23</v>
      </c>
      <c r="F28" s="1" t="s">
        <v>24</v>
      </c>
      <c r="G28" s="1">
        <v>75</v>
      </c>
      <c r="H28" s="1">
        <v>75</v>
      </c>
      <c r="I28" s="1">
        <v>0</v>
      </c>
    </row>
    <row r="29" spans="1:9">
      <c r="A29" s="1">
        <v>8</v>
      </c>
      <c r="B29" s="1" t="s">
        <v>42</v>
      </c>
      <c r="C29" s="1" t="s">
        <v>15</v>
      </c>
      <c r="D29" s="1" t="s">
        <v>40</v>
      </c>
      <c r="E29" s="1" t="s">
        <v>20</v>
      </c>
      <c r="F29" s="1" t="s">
        <v>18</v>
      </c>
      <c r="G29" s="1">
        <v>4</v>
      </c>
      <c r="H29" s="1">
        <v>2</v>
      </c>
      <c r="I29" s="1">
        <v>0</v>
      </c>
    </row>
    <row r="30" spans="1:9">
      <c r="A30" s="1">
        <v>9</v>
      </c>
      <c r="B30" s="1" t="s">
        <v>43</v>
      </c>
      <c r="C30" s="1" t="s">
        <v>15</v>
      </c>
      <c r="D30" s="1" t="s">
        <v>40</v>
      </c>
      <c r="E30" s="1" t="s">
        <v>23</v>
      </c>
      <c r="F30" s="1" t="s">
        <v>24</v>
      </c>
      <c r="G30" s="1">
        <v>0</v>
      </c>
      <c r="H30" s="1">
        <v>0</v>
      </c>
      <c r="I30" s="1">
        <v>0</v>
      </c>
    </row>
    <row r="31" spans="1:9">
      <c r="A31" s="1">
        <v>10</v>
      </c>
      <c r="B31" s="1" t="s">
        <v>44</v>
      </c>
      <c r="C31" s="1" t="s">
        <v>15</v>
      </c>
      <c r="D31" s="1" t="s">
        <v>40</v>
      </c>
      <c r="E31" s="1" t="s">
        <v>23</v>
      </c>
      <c r="F31" s="1" t="s">
        <v>24</v>
      </c>
      <c r="G31" s="1">
        <v>156</v>
      </c>
      <c r="H31" s="1">
        <v>156</v>
      </c>
      <c r="I31" s="1">
        <v>0</v>
      </c>
    </row>
    <row r="32" spans="1:9">
      <c r="A32" s="1">
        <v>1</v>
      </c>
      <c r="B32" s="1" t="s">
        <v>45</v>
      </c>
      <c r="C32" s="1" t="s">
        <v>15</v>
      </c>
      <c r="D32" s="1" t="s">
        <v>46</v>
      </c>
      <c r="E32" s="1" t="s">
        <v>17</v>
      </c>
      <c r="F32" s="1" t="s">
        <v>18</v>
      </c>
      <c r="G32" s="1">
        <v>6</v>
      </c>
      <c r="H32" s="1">
        <v>3</v>
      </c>
      <c r="I32" s="1">
        <v>0</v>
      </c>
    </row>
    <row r="33" spans="1:9">
      <c r="A33" s="1">
        <v>2</v>
      </c>
      <c r="B33" s="1" t="s">
        <v>19</v>
      </c>
      <c r="C33" s="1" t="s">
        <v>15</v>
      </c>
      <c r="D33" s="1" t="s">
        <v>46</v>
      </c>
      <c r="E33" s="1" t="s">
        <v>20</v>
      </c>
      <c r="F33" s="1" t="s">
        <v>18</v>
      </c>
      <c r="G33" s="1">
        <v>4</v>
      </c>
      <c r="H33" s="1">
        <v>1</v>
      </c>
      <c r="I33" s="1">
        <v>0</v>
      </c>
    </row>
    <row r="34" spans="1:9">
      <c r="A34" s="1">
        <v>3</v>
      </c>
      <c r="B34" s="1" t="s">
        <v>21</v>
      </c>
      <c r="C34" s="1" t="s">
        <v>15</v>
      </c>
      <c r="D34" s="1" t="s">
        <v>46</v>
      </c>
      <c r="E34" s="1" t="s">
        <v>20</v>
      </c>
      <c r="F34" s="1" t="s">
        <v>18</v>
      </c>
      <c r="G34" s="1">
        <v>4</v>
      </c>
      <c r="H34" s="1">
        <v>1</v>
      </c>
      <c r="I34" s="1">
        <v>0</v>
      </c>
    </row>
    <row r="35" spans="1:9">
      <c r="A35" s="1">
        <v>4</v>
      </c>
      <c r="B35" s="1" t="s">
        <v>22</v>
      </c>
      <c r="C35" s="1" t="s">
        <v>15</v>
      </c>
      <c r="D35" s="1" t="s">
        <v>46</v>
      </c>
      <c r="E35" s="1" t="s">
        <v>23</v>
      </c>
      <c r="F35" s="1" t="s">
        <v>24</v>
      </c>
      <c r="G35" s="1">
        <v>19</v>
      </c>
      <c r="H35" s="1">
        <v>19</v>
      </c>
      <c r="I35" s="1">
        <v>0</v>
      </c>
    </row>
    <row r="36" spans="1:9">
      <c r="A36" s="1">
        <v>5</v>
      </c>
      <c r="B36" s="1" t="s">
        <v>25</v>
      </c>
      <c r="C36" s="1" t="s">
        <v>15</v>
      </c>
      <c r="D36" s="1" t="s">
        <v>46</v>
      </c>
      <c r="E36" s="1" t="s">
        <v>23</v>
      </c>
      <c r="F36" s="1" t="s">
        <v>24</v>
      </c>
      <c r="G36" s="1">
        <v>213</v>
      </c>
      <c r="H36" s="1">
        <v>213</v>
      </c>
      <c r="I36" s="1">
        <v>0</v>
      </c>
    </row>
    <row r="37" spans="1:9">
      <c r="A37" s="1">
        <v>6</v>
      </c>
      <c r="B37" s="1" t="s">
        <v>28</v>
      </c>
      <c r="C37" s="1" t="s">
        <v>15</v>
      </c>
      <c r="D37" s="1" t="s">
        <v>46</v>
      </c>
      <c r="E37" s="1" t="s">
        <v>17</v>
      </c>
      <c r="F37" s="1" t="s">
        <v>18</v>
      </c>
      <c r="G37" s="1">
        <v>6</v>
      </c>
      <c r="H37" s="1">
        <v>3</v>
      </c>
      <c r="I37" s="1">
        <v>0</v>
      </c>
    </row>
    <row r="38" spans="1:9">
      <c r="A38" s="1">
        <v>7</v>
      </c>
      <c r="B38" s="1" t="s">
        <v>47</v>
      </c>
      <c r="C38" s="1" t="s">
        <v>15</v>
      </c>
      <c r="D38" s="1" t="s">
        <v>46</v>
      </c>
      <c r="E38" s="1" t="s">
        <v>23</v>
      </c>
      <c r="F38" s="1" t="s">
        <v>24</v>
      </c>
      <c r="G38" s="1">
        <v>53</v>
      </c>
      <c r="H38" s="1">
        <v>53</v>
      </c>
      <c r="I38" s="1">
        <v>0</v>
      </c>
    </row>
    <row r="39" spans="1:9">
      <c r="A39" s="1">
        <v>8</v>
      </c>
      <c r="B39" s="1" t="s">
        <v>48</v>
      </c>
      <c r="C39" s="1" t="s">
        <v>15</v>
      </c>
      <c r="D39" s="1" t="s">
        <v>46</v>
      </c>
      <c r="E39" s="1" t="s">
        <v>20</v>
      </c>
      <c r="F39" s="1" t="s">
        <v>18</v>
      </c>
      <c r="G39" s="1">
        <v>4</v>
      </c>
      <c r="H39" s="1">
        <v>2</v>
      </c>
      <c r="I39" s="1">
        <v>0</v>
      </c>
    </row>
    <row r="40" spans="1:9">
      <c r="A40" s="1">
        <v>9</v>
      </c>
      <c r="B40" s="1" t="s">
        <v>49</v>
      </c>
      <c r="C40" s="1" t="s">
        <v>15</v>
      </c>
      <c r="D40" s="1" t="s">
        <v>46</v>
      </c>
      <c r="E40" s="1" t="s">
        <v>26</v>
      </c>
      <c r="F40" s="1" t="s">
        <v>24</v>
      </c>
      <c r="G40" s="1">
        <v>65535</v>
      </c>
      <c r="H40" s="1">
        <v>429</v>
      </c>
      <c r="I40" s="1">
        <v>0</v>
      </c>
    </row>
    <row r="41" spans="1:9">
      <c r="A41" s="1">
        <v>1</v>
      </c>
      <c r="B41" s="1" t="s">
        <v>50</v>
      </c>
      <c r="C41" s="1" t="s">
        <v>15</v>
      </c>
      <c r="D41" s="1" t="s">
        <v>51</v>
      </c>
      <c r="E41" s="1" t="s">
        <v>20</v>
      </c>
      <c r="F41" s="1" t="s">
        <v>18</v>
      </c>
      <c r="G41" s="1">
        <v>4</v>
      </c>
      <c r="H41" s="1">
        <v>2</v>
      </c>
      <c r="I41" s="1">
        <v>0</v>
      </c>
    </row>
    <row r="42" spans="1:9">
      <c r="A42" s="1">
        <v>2</v>
      </c>
      <c r="B42" s="1" t="s">
        <v>19</v>
      </c>
      <c r="C42" s="1" t="s">
        <v>15</v>
      </c>
      <c r="D42" s="1" t="s">
        <v>51</v>
      </c>
      <c r="E42" s="1" t="s">
        <v>20</v>
      </c>
      <c r="F42" s="1" t="s">
        <v>18</v>
      </c>
      <c r="G42" s="1">
        <v>4</v>
      </c>
      <c r="H42" s="1">
        <v>1</v>
      </c>
      <c r="I42" s="1">
        <v>0</v>
      </c>
    </row>
    <row r="43" spans="1:9">
      <c r="A43" s="1">
        <v>3</v>
      </c>
      <c r="B43" s="1" t="s">
        <v>21</v>
      </c>
      <c r="C43" s="1" t="s">
        <v>15</v>
      </c>
      <c r="D43" s="1" t="s">
        <v>51</v>
      </c>
      <c r="E43" s="1" t="s">
        <v>20</v>
      </c>
      <c r="F43" s="1" t="s">
        <v>18</v>
      </c>
      <c r="G43" s="1">
        <v>4</v>
      </c>
      <c r="H43" s="1">
        <v>1</v>
      </c>
      <c r="I43" s="1">
        <v>0</v>
      </c>
    </row>
    <row r="44" spans="1:9">
      <c r="A44" s="1">
        <v>4</v>
      </c>
      <c r="B44" s="1" t="s">
        <v>22</v>
      </c>
      <c r="C44" s="1" t="s">
        <v>15</v>
      </c>
      <c r="D44" s="1" t="s">
        <v>51</v>
      </c>
      <c r="E44" s="1" t="s">
        <v>23</v>
      </c>
      <c r="F44" s="1" t="s">
        <v>24</v>
      </c>
      <c r="G44" s="1">
        <v>19</v>
      </c>
      <c r="H44" s="1">
        <v>19</v>
      </c>
      <c r="I44" s="1">
        <v>0</v>
      </c>
    </row>
    <row r="45" spans="1:9">
      <c r="A45" s="1">
        <v>5</v>
      </c>
      <c r="B45" s="1" t="s">
        <v>25</v>
      </c>
      <c r="C45" s="1" t="s">
        <v>15</v>
      </c>
      <c r="D45" s="1" t="s">
        <v>51</v>
      </c>
      <c r="E45" s="1" t="s">
        <v>23</v>
      </c>
      <c r="F45" s="1" t="s">
        <v>24</v>
      </c>
      <c r="G45" s="1">
        <v>109</v>
      </c>
      <c r="H45" s="1">
        <v>109</v>
      </c>
      <c r="I45" s="1">
        <v>0</v>
      </c>
    </row>
    <row r="46" spans="1:9">
      <c r="A46" s="1">
        <v>6</v>
      </c>
      <c r="B46" s="1" t="s">
        <v>48</v>
      </c>
      <c r="C46" s="1" t="s">
        <v>15</v>
      </c>
      <c r="D46" s="1" t="s">
        <v>51</v>
      </c>
      <c r="E46" s="1" t="s">
        <v>20</v>
      </c>
      <c r="F46" s="1" t="s">
        <v>18</v>
      </c>
      <c r="G46" s="1">
        <v>4</v>
      </c>
      <c r="H46" s="1">
        <v>2</v>
      </c>
      <c r="I46" s="1">
        <v>0</v>
      </c>
    </row>
    <row r="47" spans="1:9">
      <c r="A47" s="1">
        <v>7</v>
      </c>
      <c r="B47" s="1" t="s">
        <v>52</v>
      </c>
      <c r="C47" s="1" t="s">
        <v>15</v>
      </c>
      <c r="D47" s="1" t="s">
        <v>51</v>
      </c>
      <c r="E47" s="1" t="s">
        <v>23</v>
      </c>
      <c r="F47" s="1" t="s">
        <v>24</v>
      </c>
      <c r="G47" s="1">
        <v>54</v>
      </c>
      <c r="H47" s="1">
        <v>54</v>
      </c>
      <c r="I47" s="1">
        <v>0</v>
      </c>
    </row>
    <row r="48" spans="1:9">
      <c r="A48" s="1">
        <v>8</v>
      </c>
      <c r="B48" s="1" t="s">
        <v>53</v>
      </c>
      <c r="C48" s="1" t="s">
        <v>15</v>
      </c>
      <c r="D48" s="1" t="s">
        <v>51</v>
      </c>
      <c r="E48" s="1" t="s">
        <v>23</v>
      </c>
      <c r="F48" s="1" t="s">
        <v>24</v>
      </c>
      <c r="G48" s="1">
        <v>106</v>
      </c>
      <c r="H48" s="1">
        <v>106</v>
      </c>
      <c r="I48" s="1">
        <v>0</v>
      </c>
    </row>
    <row r="49" spans="1:9">
      <c r="A49" s="1">
        <v>1</v>
      </c>
      <c r="B49" s="1" t="s">
        <v>54</v>
      </c>
      <c r="C49" s="1" t="s">
        <v>15</v>
      </c>
      <c r="D49" s="1" t="s">
        <v>55</v>
      </c>
      <c r="E49" s="1" t="s">
        <v>20</v>
      </c>
      <c r="F49" s="1" t="s">
        <v>18</v>
      </c>
      <c r="G49" s="1">
        <v>4</v>
      </c>
      <c r="H49" s="1">
        <v>2</v>
      </c>
      <c r="I49" s="1">
        <v>0</v>
      </c>
    </row>
    <row r="50" spans="1:9">
      <c r="A50" s="1">
        <v>2</v>
      </c>
      <c r="B50" s="1" t="s">
        <v>19</v>
      </c>
      <c r="C50" s="1" t="s">
        <v>15</v>
      </c>
      <c r="D50" s="1" t="s">
        <v>55</v>
      </c>
      <c r="E50" s="1" t="s">
        <v>20</v>
      </c>
      <c r="F50" s="1" t="s">
        <v>18</v>
      </c>
      <c r="G50" s="1">
        <v>4</v>
      </c>
      <c r="H50" s="1">
        <v>1</v>
      </c>
      <c r="I50" s="1">
        <v>0</v>
      </c>
    </row>
    <row r="51" spans="1:9">
      <c r="A51" s="1">
        <v>3</v>
      </c>
      <c r="B51" s="1" t="s">
        <v>22</v>
      </c>
      <c r="C51" s="1" t="s">
        <v>15</v>
      </c>
      <c r="D51" s="1" t="s">
        <v>55</v>
      </c>
      <c r="E51" s="1" t="s">
        <v>23</v>
      </c>
      <c r="F51" s="1" t="s">
        <v>24</v>
      </c>
      <c r="G51" s="1">
        <v>19</v>
      </c>
      <c r="H51" s="1">
        <v>19</v>
      </c>
      <c r="I51" s="1">
        <v>0</v>
      </c>
    </row>
    <row r="52" spans="1:9">
      <c r="A52" s="1">
        <v>4</v>
      </c>
      <c r="B52" s="1" t="s">
        <v>25</v>
      </c>
      <c r="C52" s="1" t="s">
        <v>15</v>
      </c>
      <c r="D52" s="1" t="s">
        <v>55</v>
      </c>
      <c r="E52" s="1" t="s">
        <v>23</v>
      </c>
      <c r="F52" s="1" t="s">
        <v>24</v>
      </c>
      <c r="G52" s="1">
        <v>68</v>
      </c>
      <c r="H52" s="1">
        <v>68</v>
      </c>
      <c r="I52" s="1">
        <v>0</v>
      </c>
    </row>
    <row r="53" spans="1:9">
      <c r="A53" s="1">
        <v>5</v>
      </c>
      <c r="B53" s="1" t="s">
        <v>21</v>
      </c>
      <c r="C53" s="1" t="s">
        <v>15</v>
      </c>
      <c r="D53" s="1" t="s">
        <v>55</v>
      </c>
      <c r="E53" s="1" t="s">
        <v>20</v>
      </c>
      <c r="F53" s="1" t="s">
        <v>18</v>
      </c>
      <c r="G53" s="1">
        <v>4</v>
      </c>
      <c r="H53" s="1">
        <v>1</v>
      </c>
      <c r="I53" s="1">
        <v>0</v>
      </c>
    </row>
    <row r="54" spans="1:9">
      <c r="A54" s="1">
        <v>6</v>
      </c>
      <c r="B54" s="1" t="s">
        <v>29</v>
      </c>
      <c r="C54" s="1" t="s">
        <v>15</v>
      </c>
      <c r="D54" s="1" t="s">
        <v>55</v>
      </c>
      <c r="E54" s="1" t="s">
        <v>20</v>
      </c>
      <c r="F54" s="1" t="s">
        <v>18</v>
      </c>
      <c r="G54" s="1">
        <v>4</v>
      </c>
      <c r="H54" s="1">
        <v>2</v>
      </c>
      <c r="I54" s="1">
        <v>0</v>
      </c>
    </row>
    <row r="55" spans="1:9">
      <c r="A55" s="1">
        <v>7</v>
      </c>
      <c r="B55" s="1" t="s">
        <v>56</v>
      </c>
      <c r="C55" s="1" t="s">
        <v>15</v>
      </c>
      <c r="D55" s="1" t="s">
        <v>55</v>
      </c>
      <c r="E55" s="1" t="s">
        <v>23</v>
      </c>
      <c r="F55" s="1" t="s">
        <v>24</v>
      </c>
      <c r="G55" s="1">
        <v>86</v>
      </c>
      <c r="H55" s="1">
        <v>86</v>
      </c>
      <c r="I55" s="1">
        <v>0</v>
      </c>
    </row>
    <row r="56" spans="1:9">
      <c r="A56" s="1">
        <v>8</v>
      </c>
      <c r="B56" s="1" t="s">
        <v>57</v>
      </c>
      <c r="C56" s="1" t="s">
        <v>15</v>
      </c>
      <c r="D56" s="1" t="s">
        <v>55</v>
      </c>
      <c r="E56" s="1" t="s">
        <v>26</v>
      </c>
      <c r="F56" s="1" t="s">
        <v>24</v>
      </c>
      <c r="G56" s="1">
        <v>65535</v>
      </c>
      <c r="H56" s="1">
        <v>644</v>
      </c>
      <c r="I56" s="1">
        <v>0</v>
      </c>
    </row>
    <row r="57" spans="1:9">
      <c r="A57" s="1">
        <v>1</v>
      </c>
      <c r="B57" s="1" t="s">
        <v>58</v>
      </c>
      <c r="C57" s="1" t="s">
        <v>15</v>
      </c>
      <c r="D57" s="1" t="s">
        <v>59</v>
      </c>
      <c r="E57" s="1" t="s">
        <v>23</v>
      </c>
      <c r="F57" s="1" t="s">
        <v>24</v>
      </c>
      <c r="G57" s="1">
        <v>0</v>
      </c>
      <c r="H57" s="1">
        <v>0</v>
      </c>
      <c r="I57" s="1">
        <v>0</v>
      </c>
    </row>
    <row r="58" spans="1:9">
      <c r="A58" s="1">
        <v>2</v>
      </c>
      <c r="B58" s="1" t="s">
        <v>19</v>
      </c>
      <c r="C58" s="1" t="s">
        <v>15</v>
      </c>
      <c r="D58" s="1" t="s">
        <v>59</v>
      </c>
      <c r="E58" s="1" t="s">
        <v>23</v>
      </c>
      <c r="F58" s="1" t="s">
        <v>24</v>
      </c>
      <c r="G58" s="1">
        <v>0</v>
      </c>
      <c r="H58" s="1">
        <v>0</v>
      </c>
      <c r="I58" s="1">
        <v>0</v>
      </c>
    </row>
    <row r="59" spans="1:9">
      <c r="A59" s="1">
        <v>3</v>
      </c>
      <c r="B59" s="1" t="s">
        <v>21</v>
      </c>
      <c r="C59" s="1" t="s">
        <v>15</v>
      </c>
      <c r="D59" s="1" t="s">
        <v>59</v>
      </c>
      <c r="E59" s="1" t="s">
        <v>23</v>
      </c>
      <c r="F59" s="1" t="s">
        <v>24</v>
      </c>
      <c r="G59" s="1">
        <v>0</v>
      </c>
      <c r="H59" s="1">
        <v>0</v>
      </c>
      <c r="I59" s="1">
        <v>0</v>
      </c>
    </row>
    <row r="60" spans="1:9">
      <c r="A60" s="1">
        <v>4</v>
      </c>
      <c r="B60" s="1" t="s">
        <v>22</v>
      </c>
      <c r="C60" s="1" t="s">
        <v>15</v>
      </c>
      <c r="D60" s="1" t="s">
        <v>59</v>
      </c>
      <c r="E60" s="1" t="s">
        <v>23</v>
      </c>
      <c r="F60" s="1" t="s">
        <v>24</v>
      </c>
      <c r="G60" s="1">
        <v>0</v>
      </c>
      <c r="H60" s="1">
        <v>0</v>
      </c>
      <c r="I60" s="1">
        <v>0</v>
      </c>
    </row>
    <row r="61" spans="1:9">
      <c r="A61" s="1">
        <v>5</v>
      </c>
      <c r="B61" s="1" t="s">
        <v>25</v>
      </c>
      <c r="C61" s="1" t="s">
        <v>15</v>
      </c>
      <c r="D61" s="1" t="s">
        <v>59</v>
      </c>
      <c r="E61" s="1" t="s">
        <v>23</v>
      </c>
      <c r="F61" s="1" t="s">
        <v>24</v>
      </c>
      <c r="G61" s="1">
        <v>0</v>
      </c>
      <c r="H61" s="1">
        <v>0</v>
      </c>
      <c r="I61" s="1">
        <v>0</v>
      </c>
    </row>
    <row r="62" spans="1:9">
      <c r="A62" s="1">
        <v>6</v>
      </c>
      <c r="B62" s="1" t="s">
        <v>60</v>
      </c>
      <c r="C62" s="1" t="s">
        <v>15</v>
      </c>
      <c r="D62" s="1" t="s">
        <v>59</v>
      </c>
      <c r="E62" s="1" t="s">
        <v>23</v>
      </c>
      <c r="F62" s="1" t="s">
        <v>24</v>
      </c>
      <c r="G62" s="1">
        <v>0</v>
      </c>
      <c r="H62" s="1">
        <v>0</v>
      </c>
      <c r="I62" s="1">
        <v>0</v>
      </c>
    </row>
    <row r="63" spans="1:9">
      <c r="A63" s="1">
        <v>7</v>
      </c>
      <c r="B63" s="1" t="s">
        <v>61</v>
      </c>
      <c r="C63" s="1" t="s">
        <v>15</v>
      </c>
      <c r="D63" s="1" t="s">
        <v>59</v>
      </c>
      <c r="E63" s="1" t="s">
        <v>23</v>
      </c>
      <c r="F63" s="1" t="s">
        <v>24</v>
      </c>
      <c r="G63" s="1">
        <v>0</v>
      </c>
      <c r="H63" s="1">
        <v>0</v>
      </c>
      <c r="I63" s="1">
        <v>0</v>
      </c>
    </row>
    <row r="64" spans="1:9">
      <c r="A64" s="1">
        <v>8</v>
      </c>
      <c r="B64" s="1" t="s">
        <v>62</v>
      </c>
      <c r="C64" s="1" t="s">
        <v>15</v>
      </c>
      <c r="D64" s="1" t="s">
        <v>59</v>
      </c>
      <c r="E64" s="1" t="s">
        <v>23</v>
      </c>
      <c r="F64" s="1" t="s">
        <v>24</v>
      </c>
      <c r="G64" s="1">
        <v>0</v>
      </c>
      <c r="H64" s="1">
        <v>0</v>
      </c>
      <c r="I64" s="1">
        <v>0</v>
      </c>
    </row>
    <row r="65" spans="1:9">
      <c r="A65" s="1">
        <v>9</v>
      </c>
      <c r="B65" s="1" t="s">
        <v>63</v>
      </c>
      <c r="C65" s="1" t="s">
        <v>15</v>
      </c>
      <c r="D65" s="1" t="s">
        <v>59</v>
      </c>
      <c r="E65" s="1" t="s">
        <v>23</v>
      </c>
      <c r="F65" s="1" t="s">
        <v>24</v>
      </c>
      <c r="G65" s="1">
        <v>0</v>
      </c>
      <c r="H65" s="1">
        <v>0</v>
      </c>
      <c r="I65" s="1">
        <v>0</v>
      </c>
    </row>
    <row r="66" spans="1:9">
      <c r="A66" s="1">
        <v>10</v>
      </c>
      <c r="B66" s="1" t="s">
        <v>64</v>
      </c>
      <c r="C66" s="1" t="s">
        <v>15</v>
      </c>
      <c r="D66" s="1" t="s">
        <v>59</v>
      </c>
      <c r="E66" s="1" t="s">
        <v>23</v>
      </c>
      <c r="F66" s="1" t="s">
        <v>24</v>
      </c>
      <c r="G66" s="1">
        <v>0</v>
      </c>
      <c r="H66" s="1">
        <v>0</v>
      </c>
      <c r="I66" s="1">
        <v>0</v>
      </c>
    </row>
    <row r="67" spans="1:9">
      <c r="A67" s="1">
        <v>11</v>
      </c>
      <c r="B67" s="1" t="s">
        <v>65</v>
      </c>
      <c r="C67" s="1" t="s">
        <v>15</v>
      </c>
      <c r="D67" s="1" t="s">
        <v>59</v>
      </c>
      <c r="E67" s="1" t="s">
        <v>23</v>
      </c>
      <c r="F67" s="1" t="s">
        <v>24</v>
      </c>
      <c r="G67" s="1">
        <v>0</v>
      </c>
      <c r="H67" s="1">
        <v>0</v>
      </c>
      <c r="I67" s="1">
        <v>0</v>
      </c>
    </row>
    <row r="68" spans="1:9">
      <c r="A68" s="1">
        <v>1</v>
      </c>
      <c r="B68" s="1" t="s">
        <v>66</v>
      </c>
      <c r="C68" s="1" t="s">
        <v>15</v>
      </c>
      <c r="D68" s="1" t="s">
        <v>67</v>
      </c>
      <c r="E68" s="1" t="s">
        <v>20</v>
      </c>
      <c r="F68" s="1" t="s">
        <v>18</v>
      </c>
      <c r="G68" s="1">
        <v>4</v>
      </c>
      <c r="H68" s="1">
        <v>2</v>
      </c>
      <c r="I68" s="1">
        <v>0</v>
      </c>
    </row>
    <row r="69" spans="1:9">
      <c r="A69" s="1">
        <v>2</v>
      </c>
      <c r="B69" s="1" t="s">
        <v>68</v>
      </c>
      <c r="C69" s="1" t="s">
        <v>15</v>
      </c>
      <c r="D69" s="1" t="s">
        <v>67</v>
      </c>
      <c r="E69" s="1" t="s">
        <v>23</v>
      </c>
      <c r="F69" s="1" t="s">
        <v>24</v>
      </c>
      <c r="G69" s="1">
        <v>7</v>
      </c>
      <c r="H69" s="1">
        <v>7</v>
      </c>
      <c r="I69" s="1">
        <v>0</v>
      </c>
    </row>
    <row r="70" spans="1:9">
      <c r="A70" s="1">
        <v>3</v>
      </c>
      <c r="B70" s="1" t="s">
        <v>69</v>
      </c>
      <c r="C70" s="1" t="s">
        <v>15</v>
      </c>
      <c r="D70" s="1" t="s">
        <v>67</v>
      </c>
      <c r="E70" s="1" t="s">
        <v>23</v>
      </c>
      <c r="F70" s="1" t="s">
        <v>24</v>
      </c>
      <c r="G70" s="1">
        <v>8</v>
      </c>
      <c r="H70" s="1">
        <v>8</v>
      </c>
      <c r="I70" s="1">
        <v>0</v>
      </c>
    </row>
    <row r="71" spans="1:9">
      <c r="A71" s="1">
        <v>4</v>
      </c>
      <c r="B71" s="1" t="s">
        <v>70</v>
      </c>
      <c r="C71" s="1" t="s">
        <v>15</v>
      </c>
      <c r="D71" s="1" t="s">
        <v>67</v>
      </c>
      <c r="E71" s="1" t="s">
        <v>23</v>
      </c>
      <c r="F71" s="1" t="s">
        <v>24</v>
      </c>
      <c r="G71" s="1">
        <v>35</v>
      </c>
      <c r="H71" s="1">
        <v>35</v>
      </c>
      <c r="I71" s="1">
        <v>0</v>
      </c>
    </row>
    <row r="72" spans="1:9">
      <c r="A72" s="1">
        <v>5</v>
      </c>
      <c r="B72" s="1" t="s">
        <v>71</v>
      </c>
      <c r="C72" s="1" t="s">
        <v>15</v>
      </c>
      <c r="D72" s="1" t="s">
        <v>67</v>
      </c>
      <c r="E72" s="1" t="s">
        <v>23</v>
      </c>
      <c r="F72" s="1" t="s">
        <v>24</v>
      </c>
      <c r="G72" s="1">
        <v>35</v>
      </c>
      <c r="H72" s="1">
        <v>35</v>
      </c>
      <c r="I72" s="1">
        <v>0</v>
      </c>
    </row>
    <row r="73" spans="1:9">
      <c r="A73" s="1">
        <v>6</v>
      </c>
      <c r="B73" s="1" t="s">
        <v>72</v>
      </c>
      <c r="C73" s="1" t="s">
        <v>15</v>
      </c>
      <c r="D73" s="1" t="s">
        <v>67</v>
      </c>
      <c r="E73" s="1" t="s">
        <v>23</v>
      </c>
      <c r="F73" s="1" t="s">
        <v>24</v>
      </c>
      <c r="G73" s="1">
        <v>40</v>
      </c>
      <c r="H73" s="1">
        <v>40</v>
      </c>
      <c r="I73" s="1">
        <v>0</v>
      </c>
    </row>
    <row r="74" spans="1:9">
      <c r="A74" s="1">
        <v>7</v>
      </c>
      <c r="B74" s="1" t="s">
        <v>73</v>
      </c>
      <c r="C74" s="1" t="s">
        <v>15</v>
      </c>
      <c r="D74" s="1" t="s">
        <v>67</v>
      </c>
      <c r="E74" s="1" t="s">
        <v>23</v>
      </c>
      <c r="F74" s="1" t="s">
        <v>24</v>
      </c>
      <c r="G74" s="1">
        <v>40</v>
      </c>
      <c r="H74" s="1">
        <v>40</v>
      </c>
      <c r="I74" s="1">
        <v>0</v>
      </c>
    </row>
    <row r="75" spans="1:9">
      <c r="A75" s="1">
        <v>8</v>
      </c>
      <c r="B75" s="1" t="s">
        <v>74</v>
      </c>
      <c r="C75" s="1" t="s">
        <v>15</v>
      </c>
      <c r="D75" s="1" t="s">
        <v>67</v>
      </c>
      <c r="E75" s="1" t="s">
        <v>20</v>
      </c>
      <c r="F75" s="1" t="s">
        <v>18</v>
      </c>
      <c r="G75" s="1">
        <v>4</v>
      </c>
      <c r="H75" s="1">
        <v>1</v>
      </c>
      <c r="I75" s="1">
        <v>0</v>
      </c>
    </row>
    <row r="76" spans="1:9">
      <c r="A76" s="1">
        <v>9</v>
      </c>
      <c r="B76" s="1" t="s">
        <v>75</v>
      </c>
      <c r="C76" s="1" t="s">
        <v>15</v>
      </c>
      <c r="D76" s="1" t="s">
        <v>67</v>
      </c>
      <c r="E76" s="1" t="s">
        <v>23</v>
      </c>
      <c r="F76" s="1" t="s">
        <v>24</v>
      </c>
      <c r="G76" s="1">
        <v>20</v>
      </c>
      <c r="H76" s="1">
        <v>20</v>
      </c>
      <c r="I76" s="1">
        <v>0</v>
      </c>
    </row>
    <row r="77" spans="1:9">
      <c r="A77" s="1">
        <v>10</v>
      </c>
      <c r="B77" s="1" t="s">
        <v>76</v>
      </c>
      <c r="C77" s="1" t="s">
        <v>15</v>
      </c>
      <c r="D77" s="1" t="s">
        <v>67</v>
      </c>
      <c r="E77" s="1" t="s">
        <v>20</v>
      </c>
      <c r="F77" s="1" t="s">
        <v>18</v>
      </c>
      <c r="G77" s="1">
        <v>4</v>
      </c>
      <c r="H77" s="1">
        <v>1</v>
      </c>
      <c r="I77" s="1">
        <v>0</v>
      </c>
    </row>
    <row r="78" spans="1:9">
      <c r="A78" s="1">
        <v>11</v>
      </c>
      <c r="B78" s="1" t="s">
        <v>77</v>
      </c>
      <c r="C78" s="1" t="s">
        <v>15</v>
      </c>
      <c r="D78" s="1" t="s">
        <v>67</v>
      </c>
      <c r="E78" s="1" t="s">
        <v>20</v>
      </c>
      <c r="F78" s="1" t="s">
        <v>18</v>
      </c>
      <c r="G78" s="1">
        <v>4</v>
      </c>
      <c r="H78" s="1">
        <v>1</v>
      </c>
      <c r="I78" s="1">
        <v>0</v>
      </c>
    </row>
    <row r="79" spans="1:9">
      <c r="A79" s="1">
        <v>12</v>
      </c>
      <c r="B79" s="1" t="s">
        <v>78</v>
      </c>
      <c r="C79" s="1" t="s">
        <v>15</v>
      </c>
      <c r="D79" s="1" t="s">
        <v>67</v>
      </c>
      <c r="E79" s="1" t="s">
        <v>23</v>
      </c>
      <c r="F79" s="1" t="s">
        <v>24</v>
      </c>
      <c r="G79" s="1">
        <v>10</v>
      </c>
      <c r="H79" s="1">
        <v>10</v>
      </c>
      <c r="I79" s="1">
        <v>0</v>
      </c>
    </row>
    <row r="80" spans="1:9">
      <c r="A80" s="1">
        <v>1</v>
      </c>
      <c r="B80" s="1" t="s">
        <v>79</v>
      </c>
      <c r="C80" s="1" t="s">
        <v>15</v>
      </c>
      <c r="D80" s="1" t="s">
        <v>80</v>
      </c>
      <c r="E80" s="1" t="s">
        <v>17</v>
      </c>
      <c r="F80" s="1" t="s">
        <v>18</v>
      </c>
      <c r="G80" s="1">
        <v>6</v>
      </c>
      <c r="H80" s="1">
        <v>4</v>
      </c>
      <c r="I80" s="1">
        <v>0</v>
      </c>
    </row>
    <row r="81" spans="1:13">
      <c r="A81" s="1">
        <v>2</v>
      </c>
      <c r="B81" s="1" t="s">
        <v>81</v>
      </c>
      <c r="C81" s="1" t="s">
        <v>15</v>
      </c>
      <c r="D81" s="1" t="s">
        <v>80</v>
      </c>
      <c r="E81" s="1" t="s">
        <v>23</v>
      </c>
      <c r="F81" s="1" t="s">
        <v>24</v>
      </c>
      <c r="G81" s="1">
        <v>19</v>
      </c>
      <c r="H81" s="1">
        <v>19</v>
      </c>
      <c r="I81" s="1">
        <v>0</v>
      </c>
    </row>
    <row r="82" spans="1:13">
      <c r="A82" s="1">
        <v>3</v>
      </c>
      <c r="B82" s="1" t="s">
        <v>82</v>
      </c>
      <c r="C82" s="1" t="s">
        <v>15</v>
      </c>
      <c r="D82" s="1" t="s">
        <v>80</v>
      </c>
      <c r="E82" s="1" t="s">
        <v>23</v>
      </c>
      <c r="F82" s="1" t="s">
        <v>24</v>
      </c>
      <c r="G82" s="1">
        <v>19</v>
      </c>
      <c r="H82" s="1">
        <v>19</v>
      </c>
      <c r="I82" s="1">
        <v>0</v>
      </c>
    </row>
    <row r="83" spans="1:13">
      <c r="A83" s="1">
        <v>4</v>
      </c>
      <c r="B83" s="1" t="s">
        <v>83</v>
      </c>
      <c r="C83" s="1" t="s">
        <v>15</v>
      </c>
      <c r="D83" s="1" t="s">
        <v>80</v>
      </c>
      <c r="E83" s="1" t="s">
        <v>26</v>
      </c>
      <c r="F83" s="1" t="s">
        <v>24</v>
      </c>
      <c r="G83" s="1">
        <v>65535</v>
      </c>
      <c r="H83" s="1">
        <v>6560</v>
      </c>
      <c r="I83" s="1">
        <v>0</v>
      </c>
    </row>
    <row r="84" spans="1:13">
      <c r="A84" s="1">
        <v>5</v>
      </c>
      <c r="B84" s="1" t="s">
        <v>84</v>
      </c>
      <c r="C84" s="1" t="s">
        <v>15</v>
      </c>
      <c r="D84" s="1" t="s">
        <v>80</v>
      </c>
      <c r="E84" s="1" t="s">
        <v>23</v>
      </c>
      <c r="F84" s="1" t="s">
        <v>24</v>
      </c>
      <c r="G84" s="1">
        <v>7</v>
      </c>
      <c r="H84" s="1">
        <v>7</v>
      </c>
      <c r="I84" s="1">
        <v>0</v>
      </c>
    </row>
    <row r="85" spans="1:13">
      <c r="A85" s="1">
        <v>1</v>
      </c>
      <c r="B85" s="1" t="s">
        <v>85</v>
      </c>
      <c r="C85" s="1" t="s">
        <v>15</v>
      </c>
      <c r="D85" s="1" t="s">
        <v>86</v>
      </c>
      <c r="E85" s="1" t="s">
        <v>17</v>
      </c>
      <c r="F85" s="1" t="s">
        <v>18</v>
      </c>
      <c r="G85" s="1">
        <v>6</v>
      </c>
      <c r="H85" s="1">
        <v>4</v>
      </c>
      <c r="I85" s="1">
        <v>0</v>
      </c>
      <c r="J85" s="1" t="b">
        <v>1</v>
      </c>
    </row>
    <row r="86" spans="1:13">
      <c r="A86" s="1">
        <v>2</v>
      </c>
      <c r="B86" s="1" t="s">
        <v>28</v>
      </c>
      <c r="C86" s="1" t="s">
        <v>15</v>
      </c>
      <c r="D86" s="1" t="s">
        <v>86</v>
      </c>
      <c r="E86" s="1" t="s">
        <v>20</v>
      </c>
      <c r="F86" s="1" t="s">
        <v>18</v>
      </c>
      <c r="G86" s="1">
        <v>4</v>
      </c>
      <c r="H86" s="1">
        <v>2</v>
      </c>
      <c r="I86" s="1">
        <v>0</v>
      </c>
      <c r="L86" s="1" t="b">
        <v>1</v>
      </c>
      <c r="M86" s="1" t="s">
        <v>87</v>
      </c>
    </row>
    <row r="87" spans="1:13">
      <c r="A87" s="1">
        <v>3</v>
      </c>
      <c r="B87" s="1" t="s">
        <v>88</v>
      </c>
      <c r="C87" s="1" t="s">
        <v>15</v>
      </c>
      <c r="D87" s="1" t="s">
        <v>86</v>
      </c>
      <c r="E87" s="1" t="s">
        <v>23</v>
      </c>
      <c r="F87" s="1" t="s">
        <v>24</v>
      </c>
      <c r="G87" s="1">
        <v>166</v>
      </c>
      <c r="H87" s="1">
        <v>168</v>
      </c>
      <c r="I87" s="1">
        <v>0</v>
      </c>
    </row>
    <row r="88" spans="1:13">
      <c r="A88" s="1">
        <v>4</v>
      </c>
      <c r="B88" s="1" t="s">
        <v>89</v>
      </c>
      <c r="C88" s="1" t="s">
        <v>15</v>
      </c>
      <c r="D88" s="1" t="s">
        <v>86</v>
      </c>
      <c r="E88" s="1" t="s">
        <v>23</v>
      </c>
      <c r="F88" s="1" t="s">
        <v>24</v>
      </c>
      <c r="G88" s="1">
        <v>4</v>
      </c>
      <c r="H88" s="1">
        <v>4</v>
      </c>
      <c r="I88" s="1">
        <v>0</v>
      </c>
    </row>
    <row r="89" spans="1:13">
      <c r="A89" s="1">
        <v>5</v>
      </c>
      <c r="B89" s="1" t="s">
        <v>90</v>
      </c>
      <c r="C89" s="1" t="s">
        <v>15</v>
      </c>
      <c r="D89" s="1" t="s">
        <v>86</v>
      </c>
      <c r="E89" s="1" t="s">
        <v>23</v>
      </c>
      <c r="F89" s="1" t="s">
        <v>24</v>
      </c>
      <c r="G89" s="1">
        <v>186</v>
      </c>
      <c r="H89" s="1">
        <v>186</v>
      </c>
      <c r="I89" s="1">
        <v>0</v>
      </c>
    </row>
    <row r="90" spans="1:13">
      <c r="A90" s="1">
        <v>6</v>
      </c>
      <c r="B90" s="1" t="s">
        <v>91</v>
      </c>
      <c r="C90" s="1" t="s">
        <v>15</v>
      </c>
      <c r="D90" s="1" t="s">
        <v>86</v>
      </c>
      <c r="E90" s="1" t="s">
        <v>23</v>
      </c>
      <c r="F90" s="1" t="s">
        <v>24</v>
      </c>
      <c r="G90" s="1">
        <v>188</v>
      </c>
      <c r="H90" s="1">
        <v>188</v>
      </c>
      <c r="I90" s="1">
        <v>0</v>
      </c>
    </row>
    <row r="91" spans="1:13">
      <c r="A91" s="1">
        <v>7</v>
      </c>
      <c r="B91" s="1" t="s">
        <v>92</v>
      </c>
      <c r="C91" s="1" t="s">
        <v>15</v>
      </c>
      <c r="D91" s="1" t="s">
        <v>86</v>
      </c>
      <c r="E91" s="1" t="s">
        <v>23</v>
      </c>
      <c r="F91" s="1" t="s">
        <v>24</v>
      </c>
      <c r="G91" s="1">
        <v>82</v>
      </c>
      <c r="H91" s="1">
        <v>82</v>
      </c>
      <c r="I91" s="1">
        <v>0</v>
      </c>
    </row>
    <row r="92" spans="1:13">
      <c r="A92" s="1">
        <v>8</v>
      </c>
      <c r="B92" s="1" t="s">
        <v>93</v>
      </c>
      <c r="C92" s="1" t="s">
        <v>15</v>
      </c>
      <c r="D92" s="1" t="s">
        <v>86</v>
      </c>
      <c r="E92" s="1" t="s">
        <v>23</v>
      </c>
      <c r="F92" s="1" t="s">
        <v>24</v>
      </c>
      <c r="G92" s="1">
        <v>174</v>
      </c>
      <c r="H92" s="1">
        <v>174</v>
      </c>
      <c r="I92" s="1">
        <v>0</v>
      </c>
    </row>
    <row r="93" spans="1:13">
      <c r="A93" s="1">
        <v>9</v>
      </c>
      <c r="B93" s="1" t="s">
        <v>94</v>
      </c>
      <c r="C93" s="1" t="s">
        <v>15</v>
      </c>
      <c r="D93" s="1" t="s">
        <v>86</v>
      </c>
      <c r="E93" s="1" t="s">
        <v>23</v>
      </c>
      <c r="F93" s="1" t="s">
        <v>24</v>
      </c>
      <c r="G93" s="1">
        <v>131</v>
      </c>
      <c r="H93" s="1">
        <v>131</v>
      </c>
      <c r="I93" s="1">
        <v>0</v>
      </c>
    </row>
    <row r="94" spans="1:13">
      <c r="A94" s="1">
        <v>10</v>
      </c>
      <c r="B94" s="1" t="s">
        <v>95</v>
      </c>
      <c r="C94" s="1" t="s">
        <v>15</v>
      </c>
      <c r="D94" s="1" t="s">
        <v>86</v>
      </c>
      <c r="E94" s="1" t="s">
        <v>23</v>
      </c>
      <c r="F94" s="1" t="s">
        <v>24</v>
      </c>
      <c r="G94" s="1">
        <v>227</v>
      </c>
      <c r="H94" s="1">
        <v>227</v>
      </c>
      <c r="I94" s="1">
        <v>0</v>
      </c>
    </row>
    <row r="95" spans="1:13">
      <c r="A95" s="1">
        <v>11</v>
      </c>
      <c r="B95" s="1" t="s">
        <v>96</v>
      </c>
      <c r="C95" s="1" t="s">
        <v>15</v>
      </c>
      <c r="D95" s="1" t="s">
        <v>86</v>
      </c>
      <c r="E95" s="1" t="s">
        <v>26</v>
      </c>
      <c r="F95" s="1" t="s">
        <v>24</v>
      </c>
      <c r="G95" s="1">
        <v>65535</v>
      </c>
      <c r="H95" s="1">
        <v>486</v>
      </c>
      <c r="I95" s="1">
        <v>0</v>
      </c>
    </row>
    <row r="96" spans="1:13">
      <c r="A96" s="1">
        <v>1</v>
      </c>
      <c r="B96" s="1" t="s">
        <v>97</v>
      </c>
      <c r="C96" s="1" t="s">
        <v>15</v>
      </c>
      <c r="D96" s="1" t="s">
        <v>98</v>
      </c>
      <c r="E96" s="1" t="s">
        <v>20</v>
      </c>
      <c r="F96" s="1" t="s">
        <v>18</v>
      </c>
      <c r="G96" s="1">
        <v>4</v>
      </c>
      <c r="H96" s="1">
        <v>1</v>
      </c>
      <c r="I96" s="1">
        <v>0</v>
      </c>
      <c r="J96" s="1" t="b">
        <v>1</v>
      </c>
    </row>
    <row r="97" spans="1:26">
      <c r="A97" s="1">
        <v>2</v>
      </c>
      <c r="B97" s="1" t="s">
        <v>27</v>
      </c>
      <c r="C97" s="1" t="s">
        <v>15</v>
      </c>
      <c r="D97" s="1" t="s">
        <v>98</v>
      </c>
      <c r="E97" s="1" t="s">
        <v>17</v>
      </c>
      <c r="F97" s="1" t="s">
        <v>18</v>
      </c>
      <c r="G97" s="1">
        <v>6</v>
      </c>
      <c r="H97" s="1">
        <v>4</v>
      </c>
      <c r="I97" s="1">
        <v>0</v>
      </c>
      <c r="L97" s="1" t="b">
        <v>1</v>
      </c>
      <c r="M97" s="1" t="s">
        <v>99</v>
      </c>
    </row>
    <row r="98" spans="1:26">
      <c r="A98" s="1">
        <v>1</v>
      </c>
      <c r="B98" s="1" t="s">
        <v>27</v>
      </c>
      <c r="C98" s="1" t="s">
        <v>15</v>
      </c>
      <c r="D98" s="1" t="s">
        <v>99</v>
      </c>
      <c r="E98" s="1" t="s">
        <v>17</v>
      </c>
      <c r="F98" s="1" t="s">
        <v>18</v>
      </c>
      <c r="G98" s="1">
        <v>6</v>
      </c>
      <c r="H98" s="1">
        <v>4</v>
      </c>
      <c r="I98" s="1">
        <v>0</v>
      </c>
      <c r="J98" s="1" t="b">
        <v>1</v>
      </c>
    </row>
    <row r="99" spans="1:26">
      <c r="A99" s="1">
        <v>2</v>
      </c>
      <c r="B99" s="1" t="s">
        <v>28</v>
      </c>
      <c r="C99" s="1" t="s">
        <v>15</v>
      </c>
      <c r="D99" s="1" t="s">
        <v>99</v>
      </c>
      <c r="E99" s="1" t="s">
        <v>20</v>
      </c>
      <c r="F99" s="1" t="s">
        <v>18</v>
      </c>
      <c r="G99" s="1">
        <v>4</v>
      </c>
      <c r="H99" s="1">
        <v>2</v>
      </c>
      <c r="I99" s="1">
        <v>0</v>
      </c>
      <c r="L99" s="1" t="b">
        <v>1</v>
      </c>
      <c r="M99" s="1" t="s">
        <v>87</v>
      </c>
    </row>
    <row r="100" spans="1:26">
      <c r="A100" s="1">
        <v>3</v>
      </c>
      <c r="B100" s="1" t="s">
        <v>29</v>
      </c>
      <c r="C100" s="1" t="s">
        <v>15</v>
      </c>
      <c r="D100" s="1" t="s">
        <v>99</v>
      </c>
      <c r="E100" s="1" t="s">
        <v>20</v>
      </c>
      <c r="F100" s="1" t="s">
        <v>18</v>
      </c>
      <c r="G100" s="1">
        <v>4</v>
      </c>
      <c r="H100" s="1">
        <v>2</v>
      </c>
      <c r="I100" s="1">
        <v>0</v>
      </c>
      <c r="L100" s="1" t="b">
        <v>1</v>
      </c>
      <c r="M100" s="1" t="s">
        <v>100</v>
      </c>
    </row>
    <row r="101" spans="1:26">
      <c r="A101" s="1">
        <v>4</v>
      </c>
      <c r="B101" s="1" t="s">
        <v>30</v>
      </c>
      <c r="C101" s="1" t="s">
        <v>15</v>
      </c>
      <c r="D101" s="1" t="s">
        <v>99</v>
      </c>
      <c r="E101" s="1" t="s">
        <v>20</v>
      </c>
      <c r="F101" s="1" t="s">
        <v>18</v>
      </c>
      <c r="G101" s="1">
        <v>4</v>
      </c>
      <c r="H101" s="1">
        <v>2</v>
      </c>
      <c r="I101" s="1">
        <v>0</v>
      </c>
      <c r="L101" s="1" t="b">
        <v>1</v>
      </c>
      <c r="M101" s="1" t="s">
        <v>101</v>
      </c>
    </row>
    <row r="102" spans="1:26">
      <c r="A102" s="1">
        <v>5</v>
      </c>
      <c r="B102" s="1" t="s">
        <v>31</v>
      </c>
      <c r="C102" s="1" t="s">
        <v>15</v>
      </c>
      <c r="D102" s="1" t="s">
        <v>99</v>
      </c>
      <c r="E102" s="1" t="s">
        <v>20</v>
      </c>
      <c r="F102" s="1" t="s">
        <v>18</v>
      </c>
      <c r="G102" s="1">
        <v>4</v>
      </c>
      <c r="H102" s="1">
        <v>1</v>
      </c>
      <c r="I102" s="1">
        <v>0</v>
      </c>
      <c r="L102" s="1" t="b">
        <v>1</v>
      </c>
      <c r="M102" s="2" t="s">
        <v>102</v>
      </c>
    </row>
    <row r="103" spans="1:26">
      <c r="A103" s="1">
        <v>6</v>
      </c>
      <c r="B103" s="1" t="s">
        <v>32</v>
      </c>
      <c r="C103" s="1" t="s">
        <v>15</v>
      </c>
      <c r="D103" s="1" t="s">
        <v>99</v>
      </c>
      <c r="E103" s="1" t="s">
        <v>26</v>
      </c>
      <c r="F103" s="1" t="s">
        <v>24</v>
      </c>
      <c r="G103" s="1">
        <v>65535</v>
      </c>
      <c r="H103" s="1">
        <v>5496</v>
      </c>
      <c r="I103" s="1">
        <v>0</v>
      </c>
    </row>
    <row r="104" spans="1:26">
      <c r="A104" s="1">
        <v>7</v>
      </c>
      <c r="B104" s="1" t="s">
        <v>103</v>
      </c>
      <c r="C104" s="1" t="s">
        <v>15</v>
      </c>
      <c r="D104" s="1" t="s">
        <v>99</v>
      </c>
      <c r="E104" s="1" t="s">
        <v>23</v>
      </c>
      <c r="F104" s="1" t="s">
        <v>24</v>
      </c>
      <c r="G104" s="1">
        <v>0</v>
      </c>
      <c r="H104" s="1">
        <v>0</v>
      </c>
      <c r="I104" s="1">
        <v>0</v>
      </c>
    </row>
    <row r="105" spans="1:26">
      <c r="A105" s="3">
        <v>8</v>
      </c>
      <c r="B105" s="3" t="s">
        <v>104</v>
      </c>
      <c r="C105" s="3" t="s">
        <v>15</v>
      </c>
      <c r="D105" s="3" t="s">
        <v>99</v>
      </c>
      <c r="E105" s="3" t="s">
        <v>20</v>
      </c>
      <c r="F105" s="3" t="s">
        <v>18</v>
      </c>
      <c r="G105" s="3">
        <v>4</v>
      </c>
      <c r="H105" s="3">
        <v>1</v>
      </c>
      <c r="I105" s="3">
        <v>0</v>
      </c>
      <c r="J105" s="3"/>
      <c r="K105" s="3"/>
      <c r="L105" s="3"/>
      <c r="M105" s="3"/>
      <c r="N105" s="3" t="s">
        <v>105</v>
      </c>
    </row>
    <row r="106" spans="1:26">
      <c r="A106" s="3">
        <v>9</v>
      </c>
      <c r="B106" s="3" t="s">
        <v>106</v>
      </c>
      <c r="C106" s="3" t="s">
        <v>15</v>
      </c>
      <c r="D106" s="3" t="s">
        <v>99</v>
      </c>
      <c r="E106" s="3" t="s">
        <v>20</v>
      </c>
      <c r="F106" s="3" t="s">
        <v>18</v>
      </c>
      <c r="G106" s="3">
        <v>4</v>
      </c>
      <c r="H106" s="3">
        <v>1</v>
      </c>
      <c r="I106" s="3">
        <v>0</v>
      </c>
      <c r="J106" s="3"/>
      <c r="K106" s="3"/>
      <c r="L106" s="3"/>
      <c r="M106" s="3"/>
      <c r="N106" s="3" t="s">
        <v>107</v>
      </c>
    </row>
    <row r="107" spans="1:26">
      <c r="A107" s="3">
        <v>10</v>
      </c>
      <c r="B107" s="3" t="s">
        <v>108</v>
      </c>
      <c r="C107" s="3" t="s">
        <v>15</v>
      </c>
      <c r="D107" s="3" t="s">
        <v>99</v>
      </c>
      <c r="E107" s="3" t="s">
        <v>20</v>
      </c>
      <c r="F107" s="3" t="s">
        <v>18</v>
      </c>
      <c r="G107" s="3">
        <v>4</v>
      </c>
      <c r="H107" s="3">
        <v>1</v>
      </c>
      <c r="I107" s="3">
        <v>0</v>
      </c>
      <c r="J107" s="3"/>
      <c r="K107" s="3"/>
      <c r="L107" s="3"/>
      <c r="M107" s="3"/>
      <c r="N107" s="3" t="s">
        <v>109</v>
      </c>
    </row>
    <row r="108" spans="1:26">
      <c r="A108" s="3">
        <v>11</v>
      </c>
      <c r="B108" s="3" t="s">
        <v>110</v>
      </c>
      <c r="C108" s="3" t="s">
        <v>15</v>
      </c>
      <c r="D108" s="3" t="s">
        <v>99</v>
      </c>
      <c r="E108" s="3" t="s">
        <v>20</v>
      </c>
      <c r="F108" s="3" t="s">
        <v>18</v>
      </c>
      <c r="G108" s="3">
        <v>4</v>
      </c>
      <c r="H108" s="3">
        <v>1</v>
      </c>
      <c r="I108" s="3">
        <v>0</v>
      </c>
      <c r="J108" s="3"/>
      <c r="K108" s="3"/>
      <c r="L108" s="3"/>
      <c r="M108" s="3"/>
      <c r="N108" s="3" t="s">
        <v>111</v>
      </c>
    </row>
    <row r="109" spans="1:26">
      <c r="A109" s="3">
        <v>12</v>
      </c>
      <c r="B109" s="3" t="s">
        <v>112</v>
      </c>
      <c r="C109" s="3" t="s">
        <v>15</v>
      </c>
      <c r="D109" s="3" t="s">
        <v>99</v>
      </c>
      <c r="E109" s="3" t="s">
        <v>20</v>
      </c>
      <c r="F109" s="3" t="s">
        <v>18</v>
      </c>
      <c r="G109" s="3">
        <v>4</v>
      </c>
      <c r="H109" s="3">
        <v>1</v>
      </c>
      <c r="I109" s="3">
        <v>0</v>
      </c>
      <c r="J109" s="3"/>
      <c r="K109" s="3"/>
      <c r="L109" s="3"/>
      <c r="M109" s="3"/>
      <c r="N109" s="3" t="s">
        <v>113</v>
      </c>
      <c r="O109" s="3"/>
      <c r="P109" s="3"/>
      <c r="Q109" s="3"/>
      <c r="R109" s="3"/>
      <c r="S109" s="3"/>
      <c r="T109" s="3"/>
      <c r="U109" s="3"/>
      <c r="V109" s="3"/>
      <c r="W109" s="3"/>
      <c r="X109" s="3"/>
      <c r="Y109" s="3"/>
      <c r="Z109" s="3"/>
    </row>
    <row r="110" spans="1:26">
      <c r="A110" s="3">
        <v>13</v>
      </c>
      <c r="B110" s="3" t="s">
        <v>114</v>
      </c>
      <c r="C110" s="3" t="s">
        <v>15</v>
      </c>
      <c r="D110" s="3" t="s">
        <v>99</v>
      </c>
      <c r="E110" s="3" t="s">
        <v>20</v>
      </c>
      <c r="F110" s="3" t="s">
        <v>18</v>
      </c>
      <c r="G110" s="3">
        <v>4</v>
      </c>
      <c r="H110" s="3">
        <v>1</v>
      </c>
      <c r="I110" s="3">
        <v>0</v>
      </c>
      <c r="J110" s="3"/>
      <c r="K110" s="3"/>
      <c r="L110" s="3"/>
      <c r="M110" s="3"/>
      <c r="N110" s="3" t="s">
        <v>115</v>
      </c>
      <c r="O110" s="3"/>
      <c r="P110" s="3"/>
      <c r="Q110" s="3"/>
      <c r="R110" s="3"/>
      <c r="S110" s="3"/>
      <c r="T110" s="3"/>
      <c r="U110" s="3"/>
      <c r="V110" s="3"/>
      <c r="W110" s="3"/>
      <c r="X110" s="3"/>
      <c r="Y110" s="3"/>
      <c r="Z110" s="3"/>
    </row>
    <row r="111" spans="1:26">
      <c r="A111" s="1">
        <v>1</v>
      </c>
      <c r="B111" s="1" t="s">
        <v>36</v>
      </c>
      <c r="C111" s="1" t="s">
        <v>15</v>
      </c>
      <c r="D111" s="1" t="s">
        <v>116</v>
      </c>
      <c r="E111" s="1" t="s">
        <v>35</v>
      </c>
      <c r="F111" s="1" t="s">
        <v>18</v>
      </c>
      <c r="G111" s="1">
        <v>9</v>
      </c>
      <c r="H111" s="1">
        <v>4</v>
      </c>
      <c r="I111" s="1">
        <v>0</v>
      </c>
      <c r="J111" s="1" t="b">
        <v>1</v>
      </c>
      <c r="O111" s="3"/>
      <c r="P111" s="3"/>
      <c r="Q111" s="3"/>
      <c r="R111" s="3"/>
      <c r="S111" s="3"/>
      <c r="T111" s="3"/>
      <c r="U111" s="3"/>
      <c r="V111" s="3"/>
      <c r="W111" s="3"/>
      <c r="X111" s="3"/>
      <c r="Y111" s="3"/>
      <c r="Z111" s="3"/>
    </row>
    <row r="112" spans="1:26">
      <c r="A112" s="1">
        <v>2</v>
      </c>
      <c r="B112" s="1" t="s">
        <v>37</v>
      </c>
      <c r="C112" s="1" t="s">
        <v>15</v>
      </c>
      <c r="D112" s="1" t="s">
        <v>116</v>
      </c>
      <c r="E112" s="1" t="s">
        <v>20</v>
      </c>
      <c r="F112" s="1" t="s">
        <v>18</v>
      </c>
      <c r="G112" s="1">
        <v>4</v>
      </c>
      <c r="H112" s="1">
        <v>1</v>
      </c>
      <c r="I112" s="1">
        <v>0</v>
      </c>
      <c r="L112" s="1" t="b">
        <v>1</v>
      </c>
      <c r="M112" s="1" t="s">
        <v>117</v>
      </c>
      <c r="O112" s="3"/>
      <c r="P112" s="3"/>
      <c r="Q112" s="3"/>
      <c r="R112" s="3"/>
      <c r="S112" s="3"/>
      <c r="T112" s="3"/>
      <c r="U112" s="3"/>
      <c r="V112" s="3"/>
      <c r="W112" s="3"/>
      <c r="X112" s="3"/>
      <c r="Y112" s="3"/>
      <c r="Z112" s="3"/>
    </row>
    <row r="113" spans="1:26">
      <c r="A113" s="1">
        <v>3</v>
      </c>
      <c r="B113" s="1" t="s">
        <v>27</v>
      </c>
      <c r="C113" s="1" t="s">
        <v>15</v>
      </c>
      <c r="D113" s="1" t="s">
        <v>116</v>
      </c>
      <c r="E113" s="1" t="s">
        <v>17</v>
      </c>
      <c r="F113" s="1" t="s">
        <v>18</v>
      </c>
      <c r="G113" s="1">
        <v>6</v>
      </c>
      <c r="H113" s="1">
        <v>3</v>
      </c>
      <c r="I113" s="1">
        <v>0</v>
      </c>
      <c r="L113" s="1" t="b">
        <v>1</v>
      </c>
      <c r="M113" s="1" t="s">
        <v>99</v>
      </c>
      <c r="O113" s="3"/>
      <c r="P113" s="3"/>
      <c r="Q113" s="3"/>
      <c r="R113" s="3"/>
      <c r="S113" s="3"/>
      <c r="T113" s="3"/>
      <c r="U113" s="3"/>
      <c r="V113" s="3"/>
      <c r="W113" s="3"/>
      <c r="X113" s="3"/>
      <c r="Y113" s="3"/>
      <c r="Z113" s="3"/>
    </row>
    <row r="114" spans="1:26">
      <c r="A114" s="1">
        <v>4</v>
      </c>
      <c r="B114" s="1" t="s">
        <v>38</v>
      </c>
      <c r="C114" s="1" t="s">
        <v>15</v>
      </c>
      <c r="D114" s="1" t="s">
        <v>116</v>
      </c>
      <c r="E114" s="1" t="s">
        <v>20</v>
      </c>
      <c r="F114" s="1" t="s">
        <v>18</v>
      </c>
      <c r="G114" s="1">
        <v>4</v>
      </c>
      <c r="H114" s="1">
        <v>2</v>
      </c>
      <c r="I114" s="1">
        <v>0</v>
      </c>
      <c r="L114" s="1" t="b">
        <v>1</v>
      </c>
      <c r="M114" s="1" t="s">
        <v>118</v>
      </c>
    </row>
    <row r="115" spans="1:26">
      <c r="A115" s="3">
        <v>1</v>
      </c>
      <c r="B115" s="3" t="s">
        <v>28</v>
      </c>
      <c r="C115" s="3" t="s">
        <v>15</v>
      </c>
      <c r="D115" s="3" t="s">
        <v>119</v>
      </c>
      <c r="E115" s="3" t="s">
        <v>17</v>
      </c>
      <c r="F115" s="3" t="s">
        <v>18</v>
      </c>
      <c r="G115" s="3">
        <v>6</v>
      </c>
      <c r="H115" s="3">
        <v>3</v>
      </c>
      <c r="I115" s="3">
        <v>0</v>
      </c>
      <c r="J115" s="3"/>
      <c r="K115" s="3" t="b">
        <v>1</v>
      </c>
      <c r="L115" s="3" t="b">
        <v>1</v>
      </c>
      <c r="M115" s="3" t="s">
        <v>87</v>
      </c>
      <c r="N115" s="3" t="s">
        <v>120</v>
      </c>
    </row>
    <row r="116" spans="1:26">
      <c r="A116" s="3">
        <v>2</v>
      </c>
      <c r="B116" s="3" t="s">
        <v>121</v>
      </c>
      <c r="C116" s="3" t="s">
        <v>15</v>
      </c>
      <c r="D116" s="3" t="s">
        <v>119</v>
      </c>
      <c r="E116" s="3" t="s">
        <v>17</v>
      </c>
      <c r="F116" s="3" t="s">
        <v>18</v>
      </c>
      <c r="G116" s="3">
        <v>6</v>
      </c>
      <c r="H116" s="3">
        <v>3</v>
      </c>
      <c r="I116" s="3">
        <v>0</v>
      </c>
      <c r="J116" s="3"/>
      <c r="K116" s="3" t="b">
        <v>1</v>
      </c>
      <c r="L116" s="3" t="b">
        <v>1</v>
      </c>
      <c r="M116" s="3" t="s">
        <v>122</v>
      </c>
      <c r="N116" s="3" t="s">
        <v>123</v>
      </c>
    </row>
    <row r="117" spans="1:26">
      <c r="A117" s="1">
        <v>1</v>
      </c>
      <c r="B117" s="1" t="s">
        <v>124</v>
      </c>
      <c r="C117" s="1" t="s">
        <v>15</v>
      </c>
      <c r="D117" s="1" t="s">
        <v>125</v>
      </c>
      <c r="E117" s="1" t="s">
        <v>20</v>
      </c>
      <c r="F117" s="1" t="s">
        <v>18</v>
      </c>
      <c r="G117" s="1">
        <v>4</v>
      </c>
      <c r="H117" s="1">
        <v>2</v>
      </c>
      <c r="I117" s="1">
        <v>0</v>
      </c>
      <c r="J117" s="1" t="b">
        <v>1</v>
      </c>
    </row>
    <row r="118" spans="1:26">
      <c r="A118" s="1">
        <v>2</v>
      </c>
      <c r="B118" s="1" t="s">
        <v>37</v>
      </c>
      <c r="C118" s="1" t="s">
        <v>15</v>
      </c>
      <c r="D118" s="1" t="s">
        <v>125</v>
      </c>
      <c r="E118" s="1" t="s">
        <v>20</v>
      </c>
      <c r="F118" s="1" t="s">
        <v>18</v>
      </c>
      <c r="G118" s="1">
        <v>4</v>
      </c>
      <c r="H118" s="1">
        <v>2</v>
      </c>
      <c r="I118" s="1">
        <v>0</v>
      </c>
      <c r="L118" s="1" t="b">
        <v>1</v>
      </c>
      <c r="M118" s="1" t="s">
        <v>117</v>
      </c>
    </row>
    <row r="119" spans="1:26">
      <c r="A119" s="1">
        <v>3</v>
      </c>
      <c r="B119" s="1" t="s">
        <v>29</v>
      </c>
      <c r="C119" s="1" t="s">
        <v>15</v>
      </c>
      <c r="D119" s="1" t="s">
        <v>125</v>
      </c>
      <c r="E119" s="1" t="s">
        <v>20</v>
      </c>
      <c r="F119" s="1" t="s">
        <v>18</v>
      </c>
      <c r="G119" s="1">
        <v>4</v>
      </c>
      <c r="H119" s="1">
        <v>2</v>
      </c>
      <c r="I119" s="1">
        <v>0</v>
      </c>
      <c r="L119" s="1" t="b">
        <v>1</v>
      </c>
      <c r="M119" s="1" t="s">
        <v>100</v>
      </c>
    </row>
    <row r="120" spans="1:26">
      <c r="A120" s="1">
        <v>1</v>
      </c>
      <c r="B120" s="1" t="s">
        <v>37</v>
      </c>
      <c r="C120" s="1" t="s">
        <v>15</v>
      </c>
      <c r="D120" s="1" t="s">
        <v>117</v>
      </c>
      <c r="E120" s="1" t="s">
        <v>20</v>
      </c>
      <c r="F120" s="1" t="s">
        <v>18</v>
      </c>
      <c r="G120" s="1">
        <v>4</v>
      </c>
      <c r="H120" s="1">
        <v>2</v>
      </c>
      <c r="I120" s="1">
        <v>0</v>
      </c>
      <c r="J120" s="1" t="b">
        <v>1</v>
      </c>
    </row>
    <row r="121" spans="1:26">
      <c r="A121" s="1">
        <v>2</v>
      </c>
      <c r="B121" s="1" t="s">
        <v>42</v>
      </c>
      <c r="C121" s="1" t="s">
        <v>15</v>
      </c>
      <c r="D121" s="1" t="s">
        <v>117</v>
      </c>
      <c r="E121" s="1" t="s">
        <v>20</v>
      </c>
      <c r="F121" s="1" t="s">
        <v>18</v>
      </c>
      <c r="G121" s="1">
        <v>4</v>
      </c>
      <c r="H121" s="1">
        <v>2</v>
      </c>
      <c r="I121" s="1">
        <v>0</v>
      </c>
      <c r="L121" s="1" t="b">
        <v>1</v>
      </c>
      <c r="M121" s="1" t="s">
        <v>126</v>
      </c>
    </row>
    <row r="122" spans="1:26">
      <c r="A122" s="1">
        <v>3</v>
      </c>
      <c r="B122" s="1" t="s">
        <v>41</v>
      </c>
      <c r="C122" s="1" t="s">
        <v>15</v>
      </c>
      <c r="D122" s="1" t="s">
        <v>117</v>
      </c>
      <c r="E122" s="1" t="s">
        <v>23</v>
      </c>
      <c r="F122" s="1" t="s">
        <v>24</v>
      </c>
      <c r="G122" s="1">
        <v>75</v>
      </c>
      <c r="H122" s="1">
        <v>75</v>
      </c>
      <c r="I122" s="1">
        <v>0</v>
      </c>
    </row>
    <row r="123" spans="1:26">
      <c r="A123" s="1">
        <v>4</v>
      </c>
      <c r="B123" s="1" t="s">
        <v>43</v>
      </c>
      <c r="C123" s="1" t="s">
        <v>15</v>
      </c>
      <c r="D123" s="1" t="s">
        <v>117</v>
      </c>
      <c r="E123" s="1" t="s">
        <v>23</v>
      </c>
      <c r="F123" s="1" t="s">
        <v>24</v>
      </c>
      <c r="G123" s="1">
        <v>95</v>
      </c>
      <c r="H123" s="1">
        <v>95</v>
      </c>
      <c r="I123" s="1">
        <v>0</v>
      </c>
    </row>
    <row r="124" spans="1:26">
      <c r="A124" s="1">
        <v>5</v>
      </c>
      <c r="B124" s="1" t="s">
        <v>44</v>
      </c>
      <c r="C124" s="1" t="s">
        <v>15</v>
      </c>
      <c r="D124" s="1" t="s">
        <v>117</v>
      </c>
      <c r="E124" s="1" t="s">
        <v>23</v>
      </c>
      <c r="F124" s="1" t="s">
        <v>24</v>
      </c>
      <c r="G124" s="1">
        <v>156</v>
      </c>
      <c r="H124" s="1">
        <v>156</v>
      </c>
      <c r="I124" s="1">
        <v>0</v>
      </c>
    </row>
    <row r="125" spans="1:26">
      <c r="A125" s="1">
        <v>1</v>
      </c>
      <c r="B125" s="1" t="s">
        <v>42</v>
      </c>
      <c r="C125" s="1" t="s">
        <v>15</v>
      </c>
      <c r="D125" s="1" t="s">
        <v>126</v>
      </c>
      <c r="E125" s="1" t="s">
        <v>20</v>
      </c>
      <c r="F125" s="1" t="s">
        <v>18</v>
      </c>
      <c r="G125" s="1">
        <v>4</v>
      </c>
      <c r="H125" s="1">
        <v>2</v>
      </c>
      <c r="I125" s="1">
        <v>0</v>
      </c>
      <c r="J125" s="1" t="b">
        <v>1</v>
      </c>
    </row>
    <row r="126" spans="1:26">
      <c r="A126" s="1">
        <v>2</v>
      </c>
      <c r="B126" s="1" t="s">
        <v>127</v>
      </c>
      <c r="C126" s="1" t="s">
        <v>15</v>
      </c>
      <c r="D126" s="1" t="s">
        <v>126</v>
      </c>
      <c r="E126" s="1" t="s">
        <v>23</v>
      </c>
      <c r="F126" s="1" t="s">
        <v>24</v>
      </c>
      <c r="G126" s="1">
        <v>47</v>
      </c>
      <c r="H126" s="1">
        <v>47</v>
      </c>
      <c r="I126" s="1">
        <v>0</v>
      </c>
    </row>
    <row r="127" spans="1:26">
      <c r="A127" s="1">
        <v>3</v>
      </c>
      <c r="B127" s="1" t="s">
        <v>128</v>
      </c>
      <c r="C127" s="1" t="s">
        <v>15</v>
      </c>
      <c r="D127" s="1" t="s">
        <v>126</v>
      </c>
      <c r="E127" s="1" t="s">
        <v>23</v>
      </c>
      <c r="F127" s="1" t="s">
        <v>24</v>
      </c>
      <c r="G127" s="1">
        <v>178</v>
      </c>
      <c r="H127" s="1">
        <v>178</v>
      </c>
      <c r="I127" s="1">
        <v>0</v>
      </c>
    </row>
    <row r="128" spans="1:26">
      <c r="A128" s="1">
        <v>1</v>
      </c>
      <c r="B128" s="1" t="s">
        <v>38</v>
      </c>
      <c r="C128" s="1" t="s">
        <v>15</v>
      </c>
      <c r="D128" s="1" t="s">
        <v>118</v>
      </c>
      <c r="E128" s="1" t="s">
        <v>20</v>
      </c>
      <c r="F128" s="1" t="s">
        <v>18</v>
      </c>
      <c r="G128" s="1">
        <v>4</v>
      </c>
      <c r="H128" s="1">
        <v>2</v>
      </c>
      <c r="I128" s="1">
        <v>0</v>
      </c>
      <c r="J128" s="1" t="b">
        <v>1</v>
      </c>
    </row>
    <row r="129" spans="1:26">
      <c r="A129" s="1">
        <v>2</v>
      </c>
      <c r="B129" s="1" t="s">
        <v>129</v>
      </c>
      <c r="C129" s="1" t="s">
        <v>15</v>
      </c>
      <c r="D129" s="1" t="s">
        <v>118</v>
      </c>
      <c r="E129" s="1" t="s">
        <v>23</v>
      </c>
      <c r="F129" s="1" t="s">
        <v>24</v>
      </c>
      <c r="G129" s="1">
        <v>26</v>
      </c>
      <c r="H129" s="1">
        <v>26</v>
      </c>
      <c r="I129" s="1">
        <v>0</v>
      </c>
    </row>
    <row r="130" spans="1:26">
      <c r="A130" s="1">
        <v>3</v>
      </c>
      <c r="B130" s="1" t="s">
        <v>130</v>
      </c>
      <c r="C130" s="1" t="s">
        <v>15</v>
      </c>
      <c r="D130" s="1" t="s">
        <v>118</v>
      </c>
      <c r="E130" s="1" t="s">
        <v>23</v>
      </c>
      <c r="F130" s="1" t="s">
        <v>24</v>
      </c>
      <c r="G130" s="1">
        <v>112</v>
      </c>
      <c r="H130" s="1">
        <v>112</v>
      </c>
      <c r="I130" s="1">
        <v>0</v>
      </c>
    </row>
    <row r="131" spans="1:26">
      <c r="A131" s="1">
        <v>4</v>
      </c>
      <c r="B131" s="1" t="s">
        <v>131</v>
      </c>
      <c r="C131" s="1" t="s">
        <v>15</v>
      </c>
      <c r="D131" s="1" t="s">
        <v>118</v>
      </c>
      <c r="E131" s="1" t="s">
        <v>23</v>
      </c>
      <c r="F131" s="1" t="s">
        <v>24</v>
      </c>
      <c r="G131" s="1">
        <v>6</v>
      </c>
      <c r="H131" s="1">
        <v>6</v>
      </c>
      <c r="I131" s="1">
        <v>0</v>
      </c>
      <c r="O131" s="3"/>
      <c r="P131" s="3"/>
      <c r="Q131" s="3"/>
      <c r="R131" s="3"/>
      <c r="S131" s="3"/>
      <c r="T131" s="3"/>
      <c r="U131" s="3"/>
      <c r="V131" s="3"/>
      <c r="W131" s="3"/>
      <c r="X131" s="3"/>
      <c r="Y131" s="3"/>
      <c r="Z131" s="3"/>
    </row>
    <row r="132" spans="1:26">
      <c r="A132" s="1">
        <v>1</v>
      </c>
      <c r="B132" s="1" t="s">
        <v>19</v>
      </c>
      <c r="C132" s="1" t="s">
        <v>15</v>
      </c>
      <c r="D132" s="1" t="s">
        <v>132</v>
      </c>
      <c r="E132" s="1" t="s">
        <v>20</v>
      </c>
      <c r="F132" s="1" t="s">
        <v>18</v>
      </c>
      <c r="G132" s="1">
        <v>4</v>
      </c>
      <c r="H132" s="1">
        <v>1</v>
      </c>
      <c r="I132" s="1">
        <v>0</v>
      </c>
      <c r="J132" s="1" t="b">
        <v>1</v>
      </c>
      <c r="O132" s="3"/>
      <c r="P132" s="3"/>
      <c r="Q132" s="3"/>
      <c r="R132" s="3"/>
      <c r="S132" s="3"/>
      <c r="T132" s="3"/>
      <c r="U132" s="3"/>
      <c r="V132" s="3"/>
      <c r="W132" s="3"/>
      <c r="X132" s="3"/>
      <c r="Y132" s="3"/>
      <c r="Z132" s="3"/>
    </row>
    <row r="133" spans="1:26">
      <c r="A133" s="1">
        <v>2</v>
      </c>
      <c r="B133" s="1" t="s">
        <v>133</v>
      </c>
      <c r="C133" s="1" t="s">
        <v>15</v>
      </c>
      <c r="D133" s="1" t="s">
        <v>132</v>
      </c>
      <c r="E133" s="1" t="s">
        <v>23</v>
      </c>
      <c r="F133" s="1" t="s">
        <v>24</v>
      </c>
      <c r="G133" s="1">
        <v>6</v>
      </c>
      <c r="H133" s="1">
        <v>6</v>
      </c>
      <c r="I133" s="1">
        <v>0</v>
      </c>
      <c r="O133" s="3"/>
      <c r="P133" s="3"/>
      <c r="Q133" s="3"/>
      <c r="R133" s="3"/>
      <c r="S133" s="3"/>
      <c r="T133" s="3"/>
      <c r="U133" s="3"/>
      <c r="V133" s="3"/>
      <c r="W133" s="3"/>
      <c r="X133" s="3"/>
      <c r="Y133" s="3"/>
      <c r="Z133" s="3"/>
    </row>
    <row r="134" spans="1:26">
      <c r="A134" s="3">
        <v>1</v>
      </c>
      <c r="B134" s="3" t="s">
        <v>134</v>
      </c>
      <c r="C134" s="3" t="s">
        <v>15</v>
      </c>
      <c r="D134" s="3" t="s">
        <v>135</v>
      </c>
      <c r="E134" s="3" t="s">
        <v>20</v>
      </c>
      <c r="F134" s="3" t="s">
        <v>18</v>
      </c>
      <c r="G134" s="3">
        <v>4</v>
      </c>
      <c r="H134" s="3">
        <v>2</v>
      </c>
      <c r="I134" s="3">
        <v>0</v>
      </c>
      <c r="J134" s="3" t="b">
        <v>1</v>
      </c>
      <c r="K134" s="3" t="b">
        <v>1</v>
      </c>
      <c r="L134" s="3"/>
      <c r="M134" s="3"/>
      <c r="N134" s="3" t="s">
        <v>136</v>
      </c>
      <c r="O134" s="3"/>
      <c r="P134" s="3"/>
      <c r="Q134" s="3"/>
      <c r="R134" s="3"/>
      <c r="S134" s="3"/>
      <c r="T134" s="3"/>
      <c r="U134" s="3"/>
      <c r="V134" s="3"/>
      <c r="W134" s="3"/>
      <c r="X134" s="3"/>
      <c r="Y134" s="3"/>
      <c r="Z134" s="3"/>
    </row>
    <row r="135" spans="1:26">
      <c r="A135" s="3">
        <v>2</v>
      </c>
      <c r="B135" s="3" t="s">
        <v>137</v>
      </c>
      <c r="C135" s="3" t="s">
        <v>15</v>
      </c>
      <c r="D135" s="3" t="s">
        <v>135</v>
      </c>
      <c r="E135" s="3" t="s">
        <v>23</v>
      </c>
      <c r="F135" s="3" t="s">
        <v>24</v>
      </c>
      <c r="G135" s="3">
        <v>106</v>
      </c>
      <c r="H135" s="3">
        <v>53</v>
      </c>
      <c r="I135" s="3">
        <v>0</v>
      </c>
      <c r="J135" s="3"/>
      <c r="K135" s="3"/>
      <c r="L135" s="3"/>
      <c r="M135" s="3"/>
      <c r="N135" s="3" t="s">
        <v>138</v>
      </c>
      <c r="O135" s="3"/>
      <c r="P135" s="3"/>
      <c r="Q135" s="3"/>
      <c r="R135" s="3"/>
      <c r="S135" s="3"/>
      <c r="T135" s="3"/>
      <c r="U135" s="3"/>
      <c r="V135" s="3"/>
      <c r="W135" s="3"/>
      <c r="X135" s="3"/>
      <c r="Y135" s="3"/>
      <c r="Z135" s="3"/>
    </row>
    <row r="136" spans="1:26">
      <c r="A136" s="3">
        <v>3</v>
      </c>
      <c r="B136" s="3" t="s">
        <v>139</v>
      </c>
      <c r="C136" s="3" t="s">
        <v>15</v>
      </c>
      <c r="D136" s="3" t="s">
        <v>135</v>
      </c>
      <c r="E136" s="3" t="s">
        <v>23</v>
      </c>
      <c r="F136" s="3" t="s">
        <v>24</v>
      </c>
      <c r="G136" s="3">
        <v>106</v>
      </c>
      <c r="H136" s="3">
        <v>429</v>
      </c>
      <c r="I136" s="3">
        <v>0</v>
      </c>
      <c r="J136" s="3"/>
      <c r="K136" s="3"/>
      <c r="L136" s="3"/>
      <c r="M136" s="3"/>
      <c r="N136" s="3" t="s">
        <v>140</v>
      </c>
      <c r="O136" s="3"/>
      <c r="P136" s="3"/>
      <c r="Q136" s="3"/>
      <c r="R136" s="3"/>
      <c r="S136" s="3"/>
      <c r="T136" s="3"/>
      <c r="U136" s="3"/>
      <c r="V136" s="3"/>
      <c r="W136" s="3"/>
      <c r="X136" s="3"/>
      <c r="Y136" s="3"/>
      <c r="Z136" s="3"/>
    </row>
    <row r="137" spans="1:26">
      <c r="A137" s="3">
        <v>4</v>
      </c>
      <c r="B137" s="3" t="s">
        <v>141</v>
      </c>
      <c r="C137" s="3" t="s">
        <v>15</v>
      </c>
      <c r="D137" s="3" t="s">
        <v>135</v>
      </c>
      <c r="E137" s="3" t="s">
        <v>23</v>
      </c>
      <c r="F137" s="3" t="s">
        <v>24</v>
      </c>
      <c r="G137" s="3">
        <v>227</v>
      </c>
      <c r="H137" s="3">
        <v>227</v>
      </c>
      <c r="I137" s="3">
        <v>0</v>
      </c>
      <c r="J137" s="3"/>
      <c r="K137" s="3" t="b">
        <v>1</v>
      </c>
      <c r="L137" s="3"/>
      <c r="M137" s="3"/>
      <c r="N137" s="3" t="s">
        <v>142</v>
      </c>
      <c r="O137" s="3"/>
      <c r="P137" s="3"/>
      <c r="Q137" s="3"/>
      <c r="R137" s="3"/>
      <c r="S137" s="3"/>
      <c r="T137" s="3"/>
      <c r="U137" s="3"/>
      <c r="V137" s="3"/>
      <c r="W137" s="3"/>
      <c r="X137" s="3"/>
      <c r="Y137" s="3"/>
      <c r="Z137" s="3"/>
    </row>
    <row r="138" spans="1:26">
      <c r="A138" s="3">
        <v>5</v>
      </c>
      <c r="B138" s="3" t="s">
        <v>143</v>
      </c>
      <c r="C138" s="3" t="s">
        <v>15</v>
      </c>
      <c r="D138" s="3" t="s">
        <v>135</v>
      </c>
      <c r="E138" s="3" t="s">
        <v>23</v>
      </c>
      <c r="F138" s="3" t="s">
        <v>24</v>
      </c>
      <c r="G138" s="3">
        <v>10</v>
      </c>
      <c r="H138" s="3">
        <v>10</v>
      </c>
      <c r="I138" s="3">
        <v>0</v>
      </c>
      <c r="J138" s="3"/>
      <c r="K138" s="3"/>
      <c r="L138" s="3"/>
      <c r="M138" s="3"/>
      <c r="N138" s="3" t="s">
        <v>144</v>
      </c>
    </row>
    <row r="139" spans="1:26">
      <c r="A139" s="3">
        <v>6</v>
      </c>
      <c r="B139" s="3" t="s">
        <v>145</v>
      </c>
      <c r="C139" s="3" t="s">
        <v>15</v>
      </c>
      <c r="D139" s="3" t="s">
        <v>135</v>
      </c>
      <c r="E139" s="3" t="s">
        <v>17</v>
      </c>
      <c r="F139" s="3" t="s">
        <v>18</v>
      </c>
      <c r="G139" s="3">
        <v>6</v>
      </c>
      <c r="H139" s="3">
        <v>3</v>
      </c>
      <c r="I139" s="3">
        <v>0</v>
      </c>
      <c r="J139" s="3"/>
      <c r="K139" s="3" t="b">
        <v>1</v>
      </c>
      <c r="L139" s="3" t="b">
        <v>1</v>
      </c>
      <c r="M139" s="3" t="s">
        <v>122</v>
      </c>
      <c r="N139" s="3" t="s">
        <v>146</v>
      </c>
    </row>
    <row r="140" spans="1:26">
      <c r="A140" s="3">
        <v>7</v>
      </c>
      <c r="B140" s="3" t="s">
        <v>147</v>
      </c>
      <c r="C140" s="3" t="s">
        <v>15</v>
      </c>
      <c r="D140" s="3" t="s">
        <v>135</v>
      </c>
      <c r="E140" s="3" t="s">
        <v>17</v>
      </c>
      <c r="F140" s="3" t="s">
        <v>18</v>
      </c>
      <c r="G140" s="3">
        <v>6</v>
      </c>
      <c r="H140" s="3">
        <v>3</v>
      </c>
      <c r="I140" s="3">
        <v>0</v>
      </c>
      <c r="J140" s="3"/>
      <c r="K140" s="3" t="b">
        <v>1</v>
      </c>
      <c r="L140" s="3" t="b">
        <v>1</v>
      </c>
      <c r="M140" s="3" t="s">
        <v>122</v>
      </c>
      <c r="N140" s="3" t="s">
        <v>148</v>
      </c>
    </row>
    <row r="141" spans="1:26">
      <c r="A141" s="1">
        <v>1</v>
      </c>
      <c r="B141" s="1" t="s">
        <v>97</v>
      </c>
      <c r="C141" s="1" t="s">
        <v>15</v>
      </c>
      <c r="D141" s="1" t="s">
        <v>149</v>
      </c>
      <c r="E141" s="1" t="s">
        <v>20</v>
      </c>
      <c r="F141" s="1" t="s">
        <v>18</v>
      </c>
      <c r="G141" s="1">
        <v>4</v>
      </c>
      <c r="H141" s="1">
        <v>2</v>
      </c>
      <c r="I141" s="1">
        <v>0</v>
      </c>
      <c r="J141" s="1" t="b">
        <v>1</v>
      </c>
      <c r="O141" s="3"/>
      <c r="P141" s="3"/>
      <c r="Q141" s="3"/>
      <c r="R141" s="3"/>
      <c r="S141" s="3"/>
      <c r="T141" s="3"/>
      <c r="U141" s="3"/>
      <c r="V141" s="3"/>
      <c r="W141" s="3"/>
      <c r="X141" s="3"/>
      <c r="Y141" s="3"/>
      <c r="Z141" s="3"/>
    </row>
    <row r="142" spans="1:26">
      <c r="A142" s="1">
        <v>2</v>
      </c>
      <c r="B142" s="1" t="s">
        <v>150</v>
      </c>
      <c r="C142" s="1" t="s">
        <v>15</v>
      </c>
      <c r="D142" s="1" t="s">
        <v>149</v>
      </c>
      <c r="E142" s="1" t="s">
        <v>23</v>
      </c>
      <c r="F142" s="1" t="s">
        <v>24</v>
      </c>
      <c r="G142" s="1">
        <v>82</v>
      </c>
      <c r="H142" s="1">
        <v>82</v>
      </c>
      <c r="I142" s="1">
        <v>0</v>
      </c>
      <c r="O142" s="3"/>
      <c r="P142" s="3"/>
      <c r="Q142" s="3"/>
      <c r="R142" s="3"/>
      <c r="S142" s="3"/>
      <c r="T142" s="3"/>
      <c r="U142" s="3"/>
      <c r="V142" s="3"/>
      <c r="W142" s="3"/>
      <c r="X142" s="3"/>
      <c r="Y142" s="3"/>
      <c r="Z142" s="3"/>
    </row>
    <row r="143" spans="1:26">
      <c r="A143" s="1">
        <v>3</v>
      </c>
      <c r="B143" s="1" t="s">
        <v>151</v>
      </c>
      <c r="C143" s="1" t="s">
        <v>15</v>
      </c>
      <c r="D143" s="1" t="s">
        <v>149</v>
      </c>
      <c r="E143" s="1" t="s">
        <v>23</v>
      </c>
      <c r="F143" s="1" t="s">
        <v>24</v>
      </c>
      <c r="G143" s="1">
        <v>185</v>
      </c>
      <c r="H143" s="1">
        <v>185</v>
      </c>
      <c r="I143" s="1">
        <v>0</v>
      </c>
      <c r="O143" s="3"/>
      <c r="P143" s="3"/>
      <c r="Q143" s="3"/>
      <c r="R143" s="3"/>
      <c r="S143" s="3"/>
      <c r="T143" s="3"/>
      <c r="U143" s="3"/>
      <c r="V143" s="3"/>
      <c r="W143" s="3"/>
      <c r="X143" s="3"/>
      <c r="Y143" s="3"/>
      <c r="Z143" s="3"/>
    </row>
    <row r="144" spans="1:26">
      <c r="A144" s="1">
        <v>1</v>
      </c>
      <c r="B144" s="1" t="s">
        <v>28</v>
      </c>
      <c r="C144" s="1" t="s">
        <v>15</v>
      </c>
      <c r="D144" s="1" t="s">
        <v>87</v>
      </c>
      <c r="E144" s="1" t="s">
        <v>17</v>
      </c>
      <c r="F144" s="1" t="s">
        <v>18</v>
      </c>
      <c r="G144" s="1">
        <v>6</v>
      </c>
      <c r="H144" s="1">
        <v>3</v>
      </c>
      <c r="I144" s="1">
        <v>0</v>
      </c>
      <c r="J144" s="1" t="b">
        <v>1</v>
      </c>
      <c r="O144" s="3"/>
      <c r="P144" s="3"/>
      <c r="Q144" s="3"/>
      <c r="R144" s="3"/>
      <c r="S144" s="3"/>
      <c r="T144" s="3"/>
      <c r="U144" s="3"/>
      <c r="V144" s="3"/>
      <c r="W144" s="3"/>
      <c r="X144" s="3"/>
      <c r="Y144" s="3"/>
      <c r="Z144" s="3"/>
    </row>
    <row r="145" spans="1:26">
      <c r="A145" s="1">
        <v>2</v>
      </c>
      <c r="B145" s="1" t="s">
        <v>47</v>
      </c>
      <c r="C145" s="1" t="s">
        <v>15</v>
      </c>
      <c r="D145" s="1" t="s">
        <v>87</v>
      </c>
      <c r="E145" s="1" t="s">
        <v>23</v>
      </c>
      <c r="F145" s="1" t="s">
        <v>24</v>
      </c>
      <c r="G145" s="1">
        <v>53</v>
      </c>
      <c r="H145" s="1">
        <v>53</v>
      </c>
      <c r="I145" s="1">
        <v>0</v>
      </c>
      <c r="O145" s="3"/>
      <c r="P145" s="3"/>
      <c r="Q145" s="3"/>
      <c r="R145" s="3"/>
      <c r="S145" s="3"/>
      <c r="T145" s="3"/>
      <c r="U145" s="3"/>
      <c r="V145" s="3"/>
      <c r="W145" s="3"/>
      <c r="X145" s="3"/>
      <c r="Y145" s="3"/>
      <c r="Z145" s="3"/>
    </row>
    <row r="146" spans="1:26">
      <c r="A146" s="1">
        <v>3</v>
      </c>
      <c r="B146" s="1" t="s">
        <v>48</v>
      </c>
      <c r="C146" s="1" t="s">
        <v>15</v>
      </c>
      <c r="D146" s="1" t="s">
        <v>87</v>
      </c>
      <c r="E146" s="1" t="s">
        <v>20</v>
      </c>
      <c r="F146" s="1" t="s">
        <v>18</v>
      </c>
      <c r="G146" s="1">
        <v>4</v>
      </c>
      <c r="H146" s="1">
        <v>2</v>
      </c>
      <c r="I146" s="1">
        <v>0</v>
      </c>
      <c r="L146" s="1" t="b">
        <v>1</v>
      </c>
      <c r="M146" s="1" t="s">
        <v>152</v>
      </c>
      <c r="O146" s="3"/>
      <c r="P146" s="3"/>
      <c r="Q146" s="3"/>
      <c r="R146" s="3"/>
      <c r="S146" s="3"/>
      <c r="T146" s="3"/>
      <c r="U146" s="3"/>
      <c r="V146" s="3"/>
      <c r="W146" s="3"/>
      <c r="X146" s="3"/>
      <c r="Y146" s="3"/>
      <c r="Z146" s="3"/>
    </row>
    <row r="147" spans="1:26">
      <c r="A147" s="1">
        <v>4</v>
      </c>
      <c r="B147" s="1" t="s">
        <v>49</v>
      </c>
      <c r="C147" s="1" t="s">
        <v>15</v>
      </c>
      <c r="D147" s="1" t="s">
        <v>87</v>
      </c>
      <c r="E147" s="1" t="s">
        <v>26</v>
      </c>
      <c r="F147" s="1" t="s">
        <v>24</v>
      </c>
      <c r="G147" s="1">
        <v>65535</v>
      </c>
      <c r="H147" s="1">
        <v>429</v>
      </c>
      <c r="I147" s="1">
        <v>0</v>
      </c>
    </row>
    <row r="148" spans="1:26">
      <c r="A148" s="3">
        <v>5</v>
      </c>
      <c r="B148" s="3" t="s">
        <v>153</v>
      </c>
      <c r="C148" s="3" t="s">
        <v>15</v>
      </c>
      <c r="D148" s="3" t="s">
        <v>87</v>
      </c>
      <c r="E148" s="3" t="s">
        <v>20</v>
      </c>
      <c r="F148" s="3" t="s">
        <v>18</v>
      </c>
      <c r="G148" s="3">
        <v>4</v>
      </c>
      <c r="H148" s="3">
        <v>1</v>
      </c>
      <c r="I148" s="3">
        <v>0</v>
      </c>
      <c r="J148" s="3"/>
      <c r="K148" s="3"/>
      <c r="L148" s="3"/>
      <c r="M148" s="3"/>
      <c r="N148" s="3" t="s">
        <v>154</v>
      </c>
    </row>
    <row r="149" spans="1:26">
      <c r="A149" s="1">
        <v>1</v>
      </c>
      <c r="B149" s="1" t="s">
        <v>48</v>
      </c>
      <c r="C149" s="1" t="s">
        <v>15</v>
      </c>
      <c r="D149" s="1" t="s">
        <v>152</v>
      </c>
      <c r="E149" s="1" t="s">
        <v>20</v>
      </c>
      <c r="F149" s="1" t="s">
        <v>18</v>
      </c>
      <c r="G149" s="1">
        <v>4</v>
      </c>
      <c r="H149" s="1">
        <v>2</v>
      </c>
      <c r="I149" s="1">
        <v>0</v>
      </c>
      <c r="J149" s="1" t="b">
        <v>1</v>
      </c>
    </row>
    <row r="150" spans="1:26">
      <c r="A150" s="1">
        <v>2</v>
      </c>
      <c r="B150" s="1" t="s">
        <v>52</v>
      </c>
      <c r="C150" s="1" t="s">
        <v>15</v>
      </c>
      <c r="D150" s="1" t="s">
        <v>152</v>
      </c>
      <c r="E150" s="1" t="s">
        <v>23</v>
      </c>
      <c r="F150" s="1" t="s">
        <v>24</v>
      </c>
      <c r="G150" s="1">
        <v>54</v>
      </c>
      <c r="H150" s="1">
        <v>54</v>
      </c>
      <c r="I150" s="1">
        <v>0</v>
      </c>
    </row>
    <row r="151" spans="1:26">
      <c r="A151" s="1">
        <v>3</v>
      </c>
      <c r="B151" s="1" t="s">
        <v>53</v>
      </c>
      <c r="C151" s="1" t="s">
        <v>15</v>
      </c>
      <c r="D151" s="1" t="s">
        <v>152</v>
      </c>
      <c r="E151" s="1" t="s">
        <v>23</v>
      </c>
      <c r="F151" s="1" t="s">
        <v>24</v>
      </c>
      <c r="G151" s="1">
        <v>106</v>
      </c>
      <c r="H151" s="1">
        <v>106</v>
      </c>
      <c r="I151" s="1">
        <v>0</v>
      </c>
      <c r="O151" s="3"/>
      <c r="P151" s="3"/>
      <c r="Q151" s="3"/>
      <c r="R151" s="3"/>
      <c r="S151" s="3"/>
      <c r="T151" s="3"/>
      <c r="U151" s="3"/>
      <c r="V151" s="3"/>
      <c r="W151" s="3"/>
      <c r="X151" s="3"/>
      <c r="Y151" s="3"/>
      <c r="Z151" s="3"/>
    </row>
    <row r="152" spans="1:26">
      <c r="A152" s="3">
        <v>4</v>
      </c>
      <c r="B152" s="3" t="s">
        <v>155</v>
      </c>
      <c r="C152" s="3" t="s">
        <v>15</v>
      </c>
      <c r="D152" s="3" t="s">
        <v>152</v>
      </c>
      <c r="E152" s="3" t="s">
        <v>20</v>
      </c>
      <c r="F152" s="3" t="s">
        <v>18</v>
      </c>
      <c r="G152" s="3">
        <v>4</v>
      </c>
      <c r="H152" s="3">
        <v>2</v>
      </c>
      <c r="I152" s="3">
        <v>0</v>
      </c>
      <c r="J152" s="3"/>
      <c r="K152" s="3"/>
      <c r="L152" s="3" t="b">
        <v>1</v>
      </c>
      <c r="M152" s="3" t="s">
        <v>126</v>
      </c>
      <c r="N152" s="3" t="s">
        <v>156</v>
      </c>
    </row>
    <row r="153" spans="1:26">
      <c r="A153" s="1">
        <v>1</v>
      </c>
      <c r="B153" s="1" t="s">
        <v>157</v>
      </c>
      <c r="C153" s="1" t="s">
        <v>15</v>
      </c>
      <c r="D153" s="1" t="s">
        <v>158</v>
      </c>
      <c r="E153" s="1" t="s">
        <v>20</v>
      </c>
      <c r="F153" s="1" t="s">
        <v>18</v>
      </c>
      <c r="G153" s="1">
        <v>4</v>
      </c>
      <c r="H153" s="1">
        <v>2</v>
      </c>
      <c r="I153" s="1">
        <v>0</v>
      </c>
      <c r="J153" s="1" t="b">
        <v>1</v>
      </c>
    </row>
    <row r="154" spans="1:26">
      <c r="A154" s="1">
        <v>2</v>
      </c>
      <c r="B154" s="1" t="s">
        <v>159</v>
      </c>
      <c r="C154" s="1" t="s">
        <v>15</v>
      </c>
      <c r="D154" s="1" t="s">
        <v>158</v>
      </c>
      <c r="E154" s="1" t="s">
        <v>23</v>
      </c>
      <c r="F154" s="1" t="s">
        <v>24</v>
      </c>
      <c r="G154" s="1">
        <v>21</v>
      </c>
      <c r="H154" s="1">
        <v>21</v>
      </c>
      <c r="I154" s="1">
        <v>0</v>
      </c>
    </row>
    <row r="155" spans="1:26">
      <c r="A155" s="1">
        <v>3</v>
      </c>
      <c r="B155" s="1" t="s">
        <v>160</v>
      </c>
      <c r="C155" s="1" t="s">
        <v>15</v>
      </c>
      <c r="D155" s="1" t="s">
        <v>158</v>
      </c>
      <c r="E155" s="1" t="s">
        <v>23</v>
      </c>
      <c r="F155" s="1" t="s">
        <v>24</v>
      </c>
      <c r="G155" s="1">
        <v>50</v>
      </c>
      <c r="H155" s="1">
        <v>50</v>
      </c>
      <c r="I155" s="1">
        <v>0</v>
      </c>
      <c r="O155" s="3"/>
      <c r="P155" s="3"/>
      <c r="Q155" s="3"/>
      <c r="R155" s="3"/>
      <c r="S155" s="3"/>
      <c r="T155" s="3"/>
      <c r="U155" s="3"/>
      <c r="V155" s="3"/>
      <c r="W155" s="3"/>
      <c r="X155" s="3"/>
      <c r="Y155" s="3"/>
      <c r="Z155" s="3"/>
    </row>
    <row r="156" spans="1:26">
      <c r="A156" s="1">
        <v>4</v>
      </c>
      <c r="B156" s="1" t="s">
        <v>161</v>
      </c>
      <c r="C156" s="1" t="s">
        <v>15</v>
      </c>
      <c r="D156" s="1" t="s">
        <v>158</v>
      </c>
      <c r="E156" s="1" t="s">
        <v>23</v>
      </c>
      <c r="F156" s="1" t="s">
        <v>24</v>
      </c>
      <c r="G156" s="1">
        <v>4</v>
      </c>
      <c r="H156" s="1">
        <v>4</v>
      </c>
      <c r="I156" s="1">
        <v>0</v>
      </c>
    </row>
    <row r="157" spans="1:26">
      <c r="A157" s="1">
        <v>1</v>
      </c>
      <c r="B157" s="1" t="s">
        <v>29</v>
      </c>
      <c r="C157" s="1" t="s">
        <v>15</v>
      </c>
      <c r="D157" s="1" t="s">
        <v>100</v>
      </c>
      <c r="E157" s="1" t="s">
        <v>20</v>
      </c>
      <c r="F157" s="1" t="s">
        <v>18</v>
      </c>
      <c r="G157" s="1">
        <v>4</v>
      </c>
      <c r="H157" s="1">
        <v>2</v>
      </c>
      <c r="I157" s="1">
        <v>0</v>
      </c>
      <c r="J157" s="1" t="b">
        <v>1</v>
      </c>
    </row>
    <row r="158" spans="1:26">
      <c r="A158" s="1">
        <v>2</v>
      </c>
      <c r="B158" s="1" t="s">
        <v>56</v>
      </c>
      <c r="C158" s="1" t="s">
        <v>15</v>
      </c>
      <c r="D158" s="1" t="s">
        <v>100</v>
      </c>
      <c r="E158" s="1" t="s">
        <v>23</v>
      </c>
      <c r="F158" s="1" t="s">
        <v>24</v>
      </c>
      <c r="G158" s="1">
        <v>86</v>
      </c>
      <c r="H158" s="1">
        <v>86</v>
      </c>
      <c r="I158" s="1">
        <v>0</v>
      </c>
    </row>
    <row r="159" spans="1:26">
      <c r="A159" s="1">
        <v>3</v>
      </c>
      <c r="B159" s="1" t="s">
        <v>57</v>
      </c>
      <c r="C159" s="1" t="s">
        <v>15</v>
      </c>
      <c r="D159" s="1" t="s">
        <v>100</v>
      </c>
      <c r="E159" s="1" t="s">
        <v>26</v>
      </c>
      <c r="F159" s="1" t="s">
        <v>24</v>
      </c>
      <c r="G159" s="1">
        <v>65535</v>
      </c>
      <c r="H159" s="1">
        <v>1255</v>
      </c>
      <c r="I159" s="1">
        <v>0</v>
      </c>
    </row>
    <row r="160" spans="1:26">
      <c r="A160" s="3">
        <v>4</v>
      </c>
      <c r="B160" s="3" t="s">
        <v>162</v>
      </c>
      <c r="C160" s="3" t="s">
        <v>15</v>
      </c>
      <c r="D160" s="3" t="s">
        <v>100</v>
      </c>
      <c r="E160" s="3" t="s">
        <v>26</v>
      </c>
      <c r="F160" s="3" t="s">
        <v>24</v>
      </c>
      <c r="G160" s="3">
        <v>65535</v>
      </c>
      <c r="H160" s="3">
        <v>1255</v>
      </c>
      <c r="I160" s="3">
        <v>0</v>
      </c>
      <c r="J160" s="3"/>
      <c r="K160" s="3"/>
      <c r="L160" s="3"/>
      <c r="M160" s="3"/>
      <c r="N160" s="3" t="s">
        <v>163</v>
      </c>
    </row>
    <row r="161" spans="1:26">
      <c r="A161" s="3">
        <v>5</v>
      </c>
      <c r="B161" s="3" t="s">
        <v>164</v>
      </c>
      <c r="C161" s="3" t="s">
        <v>15</v>
      </c>
      <c r="D161" s="3" t="s">
        <v>100</v>
      </c>
      <c r="E161" s="3" t="s">
        <v>26</v>
      </c>
      <c r="F161" s="3" t="s">
        <v>24</v>
      </c>
      <c r="G161" s="3">
        <v>65535</v>
      </c>
      <c r="H161" s="3">
        <v>1255</v>
      </c>
      <c r="I161" s="3">
        <v>0</v>
      </c>
      <c r="J161" s="3"/>
      <c r="K161" s="3"/>
      <c r="L161" s="3"/>
      <c r="M161" s="3"/>
      <c r="N161" s="3" t="s">
        <v>165</v>
      </c>
    </row>
    <row r="162" spans="1:26">
      <c r="A162" s="3">
        <v>6</v>
      </c>
      <c r="B162" s="3" t="s">
        <v>166</v>
      </c>
      <c r="C162" s="3" t="s">
        <v>15</v>
      </c>
      <c r="D162" s="3" t="s">
        <v>100</v>
      </c>
      <c r="E162" s="3" t="s">
        <v>26</v>
      </c>
      <c r="F162" s="3" t="s">
        <v>24</v>
      </c>
      <c r="G162" s="3">
        <v>65535</v>
      </c>
      <c r="H162" s="3">
        <v>1255</v>
      </c>
      <c r="I162" s="3">
        <v>0</v>
      </c>
      <c r="J162" s="3"/>
      <c r="K162" s="3"/>
      <c r="L162" s="3"/>
      <c r="M162" s="3"/>
      <c r="N162" s="3" t="s">
        <v>167</v>
      </c>
    </row>
    <row r="163" spans="1:26">
      <c r="A163" s="3">
        <v>1</v>
      </c>
      <c r="B163" s="3" t="s">
        <v>121</v>
      </c>
      <c r="C163" s="3" t="s">
        <v>15</v>
      </c>
      <c r="D163" s="3" t="s">
        <v>122</v>
      </c>
      <c r="E163" s="3" t="s">
        <v>17</v>
      </c>
      <c r="F163" s="3" t="s">
        <v>18</v>
      </c>
      <c r="G163" s="3">
        <v>6</v>
      </c>
      <c r="H163" s="3">
        <v>3</v>
      </c>
      <c r="I163" s="3">
        <v>0</v>
      </c>
      <c r="J163" s="3" t="b">
        <v>1</v>
      </c>
      <c r="K163" s="3" t="b">
        <v>1</v>
      </c>
      <c r="L163" s="3"/>
      <c r="M163" s="3"/>
      <c r="N163" s="3" t="s">
        <v>168</v>
      </c>
      <c r="O163" s="3"/>
      <c r="P163" s="3"/>
      <c r="Q163" s="3"/>
      <c r="R163" s="3"/>
      <c r="S163" s="3"/>
      <c r="T163" s="3"/>
      <c r="U163" s="3"/>
      <c r="V163" s="3"/>
      <c r="W163" s="3"/>
      <c r="X163" s="3"/>
      <c r="Y163" s="3"/>
      <c r="Z163" s="3"/>
    </row>
    <row r="164" spans="1:26">
      <c r="A164" s="3">
        <v>2</v>
      </c>
      <c r="B164" s="3" t="s">
        <v>169</v>
      </c>
      <c r="C164" s="3" t="s">
        <v>15</v>
      </c>
      <c r="D164" s="3" t="s">
        <v>122</v>
      </c>
      <c r="E164" s="3" t="s">
        <v>23</v>
      </c>
      <c r="F164" s="3" t="s">
        <v>24</v>
      </c>
      <c r="G164" s="3">
        <v>53</v>
      </c>
      <c r="H164" s="3">
        <v>53</v>
      </c>
      <c r="I164" s="3">
        <v>0</v>
      </c>
      <c r="J164" s="3"/>
      <c r="K164" s="3" t="b">
        <v>1</v>
      </c>
      <c r="L164" s="3"/>
      <c r="M164" s="3"/>
      <c r="N164" s="3" t="s">
        <v>170</v>
      </c>
      <c r="O164" s="3"/>
      <c r="P164" s="3"/>
      <c r="Q164" s="3"/>
      <c r="R164" s="3"/>
      <c r="S164" s="3"/>
      <c r="T164" s="3"/>
      <c r="U164" s="3"/>
      <c r="V164" s="3"/>
      <c r="W164" s="3"/>
      <c r="X164" s="3"/>
      <c r="Y164" s="3"/>
      <c r="Z164" s="3"/>
    </row>
    <row r="165" spans="1:26">
      <c r="A165" s="3">
        <v>3</v>
      </c>
      <c r="B165" s="3" t="s">
        <v>171</v>
      </c>
      <c r="C165" s="3" t="s">
        <v>15</v>
      </c>
      <c r="D165" s="3" t="s">
        <v>122</v>
      </c>
      <c r="E165" s="3" t="s">
        <v>23</v>
      </c>
      <c r="F165" s="3" t="s">
        <v>24</v>
      </c>
      <c r="G165" s="3">
        <v>53</v>
      </c>
      <c r="H165" s="3">
        <v>53</v>
      </c>
      <c r="I165" s="3">
        <v>0</v>
      </c>
      <c r="J165" s="3"/>
      <c r="K165" s="3" t="b">
        <v>1</v>
      </c>
      <c r="L165" s="3"/>
      <c r="M165" s="3"/>
      <c r="N165" s="3" t="s">
        <v>172</v>
      </c>
      <c r="O165" s="3"/>
      <c r="P165" s="3"/>
      <c r="Q165" s="3"/>
      <c r="R165" s="3"/>
      <c r="S165" s="3"/>
      <c r="T165" s="3"/>
      <c r="U165" s="3"/>
      <c r="V165" s="3"/>
      <c r="W165" s="3"/>
      <c r="X165" s="3"/>
      <c r="Y165" s="3"/>
      <c r="Z165" s="3"/>
    </row>
    <row r="166" spans="1:26">
      <c r="A166" s="1">
        <v>1</v>
      </c>
      <c r="B166" s="1" t="s">
        <v>31</v>
      </c>
      <c r="C166" s="1" t="s">
        <v>15</v>
      </c>
      <c r="D166" s="1" t="s">
        <v>102</v>
      </c>
      <c r="E166" s="1" t="s">
        <v>20</v>
      </c>
      <c r="F166" s="1" t="s">
        <v>18</v>
      </c>
      <c r="G166" s="1">
        <v>4</v>
      </c>
      <c r="H166" s="1">
        <v>1</v>
      </c>
      <c r="I166" s="1">
        <v>0</v>
      </c>
      <c r="J166" s="1" t="b">
        <v>1</v>
      </c>
    </row>
    <row r="167" spans="1:26">
      <c r="A167" s="1">
        <v>2</v>
      </c>
      <c r="B167" s="1" t="s">
        <v>173</v>
      </c>
      <c r="C167" s="1" t="s">
        <v>15</v>
      </c>
      <c r="D167" s="1" t="s">
        <v>102</v>
      </c>
      <c r="E167" s="1" t="s">
        <v>23</v>
      </c>
      <c r="F167" s="1" t="s">
        <v>24</v>
      </c>
      <c r="G167" s="1">
        <v>12</v>
      </c>
      <c r="H167" s="1">
        <v>12</v>
      </c>
      <c r="I167" s="1">
        <v>0</v>
      </c>
    </row>
    <row r="168" spans="1:26">
      <c r="A168" s="1">
        <v>3</v>
      </c>
      <c r="B168" s="1" t="s">
        <v>174</v>
      </c>
      <c r="C168" s="1" t="s">
        <v>15</v>
      </c>
      <c r="D168" s="1" t="s">
        <v>102</v>
      </c>
      <c r="E168" s="1" t="s">
        <v>23</v>
      </c>
      <c r="F168" s="1" t="s">
        <v>24</v>
      </c>
      <c r="G168" s="1">
        <v>173</v>
      </c>
      <c r="H168" s="1">
        <v>173</v>
      </c>
      <c r="I168" s="1">
        <v>0</v>
      </c>
    </row>
    <row r="169" spans="1:26">
      <c r="A169" s="1">
        <v>1</v>
      </c>
      <c r="B169" s="1" t="s">
        <v>175</v>
      </c>
      <c r="C169" s="1" t="s">
        <v>15</v>
      </c>
      <c r="D169" s="1" t="s">
        <v>101</v>
      </c>
      <c r="E169" s="1" t="s">
        <v>20</v>
      </c>
      <c r="F169" s="1" t="s">
        <v>18</v>
      </c>
      <c r="G169" s="1">
        <v>4</v>
      </c>
      <c r="H169" s="1">
        <v>2</v>
      </c>
      <c r="I169" s="1">
        <v>0</v>
      </c>
      <c r="J169" s="1" t="b">
        <v>1</v>
      </c>
    </row>
    <row r="170" spans="1:26">
      <c r="A170" s="1">
        <v>2</v>
      </c>
      <c r="B170" s="1" t="s">
        <v>176</v>
      </c>
      <c r="C170" s="1" t="s">
        <v>15</v>
      </c>
      <c r="D170" s="1" t="s">
        <v>101</v>
      </c>
      <c r="E170" s="1" t="s">
        <v>23</v>
      </c>
      <c r="F170" s="1" t="s">
        <v>24</v>
      </c>
      <c r="G170" s="1">
        <v>13</v>
      </c>
      <c r="H170" s="1">
        <v>13</v>
      </c>
      <c r="I170" s="1">
        <v>0</v>
      </c>
    </row>
    <row r="171" spans="1:26">
      <c r="A171" s="1">
        <v>3</v>
      </c>
      <c r="B171" s="1" t="s">
        <v>177</v>
      </c>
      <c r="C171" s="1" t="s">
        <v>15</v>
      </c>
      <c r="D171" s="1" t="s">
        <v>101</v>
      </c>
      <c r="E171" s="1" t="s">
        <v>26</v>
      </c>
      <c r="F171" s="1" t="s">
        <v>24</v>
      </c>
      <c r="G171" s="1">
        <v>65535</v>
      </c>
      <c r="H171" s="1">
        <v>1001</v>
      </c>
      <c r="I171" s="1">
        <v>0</v>
      </c>
    </row>
    <row r="172" spans="1:26">
      <c r="A172" s="1">
        <v>1</v>
      </c>
      <c r="B172" s="1" t="s">
        <v>60</v>
      </c>
      <c r="C172" s="1" t="s">
        <v>15</v>
      </c>
      <c r="D172" s="1" t="s">
        <v>178</v>
      </c>
      <c r="E172" s="1" t="s">
        <v>20</v>
      </c>
      <c r="F172" s="1" t="s">
        <v>18</v>
      </c>
      <c r="G172" s="1">
        <v>4</v>
      </c>
      <c r="H172" s="1">
        <v>2</v>
      </c>
      <c r="I172" s="1">
        <v>0</v>
      </c>
      <c r="J172" s="1" t="b">
        <v>1</v>
      </c>
    </row>
    <row r="173" spans="1:26">
      <c r="A173" s="1">
        <v>2</v>
      </c>
      <c r="B173" s="1" t="s">
        <v>61</v>
      </c>
      <c r="C173" s="1" t="s">
        <v>15</v>
      </c>
      <c r="D173" s="1" t="s">
        <v>178</v>
      </c>
      <c r="E173" s="1" t="s">
        <v>23</v>
      </c>
      <c r="F173" s="1" t="s">
        <v>24</v>
      </c>
      <c r="G173" s="1">
        <v>35</v>
      </c>
      <c r="H173" s="1">
        <v>35</v>
      </c>
      <c r="I173" s="1">
        <v>0</v>
      </c>
    </row>
    <row r="174" spans="1:26">
      <c r="A174" s="1">
        <v>3</v>
      </c>
      <c r="B174" s="1" t="s">
        <v>62</v>
      </c>
      <c r="C174" s="1" t="s">
        <v>15</v>
      </c>
      <c r="D174" s="1" t="s">
        <v>178</v>
      </c>
      <c r="E174" s="1" t="s">
        <v>23</v>
      </c>
      <c r="F174" s="1" t="s">
        <v>24</v>
      </c>
      <c r="G174" s="1">
        <v>48</v>
      </c>
      <c r="H174" s="1">
        <v>50</v>
      </c>
      <c r="I174" s="1">
        <v>0</v>
      </c>
    </row>
    <row r="175" spans="1:26">
      <c r="A175" s="1">
        <v>4</v>
      </c>
      <c r="B175" s="1" t="s">
        <v>63</v>
      </c>
      <c r="C175" s="1" t="s">
        <v>15</v>
      </c>
      <c r="D175" s="1" t="s">
        <v>178</v>
      </c>
      <c r="E175" s="1" t="s">
        <v>23</v>
      </c>
      <c r="F175" s="1" t="s">
        <v>24</v>
      </c>
      <c r="G175" s="1">
        <v>98</v>
      </c>
      <c r="H175" s="1">
        <v>98</v>
      </c>
      <c r="I175" s="1">
        <v>0</v>
      </c>
    </row>
    <row r="176" spans="1:26">
      <c r="A176" s="1">
        <v>5</v>
      </c>
      <c r="B176" s="1" t="s">
        <v>64</v>
      </c>
      <c r="C176" s="1" t="s">
        <v>15</v>
      </c>
      <c r="D176" s="1" t="s">
        <v>178</v>
      </c>
      <c r="E176" s="1" t="s">
        <v>23</v>
      </c>
      <c r="F176" s="1" t="s">
        <v>24</v>
      </c>
      <c r="G176" s="1">
        <v>1</v>
      </c>
      <c r="H176" s="1">
        <v>1</v>
      </c>
      <c r="I176" s="1">
        <v>0</v>
      </c>
    </row>
    <row r="177" spans="1:10">
      <c r="A177" s="1">
        <v>6</v>
      </c>
      <c r="B177" s="1" t="s">
        <v>65</v>
      </c>
      <c r="C177" s="1" t="s">
        <v>15</v>
      </c>
      <c r="D177" s="1" t="s">
        <v>178</v>
      </c>
      <c r="E177" s="1" t="s">
        <v>26</v>
      </c>
      <c r="F177" s="1" t="s">
        <v>24</v>
      </c>
      <c r="G177" s="1">
        <v>65535</v>
      </c>
      <c r="H177" s="1">
        <v>339</v>
      </c>
      <c r="I177" s="1">
        <v>0</v>
      </c>
    </row>
    <row r="178" spans="1:10">
      <c r="A178" s="1">
        <v>1</v>
      </c>
      <c r="B178" s="1" t="s">
        <v>179</v>
      </c>
      <c r="C178" s="1" t="s">
        <v>15</v>
      </c>
      <c r="D178" s="1" t="s">
        <v>180</v>
      </c>
      <c r="E178" s="1" t="s">
        <v>23</v>
      </c>
      <c r="F178" s="1" t="s">
        <v>24</v>
      </c>
      <c r="G178" s="1">
        <v>17</v>
      </c>
      <c r="H178" s="1">
        <v>17</v>
      </c>
      <c r="I178" s="1">
        <v>0</v>
      </c>
      <c r="J178" s="1" t="b">
        <v>1</v>
      </c>
    </row>
    <row r="179" spans="1:10">
      <c r="A179" s="1">
        <v>2</v>
      </c>
      <c r="B179" s="1" t="s">
        <v>181</v>
      </c>
      <c r="C179" s="1" t="s">
        <v>15</v>
      </c>
      <c r="D179" s="1" t="s">
        <v>180</v>
      </c>
      <c r="E179" s="1" t="s">
        <v>20</v>
      </c>
      <c r="F179" s="1" t="s">
        <v>18</v>
      </c>
      <c r="G179" s="1">
        <v>4</v>
      </c>
      <c r="H179" s="1">
        <v>1</v>
      </c>
      <c r="I179" s="1">
        <v>0</v>
      </c>
    </row>
    <row r="180" spans="1:10">
      <c r="A180" s="1">
        <v>3</v>
      </c>
      <c r="B180" s="1" t="s">
        <v>182</v>
      </c>
      <c r="C180" s="1" t="s">
        <v>15</v>
      </c>
      <c r="D180" s="1" t="s">
        <v>180</v>
      </c>
      <c r="E180" s="1" t="s">
        <v>20</v>
      </c>
      <c r="F180" s="1" t="s">
        <v>18</v>
      </c>
      <c r="G180" s="1">
        <v>4</v>
      </c>
      <c r="H180" s="1">
        <v>1</v>
      </c>
      <c r="I180" s="1">
        <v>0</v>
      </c>
    </row>
    <row r="181" spans="1:10">
      <c r="A181" s="1">
        <v>4</v>
      </c>
      <c r="B181" s="1" t="s">
        <v>183</v>
      </c>
      <c r="C181" s="1" t="s">
        <v>15</v>
      </c>
      <c r="D181" s="1" t="s">
        <v>180</v>
      </c>
      <c r="E181" s="1" t="s">
        <v>20</v>
      </c>
      <c r="F181" s="1" t="s">
        <v>18</v>
      </c>
      <c r="G181" s="1">
        <v>4</v>
      </c>
      <c r="H181" s="1">
        <v>1</v>
      </c>
      <c r="I181" s="1">
        <v>0</v>
      </c>
    </row>
    <row r="182" spans="1:10">
      <c r="A182" s="1">
        <v>5</v>
      </c>
      <c r="B182" s="1" t="s">
        <v>184</v>
      </c>
      <c r="C182" s="1" t="s">
        <v>15</v>
      </c>
      <c r="D182" s="1" t="s">
        <v>180</v>
      </c>
      <c r="E182" s="1" t="s">
        <v>26</v>
      </c>
      <c r="F182" s="1" t="s">
        <v>24</v>
      </c>
      <c r="G182" s="1">
        <v>16777215</v>
      </c>
      <c r="H182" s="1">
        <v>109576</v>
      </c>
      <c r="I182" s="1">
        <v>0</v>
      </c>
    </row>
    <row r="183" spans="1:10">
      <c r="A183" s="1">
        <v>1</v>
      </c>
      <c r="B183" s="1" t="s">
        <v>185</v>
      </c>
      <c r="C183" s="1" t="s">
        <v>15</v>
      </c>
      <c r="D183" s="1" t="s">
        <v>186</v>
      </c>
      <c r="E183" s="1" t="s">
        <v>17</v>
      </c>
      <c r="F183" s="1" t="s">
        <v>18</v>
      </c>
      <c r="G183" s="1">
        <v>6</v>
      </c>
      <c r="H183" s="1">
        <v>3</v>
      </c>
      <c r="I183" s="1">
        <v>0</v>
      </c>
      <c r="J183" s="1" t="b">
        <v>1</v>
      </c>
    </row>
    <row r="184" spans="1:10">
      <c r="A184" s="1">
        <v>2</v>
      </c>
      <c r="B184" s="1" t="s">
        <v>187</v>
      </c>
      <c r="C184" s="1" t="s">
        <v>15</v>
      </c>
      <c r="D184" s="1" t="s">
        <v>186</v>
      </c>
      <c r="E184" s="1" t="s">
        <v>20</v>
      </c>
      <c r="F184" s="1" t="s">
        <v>18</v>
      </c>
      <c r="G184" s="1">
        <v>4</v>
      </c>
      <c r="H184" s="1">
        <v>1</v>
      </c>
      <c r="I184" s="1">
        <v>0</v>
      </c>
    </row>
    <row r="185" spans="1:10">
      <c r="A185" s="1">
        <v>3</v>
      </c>
      <c r="B185" s="1" t="s">
        <v>188</v>
      </c>
      <c r="C185" s="1" t="s">
        <v>15</v>
      </c>
      <c r="D185" s="1" t="s">
        <v>186</v>
      </c>
      <c r="E185" s="1" t="s">
        <v>20</v>
      </c>
      <c r="F185" s="1" t="s">
        <v>18</v>
      </c>
      <c r="G185" s="1">
        <v>4</v>
      </c>
      <c r="H185" s="1">
        <v>1</v>
      </c>
      <c r="I185" s="1">
        <v>0</v>
      </c>
    </row>
    <row r="186" spans="1:10">
      <c r="A186" s="1">
        <v>1</v>
      </c>
      <c r="B186" s="1" t="s">
        <v>21</v>
      </c>
      <c r="C186" s="1" t="s">
        <v>15</v>
      </c>
      <c r="D186" s="1" t="s">
        <v>189</v>
      </c>
      <c r="E186" s="1" t="s">
        <v>20</v>
      </c>
      <c r="F186" s="1" t="s">
        <v>18</v>
      </c>
      <c r="G186" s="1">
        <v>4</v>
      </c>
      <c r="H186" s="1">
        <v>2</v>
      </c>
      <c r="I186" s="1">
        <v>0</v>
      </c>
      <c r="J186" s="1" t="b">
        <v>1</v>
      </c>
    </row>
    <row r="187" spans="1:10">
      <c r="A187" s="1">
        <v>2</v>
      </c>
      <c r="B187" s="1" t="s">
        <v>68</v>
      </c>
      <c r="C187" s="1" t="s">
        <v>15</v>
      </c>
      <c r="D187" s="1" t="s">
        <v>189</v>
      </c>
      <c r="E187" s="1" t="s">
        <v>23</v>
      </c>
      <c r="F187" s="1" t="s">
        <v>24</v>
      </c>
      <c r="G187" s="1">
        <v>11</v>
      </c>
      <c r="H187" s="1">
        <v>11</v>
      </c>
      <c r="I187" s="1">
        <v>0</v>
      </c>
    </row>
    <row r="188" spans="1:10">
      <c r="A188" s="1">
        <v>3</v>
      </c>
      <c r="B188" s="1" t="s">
        <v>69</v>
      </c>
      <c r="C188" s="1" t="s">
        <v>15</v>
      </c>
      <c r="D188" s="1" t="s">
        <v>189</v>
      </c>
      <c r="E188" s="1" t="s">
        <v>23</v>
      </c>
      <c r="F188" s="1" t="s">
        <v>24</v>
      </c>
      <c r="G188" s="1">
        <v>9</v>
      </c>
      <c r="H188" s="1">
        <v>9</v>
      </c>
      <c r="I188" s="1">
        <v>0</v>
      </c>
    </row>
    <row r="189" spans="1:10">
      <c r="A189" s="1">
        <v>4</v>
      </c>
      <c r="B189" s="1" t="s">
        <v>70</v>
      </c>
      <c r="C189" s="1" t="s">
        <v>15</v>
      </c>
      <c r="D189" s="1" t="s">
        <v>189</v>
      </c>
      <c r="E189" s="1" t="s">
        <v>23</v>
      </c>
      <c r="F189" s="1" t="s">
        <v>24</v>
      </c>
      <c r="G189" s="1">
        <v>35</v>
      </c>
      <c r="H189" s="1">
        <v>35</v>
      </c>
      <c r="I189" s="1">
        <v>0</v>
      </c>
    </row>
    <row r="190" spans="1:10">
      <c r="A190" s="1">
        <v>5</v>
      </c>
      <c r="B190" s="1" t="s">
        <v>71</v>
      </c>
      <c r="C190" s="1" t="s">
        <v>15</v>
      </c>
      <c r="D190" s="1" t="s">
        <v>189</v>
      </c>
      <c r="E190" s="1" t="s">
        <v>23</v>
      </c>
      <c r="F190" s="1" t="s">
        <v>24</v>
      </c>
      <c r="G190" s="1">
        <v>35</v>
      </c>
      <c r="H190" s="1">
        <v>35</v>
      </c>
      <c r="I190" s="1">
        <v>0</v>
      </c>
    </row>
    <row r="191" spans="1:10">
      <c r="A191" s="1">
        <v>6</v>
      </c>
      <c r="B191" s="1" t="s">
        <v>72</v>
      </c>
      <c r="C191" s="1" t="s">
        <v>15</v>
      </c>
      <c r="D191" s="1" t="s">
        <v>189</v>
      </c>
      <c r="E191" s="1" t="s">
        <v>23</v>
      </c>
      <c r="F191" s="1" t="s">
        <v>24</v>
      </c>
      <c r="G191" s="1">
        <v>40</v>
      </c>
      <c r="H191" s="1">
        <v>40</v>
      </c>
      <c r="I191" s="1">
        <v>0</v>
      </c>
    </row>
    <row r="192" spans="1:10">
      <c r="A192" s="1">
        <v>7</v>
      </c>
      <c r="B192" s="1" t="s">
        <v>73</v>
      </c>
      <c r="C192" s="1" t="s">
        <v>15</v>
      </c>
      <c r="D192" s="1" t="s">
        <v>189</v>
      </c>
      <c r="E192" s="1" t="s">
        <v>23</v>
      </c>
      <c r="F192" s="1" t="s">
        <v>24</v>
      </c>
      <c r="G192" s="1">
        <v>40</v>
      </c>
      <c r="H192" s="1">
        <v>40</v>
      </c>
      <c r="I192" s="1">
        <v>0</v>
      </c>
    </row>
    <row r="193" spans="1:9">
      <c r="A193" s="1">
        <v>8</v>
      </c>
      <c r="B193" s="1" t="s">
        <v>74</v>
      </c>
      <c r="C193" s="1" t="s">
        <v>15</v>
      </c>
      <c r="D193" s="1" t="s">
        <v>189</v>
      </c>
      <c r="E193" s="1" t="s">
        <v>20</v>
      </c>
      <c r="F193" s="1" t="s">
        <v>18</v>
      </c>
      <c r="G193" s="1">
        <v>4</v>
      </c>
      <c r="H193" s="1">
        <v>1</v>
      </c>
      <c r="I193" s="1">
        <v>0</v>
      </c>
    </row>
    <row r="194" spans="1:9">
      <c r="A194" s="1">
        <v>9</v>
      </c>
      <c r="B194" s="1" t="s">
        <v>75</v>
      </c>
      <c r="C194" s="1" t="s">
        <v>15</v>
      </c>
      <c r="D194" s="1" t="s">
        <v>189</v>
      </c>
      <c r="E194" s="1" t="s">
        <v>23</v>
      </c>
      <c r="F194" s="1" t="s">
        <v>24</v>
      </c>
      <c r="G194" s="1">
        <v>20</v>
      </c>
      <c r="H194" s="1">
        <v>20</v>
      </c>
      <c r="I194" s="1">
        <v>0</v>
      </c>
    </row>
    <row r="195" spans="1:9">
      <c r="A195" s="1">
        <v>10</v>
      </c>
      <c r="B195" s="1" t="s">
        <v>76</v>
      </c>
      <c r="C195" s="1" t="s">
        <v>15</v>
      </c>
      <c r="D195" s="1" t="s">
        <v>189</v>
      </c>
      <c r="E195" s="1" t="s">
        <v>20</v>
      </c>
      <c r="F195" s="1" t="s">
        <v>18</v>
      </c>
      <c r="G195" s="1">
        <v>4</v>
      </c>
      <c r="H195" s="1">
        <v>1</v>
      </c>
      <c r="I195" s="1">
        <v>0</v>
      </c>
    </row>
    <row r="196" spans="1:9">
      <c r="A196" s="1">
        <v>11</v>
      </c>
      <c r="B196" s="1" t="s">
        <v>77</v>
      </c>
      <c r="C196" s="1" t="s">
        <v>15</v>
      </c>
      <c r="D196" s="1" t="s">
        <v>189</v>
      </c>
      <c r="E196" s="1" t="s">
        <v>20</v>
      </c>
      <c r="F196" s="1" t="s">
        <v>18</v>
      </c>
      <c r="G196" s="1">
        <v>4</v>
      </c>
      <c r="H196" s="1">
        <v>1</v>
      </c>
      <c r="I196" s="1">
        <v>0</v>
      </c>
    </row>
    <row r="197" spans="1:9">
      <c r="A197" s="1">
        <v>12</v>
      </c>
      <c r="B197" s="1" t="s">
        <v>78</v>
      </c>
      <c r="C197" s="1" t="s">
        <v>15</v>
      </c>
      <c r="D197" s="1" t="s">
        <v>189</v>
      </c>
      <c r="E197" s="1" t="s">
        <v>23</v>
      </c>
      <c r="F197" s="1" t="s">
        <v>24</v>
      </c>
      <c r="G197" s="1">
        <v>10</v>
      </c>
      <c r="H197" s="1">
        <v>10</v>
      </c>
      <c r="I197" s="1">
        <v>0</v>
      </c>
    </row>
  </sheetData>
  <autoFilter ref="A1:N197" xr:uid="{00000000-0009-0000-0000-000000000000}"/>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Q9"/>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IFERROR(__xludf.DUMMYFUNCTION("""COMPUTED_VALUE"""),"PressureAuditID")</f>
        <v>PressureAuditID</v>
      </c>
      <c r="C2" s="1" t="str">
        <f ca="1">IFERROR(__xludf.DUMMYFUNCTION("""COMPUTED_VALUE"""),"feast")</f>
        <v>feast</v>
      </c>
      <c r="D2" s="1" t="str">
        <f ca="1">IFERROR(__xludf.DUMMYFUNCTION("""COMPUTED_VALUE"""),"dbo.audit_look_pressure")</f>
        <v>dbo.audit_look_pressure</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IFERROR(__xludf.DUMMYFUNCTION("""COMPUTED_VALUE"""),"dbo.audit_look_pressure")</f>
        <v>dbo.audit_look_pressure</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IFERROR(__xludf.DUMMYFUNCTION("""COMPUTED_VALUE"""),"AuditDate")</f>
        <v>AuditDate</v>
      </c>
      <c r="C4" s="1" t="str">
        <f ca="1">IFERROR(__xludf.DUMMYFUNCTION("""COMPUTED_VALUE"""),"feast")</f>
        <v>feast</v>
      </c>
      <c r="D4" s="1" t="str">
        <f ca="1">IFERROR(__xludf.DUMMYFUNCTION("""COMPUTED_VALUE"""),"dbo.audit_look_pressure")</f>
        <v>dbo.audit_look_pressure</v>
      </c>
      <c r="E4" s="1" t="str">
        <f ca="1">IFERROR(__xludf.DUMMYFUNCTION("""COMPUTED_VALUE"""),"VARCHAR")</f>
        <v>VARCHAR</v>
      </c>
      <c r="F4" s="1" t="str">
        <f ca="1">IFERROR(__xludf.DUMMYFUNCTION("""COMPUTED_VALUE"""),"utf8mb4")</f>
        <v>utf8mb4</v>
      </c>
      <c r="G4" s="1">
        <f ca="1">IFERROR(__xludf.DUMMYFUNCTION("""COMPUTED_VALUE"""),19)</f>
        <v>19</v>
      </c>
      <c r="H4" s="1">
        <f ca="1">IFERROR(__xludf.DUMMYFUNCTION("""COMPUTED_VALUE"""),19)</f>
        <v>19</v>
      </c>
      <c r="I4" s="1">
        <f ca="1">IFERROR(__xludf.DUMMYFUNCTION("""COMPUTED_VALUE"""),0)</f>
        <v>0</v>
      </c>
      <c r="J4" s="1"/>
      <c r="K4" s="1"/>
      <c r="L4" s="1"/>
      <c r="M4" s="1"/>
      <c r="N4" s="1"/>
    </row>
    <row r="5" spans="1:17">
      <c r="A5" s="1">
        <f ca="1">IFERROR(__xludf.DUMMYFUNCTION("""COMPUTED_VALUE"""),4)</f>
        <v>4</v>
      </c>
      <c r="B5" s="1" t="str">
        <f ca="1">IFERROR(__xludf.DUMMYFUNCTION("""COMPUTED_VALUE"""),"AuditJustification")</f>
        <v>AuditJustification</v>
      </c>
      <c r="C5" s="1" t="str">
        <f ca="1">IFERROR(__xludf.DUMMYFUNCTION("""COMPUTED_VALUE"""),"feast")</f>
        <v>feast</v>
      </c>
      <c r="D5" s="1" t="str">
        <f ca="1">IFERROR(__xludf.DUMMYFUNCTION("""COMPUTED_VALUE"""),"dbo.audit_look_pressure")</f>
        <v>dbo.audit_look_pressure</v>
      </c>
      <c r="E5" s="1" t="str">
        <f ca="1">IFERROR(__xludf.DUMMYFUNCTION("""COMPUTED_VALUE"""),"VARCHAR")</f>
        <v>VARCHAR</v>
      </c>
      <c r="F5" s="1" t="str">
        <f ca="1">IFERROR(__xludf.DUMMYFUNCTION("""COMPUTED_VALUE"""),"utf8mb4")</f>
        <v>utf8mb4</v>
      </c>
      <c r="G5" s="1">
        <f ca="1">IFERROR(__xludf.DUMMYFUNCTION("""COMPUTED_VALUE"""),68)</f>
        <v>68</v>
      </c>
      <c r="H5" s="1">
        <f ca="1">IFERROR(__xludf.DUMMYFUNCTION("""COMPUTED_VALUE"""),68)</f>
        <v>68</v>
      </c>
      <c r="I5" s="1">
        <f ca="1">IFERROR(__xludf.DUMMYFUNCTION("""COMPUTED_VALUE"""),0)</f>
        <v>0</v>
      </c>
      <c r="J5" s="1"/>
      <c r="K5" s="1"/>
      <c r="L5" s="1"/>
      <c r="M5" s="1"/>
      <c r="N5" s="1"/>
    </row>
    <row r="6" spans="1:17">
      <c r="A6" s="1">
        <f ca="1">IFERROR(__xludf.DUMMYFUNCTION("""COMPUTED_VALUE"""),5)</f>
        <v>5</v>
      </c>
      <c r="B6" s="1" t="str">
        <f ca="1">IFERROR(__xludf.DUMMYFUNCTION("""COMPUTED_VALUE"""),"UserID")</f>
        <v>UserID</v>
      </c>
      <c r="C6" s="1" t="str">
        <f ca="1">IFERROR(__xludf.DUMMYFUNCTION("""COMPUTED_VALUE"""),"feast")</f>
        <v>feast</v>
      </c>
      <c r="D6" s="1" t="str">
        <f ca="1">IFERROR(__xludf.DUMMYFUNCTION("""COMPUTED_VALUE"""),"dbo.audit_look_pressure")</f>
        <v>dbo.audit_look_pressure</v>
      </c>
      <c r="E6" s="1" t="str">
        <f ca="1">IFERROR(__xludf.DUMMYFUNCTION("""COMPUTED_VALUE"""),"TINYINT")</f>
        <v>TINYINT</v>
      </c>
      <c r="F6" s="1" t="str">
        <f ca="1">IFERROR(__xludf.DUMMYFUNCTION("""COMPUTED_VALUE"""),"binary")</f>
        <v>binary</v>
      </c>
      <c r="G6" s="1">
        <f ca="1">IFERROR(__xludf.DUMMYFUNCTION("""COMPUTED_VALUE"""),4)</f>
        <v>4</v>
      </c>
      <c r="H6" s="1">
        <f ca="1">IFERROR(__xludf.DUMMYFUNCTION("""COMPUTED_VALUE"""),1)</f>
        <v>1</v>
      </c>
      <c r="I6" s="1">
        <f ca="1">IFERROR(__xludf.DUMMYFUNCTION("""COMPUTED_VALUE"""),0)</f>
        <v>0</v>
      </c>
      <c r="J6" s="1"/>
      <c r="K6" s="1"/>
      <c r="L6" s="1"/>
      <c r="M6" s="1"/>
      <c r="N6" s="1"/>
    </row>
    <row r="7" spans="1:17">
      <c r="A7" s="1">
        <f ca="1">IFERROR(__xludf.DUMMYFUNCTION("""COMPUTED_VALUE"""),6)</f>
        <v>6</v>
      </c>
      <c r="B7" s="1" t="str">
        <f ca="1">IFERROR(__xludf.DUMMYFUNCTION("""COMPUTED_VALUE"""),"PressureID")</f>
        <v>PressureID</v>
      </c>
      <c r="C7" s="1" t="str">
        <f ca="1">IFERROR(__xludf.DUMMYFUNCTION("""COMPUTED_VALUE"""),"feast")</f>
        <v>feast</v>
      </c>
      <c r="D7" s="1" t="str">
        <f ca="1">IFERROR(__xludf.DUMMYFUNCTION("""COMPUTED_VALUE"""),"dbo.audit_look_pressure")</f>
        <v>dbo.audit_look_pressure</v>
      </c>
      <c r="E7" s="1" t="str">
        <f ca="1">IFERROR(__xludf.DUMMYFUNCTION("""COMPUTED_VALUE"""),"TINYINT")</f>
        <v>TINYINT</v>
      </c>
      <c r="F7" s="1" t="str">
        <f ca="1">IFERROR(__xludf.DUMMYFUNCTION("""COMPUTED_VALUE"""),"binary")</f>
        <v>binary</v>
      </c>
      <c r="G7" s="1">
        <f ca="1">IFERROR(__xludf.DUMMYFUNCTION("""COMPUTED_VALUE"""),4)</f>
        <v>4</v>
      </c>
      <c r="H7" s="1">
        <f ca="1">IFERROR(__xludf.DUMMYFUNCTION("""COMPUTED_VALUE"""),2)</f>
        <v>2</v>
      </c>
      <c r="I7" s="1">
        <f ca="1">IFERROR(__xludf.DUMMYFUNCTION("""COMPUTED_VALUE"""),0)</f>
        <v>0</v>
      </c>
      <c r="J7" s="1"/>
      <c r="K7" s="1"/>
      <c r="L7" s="1"/>
      <c r="M7" s="1"/>
      <c r="N7" s="1"/>
    </row>
    <row r="8" spans="1:17">
      <c r="A8" s="1">
        <f ca="1">IFERROR(__xludf.DUMMYFUNCTION("""COMPUTED_VALUE"""),7)</f>
        <v>7</v>
      </c>
      <c r="B8" s="1" t="str">
        <f ca="1">IFERROR(__xludf.DUMMYFUNCTION("""COMPUTED_VALUE"""),"PressureName")</f>
        <v>PressureName</v>
      </c>
      <c r="C8" s="1" t="str">
        <f ca="1">IFERROR(__xludf.DUMMYFUNCTION("""COMPUTED_VALUE"""),"feast")</f>
        <v>feast</v>
      </c>
      <c r="D8" s="1" t="str">
        <f ca="1">IFERROR(__xludf.DUMMYFUNCTION("""COMPUTED_VALUE"""),"dbo.audit_look_pressure")</f>
        <v>dbo.audit_look_pressure</v>
      </c>
      <c r="E8" s="1" t="str">
        <f ca="1">IFERROR(__xludf.DUMMYFUNCTION("""COMPUTED_VALUE"""),"VARCHAR")</f>
        <v>VARCHAR</v>
      </c>
      <c r="F8" s="1" t="str">
        <f ca="1">IFERROR(__xludf.DUMMYFUNCTION("""COMPUTED_VALUE"""),"utf8mb4")</f>
        <v>utf8mb4</v>
      </c>
      <c r="G8" s="1">
        <f ca="1">IFERROR(__xludf.DUMMYFUNCTION("""COMPUTED_VALUE"""),86)</f>
        <v>86</v>
      </c>
      <c r="H8" s="1">
        <f ca="1">IFERROR(__xludf.DUMMYFUNCTION("""COMPUTED_VALUE"""),86)</f>
        <v>86</v>
      </c>
      <c r="I8" s="1">
        <f ca="1">IFERROR(__xludf.DUMMYFUNCTION("""COMPUTED_VALUE"""),0)</f>
        <v>0</v>
      </c>
      <c r="J8" s="1"/>
      <c r="K8" s="1"/>
      <c r="L8" s="1"/>
      <c r="M8" s="1"/>
      <c r="N8" s="1"/>
    </row>
    <row r="9" spans="1:17">
      <c r="A9" s="1">
        <f ca="1">IFERROR(__xludf.DUMMYFUNCTION("""COMPUTED_VALUE"""),8)</f>
        <v>8</v>
      </c>
      <c r="B9" s="1" t="str">
        <f ca="1">IFERROR(__xludf.DUMMYFUNCTION("""COMPUTED_VALUE"""),"PressureDescription")</f>
        <v>PressureDescription</v>
      </c>
      <c r="C9" s="1" t="str">
        <f ca="1">IFERROR(__xludf.DUMMYFUNCTION("""COMPUTED_VALUE"""),"feast")</f>
        <v>feast</v>
      </c>
      <c r="D9" s="1" t="str">
        <f ca="1">IFERROR(__xludf.DUMMYFUNCTION("""COMPUTED_VALUE"""),"dbo.audit_look_pressure")</f>
        <v>dbo.audit_look_pressure</v>
      </c>
      <c r="E9" s="1" t="str">
        <f ca="1">IFERROR(__xludf.DUMMYFUNCTION("""COMPUTED_VALUE"""),"TEXT")</f>
        <v>TEXT</v>
      </c>
      <c r="F9" s="1" t="str">
        <f ca="1">IFERROR(__xludf.DUMMYFUNCTION("""COMPUTED_VALUE"""),"utf8mb4")</f>
        <v>utf8mb4</v>
      </c>
      <c r="G9" s="1">
        <f ca="1">IFERROR(__xludf.DUMMYFUNCTION("""COMPUTED_VALUE"""),65535)</f>
        <v>65535</v>
      </c>
      <c r="H9" s="1">
        <f ca="1">IFERROR(__xludf.DUMMYFUNCTION("""COMPUTED_VALUE"""),644)</f>
        <v>644</v>
      </c>
      <c r="I9" s="1">
        <f ca="1">IFERROR(__xludf.DUMMYFUNCTION("""COMPUTED_VALUE"""),0)</f>
        <v>0</v>
      </c>
      <c r="J9" s="1"/>
      <c r="K9" s="1"/>
      <c r="L9" s="1"/>
      <c r="M9" s="1"/>
      <c r="N9" s="1"/>
    </row>
  </sheetData>
  <pageMargins left="0" right="0" top="0" bottom="0"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Q12"/>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IFERROR(__xludf.DUMMYFUNCTION("""COMPUTED_VALUE"""),"SpeciesAuditID")</f>
        <v>SpeciesAuditID</v>
      </c>
      <c r="C2" s="1" t="str">
        <f ca="1">IFERROR(__xludf.DUMMYFUNCTION("""COMPUTED_VALUE"""),"feast")</f>
        <v>feast</v>
      </c>
      <c r="D2" s="1" t="str">
        <f ca="1">IFERROR(__xludf.DUMMYFUNCTION("""COMPUTED_VALUE"""),"dbo.audit_look_species")</f>
        <v>dbo.audit_look_species</v>
      </c>
      <c r="E2" s="1" t="str">
        <f ca="1">IFERROR(__xludf.DUMMYFUNCTION("""COMPUTED_VALUE"""),"VARCHAR")</f>
        <v>VARCHAR</v>
      </c>
      <c r="F2" s="1" t="str">
        <f ca="1">IFERROR(__xludf.DUMMYFUNCTION("""COMPUTED_VALUE"""),"utf8mb4")</f>
        <v>utf8mb4</v>
      </c>
      <c r="G2" s="1">
        <f ca="1">IFERROR(__xludf.DUMMYFUNCTION("""COMPUTED_VALUE"""),0)</f>
        <v>0</v>
      </c>
      <c r="H2" s="1">
        <f ca="1">IFERROR(__xludf.DUMMYFUNCTION("""COMPUTED_VALUE"""),0)</f>
        <v>0</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IFERROR(__xludf.DUMMYFUNCTION("""COMPUTED_VALUE"""),"dbo.audit_look_species")</f>
        <v>dbo.audit_look_species</v>
      </c>
      <c r="E3" s="1" t="str">
        <f ca="1">IFERROR(__xludf.DUMMYFUNCTION("""COMPUTED_VALUE"""),"VARCHAR")</f>
        <v>VARCHAR</v>
      </c>
      <c r="F3" s="1" t="str">
        <f ca="1">IFERROR(__xludf.DUMMYFUNCTION("""COMPUTED_VALUE"""),"utf8mb4")</f>
        <v>utf8mb4</v>
      </c>
      <c r="G3" s="1">
        <f ca="1">IFERROR(__xludf.DUMMYFUNCTION("""COMPUTED_VALUE"""),0)</f>
        <v>0</v>
      </c>
      <c r="H3" s="1">
        <f ca="1">IFERROR(__xludf.DUMMYFUNCTION("""COMPUTED_VALUE"""),0)</f>
        <v>0</v>
      </c>
      <c r="I3" s="1">
        <f ca="1">IFERROR(__xludf.DUMMYFUNCTION("""COMPUTED_VALUE"""),0)</f>
        <v>0</v>
      </c>
      <c r="J3" s="1"/>
      <c r="K3" s="1"/>
      <c r="L3" s="1"/>
      <c r="M3" s="1"/>
      <c r="N3" s="1"/>
    </row>
    <row r="4" spans="1:17">
      <c r="A4" s="1">
        <f ca="1">IFERROR(__xludf.DUMMYFUNCTION("""COMPUTED_VALUE"""),3)</f>
        <v>3</v>
      </c>
      <c r="B4" s="1" t="str">
        <f ca="1">IFERROR(__xludf.DUMMYFUNCTION("""COMPUTED_VALUE"""),"UserID")</f>
        <v>UserID</v>
      </c>
      <c r="C4" s="1" t="str">
        <f ca="1">IFERROR(__xludf.DUMMYFUNCTION("""COMPUTED_VALUE"""),"feast")</f>
        <v>feast</v>
      </c>
      <c r="D4" s="1" t="str">
        <f ca="1">IFERROR(__xludf.DUMMYFUNCTION("""COMPUTED_VALUE"""),"dbo.audit_look_species")</f>
        <v>dbo.audit_look_species</v>
      </c>
      <c r="E4" s="1" t="str">
        <f ca="1">IFERROR(__xludf.DUMMYFUNCTION("""COMPUTED_VALUE"""),"VARCHAR")</f>
        <v>VARCHAR</v>
      </c>
      <c r="F4" s="1" t="str">
        <f ca="1">IFERROR(__xludf.DUMMYFUNCTION("""COMPUTED_VALUE"""),"utf8mb4")</f>
        <v>utf8mb4</v>
      </c>
      <c r="G4" s="1">
        <f ca="1">IFERROR(__xludf.DUMMYFUNCTION("""COMPUTED_VALUE"""),0)</f>
        <v>0</v>
      </c>
      <c r="H4" s="1">
        <f ca="1">IFERROR(__xludf.DUMMYFUNCTION("""COMPUTED_VALUE"""),0)</f>
        <v>0</v>
      </c>
      <c r="I4" s="1">
        <f ca="1">IFERROR(__xludf.DUMMYFUNCTION("""COMPUTED_VALUE"""),0)</f>
        <v>0</v>
      </c>
      <c r="J4" s="1"/>
      <c r="K4" s="1"/>
      <c r="L4" s="1"/>
      <c r="M4" s="1"/>
      <c r="N4" s="1"/>
    </row>
    <row r="5" spans="1:17">
      <c r="A5" s="1">
        <f ca="1">IFERROR(__xludf.DUMMYFUNCTION("""COMPUTED_VALUE"""),4)</f>
        <v>4</v>
      </c>
      <c r="B5" s="1" t="str">
        <f ca="1">IFERROR(__xludf.DUMMYFUNCTION("""COMPUTED_VALUE"""),"AuditDate")</f>
        <v>AuditDate</v>
      </c>
      <c r="C5" s="1" t="str">
        <f ca="1">IFERROR(__xludf.DUMMYFUNCTION("""COMPUTED_VALUE"""),"feast")</f>
        <v>feast</v>
      </c>
      <c r="D5" s="1" t="str">
        <f ca="1">IFERROR(__xludf.DUMMYFUNCTION("""COMPUTED_VALUE"""),"dbo.audit_look_species")</f>
        <v>dbo.audit_look_species</v>
      </c>
      <c r="E5" s="1" t="str">
        <f ca="1">IFERROR(__xludf.DUMMYFUNCTION("""COMPUTED_VALUE"""),"VARCHAR")</f>
        <v>VARCHAR</v>
      </c>
      <c r="F5" s="1" t="str">
        <f ca="1">IFERROR(__xludf.DUMMYFUNCTION("""COMPUTED_VALUE"""),"utf8mb4")</f>
        <v>utf8mb4</v>
      </c>
      <c r="G5" s="1">
        <f ca="1">IFERROR(__xludf.DUMMYFUNCTION("""COMPUTED_VALUE"""),0)</f>
        <v>0</v>
      </c>
      <c r="H5" s="1">
        <f ca="1">IFERROR(__xludf.DUMMYFUNCTION("""COMPUTED_VALUE"""),0)</f>
        <v>0</v>
      </c>
      <c r="I5" s="1">
        <f ca="1">IFERROR(__xludf.DUMMYFUNCTION("""COMPUTED_VALUE"""),0)</f>
        <v>0</v>
      </c>
      <c r="J5" s="1"/>
      <c r="K5" s="1"/>
      <c r="L5" s="1"/>
      <c r="M5" s="1"/>
      <c r="N5" s="1"/>
    </row>
    <row r="6" spans="1:17">
      <c r="A6" s="1">
        <f ca="1">IFERROR(__xludf.DUMMYFUNCTION("""COMPUTED_VALUE"""),5)</f>
        <v>5</v>
      </c>
      <c r="B6" s="1" t="str">
        <f ca="1">IFERROR(__xludf.DUMMYFUNCTION("""COMPUTED_VALUE"""),"AuditJustification")</f>
        <v>AuditJustification</v>
      </c>
      <c r="C6" s="1" t="str">
        <f ca="1">IFERROR(__xludf.DUMMYFUNCTION("""COMPUTED_VALUE"""),"feast")</f>
        <v>feast</v>
      </c>
      <c r="D6" s="1" t="str">
        <f ca="1">IFERROR(__xludf.DUMMYFUNCTION("""COMPUTED_VALUE"""),"dbo.audit_look_species")</f>
        <v>dbo.audit_look_species</v>
      </c>
      <c r="E6" s="1" t="str">
        <f ca="1">IFERROR(__xludf.DUMMYFUNCTION("""COMPUTED_VALUE"""),"VARCHAR")</f>
        <v>VARCHAR</v>
      </c>
      <c r="F6" s="1" t="str">
        <f ca="1">IFERROR(__xludf.DUMMYFUNCTION("""COMPUTED_VALUE"""),"utf8mb4")</f>
        <v>utf8mb4</v>
      </c>
      <c r="G6" s="1">
        <f ca="1">IFERROR(__xludf.DUMMYFUNCTION("""COMPUTED_VALUE"""),0)</f>
        <v>0</v>
      </c>
      <c r="H6" s="1">
        <f ca="1">IFERROR(__xludf.DUMMYFUNCTION("""COMPUTED_VALUE"""),0)</f>
        <v>0</v>
      </c>
      <c r="I6" s="1">
        <f ca="1">IFERROR(__xludf.DUMMYFUNCTION("""COMPUTED_VALUE"""),0)</f>
        <v>0</v>
      </c>
      <c r="J6" s="1"/>
      <c r="K6" s="1"/>
      <c r="L6" s="1"/>
      <c r="M6" s="1"/>
      <c r="N6" s="1"/>
    </row>
    <row r="7" spans="1:17">
      <c r="A7" s="1">
        <f ca="1">IFERROR(__xludf.DUMMYFUNCTION("""COMPUTED_VALUE"""),6)</f>
        <v>6</v>
      </c>
      <c r="B7" s="1" t="str">
        <f ca="1">IFERROR(__xludf.DUMMYFUNCTION("""COMPUTED_VALUE"""),"SpeciesID")</f>
        <v>SpeciesID</v>
      </c>
      <c r="C7" s="1" t="str">
        <f ca="1">IFERROR(__xludf.DUMMYFUNCTION("""COMPUTED_VALUE"""),"feast")</f>
        <v>feast</v>
      </c>
      <c r="D7" s="1" t="str">
        <f ca="1">IFERROR(__xludf.DUMMYFUNCTION("""COMPUTED_VALUE"""),"dbo.audit_look_species")</f>
        <v>dbo.audit_look_species</v>
      </c>
      <c r="E7" s="1" t="str">
        <f ca="1">IFERROR(__xludf.DUMMYFUNCTION("""COMPUTED_VALUE"""),"VARCHAR")</f>
        <v>VARCHAR</v>
      </c>
      <c r="F7" s="1" t="str">
        <f ca="1">IFERROR(__xludf.DUMMYFUNCTION("""COMPUTED_VALUE"""),"utf8mb4")</f>
        <v>utf8mb4</v>
      </c>
      <c r="G7" s="1">
        <f ca="1">IFERROR(__xludf.DUMMYFUNCTION("""COMPUTED_VALUE"""),0)</f>
        <v>0</v>
      </c>
      <c r="H7" s="1">
        <f ca="1">IFERROR(__xludf.DUMMYFUNCTION("""COMPUTED_VALUE"""),0)</f>
        <v>0</v>
      </c>
      <c r="I7" s="1">
        <f ca="1">IFERROR(__xludf.DUMMYFUNCTION("""COMPUTED_VALUE"""),0)</f>
        <v>0</v>
      </c>
      <c r="J7" s="1"/>
      <c r="K7" s="1"/>
      <c r="L7" s="1"/>
      <c r="M7" s="1"/>
      <c r="N7" s="1"/>
    </row>
    <row r="8" spans="1:17">
      <c r="A8" s="1">
        <f ca="1">IFERROR(__xludf.DUMMYFUNCTION("""COMPUTED_VALUE"""),7)</f>
        <v>7</v>
      </c>
      <c r="B8" s="1" t="str">
        <f ca="1">IFERROR(__xludf.DUMMYFUNCTION("""COMPUTED_VALUE"""),"SpeciesScientificName")</f>
        <v>SpeciesScientificName</v>
      </c>
      <c r="C8" s="1" t="str">
        <f ca="1">IFERROR(__xludf.DUMMYFUNCTION("""COMPUTED_VALUE"""),"feast")</f>
        <v>feast</v>
      </c>
      <c r="D8" s="1" t="str">
        <f ca="1">IFERROR(__xludf.DUMMYFUNCTION("""COMPUTED_VALUE"""),"dbo.audit_look_species")</f>
        <v>dbo.audit_look_species</v>
      </c>
      <c r="E8" s="1" t="str">
        <f ca="1">IFERROR(__xludf.DUMMYFUNCTION("""COMPUTED_VALUE"""),"VARCHAR")</f>
        <v>VARCHAR</v>
      </c>
      <c r="F8" s="1" t="str">
        <f ca="1">IFERROR(__xludf.DUMMYFUNCTION("""COMPUTED_VALUE"""),"utf8mb4")</f>
        <v>utf8mb4</v>
      </c>
      <c r="G8" s="1">
        <f ca="1">IFERROR(__xludf.DUMMYFUNCTION("""COMPUTED_VALUE"""),0)</f>
        <v>0</v>
      </c>
      <c r="H8" s="1">
        <f ca="1">IFERROR(__xludf.DUMMYFUNCTION("""COMPUTED_VALUE"""),0)</f>
        <v>0</v>
      </c>
      <c r="I8" s="1">
        <f ca="1">IFERROR(__xludf.DUMMYFUNCTION("""COMPUTED_VALUE"""),0)</f>
        <v>0</v>
      </c>
      <c r="J8" s="1"/>
      <c r="K8" s="1"/>
      <c r="L8" s="1"/>
      <c r="M8" s="1"/>
      <c r="N8" s="1"/>
    </row>
    <row r="9" spans="1:17">
      <c r="A9" s="1">
        <f ca="1">IFERROR(__xludf.DUMMYFUNCTION("""COMPUTED_VALUE"""),8)</f>
        <v>8</v>
      </c>
      <c r="B9" s="1" t="str">
        <f ca="1">IFERROR(__xludf.DUMMYFUNCTION("""COMPUTED_VALUE"""),"SpeciesCommonName")</f>
        <v>SpeciesCommonName</v>
      </c>
      <c r="C9" s="1" t="str">
        <f ca="1">IFERROR(__xludf.DUMMYFUNCTION("""COMPUTED_VALUE"""),"feast")</f>
        <v>feast</v>
      </c>
      <c r="D9" s="1" t="str">
        <f ca="1">IFERROR(__xludf.DUMMYFUNCTION("""COMPUTED_VALUE"""),"dbo.audit_look_species")</f>
        <v>dbo.audit_look_species</v>
      </c>
      <c r="E9" s="1" t="str">
        <f ca="1">IFERROR(__xludf.DUMMYFUNCTION("""COMPUTED_VALUE"""),"VARCHAR")</f>
        <v>VARCHAR</v>
      </c>
      <c r="F9" s="1" t="str">
        <f ca="1">IFERROR(__xludf.DUMMYFUNCTION("""COMPUTED_VALUE"""),"utf8mb4")</f>
        <v>utf8mb4</v>
      </c>
      <c r="G9" s="1">
        <f ca="1">IFERROR(__xludf.DUMMYFUNCTION("""COMPUTED_VALUE"""),0)</f>
        <v>0</v>
      </c>
      <c r="H9" s="1">
        <f ca="1">IFERROR(__xludf.DUMMYFUNCTION("""COMPUTED_VALUE"""),0)</f>
        <v>0</v>
      </c>
      <c r="I9" s="1">
        <f ca="1">IFERROR(__xludf.DUMMYFUNCTION("""COMPUTED_VALUE"""),0)</f>
        <v>0</v>
      </c>
      <c r="J9" s="1"/>
      <c r="K9" s="1"/>
      <c r="L9" s="1"/>
      <c r="M9" s="1"/>
      <c r="N9" s="1"/>
    </row>
    <row r="10" spans="1:17">
      <c r="A10" s="1">
        <f ca="1">IFERROR(__xludf.DUMMYFUNCTION("""COMPUTED_VALUE"""),9)</f>
        <v>9</v>
      </c>
      <c r="B10" s="1" t="str">
        <f ca="1">IFERROR(__xludf.DUMMYFUNCTION("""COMPUTED_VALUE"""),"SpeciesHabitats")</f>
        <v>SpeciesHabitats</v>
      </c>
      <c r="C10" s="1" t="str">
        <f ca="1">IFERROR(__xludf.DUMMYFUNCTION("""COMPUTED_VALUE"""),"feast")</f>
        <v>feast</v>
      </c>
      <c r="D10" s="1" t="str">
        <f ca="1">IFERROR(__xludf.DUMMYFUNCTION("""COMPUTED_VALUE"""),"dbo.audit_look_species")</f>
        <v>dbo.audit_look_species</v>
      </c>
      <c r="E10" s="1" t="str">
        <f ca="1">IFERROR(__xludf.DUMMYFUNCTION("""COMPUTED_VALUE"""),"VARCHAR")</f>
        <v>VARCHAR</v>
      </c>
      <c r="F10" s="1" t="str">
        <f ca="1">IFERROR(__xludf.DUMMYFUNCTION("""COMPUTED_VALUE"""),"utf8mb4")</f>
        <v>utf8mb4</v>
      </c>
      <c r="G10" s="1">
        <f ca="1">IFERROR(__xludf.DUMMYFUNCTION("""COMPUTED_VALUE"""),0)</f>
        <v>0</v>
      </c>
      <c r="H10" s="1">
        <f ca="1">IFERROR(__xludf.DUMMYFUNCTION("""COMPUTED_VALUE"""),0)</f>
        <v>0</v>
      </c>
      <c r="I10" s="1">
        <f ca="1">IFERROR(__xludf.DUMMYFUNCTION("""COMPUTED_VALUE"""),0)</f>
        <v>0</v>
      </c>
      <c r="J10" s="1"/>
      <c r="K10" s="1"/>
      <c r="L10" s="1"/>
      <c r="M10" s="1"/>
      <c r="N10" s="1"/>
    </row>
    <row r="11" spans="1:17">
      <c r="A11" s="1">
        <f ca="1">IFERROR(__xludf.DUMMYFUNCTION("""COMPUTED_VALUE"""),10)</f>
        <v>10</v>
      </c>
      <c r="B11" s="1" t="str">
        <f ca="1">IFERROR(__xludf.DUMMYFUNCTION("""COMPUTED_VALUE"""),"SpeciesInvasive")</f>
        <v>SpeciesInvasive</v>
      </c>
      <c r="C11" s="1" t="str">
        <f ca="1">IFERROR(__xludf.DUMMYFUNCTION("""COMPUTED_VALUE"""),"feast")</f>
        <v>feast</v>
      </c>
      <c r="D11" s="1" t="str">
        <f ca="1">IFERROR(__xludf.DUMMYFUNCTION("""COMPUTED_VALUE"""),"dbo.audit_look_species")</f>
        <v>dbo.audit_look_species</v>
      </c>
      <c r="E11" s="1" t="str">
        <f ca="1">IFERROR(__xludf.DUMMYFUNCTION("""COMPUTED_VALUE"""),"VARCHAR")</f>
        <v>VARCHAR</v>
      </c>
      <c r="F11" s="1" t="str">
        <f ca="1">IFERROR(__xludf.DUMMYFUNCTION("""COMPUTED_VALUE"""),"utf8mb4")</f>
        <v>utf8mb4</v>
      </c>
      <c r="G11" s="1">
        <f ca="1">IFERROR(__xludf.DUMMYFUNCTION("""COMPUTED_VALUE"""),0)</f>
        <v>0</v>
      </c>
      <c r="H11" s="1">
        <f ca="1">IFERROR(__xludf.DUMMYFUNCTION("""COMPUTED_VALUE"""),0)</f>
        <v>0</v>
      </c>
      <c r="I11" s="1">
        <f ca="1">IFERROR(__xludf.DUMMYFUNCTION("""COMPUTED_VALUE"""),0)</f>
        <v>0</v>
      </c>
      <c r="J11" s="1"/>
      <c r="K11" s="1"/>
      <c r="L11" s="1"/>
      <c r="M11" s="1"/>
      <c r="N11" s="1"/>
    </row>
    <row r="12" spans="1:17">
      <c r="A12" s="1">
        <f ca="1">IFERROR(__xludf.DUMMYFUNCTION("""COMPUTED_VALUE"""),11)</f>
        <v>11</v>
      </c>
      <c r="B12" s="1" t="str">
        <f ca="1">IFERROR(__xludf.DUMMYFUNCTION("""COMPUTED_VALUE"""),"SpeciesComments")</f>
        <v>SpeciesComments</v>
      </c>
      <c r="C12" s="1" t="str">
        <f ca="1">IFERROR(__xludf.DUMMYFUNCTION("""COMPUTED_VALUE"""),"feast")</f>
        <v>feast</v>
      </c>
      <c r="D12" s="1" t="str">
        <f ca="1">IFERROR(__xludf.DUMMYFUNCTION("""COMPUTED_VALUE"""),"dbo.audit_look_species")</f>
        <v>dbo.audit_look_species</v>
      </c>
      <c r="E12" s="1" t="str">
        <f ca="1">IFERROR(__xludf.DUMMYFUNCTION("""COMPUTED_VALUE"""),"VARCHAR")</f>
        <v>VARCHAR</v>
      </c>
      <c r="F12" s="1" t="str">
        <f ca="1">IFERROR(__xludf.DUMMYFUNCTION("""COMPUTED_VALUE"""),"utf8mb4")</f>
        <v>utf8mb4</v>
      </c>
      <c r="G12" s="1">
        <f ca="1">IFERROR(__xludf.DUMMYFUNCTION("""COMPUTED_VALUE"""),0)</f>
        <v>0</v>
      </c>
      <c r="H12" s="1">
        <f ca="1">IFERROR(__xludf.DUMMYFUNCTION("""COMPUTED_VALUE"""),0)</f>
        <v>0</v>
      </c>
      <c r="I12" s="1">
        <f ca="1">IFERROR(__xludf.DUMMYFUNCTION("""COMPUTED_VALUE"""),0)</f>
        <v>0</v>
      </c>
      <c r="J12" s="1"/>
      <c r="K12" s="1"/>
      <c r="L12" s="1"/>
      <c r="M12" s="1"/>
      <c r="N12" s="1"/>
    </row>
  </sheetData>
  <pageMargins left="0" right="0" top="0" bottom="0" header="0" footer="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Q13"/>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IFERROR(__xludf.DUMMYFUNCTION("""COMPUTED_VALUE"""),"DeletedUserID")</f>
        <v>DeletedUserID</v>
      </c>
      <c r="C2" s="1" t="str">
        <f ca="1">IFERROR(__xludf.DUMMYFUNCTION("""COMPUTED_VALUE"""),"feast")</f>
        <v>feast</v>
      </c>
      <c r="D2" s="1" t="str">
        <f ca="1">IFERROR(__xludf.DUMMYFUNCTION("""COMPUTED_VALUE"""),"dbo.deleted_users")</f>
        <v>dbo.deleted_users</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c r="K2" s="1"/>
      <c r="L2" s="1"/>
      <c r="M2" s="1"/>
      <c r="N2" s="1"/>
    </row>
    <row r="3" spans="1:17">
      <c r="A3" s="1">
        <f ca="1">IFERROR(__xludf.DUMMYFUNCTION("""COMPUTED_VALUE"""),2)</f>
        <v>2</v>
      </c>
      <c r="B3" s="1" t="str">
        <f ca="1">IFERROR(__xludf.DUMMYFUNCTION("""COMPUTED_VALUE"""),"FirstName")</f>
        <v>FirstName</v>
      </c>
      <c r="C3" s="1" t="str">
        <f ca="1">IFERROR(__xludf.DUMMYFUNCTION("""COMPUTED_VALUE"""),"feast")</f>
        <v>feast</v>
      </c>
      <c r="D3" s="1" t="str">
        <f ca="1">IFERROR(__xludf.DUMMYFUNCTION("""COMPUTED_VALUE"""),"dbo.deleted_users")</f>
        <v>dbo.deleted_users</v>
      </c>
      <c r="E3" s="1" t="str">
        <f ca="1">IFERROR(__xludf.DUMMYFUNCTION("""COMPUTED_VALUE"""),"VARCHAR")</f>
        <v>VARCHAR</v>
      </c>
      <c r="F3" s="1" t="str">
        <f ca="1">IFERROR(__xludf.DUMMYFUNCTION("""COMPUTED_VALUE"""),"utf8mb4")</f>
        <v>utf8mb4</v>
      </c>
      <c r="G3" s="1">
        <f ca="1">IFERROR(__xludf.DUMMYFUNCTION("""COMPUTED_VALUE"""),7)</f>
        <v>7</v>
      </c>
      <c r="H3" s="1">
        <f ca="1">IFERROR(__xludf.DUMMYFUNCTION("""COMPUTED_VALUE"""),7)</f>
        <v>7</v>
      </c>
      <c r="I3" s="1">
        <f ca="1">IFERROR(__xludf.DUMMYFUNCTION("""COMPUTED_VALUE"""),0)</f>
        <v>0</v>
      </c>
      <c r="J3" s="1"/>
      <c r="K3" s="1"/>
      <c r="L3" s="1"/>
      <c r="M3" s="1"/>
      <c r="N3" s="1"/>
    </row>
    <row r="4" spans="1:17">
      <c r="A4" s="1">
        <f ca="1">IFERROR(__xludf.DUMMYFUNCTION("""COMPUTED_VALUE"""),3)</f>
        <v>3</v>
      </c>
      <c r="B4" s="1" t="str">
        <f ca="1">IFERROR(__xludf.DUMMYFUNCTION("""COMPUTED_VALUE"""),"LastName")</f>
        <v>LastName</v>
      </c>
      <c r="C4" s="1" t="str">
        <f ca="1">IFERROR(__xludf.DUMMYFUNCTION("""COMPUTED_VALUE"""),"feast")</f>
        <v>feast</v>
      </c>
      <c r="D4" s="1" t="str">
        <f ca="1">IFERROR(__xludf.DUMMYFUNCTION("""COMPUTED_VALUE"""),"dbo.deleted_users")</f>
        <v>dbo.deleted_users</v>
      </c>
      <c r="E4" s="1" t="str">
        <f ca="1">IFERROR(__xludf.DUMMYFUNCTION("""COMPUTED_VALUE"""),"VARCHAR")</f>
        <v>VARCHAR</v>
      </c>
      <c r="F4" s="1" t="str">
        <f ca="1">IFERROR(__xludf.DUMMYFUNCTION("""COMPUTED_VALUE"""),"utf8mb4")</f>
        <v>utf8mb4</v>
      </c>
      <c r="G4" s="1">
        <f ca="1">IFERROR(__xludf.DUMMYFUNCTION("""COMPUTED_VALUE"""),8)</f>
        <v>8</v>
      </c>
      <c r="H4" s="1">
        <f ca="1">IFERROR(__xludf.DUMMYFUNCTION("""COMPUTED_VALUE"""),8)</f>
        <v>8</v>
      </c>
      <c r="I4" s="1">
        <f ca="1">IFERROR(__xludf.DUMMYFUNCTION("""COMPUTED_VALUE"""),0)</f>
        <v>0</v>
      </c>
      <c r="J4" s="1"/>
      <c r="K4" s="1"/>
      <c r="L4" s="1"/>
      <c r="M4" s="1"/>
      <c r="N4" s="1"/>
    </row>
    <row r="5" spans="1:17">
      <c r="A5" s="1">
        <f ca="1">IFERROR(__xludf.DUMMYFUNCTION("""COMPUTED_VALUE"""),4)</f>
        <v>4</v>
      </c>
      <c r="B5" s="1" t="str">
        <f ca="1">IFERROR(__xludf.DUMMYFUNCTION("""COMPUTED_VALUE"""),"UserEmail")</f>
        <v>UserEmail</v>
      </c>
      <c r="C5" s="1" t="str">
        <f ca="1">IFERROR(__xludf.DUMMYFUNCTION("""COMPUTED_VALUE"""),"feast")</f>
        <v>feast</v>
      </c>
      <c r="D5" s="1" t="str">
        <f ca="1">IFERROR(__xludf.DUMMYFUNCTION("""COMPUTED_VALUE"""),"dbo.deleted_users")</f>
        <v>dbo.deleted_users</v>
      </c>
      <c r="E5" s="1" t="str">
        <f ca="1">IFERROR(__xludf.DUMMYFUNCTION("""COMPUTED_VALUE"""),"VARCHAR")</f>
        <v>VARCHAR</v>
      </c>
      <c r="F5" s="1" t="str">
        <f ca="1">IFERROR(__xludf.DUMMYFUNCTION("""COMPUTED_VALUE"""),"utf8mb4")</f>
        <v>utf8mb4</v>
      </c>
      <c r="G5" s="1">
        <f ca="1">IFERROR(__xludf.DUMMYFUNCTION("""COMPUTED_VALUE"""),35)</f>
        <v>35</v>
      </c>
      <c r="H5" s="1">
        <f ca="1">IFERROR(__xludf.DUMMYFUNCTION("""COMPUTED_VALUE"""),35)</f>
        <v>35</v>
      </c>
      <c r="I5" s="1">
        <f ca="1">IFERROR(__xludf.DUMMYFUNCTION("""COMPUTED_VALUE"""),0)</f>
        <v>0</v>
      </c>
      <c r="J5" s="1"/>
      <c r="K5" s="1"/>
      <c r="L5" s="1"/>
      <c r="M5" s="1"/>
      <c r="N5" s="1"/>
    </row>
    <row r="6" spans="1:17">
      <c r="A6" s="1">
        <f ca="1">IFERROR(__xludf.DUMMYFUNCTION("""COMPUTED_VALUE"""),5)</f>
        <v>5</v>
      </c>
      <c r="B6" s="1" t="str">
        <f ca="1">IFERROR(__xludf.DUMMYFUNCTION("""COMPUTED_VALUE"""),"UserName")</f>
        <v>UserName</v>
      </c>
      <c r="C6" s="1" t="str">
        <f ca="1">IFERROR(__xludf.DUMMYFUNCTION("""COMPUTED_VALUE"""),"feast")</f>
        <v>feast</v>
      </c>
      <c r="D6" s="1" t="str">
        <f ca="1">IFERROR(__xludf.DUMMYFUNCTION("""COMPUTED_VALUE"""),"dbo.deleted_users")</f>
        <v>dbo.deleted_users</v>
      </c>
      <c r="E6" s="1" t="str">
        <f ca="1">IFERROR(__xludf.DUMMYFUNCTION("""COMPUTED_VALUE"""),"VARCHAR")</f>
        <v>VARCHAR</v>
      </c>
      <c r="F6" s="1" t="str">
        <f ca="1">IFERROR(__xludf.DUMMYFUNCTION("""COMPUTED_VALUE"""),"utf8mb4")</f>
        <v>utf8mb4</v>
      </c>
      <c r="G6" s="1">
        <f ca="1">IFERROR(__xludf.DUMMYFUNCTION("""COMPUTED_VALUE"""),35)</f>
        <v>35</v>
      </c>
      <c r="H6" s="1">
        <f ca="1">IFERROR(__xludf.DUMMYFUNCTION("""COMPUTED_VALUE"""),35)</f>
        <v>35</v>
      </c>
      <c r="I6" s="1">
        <f ca="1">IFERROR(__xludf.DUMMYFUNCTION("""COMPUTED_VALUE"""),0)</f>
        <v>0</v>
      </c>
      <c r="J6" s="1"/>
      <c r="K6" s="1"/>
      <c r="L6" s="1"/>
      <c r="M6" s="1"/>
      <c r="N6" s="1"/>
    </row>
    <row r="7" spans="1:17">
      <c r="A7" s="1">
        <f ca="1">IFERROR(__xludf.DUMMYFUNCTION("""COMPUTED_VALUE"""),6)</f>
        <v>6</v>
      </c>
      <c r="B7" s="1" t="str">
        <f ca="1">IFERROR(__xludf.DUMMYFUNCTION("""COMPUTED_VALUE"""),"PassHash")</f>
        <v>PassHash</v>
      </c>
      <c r="C7" s="1" t="str">
        <f ca="1">IFERROR(__xludf.DUMMYFUNCTION("""COMPUTED_VALUE"""),"feast")</f>
        <v>feast</v>
      </c>
      <c r="D7" s="1" t="str">
        <f ca="1">IFERROR(__xludf.DUMMYFUNCTION("""COMPUTED_VALUE"""),"dbo.deleted_users")</f>
        <v>dbo.deleted_users</v>
      </c>
      <c r="E7" s="1" t="str">
        <f ca="1">IFERROR(__xludf.DUMMYFUNCTION("""COMPUTED_VALUE"""),"VARCHAR")</f>
        <v>VARCHAR</v>
      </c>
      <c r="F7" s="1" t="str">
        <f ca="1">IFERROR(__xludf.DUMMYFUNCTION("""COMPUTED_VALUE"""),"utf8mb4")</f>
        <v>utf8mb4</v>
      </c>
      <c r="G7" s="1">
        <f ca="1">IFERROR(__xludf.DUMMYFUNCTION("""COMPUTED_VALUE"""),40)</f>
        <v>40</v>
      </c>
      <c r="H7" s="1">
        <f ca="1">IFERROR(__xludf.DUMMYFUNCTION("""COMPUTED_VALUE"""),40)</f>
        <v>40</v>
      </c>
      <c r="I7" s="1">
        <f ca="1">IFERROR(__xludf.DUMMYFUNCTION("""COMPUTED_VALUE"""),0)</f>
        <v>0</v>
      </c>
      <c r="J7" s="1"/>
      <c r="K7" s="1"/>
      <c r="L7" s="1"/>
      <c r="M7" s="1"/>
      <c r="N7" s="1"/>
    </row>
    <row r="8" spans="1:17">
      <c r="A8" s="1">
        <f ca="1">IFERROR(__xludf.DUMMYFUNCTION("""COMPUTED_VALUE"""),7)</f>
        <v>7</v>
      </c>
      <c r="B8" s="1" t="str">
        <f ca="1">IFERROR(__xludf.DUMMYFUNCTION("""COMPUTED_VALUE"""),"PrevPassHash")</f>
        <v>PrevPassHash</v>
      </c>
      <c r="C8" s="1" t="str">
        <f ca="1">IFERROR(__xludf.DUMMYFUNCTION("""COMPUTED_VALUE"""),"feast")</f>
        <v>feast</v>
      </c>
      <c r="D8" s="1" t="str">
        <f ca="1">IFERROR(__xludf.DUMMYFUNCTION("""COMPUTED_VALUE"""),"dbo.deleted_users")</f>
        <v>dbo.deleted_users</v>
      </c>
      <c r="E8" s="1" t="str">
        <f ca="1">IFERROR(__xludf.DUMMYFUNCTION("""COMPUTED_VALUE"""),"VARCHAR")</f>
        <v>VARCHAR</v>
      </c>
      <c r="F8" s="1" t="str">
        <f ca="1">IFERROR(__xludf.DUMMYFUNCTION("""COMPUTED_VALUE"""),"utf8mb4")</f>
        <v>utf8mb4</v>
      </c>
      <c r="G8" s="1">
        <f ca="1">IFERROR(__xludf.DUMMYFUNCTION("""COMPUTED_VALUE"""),40)</f>
        <v>40</v>
      </c>
      <c r="H8" s="1">
        <f ca="1">IFERROR(__xludf.DUMMYFUNCTION("""COMPUTED_VALUE"""),40)</f>
        <v>40</v>
      </c>
      <c r="I8" s="1">
        <f ca="1">IFERROR(__xludf.DUMMYFUNCTION("""COMPUTED_VALUE"""),0)</f>
        <v>0</v>
      </c>
      <c r="J8" s="1"/>
      <c r="K8" s="1"/>
      <c r="L8" s="1"/>
      <c r="M8" s="1"/>
      <c r="N8" s="1"/>
    </row>
    <row r="9" spans="1:17">
      <c r="A9" s="1">
        <f ca="1">IFERROR(__xludf.DUMMYFUNCTION("""COMPUTED_VALUE"""),8)</f>
        <v>8</v>
      </c>
      <c r="B9" s="1" t="str">
        <f ca="1">IFERROR(__xludf.DUMMYFUNCTION("""COMPUTED_VALUE"""),"UserLevel")</f>
        <v>UserLevel</v>
      </c>
      <c r="C9" s="1" t="str">
        <f ca="1">IFERROR(__xludf.DUMMYFUNCTION("""COMPUTED_VALUE"""),"feast")</f>
        <v>feast</v>
      </c>
      <c r="D9" s="1" t="str">
        <f ca="1">IFERROR(__xludf.DUMMYFUNCTION("""COMPUTED_VALUE"""),"dbo.deleted_users")</f>
        <v>dbo.deleted_users</v>
      </c>
      <c r="E9" s="1" t="str">
        <f ca="1">IFERROR(__xludf.DUMMYFUNCTION("""COMPUTED_VALUE"""),"TINYINT")</f>
        <v>TINYINT</v>
      </c>
      <c r="F9" s="1" t="str">
        <f ca="1">IFERROR(__xludf.DUMMYFUNCTION("""COMPUTED_VALUE"""),"binary")</f>
        <v>binary</v>
      </c>
      <c r="G9" s="1">
        <f ca="1">IFERROR(__xludf.DUMMYFUNCTION("""COMPUTED_VALUE"""),4)</f>
        <v>4</v>
      </c>
      <c r="H9" s="1">
        <f ca="1">IFERROR(__xludf.DUMMYFUNCTION("""COMPUTED_VALUE"""),1)</f>
        <v>1</v>
      </c>
      <c r="I9" s="1">
        <f ca="1">IFERROR(__xludf.DUMMYFUNCTION("""COMPUTED_VALUE"""),0)</f>
        <v>0</v>
      </c>
      <c r="J9" s="1"/>
      <c r="K9" s="1"/>
      <c r="L9" s="1"/>
      <c r="M9" s="1"/>
      <c r="N9" s="1"/>
    </row>
    <row r="10" spans="1:17">
      <c r="A10" s="1">
        <f ca="1">IFERROR(__xludf.DUMMYFUNCTION("""COMPUTED_VALUE"""),9)</f>
        <v>9</v>
      </c>
      <c r="B10" s="1" t="str">
        <f ca="1">IFERROR(__xludf.DUMMYFUNCTION("""COMPUTED_VALUE"""),"Organisation")</f>
        <v>Organisation</v>
      </c>
      <c r="C10" s="1" t="str">
        <f ca="1">IFERROR(__xludf.DUMMYFUNCTION("""COMPUTED_VALUE"""),"feast")</f>
        <v>feast</v>
      </c>
      <c r="D10" s="1" t="str">
        <f ca="1">IFERROR(__xludf.DUMMYFUNCTION("""COMPUTED_VALUE"""),"dbo.deleted_users")</f>
        <v>dbo.deleted_users</v>
      </c>
      <c r="E10" s="1" t="str">
        <f ca="1">IFERROR(__xludf.DUMMYFUNCTION("""COMPUTED_VALUE"""),"VARCHAR")</f>
        <v>VARCHAR</v>
      </c>
      <c r="F10" s="1" t="str">
        <f ca="1">IFERROR(__xludf.DUMMYFUNCTION("""COMPUTED_VALUE"""),"utf8mb4")</f>
        <v>utf8mb4</v>
      </c>
      <c r="G10" s="1">
        <f ca="1">IFERROR(__xludf.DUMMYFUNCTION("""COMPUTED_VALUE"""),20)</f>
        <v>20</v>
      </c>
      <c r="H10" s="1">
        <f ca="1">IFERROR(__xludf.DUMMYFUNCTION("""COMPUTED_VALUE"""),20)</f>
        <v>20</v>
      </c>
      <c r="I10" s="1">
        <f ca="1">IFERROR(__xludf.DUMMYFUNCTION("""COMPUTED_VALUE"""),0)</f>
        <v>0</v>
      </c>
      <c r="J10" s="1"/>
      <c r="K10" s="1"/>
      <c r="L10" s="1"/>
      <c r="M10" s="1"/>
      <c r="N10" s="1"/>
    </row>
    <row r="11" spans="1:17">
      <c r="A11" s="1">
        <f ca="1">IFERROR(__xludf.DUMMYFUNCTION("""COMPUTED_VALUE"""),10)</f>
        <v>10</v>
      </c>
      <c r="B11" s="1" t="str">
        <f ca="1">IFERROR(__xludf.DUMMYFUNCTION("""COMPUTED_VALUE"""),"AccountLocked")</f>
        <v>AccountLocked</v>
      </c>
      <c r="C11" s="1" t="str">
        <f ca="1">IFERROR(__xludf.DUMMYFUNCTION("""COMPUTED_VALUE"""),"feast")</f>
        <v>feast</v>
      </c>
      <c r="D11" s="1" t="str">
        <f ca="1">IFERROR(__xludf.DUMMYFUNCTION("""COMPUTED_VALUE"""),"dbo.deleted_users")</f>
        <v>dbo.deleted_users</v>
      </c>
      <c r="E11" s="1" t="str">
        <f ca="1">IFERROR(__xludf.DUMMYFUNCTION("""COMPUTED_VALUE"""),"TINYINT")</f>
        <v>TINYINT</v>
      </c>
      <c r="F11" s="1" t="str">
        <f ca="1">IFERROR(__xludf.DUMMYFUNCTION("""COMPUTED_VALUE"""),"binary")</f>
        <v>binary</v>
      </c>
      <c r="G11" s="1">
        <f ca="1">IFERROR(__xludf.DUMMYFUNCTION("""COMPUTED_VALUE"""),4)</f>
        <v>4</v>
      </c>
      <c r="H11" s="1">
        <f ca="1">IFERROR(__xludf.DUMMYFUNCTION("""COMPUTED_VALUE"""),1)</f>
        <v>1</v>
      </c>
      <c r="I11" s="1">
        <f ca="1">IFERROR(__xludf.DUMMYFUNCTION("""COMPUTED_VALUE"""),0)</f>
        <v>0</v>
      </c>
      <c r="J11" s="1"/>
      <c r="K11" s="1"/>
      <c r="L11" s="1"/>
      <c r="M11" s="1"/>
      <c r="N11" s="1"/>
    </row>
    <row r="12" spans="1:17">
      <c r="A12" s="1">
        <f ca="1">IFERROR(__xludf.DUMMYFUNCTION("""COMPUTED_VALUE"""),11)</f>
        <v>11</v>
      </c>
      <c r="B12" s="1" t="str">
        <f ca="1">IFERROR(__xludf.DUMMYFUNCTION("""COMPUTED_VALUE"""),"FailedLoginAttempts")</f>
        <v>FailedLoginAttempts</v>
      </c>
      <c r="C12" s="1" t="str">
        <f ca="1">IFERROR(__xludf.DUMMYFUNCTION("""COMPUTED_VALUE"""),"feast")</f>
        <v>feast</v>
      </c>
      <c r="D12" s="1" t="str">
        <f ca="1">IFERROR(__xludf.DUMMYFUNCTION("""COMPUTED_VALUE"""),"dbo.deleted_users")</f>
        <v>dbo.deleted_users</v>
      </c>
      <c r="E12" s="1" t="str">
        <f ca="1">IFERROR(__xludf.DUMMYFUNCTION("""COMPUTED_VALUE"""),"TINYINT")</f>
        <v>TINYINT</v>
      </c>
      <c r="F12" s="1" t="str">
        <f ca="1">IFERROR(__xludf.DUMMYFUNCTION("""COMPUTED_VALUE"""),"binary")</f>
        <v>binary</v>
      </c>
      <c r="G12" s="1">
        <f ca="1">IFERROR(__xludf.DUMMYFUNCTION("""COMPUTED_VALUE"""),4)</f>
        <v>4</v>
      </c>
      <c r="H12" s="1">
        <f ca="1">IFERROR(__xludf.DUMMYFUNCTION("""COMPUTED_VALUE"""),1)</f>
        <v>1</v>
      </c>
      <c r="I12" s="1">
        <f ca="1">IFERROR(__xludf.DUMMYFUNCTION("""COMPUTED_VALUE"""),0)</f>
        <v>0</v>
      </c>
      <c r="J12" s="1"/>
      <c r="K12" s="1"/>
      <c r="L12" s="1"/>
      <c r="M12" s="1"/>
      <c r="N12" s="1"/>
    </row>
    <row r="13" spans="1:17">
      <c r="A13" s="1">
        <f ca="1">IFERROR(__xludf.DUMMYFUNCTION("""COMPUTED_VALUE"""),12)</f>
        <v>12</v>
      </c>
      <c r="B13" s="1" t="str">
        <f ca="1">IFERROR(__xludf.DUMMYFUNCTION("""COMPUTED_VALUE"""),"DatePasswordChanged")</f>
        <v>DatePasswordChanged</v>
      </c>
      <c r="C13" s="1" t="str">
        <f ca="1">IFERROR(__xludf.DUMMYFUNCTION("""COMPUTED_VALUE"""),"feast")</f>
        <v>feast</v>
      </c>
      <c r="D13" s="1" t="str">
        <f ca="1">IFERROR(__xludf.DUMMYFUNCTION("""COMPUTED_VALUE"""),"dbo.deleted_users")</f>
        <v>dbo.deleted_users</v>
      </c>
      <c r="E13" s="1" t="str">
        <f ca="1">IFERROR(__xludf.DUMMYFUNCTION("""COMPUTED_VALUE"""),"VARCHAR")</f>
        <v>VARCHAR</v>
      </c>
      <c r="F13" s="1" t="str">
        <f ca="1">IFERROR(__xludf.DUMMYFUNCTION("""COMPUTED_VALUE"""),"utf8mb4")</f>
        <v>utf8mb4</v>
      </c>
      <c r="G13" s="1">
        <f ca="1">IFERROR(__xludf.DUMMYFUNCTION("""COMPUTED_VALUE"""),10)</f>
        <v>10</v>
      </c>
      <c r="H13" s="1">
        <f ca="1">IFERROR(__xludf.DUMMYFUNCTION("""COMPUTED_VALUE"""),10)</f>
        <v>10</v>
      </c>
      <c r="I13" s="1">
        <f ca="1">IFERROR(__xludf.DUMMYFUNCTION("""COMPUTED_VALUE"""),0)</f>
        <v>0</v>
      </c>
      <c r="J13" s="1"/>
      <c r="K13" s="1"/>
      <c r="L13" s="1"/>
      <c r="M13" s="1"/>
      <c r="N13" s="1"/>
    </row>
  </sheetData>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Q6"/>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IFERROR(__xludf.DUMMYFUNCTION("""COMPUTED_VALUE"""),"LogID")</f>
        <v>LogID</v>
      </c>
      <c r="C2" s="1" t="str">
        <f ca="1">IFERROR(__xludf.DUMMYFUNCTION("""COMPUTED_VALUE"""),"feast")</f>
        <v>feast</v>
      </c>
      <c r="D2" s="1" t="str">
        <f ca="1">IFERROR(__xludf.DUMMYFUNCTION("""COMPUTED_VALUE"""),"dbo.errorlog")</f>
        <v>dbo.errorlog</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IFERROR(__xludf.DUMMYFUNCTION("""COMPUTED_VALUE"""),4)</f>
        <v>4</v>
      </c>
      <c r="I2" s="1">
        <f ca="1">IFERROR(__xludf.DUMMYFUNCTION("""COMPUTED_VALUE"""),0)</f>
        <v>0</v>
      </c>
      <c r="J2" s="1"/>
      <c r="K2" s="1"/>
      <c r="L2" s="1"/>
      <c r="M2" s="1"/>
      <c r="N2" s="1"/>
    </row>
    <row r="3" spans="1:17">
      <c r="A3" s="1">
        <f ca="1">IFERROR(__xludf.DUMMYFUNCTION("""COMPUTED_VALUE"""),2)</f>
        <v>2</v>
      </c>
      <c r="B3" s="1" t="str">
        <f ca="1">IFERROR(__xludf.DUMMYFUNCTION("""COMPUTED_VALUE"""),"context")</f>
        <v>context</v>
      </c>
      <c r="C3" s="1" t="str">
        <f ca="1">IFERROR(__xludf.DUMMYFUNCTION("""COMPUTED_VALUE"""),"feast")</f>
        <v>feast</v>
      </c>
      <c r="D3" s="1" t="str">
        <f ca="1">IFERROR(__xludf.DUMMYFUNCTION("""COMPUTED_VALUE"""),"dbo.errorlog")</f>
        <v>dbo.errorlog</v>
      </c>
      <c r="E3" s="1" t="str">
        <f ca="1">IFERROR(__xludf.DUMMYFUNCTION("""COMPUTED_VALUE"""),"VARCHAR")</f>
        <v>VARCHAR</v>
      </c>
      <c r="F3" s="1" t="str">
        <f ca="1">IFERROR(__xludf.DUMMYFUNCTION("""COMPUTED_VALUE"""),"utf8mb4")</f>
        <v>utf8mb4</v>
      </c>
      <c r="G3" s="1">
        <f ca="1">IFERROR(__xludf.DUMMYFUNCTION("""COMPUTED_VALUE"""),19)</f>
        <v>19</v>
      </c>
      <c r="H3" s="1">
        <f ca="1">IFERROR(__xludf.DUMMYFUNCTION("""COMPUTED_VALUE"""),19)</f>
        <v>19</v>
      </c>
      <c r="I3" s="1">
        <f ca="1">IFERROR(__xludf.DUMMYFUNCTION("""COMPUTED_VALUE"""),0)</f>
        <v>0</v>
      </c>
      <c r="J3" s="1"/>
      <c r="K3" s="1"/>
      <c r="L3" s="1"/>
      <c r="M3" s="1"/>
      <c r="N3" s="1"/>
    </row>
    <row r="4" spans="1:17">
      <c r="A4" s="1">
        <f ca="1">IFERROR(__xludf.DUMMYFUNCTION("""COMPUTED_VALUE"""),3)</f>
        <v>3</v>
      </c>
      <c r="B4" s="1" t="str">
        <f ca="1">IFERROR(__xludf.DUMMYFUNCTION("""COMPUTED_VALUE"""),"creationDate")</f>
        <v>creationDate</v>
      </c>
      <c r="C4" s="1" t="str">
        <f ca="1">IFERROR(__xludf.DUMMYFUNCTION("""COMPUTED_VALUE"""),"feast")</f>
        <v>feast</v>
      </c>
      <c r="D4" s="1" t="str">
        <f ca="1">IFERROR(__xludf.DUMMYFUNCTION("""COMPUTED_VALUE"""),"dbo.errorlog")</f>
        <v>dbo.errorlog</v>
      </c>
      <c r="E4" s="1" t="str">
        <f ca="1">IFERROR(__xludf.DUMMYFUNCTION("""COMPUTED_VALUE"""),"VARCHAR")</f>
        <v>VARCHAR</v>
      </c>
      <c r="F4" s="1" t="str">
        <f ca="1">IFERROR(__xludf.DUMMYFUNCTION("""COMPUTED_VALUE"""),"utf8mb4")</f>
        <v>utf8mb4</v>
      </c>
      <c r="G4" s="1">
        <f ca="1">IFERROR(__xludf.DUMMYFUNCTION("""COMPUTED_VALUE"""),19)</f>
        <v>19</v>
      </c>
      <c r="H4" s="1">
        <f ca="1">IFERROR(__xludf.DUMMYFUNCTION("""COMPUTED_VALUE"""),19)</f>
        <v>19</v>
      </c>
      <c r="I4" s="1">
        <f ca="1">IFERROR(__xludf.DUMMYFUNCTION("""COMPUTED_VALUE"""),0)</f>
        <v>0</v>
      </c>
      <c r="J4" s="1"/>
      <c r="K4" s="1"/>
      <c r="L4" s="1"/>
      <c r="M4" s="1"/>
      <c r="N4" s="1"/>
    </row>
    <row r="5" spans="1:17">
      <c r="A5" s="1">
        <f ca="1">IFERROR(__xludf.DUMMYFUNCTION("""COMPUTED_VALUE"""),4)</f>
        <v>4</v>
      </c>
      <c r="B5" s="1" t="str">
        <f ca="1">IFERROR(__xludf.DUMMYFUNCTION("""COMPUTED_VALUE"""),"textualInformation")</f>
        <v>textualInformation</v>
      </c>
      <c r="C5" s="1" t="str">
        <f ca="1">IFERROR(__xludf.DUMMYFUNCTION("""COMPUTED_VALUE"""),"feast")</f>
        <v>feast</v>
      </c>
      <c r="D5" s="1" t="str">
        <f ca="1">IFERROR(__xludf.DUMMYFUNCTION("""COMPUTED_VALUE"""),"dbo.errorlog")</f>
        <v>dbo.errorlog</v>
      </c>
      <c r="E5" s="1" t="str">
        <f ca="1">IFERROR(__xludf.DUMMYFUNCTION("""COMPUTED_VALUE"""),"TEXT")</f>
        <v>TEXT</v>
      </c>
      <c r="F5" s="1" t="str">
        <f ca="1">IFERROR(__xludf.DUMMYFUNCTION("""COMPUTED_VALUE"""),"utf8mb4")</f>
        <v>utf8mb4</v>
      </c>
      <c r="G5" s="1">
        <f ca="1">IFERROR(__xludf.DUMMYFUNCTION("""COMPUTED_VALUE"""),65535)</f>
        <v>65535</v>
      </c>
      <c r="H5" s="1">
        <f ca="1">IFERROR(__xludf.DUMMYFUNCTION("""COMPUTED_VALUE"""),6560)</f>
        <v>6560</v>
      </c>
      <c r="I5" s="1">
        <f ca="1">IFERROR(__xludf.DUMMYFUNCTION("""COMPUTED_VALUE"""),0)</f>
        <v>0</v>
      </c>
      <c r="J5" s="1"/>
      <c r="K5" s="1"/>
      <c r="L5" s="1"/>
      <c r="M5" s="1"/>
      <c r="N5" s="1"/>
    </row>
    <row r="6" spans="1:17">
      <c r="A6" s="1">
        <f ca="1">IFERROR(__xludf.DUMMYFUNCTION("""COMPUTED_VALUE"""),5)</f>
        <v>5</v>
      </c>
      <c r="B6" s="1" t="str">
        <f ca="1">IFERROR(__xludf.DUMMYFUNCTION("""COMPUTED_VALUE"""),"userName")</f>
        <v>userName</v>
      </c>
      <c r="C6" s="1" t="str">
        <f ca="1">IFERROR(__xludf.DUMMYFUNCTION("""COMPUTED_VALUE"""),"feast")</f>
        <v>feast</v>
      </c>
      <c r="D6" s="1" t="str">
        <f ca="1">IFERROR(__xludf.DUMMYFUNCTION("""COMPUTED_VALUE"""),"dbo.errorlog")</f>
        <v>dbo.errorlog</v>
      </c>
      <c r="E6" s="1" t="str">
        <f ca="1">IFERROR(__xludf.DUMMYFUNCTION("""COMPUTED_VALUE"""),"VARCHAR")</f>
        <v>VARCHAR</v>
      </c>
      <c r="F6" s="1" t="str">
        <f ca="1">IFERROR(__xludf.DUMMYFUNCTION("""COMPUTED_VALUE"""),"utf8mb4")</f>
        <v>utf8mb4</v>
      </c>
      <c r="G6" s="1">
        <f ca="1">IFERROR(__xludf.DUMMYFUNCTION("""COMPUTED_VALUE"""),7)</f>
        <v>7</v>
      </c>
      <c r="H6" s="1">
        <f ca="1">IFERROR(__xludf.DUMMYFUNCTION("""COMPUTED_VALUE"""),7)</f>
        <v>7</v>
      </c>
      <c r="I6" s="1">
        <f ca="1">IFERROR(__xludf.DUMMYFUNCTION("""COMPUTED_VALUE"""),0)</f>
        <v>0</v>
      </c>
      <c r="J6" s="1"/>
      <c r="K6" s="1"/>
      <c r="L6" s="1"/>
      <c r="M6" s="1"/>
      <c r="N6" s="1"/>
    </row>
  </sheetData>
  <pageMargins left="0" right="0" top="0" bottom="0" header="0" footer="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Q12"/>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IFERROR(__xludf.DUMMYFUNCTION("""COMPUTED_VALUE"""),"FeatureReferenceID")</f>
        <v>FeatureReferenceID</v>
      </c>
      <c r="C2" s="1" t="str">
        <f ca="1">IFERROR(__xludf.DUMMYFUNCTION("""COMPUTED_VALUE"""),"feast")</f>
        <v>feast</v>
      </c>
      <c r="D2" s="1" t="str">
        <f ca="1">IFERROR(__xludf.DUMMYFUNCTION("""COMPUTED_VALUE"""),"dbo.featurereference")</f>
        <v>dbo.featurereference</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IFERROR(__xludf.DUMMYFUNCTION("""COMPUTED_VALUE"""),4)</f>
        <v>4</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IFERROR(__xludf.DUMMYFUNCTION("""COMPUTED_VALUE"""),"FeatureID")</f>
        <v>FeatureID</v>
      </c>
      <c r="C3" s="1" t="str">
        <f ca="1">IFERROR(__xludf.DUMMYFUNCTION("""COMPUTED_VALUE"""),"feast")</f>
        <v>feast</v>
      </c>
      <c r="D3" s="1" t="str">
        <f ca="1">IFERROR(__xludf.DUMMYFUNCTION("""COMPUTED_VALUE"""),"dbo.featurereference")</f>
        <v>dbo.featurereference</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IFERROR(__xludf.DUMMYFUNCTION("""COMPUTED_VALUE"""),2)</f>
        <v>2</v>
      </c>
      <c r="I3" s="1">
        <f ca="1">IFERROR(__xludf.DUMMYFUNCTION("""COMPUTED_VALUE"""),0)</f>
        <v>0</v>
      </c>
      <c r="J3" s="1"/>
      <c r="K3" s="1"/>
      <c r="L3" s="1" t="b">
        <f ca="1">IFERROR(__xludf.DUMMYFUNCTION("""COMPUTED_VALUE"""),TRUE)</f>
        <v>1</v>
      </c>
      <c r="M3" s="1" t="str">
        <f ca="1">IFERROR(__xludf.DUMMYFUNCTION("""COMPUTED_VALUE"""),"dbo.look_feature")</f>
        <v>dbo.look_feature</v>
      </c>
      <c r="N3" s="1"/>
    </row>
    <row r="4" spans="1:17">
      <c r="A4" s="1">
        <f ca="1">IFERROR(__xludf.DUMMYFUNCTION("""COMPUTED_VALUE"""),3)</f>
        <v>3</v>
      </c>
      <c r="B4" s="1" t="str">
        <f ca="1">IFERROR(__xludf.DUMMYFUNCTION("""COMPUTED_VALUE"""),"ArticleAuthor")</f>
        <v>ArticleAuthor</v>
      </c>
      <c r="C4" s="1" t="str">
        <f ca="1">IFERROR(__xludf.DUMMYFUNCTION("""COMPUTED_VALUE"""),"feast")</f>
        <v>feast</v>
      </c>
      <c r="D4" s="1" t="str">
        <f ca="1">IFERROR(__xludf.DUMMYFUNCTION("""COMPUTED_VALUE"""),"dbo.featurereference")</f>
        <v>dbo.featurereference</v>
      </c>
      <c r="E4" s="1" t="str">
        <f ca="1">IFERROR(__xludf.DUMMYFUNCTION("""COMPUTED_VALUE"""),"VARCHAR")</f>
        <v>VARCHAR</v>
      </c>
      <c r="F4" s="1" t="str">
        <f ca="1">IFERROR(__xludf.DUMMYFUNCTION("""COMPUTED_VALUE"""),"utf8mb4")</f>
        <v>utf8mb4</v>
      </c>
      <c r="G4" s="1">
        <f ca="1">IFERROR(__xludf.DUMMYFUNCTION("""COMPUTED_VALUE"""),166)</f>
        <v>166</v>
      </c>
      <c r="H4" s="1">
        <f ca="1">IFERROR(__xludf.DUMMYFUNCTION("""COMPUTED_VALUE"""),168)</f>
        <v>168</v>
      </c>
      <c r="I4" s="1">
        <f ca="1">IFERROR(__xludf.DUMMYFUNCTION("""COMPUTED_VALUE"""),0)</f>
        <v>0</v>
      </c>
      <c r="J4" s="1"/>
      <c r="K4" s="1"/>
      <c r="L4" s="1"/>
      <c r="M4" s="1"/>
      <c r="N4" s="1"/>
    </row>
    <row r="5" spans="1:17">
      <c r="A5" s="1">
        <f ca="1">IFERROR(__xludf.DUMMYFUNCTION("""COMPUTED_VALUE"""),4)</f>
        <v>4</v>
      </c>
      <c r="B5" s="1" t="str">
        <f ca="1">IFERROR(__xludf.DUMMYFUNCTION("""COMPUTED_VALUE"""),"ReferenceYear")</f>
        <v>ReferenceYear</v>
      </c>
      <c r="C5" s="1" t="str">
        <f ca="1">IFERROR(__xludf.DUMMYFUNCTION("""COMPUTED_VALUE"""),"feast")</f>
        <v>feast</v>
      </c>
      <c r="D5" s="1" t="str">
        <f ca="1">IFERROR(__xludf.DUMMYFUNCTION("""COMPUTED_VALUE"""),"dbo.featurereference")</f>
        <v>dbo.featurereference</v>
      </c>
      <c r="E5" s="1" t="str">
        <f ca="1">IFERROR(__xludf.DUMMYFUNCTION("""COMPUTED_VALUE"""),"VARCHAR")</f>
        <v>VARCHAR</v>
      </c>
      <c r="F5" s="1" t="str">
        <f ca="1">IFERROR(__xludf.DUMMYFUNCTION("""COMPUTED_VALUE"""),"utf8mb4")</f>
        <v>utf8mb4</v>
      </c>
      <c r="G5" s="1">
        <f ca="1">IFERROR(__xludf.DUMMYFUNCTION("""COMPUTED_VALUE"""),4)</f>
        <v>4</v>
      </c>
      <c r="H5" s="1">
        <f ca="1">IFERROR(__xludf.DUMMYFUNCTION("""COMPUTED_VALUE"""),4)</f>
        <v>4</v>
      </c>
      <c r="I5" s="1">
        <f ca="1">IFERROR(__xludf.DUMMYFUNCTION("""COMPUTED_VALUE"""),0)</f>
        <v>0</v>
      </c>
      <c r="J5" s="1"/>
      <c r="K5" s="1"/>
      <c r="L5" s="1"/>
      <c r="M5" s="1"/>
      <c r="N5" s="1"/>
    </row>
    <row r="6" spans="1:17">
      <c r="A6" s="1">
        <f ca="1">IFERROR(__xludf.DUMMYFUNCTION("""COMPUTED_VALUE"""),5)</f>
        <v>5</v>
      </c>
      <c r="B6" s="1" t="str">
        <f ca="1">IFERROR(__xludf.DUMMYFUNCTION("""COMPUTED_VALUE"""),"ArticleTitle")</f>
        <v>ArticleTitle</v>
      </c>
      <c r="C6" s="1" t="str">
        <f ca="1">IFERROR(__xludf.DUMMYFUNCTION("""COMPUTED_VALUE"""),"feast")</f>
        <v>feast</v>
      </c>
      <c r="D6" s="1" t="str">
        <f ca="1">IFERROR(__xludf.DUMMYFUNCTION("""COMPUTED_VALUE"""),"dbo.featurereference")</f>
        <v>dbo.featurereference</v>
      </c>
      <c r="E6" s="1" t="str">
        <f ca="1">IFERROR(__xludf.DUMMYFUNCTION("""COMPUTED_VALUE"""),"VARCHAR")</f>
        <v>VARCHAR</v>
      </c>
      <c r="F6" s="1" t="str">
        <f ca="1">IFERROR(__xludf.DUMMYFUNCTION("""COMPUTED_VALUE"""),"utf8mb4")</f>
        <v>utf8mb4</v>
      </c>
      <c r="G6" s="1">
        <f ca="1">IFERROR(__xludf.DUMMYFUNCTION("""COMPUTED_VALUE"""),186)</f>
        <v>186</v>
      </c>
      <c r="H6" s="1">
        <f ca="1">IFERROR(__xludf.DUMMYFUNCTION("""COMPUTED_VALUE"""),186)</f>
        <v>186</v>
      </c>
      <c r="I6" s="1">
        <f ca="1">IFERROR(__xludf.DUMMYFUNCTION("""COMPUTED_VALUE"""),0)</f>
        <v>0</v>
      </c>
      <c r="J6" s="1"/>
      <c r="K6" s="1"/>
      <c r="L6" s="1"/>
      <c r="M6" s="1"/>
      <c r="N6" s="1"/>
    </row>
    <row r="7" spans="1:17">
      <c r="A7" s="1">
        <f ca="1">IFERROR(__xludf.DUMMYFUNCTION("""COMPUTED_VALUE"""),6)</f>
        <v>6</v>
      </c>
      <c r="B7" s="1" t="str">
        <f ca="1">IFERROR(__xludf.DUMMYFUNCTION("""COMPUTED_VALUE"""),"ReferenceJournal")</f>
        <v>ReferenceJournal</v>
      </c>
      <c r="C7" s="1" t="str">
        <f ca="1">IFERROR(__xludf.DUMMYFUNCTION("""COMPUTED_VALUE"""),"feast")</f>
        <v>feast</v>
      </c>
      <c r="D7" s="1" t="str">
        <f ca="1">IFERROR(__xludf.DUMMYFUNCTION("""COMPUTED_VALUE"""),"dbo.featurereference")</f>
        <v>dbo.featurereference</v>
      </c>
      <c r="E7" s="1" t="str">
        <f ca="1">IFERROR(__xludf.DUMMYFUNCTION("""COMPUTED_VALUE"""),"VARCHAR")</f>
        <v>VARCHAR</v>
      </c>
      <c r="F7" s="1" t="str">
        <f ca="1">IFERROR(__xludf.DUMMYFUNCTION("""COMPUTED_VALUE"""),"utf8mb4")</f>
        <v>utf8mb4</v>
      </c>
      <c r="G7" s="1">
        <f ca="1">IFERROR(__xludf.DUMMYFUNCTION("""COMPUTED_VALUE"""),188)</f>
        <v>188</v>
      </c>
      <c r="H7" s="1">
        <f ca="1">IFERROR(__xludf.DUMMYFUNCTION("""COMPUTED_VALUE"""),188)</f>
        <v>188</v>
      </c>
      <c r="I7" s="1">
        <f ca="1">IFERROR(__xludf.DUMMYFUNCTION("""COMPUTED_VALUE"""),0)</f>
        <v>0</v>
      </c>
      <c r="J7" s="1"/>
      <c r="K7" s="1"/>
      <c r="L7" s="1"/>
      <c r="M7" s="1"/>
      <c r="N7" s="1"/>
    </row>
    <row r="8" spans="1:17">
      <c r="A8" s="1">
        <f ca="1">IFERROR(__xludf.DUMMYFUNCTION("""COMPUTED_VALUE"""),7)</f>
        <v>7</v>
      </c>
      <c r="B8" s="1" t="str">
        <f ca="1">IFERROR(__xludf.DUMMYFUNCTION("""COMPUTED_VALUE"""),"ArticleOwner")</f>
        <v>ArticleOwner</v>
      </c>
      <c r="C8" s="1" t="str">
        <f ca="1">IFERROR(__xludf.DUMMYFUNCTION("""COMPUTED_VALUE"""),"feast")</f>
        <v>feast</v>
      </c>
      <c r="D8" s="1" t="str">
        <f ca="1">IFERROR(__xludf.DUMMYFUNCTION("""COMPUTED_VALUE"""),"dbo.featurereference")</f>
        <v>dbo.featurereference</v>
      </c>
      <c r="E8" s="1" t="str">
        <f ca="1">IFERROR(__xludf.DUMMYFUNCTION("""COMPUTED_VALUE"""),"VARCHAR")</f>
        <v>VARCHAR</v>
      </c>
      <c r="F8" s="1" t="str">
        <f ca="1">IFERROR(__xludf.DUMMYFUNCTION("""COMPUTED_VALUE"""),"utf8mb4")</f>
        <v>utf8mb4</v>
      </c>
      <c r="G8" s="1">
        <f ca="1">IFERROR(__xludf.DUMMYFUNCTION("""COMPUTED_VALUE"""),82)</f>
        <v>82</v>
      </c>
      <c r="H8" s="1">
        <f ca="1">IFERROR(__xludf.DUMMYFUNCTION("""COMPUTED_VALUE"""),82)</f>
        <v>82</v>
      </c>
      <c r="I8" s="1">
        <f ca="1">IFERROR(__xludf.DUMMYFUNCTION("""COMPUTED_VALUE"""),0)</f>
        <v>0</v>
      </c>
      <c r="J8" s="1"/>
      <c r="K8" s="1"/>
      <c r="L8" s="1"/>
      <c r="M8" s="1"/>
      <c r="N8" s="1"/>
    </row>
    <row r="9" spans="1:17">
      <c r="A9" s="1">
        <f ca="1">IFERROR(__xludf.DUMMYFUNCTION("""COMPUTED_VALUE"""),8)</f>
        <v>8</v>
      </c>
      <c r="B9" s="1" t="str">
        <f ca="1">IFERROR(__xludf.DUMMYFUNCTION("""COMPUTED_VALUE"""),"BookTitle")</f>
        <v>BookTitle</v>
      </c>
      <c r="C9" s="1" t="str">
        <f ca="1">IFERROR(__xludf.DUMMYFUNCTION("""COMPUTED_VALUE"""),"feast")</f>
        <v>feast</v>
      </c>
      <c r="D9" s="1" t="str">
        <f ca="1">IFERROR(__xludf.DUMMYFUNCTION("""COMPUTED_VALUE"""),"dbo.featurereference")</f>
        <v>dbo.featurereference</v>
      </c>
      <c r="E9" s="1" t="str">
        <f ca="1">IFERROR(__xludf.DUMMYFUNCTION("""COMPUTED_VALUE"""),"VARCHAR")</f>
        <v>VARCHAR</v>
      </c>
      <c r="F9" s="1" t="str">
        <f ca="1">IFERROR(__xludf.DUMMYFUNCTION("""COMPUTED_VALUE"""),"utf8mb4")</f>
        <v>utf8mb4</v>
      </c>
      <c r="G9" s="1">
        <f ca="1">IFERROR(__xludf.DUMMYFUNCTION("""COMPUTED_VALUE"""),174)</f>
        <v>174</v>
      </c>
      <c r="H9" s="1">
        <f ca="1">IFERROR(__xludf.DUMMYFUNCTION("""COMPUTED_VALUE"""),174)</f>
        <v>174</v>
      </c>
      <c r="I9" s="1">
        <f ca="1">IFERROR(__xludf.DUMMYFUNCTION("""COMPUTED_VALUE"""),0)</f>
        <v>0</v>
      </c>
      <c r="J9" s="1"/>
      <c r="K9" s="1"/>
      <c r="L9" s="1"/>
      <c r="M9" s="1"/>
      <c r="N9" s="1"/>
    </row>
    <row r="10" spans="1:17">
      <c r="A10" s="1">
        <f ca="1">IFERROR(__xludf.DUMMYFUNCTION("""COMPUTED_VALUE"""),9)</f>
        <v>9</v>
      </c>
      <c r="B10" s="1" t="str">
        <f ca="1">IFERROR(__xludf.DUMMYFUNCTION("""COMPUTED_VALUE"""),"ArticlePress")</f>
        <v>ArticlePress</v>
      </c>
      <c r="C10" s="1" t="str">
        <f ca="1">IFERROR(__xludf.DUMMYFUNCTION("""COMPUTED_VALUE"""),"feast")</f>
        <v>feast</v>
      </c>
      <c r="D10" s="1" t="str">
        <f ca="1">IFERROR(__xludf.DUMMYFUNCTION("""COMPUTED_VALUE"""),"dbo.featurereference")</f>
        <v>dbo.featurereference</v>
      </c>
      <c r="E10" s="1" t="str">
        <f ca="1">IFERROR(__xludf.DUMMYFUNCTION("""COMPUTED_VALUE"""),"VARCHAR")</f>
        <v>VARCHAR</v>
      </c>
      <c r="F10" s="1" t="str">
        <f ca="1">IFERROR(__xludf.DUMMYFUNCTION("""COMPUTED_VALUE"""),"utf8mb4")</f>
        <v>utf8mb4</v>
      </c>
      <c r="G10" s="1">
        <f ca="1">IFERROR(__xludf.DUMMYFUNCTION("""COMPUTED_VALUE"""),131)</f>
        <v>131</v>
      </c>
      <c r="H10" s="1">
        <f ca="1">IFERROR(__xludf.DUMMYFUNCTION("""COMPUTED_VALUE"""),131)</f>
        <v>131</v>
      </c>
      <c r="I10" s="1">
        <f ca="1">IFERROR(__xludf.DUMMYFUNCTION("""COMPUTED_VALUE"""),0)</f>
        <v>0</v>
      </c>
      <c r="J10" s="1"/>
      <c r="K10" s="1"/>
      <c r="L10" s="1"/>
      <c r="M10" s="1"/>
      <c r="N10" s="1"/>
    </row>
    <row r="11" spans="1:17">
      <c r="A11" s="1">
        <f ca="1">IFERROR(__xludf.DUMMYFUNCTION("""COMPUTED_VALUE"""),10)</f>
        <v>10</v>
      </c>
      <c r="B11" s="1" t="str">
        <f ca="1">IFERROR(__xludf.DUMMYFUNCTION("""COMPUTED_VALUE"""),"ArticleWebLink")</f>
        <v>ArticleWebLink</v>
      </c>
      <c r="C11" s="1" t="str">
        <f ca="1">IFERROR(__xludf.DUMMYFUNCTION("""COMPUTED_VALUE"""),"feast")</f>
        <v>feast</v>
      </c>
      <c r="D11" s="1" t="str">
        <f ca="1">IFERROR(__xludf.DUMMYFUNCTION("""COMPUTED_VALUE"""),"dbo.featurereference")</f>
        <v>dbo.featurereference</v>
      </c>
      <c r="E11" s="1" t="str">
        <f ca="1">IFERROR(__xludf.DUMMYFUNCTION("""COMPUTED_VALUE"""),"VARCHAR")</f>
        <v>VARCHAR</v>
      </c>
      <c r="F11" s="1" t="str">
        <f ca="1">IFERROR(__xludf.DUMMYFUNCTION("""COMPUTED_VALUE"""),"utf8mb4")</f>
        <v>utf8mb4</v>
      </c>
      <c r="G11" s="1">
        <f ca="1">IFERROR(__xludf.DUMMYFUNCTION("""COMPUTED_VALUE"""),227)</f>
        <v>227</v>
      </c>
      <c r="H11" s="1">
        <f ca="1">IFERROR(__xludf.DUMMYFUNCTION("""COMPUTED_VALUE"""),227)</f>
        <v>227</v>
      </c>
      <c r="I11" s="1">
        <f ca="1">IFERROR(__xludf.DUMMYFUNCTION("""COMPUTED_VALUE"""),0)</f>
        <v>0</v>
      </c>
      <c r="J11" s="1"/>
      <c r="K11" s="1"/>
      <c r="L11" s="1"/>
      <c r="M11" s="1"/>
      <c r="N11" s="1"/>
    </row>
    <row r="12" spans="1:17">
      <c r="A12" s="1">
        <f ca="1">IFERROR(__xludf.DUMMYFUNCTION("""COMPUTED_VALUE"""),11)</f>
        <v>11</v>
      </c>
      <c r="B12" s="1" t="str">
        <f ca="1">IFERROR(__xludf.DUMMYFUNCTION("""COMPUTED_VALUE"""),"ReferenceText")</f>
        <v>ReferenceText</v>
      </c>
      <c r="C12" s="1" t="str">
        <f ca="1">IFERROR(__xludf.DUMMYFUNCTION("""COMPUTED_VALUE"""),"feast")</f>
        <v>feast</v>
      </c>
      <c r="D12" s="1" t="str">
        <f ca="1">IFERROR(__xludf.DUMMYFUNCTION("""COMPUTED_VALUE"""),"dbo.featurereference")</f>
        <v>dbo.featurereference</v>
      </c>
      <c r="E12" s="1" t="str">
        <f ca="1">IFERROR(__xludf.DUMMYFUNCTION("""COMPUTED_VALUE"""),"TEXT")</f>
        <v>TEXT</v>
      </c>
      <c r="F12" s="1" t="str">
        <f ca="1">IFERROR(__xludf.DUMMYFUNCTION("""COMPUTED_VALUE"""),"utf8mb4")</f>
        <v>utf8mb4</v>
      </c>
      <c r="G12" s="1">
        <f ca="1">IFERROR(__xludf.DUMMYFUNCTION("""COMPUTED_VALUE"""),65535)</f>
        <v>65535</v>
      </c>
      <c r="H12" s="1">
        <f ca="1">IFERROR(__xludf.DUMMYFUNCTION("""COMPUTED_VALUE"""),486)</f>
        <v>486</v>
      </c>
      <c r="I12" s="1">
        <f ca="1">IFERROR(__xludf.DUMMYFUNCTION("""COMPUTED_VALUE"""),0)</f>
        <v>0</v>
      </c>
      <c r="J12" s="1"/>
      <c r="K12" s="1"/>
      <c r="L12" s="1"/>
      <c r="M12" s="1"/>
      <c r="N12" s="1"/>
    </row>
  </sheetData>
  <pageMargins left="0" right="0" top="0" bottom="0" header="0" footer="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Q3"/>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IFERROR(__xludf.DUMMYFUNCTION("""COMPUTED_VALUE"""),"EvidenceSourceID")</f>
        <v>EvidenceSourceID</v>
      </c>
      <c r="C2" s="1" t="str">
        <f ca="1">IFERROR(__xludf.DUMMYFUNCTION("""COMPUTED_VALUE"""),"feast")</f>
        <v>feast</v>
      </c>
      <c r="D2" s="1" t="str">
        <f ca="1">IFERROR(__xludf.DUMMYFUNCTION("""COMPUTED_VALUE"""),"dbo.link_evidencesource")</f>
        <v>dbo.link_evidencesource</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IFERROR(__xludf.DUMMYFUNCTION("""COMPUTED_VALUE"""),1)</f>
        <v>1</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IFERROR(__xludf.DUMMYFUNCTION("""COMPUTED_VALUE"""),"FeaturePressureLinkID")</f>
        <v>FeaturePressureLinkID</v>
      </c>
      <c r="C3" s="1" t="str">
        <f ca="1">IFERROR(__xludf.DUMMYFUNCTION("""COMPUTED_VALUE"""),"feast")</f>
        <v>feast</v>
      </c>
      <c r="D3" s="1" t="str">
        <f ca="1">IFERROR(__xludf.DUMMYFUNCTION("""COMPUTED_VALUE"""),"dbo.link_evidencesource")</f>
        <v>dbo.link_evidencesource</v>
      </c>
      <c r="E3" s="1" t="str">
        <f ca="1">IFERROR(__xludf.DUMMYFUNCTION("""COMPUTED_VALUE"""),"SMALLINT")</f>
        <v>SMALLINT</v>
      </c>
      <c r="F3" s="1" t="str">
        <f ca="1">IFERROR(__xludf.DUMMYFUNCTION("""COMPUTED_VALUE"""),"binary")</f>
        <v>binary</v>
      </c>
      <c r="G3" s="1">
        <f ca="1">IFERROR(__xludf.DUMMYFUNCTION("""COMPUTED_VALUE"""),6)</f>
        <v>6</v>
      </c>
      <c r="H3" s="1">
        <f ca="1">IFERROR(__xludf.DUMMYFUNCTION("""COMPUTED_VALUE"""),4)</f>
        <v>4</v>
      </c>
      <c r="I3" s="1">
        <f ca="1">IFERROR(__xludf.DUMMYFUNCTION("""COMPUTED_VALUE"""),0)</f>
        <v>0</v>
      </c>
      <c r="J3" s="1"/>
      <c r="K3" s="1"/>
      <c r="L3" s="1" t="b">
        <f ca="1">IFERROR(__xludf.DUMMYFUNCTION("""COMPUTED_VALUE"""),TRUE)</f>
        <v>1</v>
      </c>
      <c r="M3" s="1" t="str">
        <f ca="1">IFERROR(__xludf.DUMMYFUNCTION("""COMPUTED_VALUE"""),"dbo.link_featurepressure")</f>
        <v>dbo.link_featurepressure</v>
      </c>
      <c r="N3" s="1"/>
    </row>
  </sheetData>
  <pageMargins left="0" right="0" top="0" bottom="0" header="0" footer="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Q1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IFERROR(__xludf.DUMMYFUNCTION("""COMPUTED_VALUE"""),"FeaturePressureLinkID")</f>
        <v>FeaturePressureLinkID</v>
      </c>
      <c r="C2" s="1" t="str">
        <f ca="1">IFERROR(__xludf.DUMMYFUNCTION("""COMPUTED_VALUE"""),"feast")</f>
        <v>feast</v>
      </c>
      <c r="D2" s="1" t="str">
        <f ca="1">IFERROR(__xludf.DUMMYFUNCTION("""COMPUTED_VALUE"""),"dbo.link_featurepressure")</f>
        <v>dbo.link_featurepressure</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IFERROR(__xludf.DUMMYFUNCTION("""COMPUTED_VALUE"""),4)</f>
        <v>4</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IFERROR(__xludf.DUMMYFUNCTION("""COMPUTED_VALUE"""),"FeatureID")</f>
        <v>FeatureID</v>
      </c>
      <c r="C3" s="1" t="str">
        <f ca="1">IFERROR(__xludf.DUMMYFUNCTION("""COMPUTED_VALUE"""),"feast")</f>
        <v>feast</v>
      </c>
      <c r="D3" s="1" t="str">
        <f ca="1">IFERROR(__xludf.DUMMYFUNCTION("""COMPUTED_VALUE"""),"dbo.link_featurepressure")</f>
        <v>dbo.link_featurepressure</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IFERROR(__xludf.DUMMYFUNCTION("""COMPUTED_VALUE"""),2)</f>
        <v>2</v>
      </c>
      <c r="I3" s="1">
        <f ca="1">IFERROR(__xludf.DUMMYFUNCTION("""COMPUTED_VALUE"""),0)</f>
        <v>0</v>
      </c>
      <c r="J3" s="1"/>
      <c r="K3" s="1"/>
      <c r="L3" s="1" t="b">
        <f ca="1">IFERROR(__xludf.DUMMYFUNCTION("""COMPUTED_VALUE"""),TRUE)</f>
        <v>1</v>
      </c>
      <c r="M3" s="1" t="str">
        <f ca="1">IFERROR(__xludf.DUMMYFUNCTION("""COMPUTED_VALUE"""),"dbo.look_feature")</f>
        <v>dbo.look_feature</v>
      </c>
      <c r="N3" s="1"/>
    </row>
    <row r="4" spans="1:17">
      <c r="A4" s="1">
        <f ca="1">IFERROR(__xludf.DUMMYFUNCTION("""COMPUTED_VALUE"""),3)</f>
        <v>3</v>
      </c>
      <c r="B4" s="1" t="str">
        <f ca="1">IFERROR(__xludf.DUMMYFUNCTION("""COMPUTED_VALUE"""),"PressureID")</f>
        <v>PressureID</v>
      </c>
      <c r="C4" s="1" t="str">
        <f ca="1">IFERROR(__xludf.DUMMYFUNCTION("""COMPUTED_VALUE"""),"feast")</f>
        <v>feast</v>
      </c>
      <c r="D4" s="1" t="str">
        <f ca="1">IFERROR(__xludf.DUMMYFUNCTION("""COMPUTED_VALUE"""),"dbo.link_featurepressure")</f>
        <v>dbo.link_featurepressure</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IFERROR(__xludf.DUMMYFUNCTION("""COMPUTED_VALUE"""),2)</f>
        <v>2</v>
      </c>
      <c r="I4" s="1">
        <f ca="1">IFERROR(__xludf.DUMMYFUNCTION("""COMPUTED_VALUE"""),0)</f>
        <v>0</v>
      </c>
      <c r="J4" s="1"/>
      <c r="K4" s="1"/>
      <c r="L4" s="1" t="b">
        <f ca="1">IFERROR(__xludf.DUMMYFUNCTION("""COMPUTED_VALUE"""),TRUE)</f>
        <v>1</v>
      </c>
      <c r="M4" s="1" t="str">
        <f ca="1">IFERROR(__xludf.DUMMYFUNCTION("""COMPUTED_VALUE"""),"dbo.look_pressure")</f>
        <v>dbo.look_pressure</v>
      </c>
      <c r="N4" s="1"/>
    </row>
    <row r="5" spans="1:17">
      <c r="A5" s="1">
        <f ca="1">IFERROR(__xludf.DUMMYFUNCTION("""COMPUTED_VALUE"""),4)</f>
        <v>4</v>
      </c>
      <c r="B5" s="1" t="str">
        <f ca="1">IFERROR(__xludf.DUMMYFUNCTION("""COMPUTED_VALUE"""),"SensitivityID")</f>
        <v>SensitivityID</v>
      </c>
      <c r="C5" s="1" t="str">
        <f ca="1">IFERROR(__xludf.DUMMYFUNCTION("""COMPUTED_VALUE"""),"feast")</f>
        <v>feast</v>
      </c>
      <c r="D5" s="1" t="str">
        <f ca="1">IFERROR(__xludf.DUMMYFUNCTION("""COMPUTED_VALUE"""),"dbo.link_featurepressure")</f>
        <v>dbo.link_featurepressure</v>
      </c>
      <c r="E5" s="1" t="str">
        <f ca="1">IFERROR(__xludf.DUMMYFUNCTION("""COMPUTED_VALUE"""),"TINYINT")</f>
        <v>TINYINT</v>
      </c>
      <c r="F5" s="1" t="str">
        <f ca="1">IFERROR(__xludf.DUMMYFUNCTION("""COMPUTED_VALUE"""),"binary")</f>
        <v>binary</v>
      </c>
      <c r="G5" s="1">
        <f ca="1">IFERROR(__xludf.DUMMYFUNCTION("""COMPUTED_VALUE"""),4)</f>
        <v>4</v>
      </c>
      <c r="H5" s="1">
        <f ca="1">IFERROR(__xludf.DUMMYFUNCTION("""COMPUTED_VALUE"""),2)</f>
        <v>2</v>
      </c>
      <c r="I5" s="1">
        <f ca="1">IFERROR(__xludf.DUMMYFUNCTION("""COMPUTED_VALUE"""),0)</f>
        <v>0</v>
      </c>
      <c r="J5" s="1"/>
      <c r="K5" s="1"/>
      <c r="L5" s="1" t="b">
        <f ca="1">IFERROR(__xludf.DUMMYFUNCTION("""COMPUTED_VALUE"""),TRUE)</f>
        <v>1</v>
      </c>
      <c r="M5" s="1" t="str">
        <f ca="1">IFERROR(__xludf.DUMMYFUNCTION("""COMPUTED_VALUE"""),"dbo.look_sensitivityassessmentscore")</f>
        <v>dbo.look_sensitivityassessmentscore</v>
      </c>
      <c r="N5" s="1"/>
    </row>
    <row r="6" spans="1:17">
      <c r="A6" s="1">
        <f ca="1">IFERROR(__xludf.DUMMYFUNCTION("""COMPUTED_VALUE"""),5)</f>
        <v>5</v>
      </c>
      <c r="B6" s="1" t="str">
        <f ca="1">IFERROR(__xludf.DUMMYFUNCTION("""COMPUTED_VALUE"""),"ConfidenceScoreID")</f>
        <v>ConfidenceScoreID</v>
      </c>
      <c r="C6" s="1" t="str">
        <f ca="1">IFERROR(__xludf.DUMMYFUNCTION("""COMPUTED_VALUE"""),"feast")</f>
        <v>feast</v>
      </c>
      <c r="D6" s="1" t="str">
        <f ca="1">IFERROR(__xludf.DUMMYFUNCTION("""COMPUTED_VALUE"""),"dbo.link_featurepressure")</f>
        <v>dbo.link_featurepressure</v>
      </c>
      <c r="E6" s="1" t="str">
        <f ca="1">IFERROR(__xludf.DUMMYFUNCTION("""COMPUTED_VALUE"""),"TINYINT")</f>
        <v>TINYINT</v>
      </c>
      <c r="F6" s="1" t="str">
        <f ca="1">IFERROR(__xludf.DUMMYFUNCTION("""COMPUTED_VALUE"""),"binary")</f>
        <v>binary</v>
      </c>
      <c r="G6" s="1">
        <f ca="1">IFERROR(__xludf.DUMMYFUNCTION("""COMPUTED_VALUE"""),4)</f>
        <v>4</v>
      </c>
      <c r="H6" s="1">
        <f ca="1">IFERROR(__xludf.DUMMYFUNCTION("""COMPUTED_VALUE"""),1)</f>
        <v>1</v>
      </c>
      <c r="I6" s="1">
        <f ca="1">IFERROR(__xludf.DUMMYFUNCTION("""COMPUTED_VALUE"""),0)</f>
        <v>0</v>
      </c>
      <c r="J6" s="1"/>
      <c r="K6" s="1"/>
      <c r="L6" s="1" t="b">
        <f ca="1">IFERROR(__xludf.DUMMYFUNCTION("""COMPUTED_VALUE"""),TRUE)</f>
        <v>1</v>
      </c>
      <c r="M6" s="1" t="str">
        <f ca="1">IFERROR(__xludf.DUMMYFUNCTION("""COMPUTED_VALUE"""),"dbo.look_sensitivitiyconfidencescore")</f>
        <v>dbo.look_sensitivitiyconfidencescore</v>
      </c>
      <c r="N6" s="1"/>
    </row>
    <row r="7" spans="1:17">
      <c r="A7" s="1">
        <f ca="1">IFERROR(__xludf.DUMMYFUNCTION("""COMPUTED_VALUE"""),6)</f>
        <v>6</v>
      </c>
      <c r="B7" s="1" t="str">
        <f ca="1">IFERROR(__xludf.DUMMYFUNCTION("""COMPUTED_VALUE"""),"EvidenceBase")</f>
        <v>EvidenceBase</v>
      </c>
      <c r="C7" s="1" t="str">
        <f ca="1">IFERROR(__xludf.DUMMYFUNCTION("""COMPUTED_VALUE"""),"feast")</f>
        <v>feast</v>
      </c>
      <c r="D7" s="1" t="str">
        <f ca="1">IFERROR(__xludf.DUMMYFUNCTION("""COMPUTED_VALUE"""),"dbo.link_featurepressure")</f>
        <v>dbo.link_featurepressure</v>
      </c>
      <c r="E7" s="1" t="str">
        <f ca="1">IFERROR(__xludf.DUMMYFUNCTION("""COMPUTED_VALUE"""),"TEXT")</f>
        <v>TEXT</v>
      </c>
      <c r="F7" s="1" t="str">
        <f ca="1">IFERROR(__xludf.DUMMYFUNCTION("""COMPUTED_VALUE"""),"utf8mb4")</f>
        <v>utf8mb4</v>
      </c>
      <c r="G7" s="1">
        <f ca="1">IFERROR(__xludf.DUMMYFUNCTION("""COMPUTED_VALUE"""),65535)</f>
        <v>65535</v>
      </c>
      <c r="H7" s="1">
        <f ca="1">IFERROR(__xludf.DUMMYFUNCTION("""COMPUTED_VALUE"""),5496)</f>
        <v>5496</v>
      </c>
      <c r="I7" s="1">
        <f ca="1">IFERROR(__xludf.DUMMYFUNCTION("""COMPUTED_VALUE"""),0)</f>
        <v>0</v>
      </c>
      <c r="J7" s="1"/>
      <c r="K7" s="1"/>
      <c r="L7" s="1"/>
      <c r="M7" s="1"/>
      <c r="N7" s="1"/>
    </row>
    <row r="8" spans="1:17">
      <c r="A8" s="1">
        <f ca="1">IFERROR(__xludf.DUMMYFUNCTION("""COMPUTED_VALUE"""),7)</f>
        <v>7</v>
      </c>
      <c r="B8" s="1" t="str">
        <f ca="1">IFERROR(__xludf.DUMMYFUNCTION("""COMPUTED_VALUE"""),"MatrixID")</f>
        <v>MatrixID</v>
      </c>
      <c r="C8" s="1" t="str">
        <f ca="1">IFERROR(__xludf.DUMMYFUNCTION("""COMPUTED_VALUE"""),"feast")</f>
        <v>feast</v>
      </c>
      <c r="D8" s="1" t="str">
        <f ca="1">IFERROR(__xludf.DUMMYFUNCTION("""COMPUTED_VALUE"""),"dbo.link_featurepressure")</f>
        <v>dbo.link_featurepressure</v>
      </c>
      <c r="E8" s="1" t="str">
        <f ca="1">IFERROR(__xludf.DUMMYFUNCTION("""COMPUTED_VALUE"""),"VARCHAR")</f>
        <v>VARCHAR</v>
      </c>
      <c r="F8" s="1" t="str">
        <f ca="1">IFERROR(__xludf.DUMMYFUNCTION("""COMPUTED_VALUE"""),"utf8mb4")</f>
        <v>utf8mb4</v>
      </c>
      <c r="G8" s="1">
        <f ca="1">IFERROR(__xludf.DUMMYFUNCTION("""COMPUTED_VALUE"""),0)</f>
        <v>0</v>
      </c>
      <c r="H8" s="1">
        <f ca="1">IFERROR(__xludf.DUMMYFUNCTION("""COMPUTED_VALUE"""),0)</f>
        <v>0</v>
      </c>
      <c r="I8" s="1">
        <f ca="1">IFERROR(__xludf.DUMMYFUNCTION("""COMPUTED_VALUE"""),0)</f>
        <v>0</v>
      </c>
      <c r="J8" s="1"/>
      <c r="K8" s="1"/>
      <c r="L8" s="1"/>
      <c r="M8" s="1"/>
      <c r="N8" s="1"/>
    </row>
    <row r="9" spans="1:17">
      <c r="A9" s="1">
        <f ca="1">IFERROR(__xludf.DUMMYFUNCTION("""COMPUTED_VALUE"""),8)</f>
        <v>8</v>
      </c>
      <c r="B9" s="1" t="str">
        <f ca="1">IFERROR(__xludf.DUMMYFUNCTION("""COMPUTED_VALUE"""),"BiotopeCountHigh")</f>
        <v>BiotopeCountHigh</v>
      </c>
      <c r="C9" s="1" t="str">
        <f ca="1">IFERROR(__xludf.DUMMYFUNCTION("""COMPUTED_VALUE"""),"feast")</f>
        <v>feast</v>
      </c>
      <c r="D9" s="1" t="str">
        <f ca="1">IFERROR(__xludf.DUMMYFUNCTION("""COMPUTED_VALUE"""),"dbo.link_featurepressure")</f>
        <v>dbo.link_featurepressure</v>
      </c>
      <c r="E9" s="1" t="str">
        <f ca="1">IFERROR(__xludf.DUMMYFUNCTION("""COMPUTED_VALUE"""),"TINYINT")</f>
        <v>TINYINT</v>
      </c>
      <c r="F9" s="1" t="str">
        <f ca="1">IFERROR(__xludf.DUMMYFUNCTION("""COMPUTED_VALUE"""),"binary")</f>
        <v>binary</v>
      </c>
      <c r="G9" s="1">
        <f ca="1">IFERROR(__xludf.DUMMYFUNCTION("""COMPUTED_VALUE"""),4)</f>
        <v>4</v>
      </c>
      <c r="H9" s="1">
        <f ca="1">IFERROR(__xludf.DUMMYFUNCTION("""COMPUTED_VALUE"""),1)</f>
        <v>1</v>
      </c>
      <c r="I9" s="1">
        <f ca="1">IFERROR(__xludf.DUMMYFUNCTION("""COMPUTED_VALUE"""),0)</f>
        <v>0</v>
      </c>
      <c r="J9" s="1"/>
      <c r="K9" s="1"/>
      <c r="L9" s="1"/>
      <c r="M9" s="1"/>
      <c r="N9" s="1" t="str">
        <f ca="1">IFERROR(__xludf.DUMMYFUNCTION("""COMPUTED_VALUE"""),"A field indicating the number of Biotopes with High Sensitivity to this Feature Pressure combination")</f>
        <v>A field indicating the number of Biotopes with High Sensitivity to this Feature Pressure combination</v>
      </c>
    </row>
    <row r="10" spans="1:17">
      <c r="A10" s="1">
        <f ca="1">IFERROR(__xludf.DUMMYFUNCTION("""COMPUTED_VALUE"""),9)</f>
        <v>9</v>
      </c>
      <c r="B10" s="1" t="str">
        <f ca="1">IFERROR(__xludf.DUMMYFUNCTION("""COMPUTED_VALUE"""),"BiotopeCountMedium")</f>
        <v>BiotopeCountMedium</v>
      </c>
      <c r="C10" s="1" t="str">
        <f ca="1">IFERROR(__xludf.DUMMYFUNCTION("""COMPUTED_VALUE"""),"feast")</f>
        <v>feast</v>
      </c>
      <c r="D10" s="1" t="str">
        <f ca="1">IFERROR(__xludf.DUMMYFUNCTION("""COMPUTED_VALUE"""),"dbo.link_featurepressure")</f>
        <v>dbo.link_featurepressure</v>
      </c>
      <c r="E10" s="1" t="str">
        <f ca="1">IFERROR(__xludf.DUMMYFUNCTION("""COMPUTED_VALUE"""),"TINYINT")</f>
        <v>TINYINT</v>
      </c>
      <c r="F10" s="1" t="str">
        <f ca="1">IFERROR(__xludf.DUMMYFUNCTION("""COMPUTED_VALUE"""),"binary")</f>
        <v>binary</v>
      </c>
      <c r="G10" s="1">
        <f ca="1">IFERROR(__xludf.DUMMYFUNCTION("""COMPUTED_VALUE"""),4)</f>
        <v>4</v>
      </c>
      <c r="H10" s="1">
        <f ca="1">IFERROR(__xludf.DUMMYFUNCTION("""COMPUTED_VALUE"""),1)</f>
        <v>1</v>
      </c>
      <c r="I10" s="1">
        <f ca="1">IFERROR(__xludf.DUMMYFUNCTION("""COMPUTED_VALUE"""),0)</f>
        <v>0</v>
      </c>
      <c r="J10" s="1"/>
      <c r="K10" s="1"/>
      <c r="L10" s="1"/>
      <c r="M10" s="1"/>
      <c r="N10" s="1" t="str">
        <f ca="1">IFERROR(__xludf.DUMMYFUNCTION("""COMPUTED_VALUE"""),"A field indicating the number of Biotopes with Medium Sensitivity to this Feature Pressure combination")</f>
        <v>A field indicating the number of Biotopes with Medium Sensitivity to this Feature Pressure combination</v>
      </c>
    </row>
    <row r="11" spans="1:17">
      <c r="A11" s="1">
        <f ca="1">IFERROR(__xludf.DUMMYFUNCTION("""COMPUTED_VALUE"""),10)</f>
        <v>10</v>
      </c>
      <c r="B11" s="1" t="str">
        <f ca="1">IFERROR(__xludf.DUMMYFUNCTION("""COMPUTED_VALUE"""),"BiotopeCountLow")</f>
        <v>BiotopeCountLow</v>
      </c>
      <c r="C11" s="1" t="str">
        <f ca="1">IFERROR(__xludf.DUMMYFUNCTION("""COMPUTED_VALUE"""),"feast")</f>
        <v>feast</v>
      </c>
      <c r="D11" s="1" t="str">
        <f ca="1">IFERROR(__xludf.DUMMYFUNCTION("""COMPUTED_VALUE"""),"dbo.link_featurepressure")</f>
        <v>dbo.link_featurepressure</v>
      </c>
      <c r="E11" s="1" t="str">
        <f ca="1">IFERROR(__xludf.DUMMYFUNCTION("""COMPUTED_VALUE"""),"TINYINT")</f>
        <v>TINYINT</v>
      </c>
      <c r="F11" s="1" t="str">
        <f ca="1">IFERROR(__xludf.DUMMYFUNCTION("""COMPUTED_VALUE"""),"binary")</f>
        <v>binary</v>
      </c>
      <c r="G11" s="1">
        <f ca="1">IFERROR(__xludf.DUMMYFUNCTION("""COMPUTED_VALUE"""),4)</f>
        <v>4</v>
      </c>
      <c r="H11" s="1">
        <f ca="1">IFERROR(__xludf.DUMMYFUNCTION("""COMPUTED_VALUE"""),1)</f>
        <v>1</v>
      </c>
      <c r="I11" s="1">
        <f ca="1">IFERROR(__xludf.DUMMYFUNCTION("""COMPUTED_VALUE"""),0)</f>
        <v>0</v>
      </c>
      <c r="J11" s="1"/>
      <c r="K11" s="1"/>
      <c r="L11" s="1"/>
      <c r="M11" s="1"/>
      <c r="N11" s="1" t="str">
        <f ca="1">IFERROR(__xludf.DUMMYFUNCTION("""COMPUTED_VALUE"""),"A field indicating the number of Biotopes with Low Sensitivity to this Feature Pressure combination")</f>
        <v>A field indicating the number of Biotopes with Low Sensitivity to this Feature Pressure combination</v>
      </c>
    </row>
    <row r="12" spans="1:17">
      <c r="A12" s="1">
        <f ca="1">IFERROR(__xludf.DUMMYFUNCTION("""COMPUTED_VALUE"""),11)</f>
        <v>11</v>
      </c>
      <c r="B12" s="1" t="str">
        <f ca="1">IFERROR(__xludf.DUMMYFUNCTION("""COMPUTED_VALUE"""),"BiotopeCountNotSensitive")</f>
        <v>BiotopeCountNotSensitive</v>
      </c>
      <c r="C12" s="1" t="str">
        <f ca="1">IFERROR(__xludf.DUMMYFUNCTION("""COMPUTED_VALUE"""),"feast")</f>
        <v>feast</v>
      </c>
      <c r="D12" s="1" t="str">
        <f ca="1">IFERROR(__xludf.DUMMYFUNCTION("""COMPUTED_VALUE"""),"dbo.link_featurepressure")</f>
        <v>dbo.link_featurepressure</v>
      </c>
      <c r="E12" s="1" t="str">
        <f ca="1">IFERROR(__xludf.DUMMYFUNCTION("""COMPUTED_VALUE"""),"TINYINT")</f>
        <v>TINYINT</v>
      </c>
      <c r="F12" s="1" t="str">
        <f ca="1">IFERROR(__xludf.DUMMYFUNCTION("""COMPUTED_VALUE"""),"binary")</f>
        <v>binary</v>
      </c>
      <c r="G12" s="1">
        <f ca="1">IFERROR(__xludf.DUMMYFUNCTION("""COMPUTED_VALUE"""),4)</f>
        <v>4</v>
      </c>
      <c r="H12" s="1">
        <f ca="1">IFERROR(__xludf.DUMMYFUNCTION("""COMPUTED_VALUE"""),1)</f>
        <v>1</v>
      </c>
      <c r="I12" s="1">
        <f ca="1">IFERROR(__xludf.DUMMYFUNCTION("""COMPUTED_VALUE"""),0)</f>
        <v>0</v>
      </c>
      <c r="J12" s="1"/>
      <c r="K12" s="1"/>
      <c r="L12" s="1"/>
      <c r="M12" s="1"/>
      <c r="N12" s="1" t="str">
        <f ca="1">IFERROR(__xludf.DUMMYFUNCTION("""COMPUTED_VALUE"""),"A field indicating the number of Biotopes with Not Sensitive Sensitivity to this Feature Pressure combination")</f>
        <v>A field indicating the number of Biotopes with Not Sensitive Sensitivity to this Feature Pressure combination</v>
      </c>
    </row>
    <row r="13" spans="1:17">
      <c r="A13" s="1">
        <f ca="1">IFERROR(__xludf.DUMMYFUNCTION("""COMPUTED_VALUE"""),12)</f>
        <v>12</v>
      </c>
      <c r="B13" s="1" t="str">
        <f ca="1">IFERROR(__xludf.DUMMYFUNCTION("""COMPUTED_VALUE"""),"BiotopeCountNotAssessed")</f>
        <v>BiotopeCountNotAssessed</v>
      </c>
      <c r="C13" s="1" t="str">
        <f ca="1">IFERROR(__xludf.DUMMYFUNCTION("""COMPUTED_VALUE"""),"feast")</f>
        <v>feast</v>
      </c>
      <c r="D13" s="1" t="str">
        <f ca="1">IFERROR(__xludf.DUMMYFUNCTION("""COMPUTED_VALUE"""),"dbo.link_featurepressure")</f>
        <v>dbo.link_featurepressure</v>
      </c>
      <c r="E13" s="1" t="str">
        <f ca="1">IFERROR(__xludf.DUMMYFUNCTION("""COMPUTED_VALUE"""),"TINYINT")</f>
        <v>TINYINT</v>
      </c>
      <c r="F13" s="1" t="str">
        <f ca="1">IFERROR(__xludf.DUMMYFUNCTION("""COMPUTED_VALUE"""),"binary")</f>
        <v>binary</v>
      </c>
      <c r="G13" s="1">
        <f ca="1">IFERROR(__xludf.DUMMYFUNCTION("""COMPUTED_VALUE"""),4)</f>
        <v>4</v>
      </c>
      <c r="H13" s="1">
        <f ca="1">IFERROR(__xludf.DUMMYFUNCTION("""COMPUTED_VALUE"""),1)</f>
        <v>1</v>
      </c>
      <c r="I13" s="1">
        <f ca="1">IFERROR(__xludf.DUMMYFUNCTION("""COMPUTED_VALUE"""),0)</f>
        <v>0</v>
      </c>
      <c r="J13" s="1"/>
      <c r="K13" s="1"/>
      <c r="L13" s="1"/>
      <c r="M13" s="1"/>
      <c r="N13" s="1" t="str">
        <f ca="1">IFERROR(__xludf.DUMMYFUNCTION("""COMPUTED_VALUE"""),"A field indicating the number of Biotopes with Not Assessed Sensitivity to this Feature Pressure combination")</f>
        <v>A field indicating the number of Biotopes with Not Assessed Sensitivity to this Feature Pressure combination</v>
      </c>
    </row>
    <row r="14" spans="1:17">
      <c r="A14" s="1">
        <f ca="1">IFERROR(__xludf.DUMMYFUNCTION("""COMPUTED_VALUE"""),13)</f>
        <v>13</v>
      </c>
      <c r="B14" s="1" t="str">
        <f ca="1">IFERROR(__xludf.DUMMYFUNCTION("""COMPUTED_VALUE"""),"BiotopeCountNotExposed")</f>
        <v>BiotopeCountNotExposed</v>
      </c>
      <c r="C14" s="1" t="str">
        <f ca="1">IFERROR(__xludf.DUMMYFUNCTION("""COMPUTED_VALUE"""),"feast")</f>
        <v>feast</v>
      </c>
      <c r="D14" s="1" t="str">
        <f ca="1">IFERROR(__xludf.DUMMYFUNCTION("""COMPUTED_VALUE"""),"dbo.link_featurepressure")</f>
        <v>dbo.link_featurepressure</v>
      </c>
      <c r="E14" s="1" t="str">
        <f ca="1">IFERROR(__xludf.DUMMYFUNCTION("""COMPUTED_VALUE"""),"TINYINT")</f>
        <v>TINYINT</v>
      </c>
      <c r="F14" s="1" t="str">
        <f ca="1">IFERROR(__xludf.DUMMYFUNCTION("""COMPUTED_VALUE"""),"binary")</f>
        <v>binary</v>
      </c>
      <c r="G14" s="1">
        <f ca="1">IFERROR(__xludf.DUMMYFUNCTION("""COMPUTED_VALUE"""),4)</f>
        <v>4</v>
      </c>
      <c r="H14" s="1">
        <f ca="1">IFERROR(__xludf.DUMMYFUNCTION("""COMPUTED_VALUE"""),1)</f>
        <v>1</v>
      </c>
      <c r="I14" s="1">
        <f ca="1">IFERROR(__xludf.DUMMYFUNCTION("""COMPUTED_VALUE"""),0)</f>
        <v>0</v>
      </c>
      <c r="J14" s="1"/>
      <c r="K14" s="1"/>
      <c r="L14" s="1"/>
      <c r="M14" s="1"/>
      <c r="N14" s="1" t="str">
        <f ca="1">IFERROR(__xludf.DUMMYFUNCTION("""COMPUTED_VALUE"""),"A field indicating the number of Biotopes with Not Exposed Sensitivity to this Feature Pressure combination")</f>
        <v>A field indicating the number of Biotopes with Not Exposed Sensitivity to this Feature Pressure combination</v>
      </c>
    </row>
  </sheetData>
  <pageMargins left="0" right="0" top="0" bottom="0" header="0" footer="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Q5"/>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IFERROR(__xludf.DUMMYFUNCTION("""COMPUTED_VALUE"""),"FeaturePressureActivityID")</f>
        <v>FeaturePressureActivityID</v>
      </c>
      <c r="C2" s="1" t="str">
        <f ca="1">IFERROR(__xludf.DUMMYFUNCTION("""COMPUTED_VALUE"""),"feast")</f>
        <v>feast</v>
      </c>
      <c r="D2" s="1" t="str">
        <f ca="1">IFERROR(__xludf.DUMMYFUNCTION("""COMPUTED_VALUE"""),"dbo.link_featurepressureactivity")</f>
        <v>dbo.link_featurepressureactivity</v>
      </c>
      <c r="E2" s="1" t="str">
        <f ca="1">IFERROR(__xludf.DUMMYFUNCTION("""COMPUTED_VALUE"""),"MEDIUMINT")</f>
        <v>MEDIUMINT</v>
      </c>
      <c r="F2" s="1" t="str">
        <f ca="1">IFERROR(__xludf.DUMMYFUNCTION("""COMPUTED_VALUE"""),"binary")</f>
        <v>binary</v>
      </c>
      <c r="G2" s="1">
        <f ca="1">IFERROR(__xludf.DUMMYFUNCTION("""COMPUTED_VALUE"""),9)</f>
        <v>9</v>
      </c>
      <c r="H2" s="1">
        <f ca="1">IFERROR(__xludf.DUMMYFUNCTION("""COMPUTED_VALUE"""),4)</f>
        <v>4</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IFERROR(__xludf.DUMMYFUNCTION("""COMPUTED_VALUE"""),"ActivityID")</f>
        <v>ActivityID</v>
      </c>
      <c r="C3" s="1" t="str">
        <f ca="1">IFERROR(__xludf.DUMMYFUNCTION("""COMPUTED_VALUE"""),"feast")</f>
        <v>feast</v>
      </c>
      <c r="D3" s="1" t="str">
        <f ca="1">IFERROR(__xludf.DUMMYFUNCTION("""COMPUTED_VALUE"""),"dbo.link_featurepressureactivity")</f>
        <v>dbo.link_featurepressureactivity</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t="b">
        <f ca="1">IFERROR(__xludf.DUMMYFUNCTION("""COMPUTED_VALUE"""),TRUE)</f>
        <v>1</v>
      </c>
      <c r="M3" s="1" t="str">
        <f ca="1">IFERROR(__xludf.DUMMYFUNCTION("""COMPUTED_VALUE"""),"dbo.look_activity")</f>
        <v>dbo.look_activity</v>
      </c>
      <c r="N3" s="1"/>
    </row>
    <row r="4" spans="1:17">
      <c r="A4" s="1">
        <f ca="1">IFERROR(__xludf.DUMMYFUNCTION("""COMPUTED_VALUE"""),3)</f>
        <v>3</v>
      </c>
      <c r="B4" s="1" t="str">
        <f ca="1">IFERROR(__xludf.DUMMYFUNCTION("""COMPUTED_VALUE"""),"FeaturePressureLinkID")</f>
        <v>FeaturePressureLinkID</v>
      </c>
      <c r="C4" s="1" t="str">
        <f ca="1">IFERROR(__xludf.DUMMYFUNCTION("""COMPUTED_VALUE"""),"feast")</f>
        <v>feast</v>
      </c>
      <c r="D4" s="1" t="str">
        <f ca="1">IFERROR(__xludf.DUMMYFUNCTION("""COMPUTED_VALUE"""),"dbo.link_featurepressureactivity")</f>
        <v>dbo.link_featurepressureactivity</v>
      </c>
      <c r="E4" s="1" t="str">
        <f ca="1">IFERROR(__xludf.DUMMYFUNCTION("""COMPUTED_VALUE"""),"SMALLINT")</f>
        <v>SMALLINT</v>
      </c>
      <c r="F4" s="1" t="str">
        <f ca="1">IFERROR(__xludf.DUMMYFUNCTION("""COMPUTED_VALUE"""),"binary")</f>
        <v>binary</v>
      </c>
      <c r="G4" s="1">
        <f ca="1">IFERROR(__xludf.DUMMYFUNCTION("""COMPUTED_VALUE"""),6)</f>
        <v>6</v>
      </c>
      <c r="H4" s="1">
        <f ca="1">IFERROR(__xludf.DUMMYFUNCTION("""COMPUTED_VALUE"""),3)</f>
        <v>3</v>
      </c>
      <c r="I4" s="1">
        <f ca="1">IFERROR(__xludf.DUMMYFUNCTION("""COMPUTED_VALUE"""),0)</f>
        <v>0</v>
      </c>
      <c r="J4" s="1"/>
      <c r="K4" s="1"/>
      <c r="L4" s="1" t="b">
        <f ca="1">IFERROR(__xludf.DUMMYFUNCTION("""COMPUTED_VALUE"""),TRUE)</f>
        <v>1</v>
      </c>
      <c r="M4" s="1" t="str">
        <f ca="1">IFERROR(__xludf.DUMMYFUNCTION("""COMPUTED_VALUE"""),"dbo.link_featurepressure")</f>
        <v>dbo.link_featurepressure</v>
      </c>
      <c r="N4" s="1"/>
    </row>
    <row r="5" spans="1:17">
      <c r="A5" s="1">
        <f ca="1">IFERROR(__xludf.DUMMYFUNCTION("""COMPUTED_VALUE"""),4)</f>
        <v>4</v>
      </c>
      <c r="B5" s="1" t="str">
        <f ca="1">IFERROR(__xludf.DUMMYFUNCTION("""COMPUTED_VALUE"""),"AssociationID")</f>
        <v>AssociationID</v>
      </c>
      <c r="C5" s="1" t="str">
        <f ca="1">IFERROR(__xludf.DUMMYFUNCTION("""COMPUTED_VALUE"""),"feast")</f>
        <v>feast</v>
      </c>
      <c r="D5" s="1" t="str">
        <f ca="1">IFERROR(__xludf.DUMMYFUNCTION("""COMPUTED_VALUE"""),"dbo.link_featurepressureactivity")</f>
        <v>dbo.link_featurepressureactivity</v>
      </c>
      <c r="E5" s="1" t="str">
        <f ca="1">IFERROR(__xludf.DUMMYFUNCTION("""COMPUTED_VALUE"""),"TINYINT")</f>
        <v>TINYINT</v>
      </c>
      <c r="F5" s="1" t="str">
        <f ca="1">IFERROR(__xludf.DUMMYFUNCTION("""COMPUTED_VALUE"""),"binary")</f>
        <v>binary</v>
      </c>
      <c r="G5" s="1">
        <f ca="1">IFERROR(__xludf.DUMMYFUNCTION("""COMPUTED_VALUE"""),4)</f>
        <v>4</v>
      </c>
      <c r="H5" s="1">
        <f ca="1">IFERROR(__xludf.DUMMYFUNCTION("""COMPUTED_VALUE"""),2)</f>
        <v>2</v>
      </c>
      <c r="I5" s="1">
        <f ca="1">IFERROR(__xludf.DUMMYFUNCTION("""COMPUTED_VALUE"""),0)</f>
        <v>0</v>
      </c>
      <c r="J5" s="1"/>
      <c r="K5" s="1"/>
      <c r="L5" s="1" t="b">
        <f ca="1">IFERROR(__xludf.DUMMYFUNCTION("""COMPUTED_VALUE"""),TRUE)</f>
        <v>1</v>
      </c>
      <c r="M5" s="1" t="str">
        <f ca="1">IFERROR(__xludf.DUMMYFUNCTION("""COMPUTED_VALUE"""),"dbo.look_association")</f>
        <v>dbo.look_association</v>
      </c>
      <c r="N5" s="1"/>
    </row>
  </sheetData>
  <pageMargins left="0" right="0" top="0" bottom="0" header="0" footer="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IFERROR(__xludf.DUMMYFUNCTION("""COMPUTED_VALUE"""),"MilitaryActivitiyID")</f>
        <v>MilitaryActivitiyID</v>
      </c>
      <c r="C2" s="1" t="str">
        <f ca="1">IFERROR(__xludf.DUMMYFUNCTION("""COMPUTED_VALUE"""),"feast")</f>
        <v>feast</v>
      </c>
      <c r="D2" s="1" t="str">
        <f ca="1">IFERROR(__xludf.DUMMYFUNCTION("""COMPUTED_VALUE"""),"dbo.link_militaryactivitypressure")</f>
        <v>dbo.link_militaryactivitypressure</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IFERROR(__xludf.DUMMYFUNCTION("""COMPUTED_VALUE"""),"ActivityID")</f>
        <v>ActivityID</v>
      </c>
      <c r="C3" s="1" t="str">
        <f ca="1">IFERROR(__xludf.DUMMYFUNCTION("""COMPUTED_VALUE"""),"feast")</f>
        <v>feast</v>
      </c>
      <c r="D3" s="1" t="str">
        <f ca="1">IFERROR(__xludf.DUMMYFUNCTION("""COMPUTED_VALUE"""),"dbo.link_militaryactivitypressure")</f>
        <v>dbo.link_militaryactivitypressure</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IFERROR(__xludf.DUMMYFUNCTION("""COMPUTED_VALUE"""),2)</f>
        <v>2</v>
      </c>
      <c r="I3" s="1">
        <f ca="1">IFERROR(__xludf.DUMMYFUNCTION("""COMPUTED_VALUE"""),0)</f>
        <v>0</v>
      </c>
      <c r="J3" s="1"/>
      <c r="K3" s="1"/>
      <c r="L3" s="1" t="b">
        <f ca="1">IFERROR(__xludf.DUMMYFUNCTION("""COMPUTED_VALUE"""),TRUE)</f>
        <v>1</v>
      </c>
      <c r="M3" s="1" t="str">
        <f ca="1">IFERROR(__xludf.DUMMYFUNCTION("""COMPUTED_VALUE"""),"dbo.look_activity")</f>
        <v>dbo.look_activity</v>
      </c>
      <c r="N3" s="1"/>
    </row>
    <row r="4" spans="1:17">
      <c r="A4" s="1">
        <f ca="1">IFERROR(__xludf.DUMMYFUNCTION("""COMPUTED_VALUE"""),3)</f>
        <v>3</v>
      </c>
      <c r="B4" s="1" t="str">
        <f ca="1">IFERROR(__xludf.DUMMYFUNCTION("""COMPUTED_VALUE"""),"PressureID")</f>
        <v>PressureID</v>
      </c>
      <c r="C4" s="1" t="str">
        <f ca="1">IFERROR(__xludf.DUMMYFUNCTION("""COMPUTED_VALUE"""),"feast")</f>
        <v>feast</v>
      </c>
      <c r="D4" s="1" t="str">
        <f ca="1">IFERROR(__xludf.DUMMYFUNCTION("""COMPUTED_VALUE"""),"dbo.link_militaryactivitypressure")</f>
        <v>dbo.link_militaryactivitypressure</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IFERROR(__xludf.DUMMYFUNCTION("""COMPUTED_VALUE"""),2)</f>
        <v>2</v>
      </c>
      <c r="I4" s="1">
        <f ca="1">IFERROR(__xludf.DUMMYFUNCTION("""COMPUTED_VALUE"""),0)</f>
        <v>0</v>
      </c>
      <c r="J4" s="1"/>
      <c r="K4" s="1"/>
      <c r="L4" s="1" t="b">
        <f ca="1">IFERROR(__xludf.DUMMYFUNCTION("""COMPUTED_VALUE"""),TRUE)</f>
        <v>1</v>
      </c>
      <c r="M4" s="1" t="str">
        <f ca="1">IFERROR(__xludf.DUMMYFUNCTION("""COMPUTED_VALUE"""),"dbo.look_pressure")</f>
        <v>dbo.look_pressure</v>
      </c>
      <c r="N4" s="1"/>
    </row>
  </sheetData>
  <pageMargins left="0" right="0" top="0" bottom="0" header="0" footer="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Q6"/>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IFERROR(__xludf.DUMMYFUNCTION("""COMPUTED_VALUE"""),"ActivityID")</f>
        <v>ActivityID</v>
      </c>
      <c r="C2" s="1" t="str">
        <f ca="1">IFERROR(__xludf.DUMMYFUNCTION("""COMPUTED_VALUE"""),"feast")</f>
        <v>feast</v>
      </c>
      <c r="D2" s="1" t="str">
        <f ca="1">IFERROR(__xludf.DUMMYFUNCTION("""COMPUTED_VALUE"""),"dbo.look_activity")</f>
        <v>dbo.look_activity</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IFERROR(__xludf.DUMMYFUNCTION("""COMPUTED_VALUE"""),"ActivityCategoryID")</f>
        <v>ActivityCategoryID</v>
      </c>
      <c r="C3" s="1" t="str">
        <f ca="1">IFERROR(__xludf.DUMMYFUNCTION("""COMPUTED_VALUE"""),"feast")</f>
        <v>feast</v>
      </c>
      <c r="D3" s="1" t="str">
        <f ca="1">IFERROR(__xludf.DUMMYFUNCTION("""COMPUTED_VALUE"""),"dbo.look_activity")</f>
        <v>dbo.look_activity</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IFERROR(__xludf.DUMMYFUNCTION("""COMPUTED_VALUE"""),2)</f>
        <v>2</v>
      </c>
      <c r="I3" s="1">
        <f ca="1">IFERROR(__xludf.DUMMYFUNCTION("""COMPUTED_VALUE"""),0)</f>
        <v>0</v>
      </c>
      <c r="J3" s="1"/>
      <c r="K3" s="1"/>
      <c r="L3" s="1" t="b">
        <f ca="1">IFERROR(__xludf.DUMMYFUNCTION("""COMPUTED_VALUE"""),TRUE)</f>
        <v>1</v>
      </c>
      <c r="M3" s="1" t="str">
        <f ca="1">IFERROR(__xludf.DUMMYFUNCTION("""COMPUTED_VALUE"""),"dbo.look_activitycategory")</f>
        <v>dbo.look_activitycategory</v>
      </c>
      <c r="N3" s="1"/>
    </row>
    <row r="4" spans="1:17">
      <c r="A4" s="1">
        <f ca="1">IFERROR(__xludf.DUMMYFUNCTION("""COMPUTED_VALUE"""),3)</f>
        <v>3</v>
      </c>
      <c r="B4" s="1" t="str">
        <f ca="1">IFERROR(__xludf.DUMMYFUNCTION("""COMPUTED_VALUE"""),"ActivityName")</f>
        <v>ActivityName</v>
      </c>
      <c r="C4" s="1" t="str">
        <f ca="1">IFERROR(__xludf.DUMMYFUNCTION("""COMPUTED_VALUE"""),"feast")</f>
        <v>feast</v>
      </c>
      <c r="D4" s="1" t="str">
        <f ca="1">IFERROR(__xludf.DUMMYFUNCTION("""COMPUTED_VALUE"""),"dbo.look_activity")</f>
        <v>dbo.look_activity</v>
      </c>
      <c r="E4" s="1" t="str">
        <f ca="1">IFERROR(__xludf.DUMMYFUNCTION("""COMPUTED_VALUE"""),"VARCHAR")</f>
        <v>VARCHAR</v>
      </c>
      <c r="F4" s="1" t="str">
        <f ca="1">IFERROR(__xludf.DUMMYFUNCTION("""COMPUTED_VALUE"""),"utf8mb4")</f>
        <v>utf8mb4</v>
      </c>
      <c r="G4" s="1">
        <f ca="1">IFERROR(__xludf.DUMMYFUNCTION("""COMPUTED_VALUE"""),75)</f>
        <v>75</v>
      </c>
      <c r="H4" s="1">
        <f ca="1">IFERROR(__xludf.DUMMYFUNCTION("""COMPUTED_VALUE"""),75)</f>
        <v>75</v>
      </c>
      <c r="I4" s="1">
        <f ca="1">IFERROR(__xludf.DUMMYFUNCTION("""COMPUTED_VALUE"""),0)</f>
        <v>0</v>
      </c>
      <c r="J4" s="1"/>
      <c r="K4" s="1"/>
      <c r="L4" s="1"/>
      <c r="M4" s="1"/>
      <c r="N4" s="1"/>
    </row>
    <row r="5" spans="1:17">
      <c r="A5" s="1">
        <f ca="1">IFERROR(__xludf.DUMMYFUNCTION("""COMPUTED_VALUE"""),4)</f>
        <v>4</v>
      </c>
      <c r="B5" s="1" t="str">
        <f ca="1">IFERROR(__xludf.DUMMYFUNCTION("""COMPUTED_VALUE"""),"ActivityFullName")</f>
        <v>ActivityFullName</v>
      </c>
      <c r="C5" s="1" t="str">
        <f ca="1">IFERROR(__xludf.DUMMYFUNCTION("""COMPUTED_VALUE"""),"feast")</f>
        <v>feast</v>
      </c>
      <c r="D5" s="1" t="str">
        <f ca="1">IFERROR(__xludf.DUMMYFUNCTION("""COMPUTED_VALUE"""),"dbo.look_activity")</f>
        <v>dbo.look_activity</v>
      </c>
      <c r="E5" s="1" t="str">
        <f ca="1">IFERROR(__xludf.DUMMYFUNCTION("""COMPUTED_VALUE"""),"VARCHAR")</f>
        <v>VARCHAR</v>
      </c>
      <c r="F5" s="1" t="str">
        <f ca="1">IFERROR(__xludf.DUMMYFUNCTION("""COMPUTED_VALUE"""),"utf8mb4")</f>
        <v>utf8mb4</v>
      </c>
      <c r="G5" s="1">
        <f ca="1">IFERROR(__xludf.DUMMYFUNCTION("""COMPUTED_VALUE"""),95)</f>
        <v>95</v>
      </c>
      <c r="H5" s="1">
        <f ca="1">IFERROR(__xludf.DUMMYFUNCTION("""COMPUTED_VALUE"""),95)</f>
        <v>95</v>
      </c>
      <c r="I5" s="1">
        <f ca="1">IFERROR(__xludf.DUMMYFUNCTION("""COMPUTED_VALUE"""),0)</f>
        <v>0</v>
      </c>
      <c r="J5" s="1"/>
      <c r="K5" s="1"/>
      <c r="L5" s="1"/>
      <c r="M5" s="1"/>
      <c r="N5" s="1"/>
    </row>
    <row r="6" spans="1:17">
      <c r="A6" s="1">
        <f ca="1">IFERROR(__xludf.DUMMYFUNCTION("""COMPUTED_VALUE"""),5)</f>
        <v>5</v>
      </c>
      <c r="B6" s="1" t="str">
        <f ca="1">IFERROR(__xludf.DUMMYFUNCTION("""COMPUTED_VALUE"""),"ActivityDescription")</f>
        <v>ActivityDescription</v>
      </c>
      <c r="C6" s="1" t="str">
        <f ca="1">IFERROR(__xludf.DUMMYFUNCTION("""COMPUTED_VALUE"""),"feast")</f>
        <v>feast</v>
      </c>
      <c r="D6" s="1" t="str">
        <f ca="1">IFERROR(__xludf.DUMMYFUNCTION("""COMPUTED_VALUE"""),"dbo.look_activity")</f>
        <v>dbo.look_activity</v>
      </c>
      <c r="E6" s="1" t="str">
        <f ca="1">IFERROR(__xludf.DUMMYFUNCTION("""COMPUTED_VALUE"""),"VARCHAR")</f>
        <v>VARCHAR</v>
      </c>
      <c r="F6" s="1" t="str">
        <f ca="1">IFERROR(__xludf.DUMMYFUNCTION("""COMPUTED_VALUE"""),"utf8mb4")</f>
        <v>utf8mb4</v>
      </c>
      <c r="G6" s="1">
        <f ca="1">IFERROR(__xludf.DUMMYFUNCTION("""COMPUTED_VALUE"""),156)</f>
        <v>156</v>
      </c>
      <c r="H6" s="1">
        <f ca="1">IFERROR(__xludf.DUMMYFUNCTION("""COMPUTED_VALUE"""),156)</f>
        <v>156</v>
      </c>
      <c r="I6" s="1">
        <f ca="1">IFERROR(__xludf.DUMMYFUNCTION("""COMPUTED_VALUE"""),0)</f>
        <v>0</v>
      </c>
      <c r="J6" s="1"/>
      <c r="K6" s="1"/>
      <c r="L6" s="1"/>
      <c r="M6" s="1"/>
      <c r="N6" s="1"/>
    </row>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IFERROR(__xludf.DUMMYFUNCTION("""COMPUTED_VALUE"""),"PropertyID")</f>
        <v>PropertyID</v>
      </c>
      <c r="C2" s="1" t="str">
        <f ca="1">IFERROR(__xludf.DUMMYFUNCTION("""COMPUTED_VALUE"""),"feast")</f>
        <v>feast</v>
      </c>
      <c r="D2" s="1" t="str">
        <f ca="1">IFERROR(__xludf.DUMMYFUNCTION("""COMPUTED_VALUE"""),"dbo.look_property")</f>
        <v>dbo.look_property</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IFERROR(__xludf.DUMMYFUNCTION("""COMPUTED_VALUE"""),3)</f>
        <v>3</v>
      </c>
      <c r="I2" s="1">
        <f ca="1">IFERROR(__xludf.DUMMYFUNCTION("""COMPUTED_VALUE"""),0)</f>
        <v>0</v>
      </c>
      <c r="J2" s="1" t="b">
        <f ca="1">IFERROR(__xludf.DUMMYFUNCTION("""COMPUTED_VALUE"""),TRUE)</f>
        <v>1</v>
      </c>
      <c r="K2" s="1" t="b">
        <f ca="1">IFERROR(__xludf.DUMMYFUNCTION("""COMPUTED_VALUE"""),TRUE)</f>
        <v>1</v>
      </c>
      <c r="L2" s="1"/>
      <c r="M2" s="1"/>
      <c r="N2" s="1" t="str">
        <f ca="1">IFERROR(__xludf.DUMMYFUNCTION("""COMPUTED_VALUE"""),"The unique ID of this Property record")</f>
        <v>The unique ID of this Property record</v>
      </c>
    </row>
    <row r="3" spans="1:17">
      <c r="A3" s="1">
        <f ca="1">IFERROR(__xludf.DUMMYFUNCTION("""COMPUTED_VALUE"""),2)</f>
        <v>2</v>
      </c>
      <c r="B3" s="1" t="str">
        <f ca="1">IFERROR(__xludf.DUMMYFUNCTION("""COMPUTED_VALUE"""),"PropertyType")</f>
        <v>PropertyType</v>
      </c>
      <c r="C3" s="1" t="str">
        <f ca="1">IFERROR(__xludf.DUMMYFUNCTION("""COMPUTED_VALUE"""),"feast")</f>
        <v>feast</v>
      </c>
      <c r="D3" s="1" t="str">
        <f ca="1">IFERROR(__xludf.DUMMYFUNCTION("""COMPUTED_VALUE"""),"dbo.look_property")</f>
        <v>dbo.look_property</v>
      </c>
      <c r="E3" s="1" t="str">
        <f ca="1">IFERROR(__xludf.DUMMYFUNCTION("""COMPUTED_VALUE"""),"VARCHAR")</f>
        <v>VARCHAR</v>
      </c>
      <c r="F3" s="1" t="str">
        <f ca="1">IFERROR(__xludf.DUMMYFUNCTION("""COMPUTED_VALUE"""),"utf8mb4")</f>
        <v>utf8mb4</v>
      </c>
      <c r="G3" s="1">
        <f ca="1">IFERROR(__xludf.DUMMYFUNCTION("""COMPUTED_VALUE"""),53)</f>
        <v>53</v>
      </c>
      <c r="H3" s="1">
        <f ca="1">IFERROR(__xludf.DUMMYFUNCTION("""COMPUTED_VALUE"""),53)</f>
        <v>53</v>
      </c>
      <c r="I3" s="1">
        <f ca="1">IFERROR(__xludf.DUMMYFUNCTION("""COMPUTED_VALUE"""),0)</f>
        <v>0</v>
      </c>
      <c r="J3" s="1"/>
      <c r="K3" s="1" t="b">
        <f ca="1">IFERROR(__xludf.DUMMYFUNCTION("""COMPUTED_VALUE"""),TRUE)</f>
        <v>1</v>
      </c>
      <c r="L3" s="1"/>
      <c r="M3" s="1"/>
      <c r="N3" s="1" t="str">
        <f ca="1">IFERROR(__xludf.DUMMYFUNCTION("""COMPUTED_VALUE"""),"A new field top hold information about the Property type. From Day 0 this will likely be either Sub Type or Depth Zone")</f>
        <v>A new field top hold information about the Property type. From Day 0 this will likely be either Sub Type or Depth Zone</v>
      </c>
    </row>
    <row r="4" spans="1:17">
      <c r="A4" s="1">
        <f ca="1">IFERROR(__xludf.DUMMYFUNCTION("""COMPUTED_VALUE"""),3)</f>
        <v>3</v>
      </c>
      <c r="B4" s="1" t="str">
        <f ca="1">IFERROR(__xludf.DUMMYFUNCTION("""COMPUTED_VALUE"""),"PropertyName")</f>
        <v>PropertyName</v>
      </c>
      <c r="C4" s="1" t="str">
        <f ca="1">IFERROR(__xludf.DUMMYFUNCTION("""COMPUTED_VALUE"""),"feast")</f>
        <v>feast</v>
      </c>
      <c r="D4" s="1" t="str">
        <f ca="1">IFERROR(__xludf.DUMMYFUNCTION("""COMPUTED_VALUE"""),"dbo.look_property")</f>
        <v>dbo.look_property</v>
      </c>
      <c r="E4" s="1" t="str">
        <f ca="1">IFERROR(__xludf.DUMMYFUNCTION("""COMPUTED_VALUE"""),"VARCHAR")</f>
        <v>VARCHAR</v>
      </c>
      <c r="F4" s="1" t="str">
        <f ca="1">IFERROR(__xludf.DUMMYFUNCTION("""COMPUTED_VALUE"""),"utf8mb4")</f>
        <v>utf8mb4</v>
      </c>
      <c r="G4" s="1">
        <f ca="1">IFERROR(__xludf.DUMMYFUNCTION("""COMPUTED_VALUE"""),53)</f>
        <v>53</v>
      </c>
      <c r="H4" s="1">
        <f ca="1">IFERROR(__xludf.DUMMYFUNCTION("""COMPUTED_VALUE"""),53)</f>
        <v>53</v>
      </c>
      <c r="I4" s="1">
        <f ca="1">IFERROR(__xludf.DUMMYFUNCTION("""COMPUTED_VALUE"""),0)</f>
        <v>0</v>
      </c>
      <c r="J4" s="1"/>
      <c r="K4" s="1" t="b">
        <f ca="1">IFERROR(__xludf.DUMMYFUNCTION("""COMPUTED_VALUE"""),TRUE)</f>
        <v>1</v>
      </c>
      <c r="L4" s="1"/>
      <c r="M4" s="1"/>
      <c r="N4" s="1" t="str">
        <f ca="1">IFERROR(__xludf.DUMMYFUNCTION("""COMPUTED_VALUE"""),"The name of the Property. For example, Rocky Reef, Mudflat, Littoral, Circalittoral.")</f>
        <v>The name of the Property. For example, Rocky Reef, Mudflat, Littoral, Circalittoral.</v>
      </c>
    </row>
  </sheetData>
  <pageMargins left="0" right="0" top="0" bottom="0" header="0" footer="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IFERROR(__xludf.DUMMYFUNCTION("""COMPUTED_VALUE"""),"ActivityCategoryID")</f>
        <v>ActivityCategoryID</v>
      </c>
      <c r="C2" s="1" t="str">
        <f ca="1">IFERROR(__xludf.DUMMYFUNCTION("""COMPUTED_VALUE"""),"feast")</f>
        <v>feast</v>
      </c>
      <c r="D2" s="1" t="str">
        <f ca="1">IFERROR(__xludf.DUMMYFUNCTION("""COMPUTED_VALUE"""),"dbo.look_activitycategory")</f>
        <v>dbo.look_activitycategory</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IFERROR(__xludf.DUMMYFUNCTION("""COMPUTED_VALUE"""),"ActivityCategoryName")</f>
        <v>ActivityCategoryName</v>
      </c>
      <c r="C3" s="1" t="str">
        <f ca="1">IFERROR(__xludf.DUMMYFUNCTION("""COMPUTED_VALUE"""),"feast")</f>
        <v>feast</v>
      </c>
      <c r="D3" s="1" t="str">
        <f ca="1">IFERROR(__xludf.DUMMYFUNCTION("""COMPUTED_VALUE"""),"dbo.look_activitycategory")</f>
        <v>dbo.look_activitycategory</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IFERROR(__xludf.DUMMYFUNCTION("""COMPUTED_VALUE"""),"ActivityCategoryDescription")</f>
        <v>ActivityCategoryDescription</v>
      </c>
      <c r="C4" s="1" t="str">
        <f ca="1">IFERROR(__xludf.DUMMYFUNCTION("""COMPUTED_VALUE"""),"feast")</f>
        <v>feast</v>
      </c>
      <c r="D4" s="1" t="str">
        <f ca="1">IFERROR(__xludf.DUMMYFUNCTION("""COMPUTED_VALUE"""),"dbo.look_activitycategory")</f>
        <v>dbo.look_activitycategory</v>
      </c>
      <c r="E4" s="1" t="str">
        <f ca="1">IFERROR(__xludf.DUMMYFUNCTION("""COMPUTED_VALUE"""),"VARCHAR")</f>
        <v>VARCHAR</v>
      </c>
      <c r="F4" s="1" t="str">
        <f ca="1">IFERROR(__xludf.DUMMYFUNCTION("""COMPUTED_VALUE"""),"utf8mb4")</f>
        <v>utf8mb4</v>
      </c>
    </row>
  </sheetData>
  <pageMargins left="0" right="0" top="0" bottom="0" header="0" footer="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Q5"/>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IFERROR(__xludf.DUMMYFUNCTION("""COMPUTED_VALUE"""),"AssociationID")</f>
        <v>AssociationID</v>
      </c>
      <c r="C2" s="1" t="str">
        <f ca="1">IFERROR(__xludf.DUMMYFUNCTION("""COMPUTED_VALUE"""),"feast")</f>
        <v>feast</v>
      </c>
      <c r="D2" s="1" t="str">
        <f ca="1">IFERROR(__xludf.DUMMYFUNCTION("""COMPUTED_VALUE"""),"dbo.look_association")</f>
        <v>dbo.look_association</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IFERROR(__xludf.DUMMYFUNCTION("""COMPUTED_VALUE"""),"AssociationName")</f>
        <v>AssociationName</v>
      </c>
      <c r="C3" s="1" t="str">
        <f ca="1">IFERROR(__xludf.DUMMYFUNCTION("""COMPUTED_VALUE"""),"feast")</f>
        <v>feast</v>
      </c>
      <c r="D3" s="1" t="str">
        <f ca="1">IFERROR(__xludf.DUMMYFUNCTION("""COMPUTED_VALUE"""),"dbo.look_association")</f>
        <v>dbo.look_association</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IFERROR(__xludf.DUMMYFUNCTION("""COMPUTED_VALUE"""),"AssociationDescription")</f>
        <v>AssociationDescription</v>
      </c>
      <c r="C4" s="1" t="str">
        <f ca="1">IFERROR(__xludf.DUMMYFUNCTION("""COMPUTED_VALUE"""),"feast")</f>
        <v>feast</v>
      </c>
      <c r="D4" s="1" t="str">
        <f ca="1">IFERROR(__xludf.DUMMYFUNCTION("""COMPUTED_VALUE"""),"dbo.look_association")</f>
        <v>dbo.look_association</v>
      </c>
      <c r="E4" s="1" t="str">
        <f ca="1">IFERROR(__xludf.DUMMYFUNCTION("""COMPUTED_VALUE"""),"VARCHAR")</f>
        <v>VARCHAR</v>
      </c>
      <c r="F4" s="1" t="str">
        <f ca="1">IFERROR(__xludf.DUMMYFUNCTION("""COMPUTED_VALUE"""),"utf8mb4")</f>
        <v>utf8mb4</v>
      </c>
    </row>
    <row r="5" spans="1:17">
      <c r="A5" s="1">
        <f ca="1">IFERROR(__xludf.DUMMYFUNCTION("""COMPUTED_VALUE"""),4)</f>
        <v>4</v>
      </c>
      <c r="B5" s="1" t="str">
        <f ca="1">IFERROR(__xludf.DUMMYFUNCTION("""COMPUTED_VALUE"""),"AssociationColour")</f>
        <v>AssociationColour</v>
      </c>
      <c r="C5" s="1" t="str">
        <f ca="1">IFERROR(__xludf.DUMMYFUNCTION("""COMPUTED_VALUE"""),"feast")</f>
        <v>feast</v>
      </c>
      <c r="D5" s="1" t="str">
        <f ca="1">IFERROR(__xludf.DUMMYFUNCTION("""COMPUTED_VALUE"""),"dbo.look_association")</f>
        <v>dbo.look_association</v>
      </c>
      <c r="E5" s="1" t="str">
        <f ca="1">IFERROR(__xludf.DUMMYFUNCTION("""COMPUTED_VALUE"""),"VARCHAR")</f>
        <v>VARCHAR</v>
      </c>
      <c r="F5" s="1" t="str">
        <f ca="1">IFERROR(__xludf.DUMMYFUNCTION("""COMPUTED_VALUE"""),"utf8mb4")</f>
        <v>utf8mb4</v>
      </c>
    </row>
  </sheetData>
  <pageMargins left="0" right="0" top="0" bottom="0" header="0" footer="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Q3"/>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IFERROR(__xludf.DUMMYFUNCTION("""COMPUTED_VALUE"""),"AuditTypeID")</f>
        <v>AuditTypeID</v>
      </c>
      <c r="C2" s="1" t="str">
        <f ca="1">IFERROR(__xludf.DUMMYFUNCTION("""COMPUTED_VALUE"""),"feast")</f>
        <v>feast</v>
      </c>
      <c r="D2" s="1" t="str">
        <f ca="1">IFERROR(__xludf.DUMMYFUNCTION("""COMPUTED_VALUE"""),"dbo.look_audittype")</f>
        <v>dbo.look_audittype</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IFERROR(__xludf.DUMMYFUNCTION("""COMPUTED_VALUE"""),"AuditTypeName")</f>
        <v>AuditTypeName</v>
      </c>
      <c r="C3" s="1" t="str">
        <f ca="1">IFERROR(__xludf.DUMMYFUNCTION("""COMPUTED_VALUE"""),"feast")</f>
        <v>feast</v>
      </c>
      <c r="D3" s="1" t="str">
        <f ca="1">IFERROR(__xludf.DUMMYFUNCTION("""COMPUTED_VALUE"""),"dbo.look_audittype")</f>
        <v>dbo.look_audittype</v>
      </c>
      <c r="E3" s="1" t="str">
        <f ca="1">IFERROR(__xludf.DUMMYFUNCTION("""COMPUTED_VALUE"""),"VARCHAR")</f>
        <v>VARCHAR</v>
      </c>
      <c r="F3" s="1" t="str">
        <f ca="1">IFERROR(__xludf.DUMMYFUNCTION("""COMPUTED_VALUE"""),"utf8mb4")</f>
        <v>utf8mb4</v>
      </c>
    </row>
  </sheetData>
  <pageMargins left="0" right="0" top="0" bottom="0" header="0" footer="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IFERROR(__xludf.DUMMYFUNCTION("""COMPUTED_VALUE"""),"EvidenceSourceID")</f>
        <v>EvidenceSourceID</v>
      </c>
      <c r="C2" s="1" t="str">
        <f ca="1">IFERROR(__xludf.DUMMYFUNCTION("""COMPUTED_VALUE"""),"feast")</f>
        <v>feast</v>
      </c>
      <c r="D2" s="1" t="str">
        <f ca="1">IFERROR(__xludf.DUMMYFUNCTION("""COMPUTED_VALUE"""),"dbo.look_evidencesource")</f>
        <v>dbo.look_evidencesource</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IFERROR(__xludf.DUMMYFUNCTION("""COMPUTED_VALUE"""),"EvidenceSourceName")</f>
        <v>EvidenceSourceName</v>
      </c>
      <c r="C3" s="1" t="str">
        <f ca="1">IFERROR(__xludf.DUMMYFUNCTION("""COMPUTED_VALUE"""),"feast")</f>
        <v>feast</v>
      </c>
      <c r="D3" s="1" t="str">
        <f ca="1">IFERROR(__xludf.DUMMYFUNCTION("""COMPUTED_VALUE"""),"dbo.look_evidencesource")</f>
        <v>dbo.look_evidencesource</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IFERROR(__xludf.DUMMYFUNCTION("""COMPUTED_VALUE"""),"EvidenceSourceDescription")</f>
        <v>EvidenceSourceDescription</v>
      </c>
      <c r="C4" s="1" t="str">
        <f ca="1">IFERROR(__xludf.DUMMYFUNCTION("""COMPUTED_VALUE"""),"feast")</f>
        <v>feast</v>
      </c>
      <c r="D4" s="1" t="str">
        <f ca="1">IFERROR(__xludf.DUMMYFUNCTION("""COMPUTED_VALUE"""),"dbo.look_evidencesource")</f>
        <v>dbo.look_evidencesource</v>
      </c>
      <c r="E4" s="1" t="str">
        <f ca="1">IFERROR(__xludf.DUMMYFUNCTION("""COMPUTED_VALUE"""),"VARCHAR")</f>
        <v>VARCHAR</v>
      </c>
      <c r="F4" s="1" t="str">
        <f ca="1">IFERROR(__xludf.DUMMYFUNCTION("""COMPUTED_VALUE"""),"utf8mb4")</f>
        <v>utf8mb4</v>
      </c>
    </row>
  </sheetData>
  <pageMargins left="0" right="0" top="0" bottom="0" header="0" footer="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Q6"/>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IFERROR(__xludf.DUMMYFUNCTION("""COMPUTED_VALUE"""),"FeatureID")</f>
        <v>FeatureID</v>
      </c>
      <c r="C2" s="1" t="str">
        <f ca="1">IFERROR(__xludf.DUMMYFUNCTION("""COMPUTED_VALUE"""),"feast")</f>
        <v>feast</v>
      </c>
      <c r="D2" s="1" t="str">
        <f ca="1">IFERROR(__xludf.DUMMYFUNCTION("""COMPUTED_VALUE"""),"dbo.look_feature")</f>
        <v>dbo.look_feature</v>
      </c>
      <c r="E2" s="1" t="str">
        <f ca="1">IFERROR(__xludf.DUMMYFUNCTION("""COMPUTED_VALUE"""),"SMALLINT")</f>
        <v>SMALLINT</v>
      </c>
      <c r="F2" s="1" t="str">
        <f ca="1">IFERROR(__xludf.DUMMYFUNCTION("""COMPUTED_VALUE"""),"binary")</f>
        <v>binary</v>
      </c>
    </row>
    <row r="3" spans="1:17">
      <c r="A3" s="1">
        <f ca="1">IFERROR(__xludf.DUMMYFUNCTION("""COMPUTED_VALUE"""),2)</f>
        <v>2</v>
      </c>
      <c r="B3" s="1" t="str">
        <f ca="1">IFERROR(__xludf.DUMMYFUNCTION("""COMPUTED_VALUE"""),"FeatureName")</f>
        <v>FeatureName</v>
      </c>
      <c r="C3" s="1" t="str">
        <f ca="1">IFERROR(__xludf.DUMMYFUNCTION("""COMPUTED_VALUE"""),"feast")</f>
        <v>feast</v>
      </c>
      <c r="D3" s="1" t="str">
        <f ca="1">IFERROR(__xludf.DUMMYFUNCTION("""COMPUTED_VALUE"""),"dbo.look_feature")</f>
        <v>dbo.look_feature</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IFERROR(__xludf.DUMMYFUNCTION("""COMPUTED_VALUE"""),"FeatureCategoryID")</f>
        <v>FeatureCategoryID</v>
      </c>
      <c r="C4" s="1" t="str">
        <f ca="1">IFERROR(__xludf.DUMMYFUNCTION("""COMPUTED_VALUE"""),"feast")</f>
        <v>feast</v>
      </c>
      <c r="D4" s="1" t="str">
        <f ca="1">IFERROR(__xludf.DUMMYFUNCTION("""COMPUTED_VALUE"""),"dbo.look_feature")</f>
        <v>dbo.look_feature</v>
      </c>
      <c r="E4" s="1" t="str">
        <f ca="1">IFERROR(__xludf.DUMMYFUNCTION("""COMPUTED_VALUE"""),"TINYINT")</f>
        <v>TINYINT</v>
      </c>
      <c r="F4" s="1" t="str">
        <f ca="1">IFERROR(__xludf.DUMMYFUNCTION("""COMPUTED_VALUE"""),"binary")</f>
        <v>binary</v>
      </c>
    </row>
    <row r="5" spans="1:17">
      <c r="A5" s="1">
        <f ca="1">IFERROR(__xludf.DUMMYFUNCTION("""COMPUTED_VALUE"""),4)</f>
        <v>4</v>
      </c>
      <c r="B5" s="1" t="str">
        <f ca="1">IFERROR(__xludf.DUMMYFUNCTION("""COMPUTED_VALUE"""),"FeatureDescription")</f>
        <v>FeatureDescription</v>
      </c>
      <c r="C5" s="1" t="str">
        <f ca="1">IFERROR(__xludf.DUMMYFUNCTION("""COMPUTED_VALUE"""),"feast")</f>
        <v>feast</v>
      </c>
      <c r="D5" s="1" t="str">
        <f ca="1">IFERROR(__xludf.DUMMYFUNCTION("""COMPUTED_VALUE"""),"dbo.look_feature")</f>
        <v>dbo.look_feature</v>
      </c>
      <c r="E5" s="1" t="str">
        <f ca="1">IFERROR(__xludf.DUMMYFUNCTION("""COMPUTED_VALUE"""),"TEXT")</f>
        <v>TEXT</v>
      </c>
      <c r="F5" s="1" t="str">
        <f ca="1">IFERROR(__xludf.DUMMYFUNCTION("""COMPUTED_VALUE"""),"utf8mb4")</f>
        <v>utf8mb4</v>
      </c>
    </row>
    <row r="6" spans="1:17">
      <c r="A6" s="1">
        <f ca="1">IFERROR(__xludf.DUMMYFUNCTION("""COMPUTED_VALUE"""),5)</f>
        <v>5</v>
      </c>
      <c r="B6" s="1" t="str">
        <f ca="1">IFERROR(__xludf.DUMMYFUNCTION("""COMPUTED_VALUE"""),"FeatureIsPMF")</f>
        <v>FeatureIsPMF</v>
      </c>
      <c r="C6" s="1" t="str">
        <f ca="1">IFERROR(__xludf.DUMMYFUNCTION("""COMPUTED_VALUE"""),"feast")</f>
        <v>feast</v>
      </c>
      <c r="D6" s="1" t="str">
        <f ca="1">IFERROR(__xludf.DUMMYFUNCTION("""COMPUTED_VALUE"""),"dbo.look_feature")</f>
        <v>dbo.look_feature</v>
      </c>
      <c r="E6" s="1" t="str">
        <f ca="1">IFERROR(__xludf.DUMMYFUNCTION("""COMPUTED_VALUE"""),"TINYINT")</f>
        <v>TINYINT</v>
      </c>
      <c r="F6" s="1" t="str">
        <f ca="1">IFERROR(__xludf.DUMMYFUNCTION("""COMPUTED_VALUE"""),"binary")</f>
        <v>binary</v>
      </c>
    </row>
  </sheetData>
  <pageMargins left="0" right="0" top="0" bottom="0" header="0" footer="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Q5"/>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IFERROR(__xludf.DUMMYFUNCTION("""COMPUTED_VALUE"""),"FeatureCategoryID")</f>
        <v>FeatureCategoryID</v>
      </c>
      <c r="C2" s="1" t="str">
        <f ca="1">IFERROR(__xludf.DUMMYFUNCTION("""COMPUTED_VALUE"""),"feast")</f>
        <v>feast</v>
      </c>
      <c r="D2" s="1" t="str">
        <f ca="1">IFERROR(__xludf.DUMMYFUNCTION("""COMPUTED_VALUE"""),"dbo.look_featurecategory")</f>
        <v>dbo.look_featurecategory</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IFERROR(__xludf.DUMMYFUNCTION("""COMPUTED_VALUE"""),"FeatureCategoryName")</f>
        <v>FeatureCategoryName</v>
      </c>
      <c r="C3" s="1" t="str">
        <f ca="1">IFERROR(__xludf.DUMMYFUNCTION("""COMPUTED_VALUE"""),"feast")</f>
        <v>feast</v>
      </c>
      <c r="D3" s="1" t="str">
        <f ca="1">IFERROR(__xludf.DUMMYFUNCTION("""COMPUTED_VALUE"""),"dbo.look_featurecategory")</f>
        <v>dbo.look_featurecategory</v>
      </c>
      <c r="E3" s="1" t="str">
        <f ca="1">IFERROR(__xludf.DUMMYFUNCTION("""COMPUTED_VALUE"""),"VARCHAR")</f>
        <v>VARCHAR</v>
      </c>
      <c r="F3" s="1" t="str">
        <f ca="1">IFERROR(__xludf.DUMMYFUNCTION("""COMPUTED_VALUE"""),"utf8mb4")</f>
        <v>utf8mb4</v>
      </c>
      <c r="G3" s="1">
        <f ca="1">IFERROR(__xludf.DUMMYFUNCTION("""COMPUTED_VALUE"""),54)</f>
        <v>54</v>
      </c>
      <c r="H3" s="1">
        <f ca="1">IFERROR(__xludf.DUMMYFUNCTION("""COMPUTED_VALUE"""),54)</f>
        <v>54</v>
      </c>
      <c r="I3" s="1">
        <f ca="1">IFERROR(__xludf.DUMMYFUNCTION("""COMPUTED_VALUE"""),0)</f>
        <v>0</v>
      </c>
      <c r="J3" s="1"/>
      <c r="K3" s="1"/>
      <c r="L3" s="1"/>
      <c r="M3" s="1"/>
      <c r="N3" s="1"/>
    </row>
    <row r="4" spans="1:17">
      <c r="A4" s="1">
        <f ca="1">IFERROR(__xludf.DUMMYFUNCTION("""COMPUTED_VALUE"""),3)</f>
        <v>3</v>
      </c>
      <c r="B4" s="1" t="str">
        <f ca="1">IFERROR(__xludf.DUMMYFUNCTION("""COMPUTED_VALUE"""),"FeatureCategoryDescription")</f>
        <v>FeatureCategoryDescription</v>
      </c>
      <c r="C4" s="1" t="str">
        <f ca="1">IFERROR(__xludf.DUMMYFUNCTION("""COMPUTED_VALUE"""),"feast")</f>
        <v>feast</v>
      </c>
      <c r="D4" s="1" t="str">
        <f ca="1">IFERROR(__xludf.DUMMYFUNCTION("""COMPUTED_VALUE"""),"dbo.look_featurecategory")</f>
        <v>dbo.look_featurecategory</v>
      </c>
      <c r="E4" s="1" t="str">
        <f ca="1">IFERROR(__xludf.DUMMYFUNCTION("""COMPUTED_VALUE"""),"VARCHAR")</f>
        <v>VARCHAR</v>
      </c>
      <c r="F4" s="1" t="str">
        <f ca="1">IFERROR(__xludf.DUMMYFUNCTION("""COMPUTED_VALUE"""),"utf8mb4")</f>
        <v>utf8mb4</v>
      </c>
      <c r="G4" s="1">
        <f ca="1">IFERROR(__xludf.DUMMYFUNCTION("""COMPUTED_VALUE"""),106)</f>
        <v>106</v>
      </c>
      <c r="H4" s="1">
        <f ca="1">IFERROR(__xludf.DUMMYFUNCTION("""COMPUTED_VALUE"""),106)</f>
        <v>106</v>
      </c>
      <c r="I4" s="1">
        <f ca="1">IFERROR(__xludf.DUMMYFUNCTION("""COMPUTED_VALUE"""),0)</f>
        <v>0</v>
      </c>
      <c r="J4" s="1"/>
      <c r="K4" s="1"/>
      <c r="L4" s="1"/>
      <c r="M4" s="1"/>
      <c r="N4" s="1"/>
    </row>
    <row r="5" spans="1:17">
      <c r="A5" s="1">
        <f ca="1">IFERROR(__xludf.DUMMYFUNCTION("""COMPUTED_VALUE"""),4)</f>
        <v>4</v>
      </c>
      <c r="B5" s="1" t="str">
        <f ca="1">IFERROR(__xludf.DUMMYFUNCTION("""COMPUTED_VALUE"""),"ParentID")</f>
        <v>ParentID</v>
      </c>
      <c r="C5" s="1" t="str">
        <f ca="1">IFERROR(__xludf.DUMMYFUNCTION("""COMPUTED_VALUE"""),"feast")</f>
        <v>feast</v>
      </c>
      <c r="D5" s="1" t="str">
        <f ca="1">IFERROR(__xludf.DUMMYFUNCTION("""COMPUTED_VALUE"""),"dbo.look_featurecategory")</f>
        <v>dbo.look_featurecategory</v>
      </c>
      <c r="E5" s="1" t="str">
        <f ca="1">IFERROR(__xludf.DUMMYFUNCTION("""COMPUTED_VALUE"""),"TINYINT")</f>
        <v>TINYINT</v>
      </c>
      <c r="F5" s="1" t="str">
        <f ca="1">IFERROR(__xludf.DUMMYFUNCTION("""COMPUTED_VALUE"""),"binary")</f>
        <v>binary</v>
      </c>
      <c r="G5" s="1">
        <f ca="1">IFERROR(__xludf.DUMMYFUNCTION("""COMPUTED_VALUE"""),4)</f>
        <v>4</v>
      </c>
      <c r="H5" s="1">
        <f ca="1">IFERROR(__xludf.DUMMYFUNCTION("""COMPUTED_VALUE"""),2)</f>
        <v>2</v>
      </c>
      <c r="I5" s="1">
        <f ca="1">IFERROR(__xludf.DUMMYFUNCTION("""COMPUTED_VALUE"""),0)</f>
        <v>0</v>
      </c>
      <c r="J5" s="1"/>
      <c r="K5" s="1"/>
      <c r="L5" s="1" t="b">
        <f ca="1">IFERROR(__xludf.DUMMYFUNCTION("""COMPUTED_VALUE"""),TRUE)</f>
        <v>1</v>
      </c>
      <c r="M5" s="1" t="str">
        <f ca="1">IFERROR(__xludf.DUMMYFUNCTION("""COMPUTED_VALUE"""),"dbo.look_activitycategory")</f>
        <v>dbo.look_activitycategory</v>
      </c>
      <c r="N5" s="1" t="str">
        <f ca="1">IFERROR(__xludf.DUMMYFUNCTION("""COMPUTED_VALUE"""),"A new field to allow the additon of Feature Sub Categories. This is a self-referential foreign key,. meaning that if this field is null, the record is a Feature Category, otherwise if the field refers to another FeatureCategory record then this record is "&amp;"a Feature SubCategory")</f>
        <v>A new field to allow the additon of Feature Sub Categories. This is a self-referential foreign key,. meaning that if this field is null, the record is a Feature Category, otherwise if the field refers to another FeatureCategory record then this record is a Feature SubCategory</v>
      </c>
    </row>
  </sheetData>
  <pageMargins left="0" right="0" top="0" bottom="0" header="0" footer="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Q5"/>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IFERROR(__xludf.DUMMYFUNCTION("""COMPUTED_VALUE"""),"MilitaryActivityID")</f>
        <v>MilitaryActivityID</v>
      </c>
      <c r="C2" s="1" t="str">
        <f ca="1">IFERROR(__xludf.DUMMYFUNCTION("""COMPUTED_VALUE"""),"feast")</f>
        <v>feast</v>
      </c>
      <c r="D2" s="1" t="str">
        <f ca="1">IFERROR(__xludf.DUMMYFUNCTION("""COMPUTED_VALUE"""),"dbo.look_militaryactivity")</f>
        <v>dbo.look_militaryactivity</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IFERROR(__xludf.DUMMYFUNCTION("""COMPUTED_VALUE"""),"MilitaryActivityType")</f>
        <v>MilitaryActivityType</v>
      </c>
      <c r="C3" s="1" t="str">
        <f ca="1">IFERROR(__xludf.DUMMYFUNCTION("""COMPUTED_VALUE"""),"feast")</f>
        <v>feast</v>
      </c>
      <c r="D3" s="1" t="str">
        <f ca="1">IFERROR(__xludf.DUMMYFUNCTION("""COMPUTED_VALUE"""),"dbo.look_militaryactivity")</f>
        <v>dbo.look_militaryactivity</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IFERROR(__xludf.DUMMYFUNCTION("""COMPUTED_VALUE"""),"MilitaryActivityName")</f>
        <v>MilitaryActivityName</v>
      </c>
      <c r="C4" s="1" t="str">
        <f ca="1">IFERROR(__xludf.DUMMYFUNCTION("""COMPUTED_VALUE"""),"feast")</f>
        <v>feast</v>
      </c>
      <c r="D4" s="1" t="str">
        <f ca="1">IFERROR(__xludf.DUMMYFUNCTION("""COMPUTED_VALUE"""),"dbo.look_militaryactivity")</f>
        <v>dbo.look_militaryactivity</v>
      </c>
      <c r="E4" s="1" t="str">
        <f ca="1">IFERROR(__xludf.DUMMYFUNCTION("""COMPUTED_VALUE"""),"VARCHAR")</f>
        <v>VARCHAR</v>
      </c>
      <c r="F4" s="1" t="str">
        <f ca="1">IFERROR(__xludf.DUMMYFUNCTION("""COMPUTED_VALUE"""),"utf8mb4")</f>
        <v>utf8mb4</v>
      </c>
    </row>
    <row r="5" spans="1:17">
      <c r="A5" s="1">
        <f ca="1">IFERROR(__xludf.DUMMYFUNCTION("""COMPUTED_VALUE"""),4)</f>
        <v>4</v>
      </c>
      <c r="B5" s="1" t="str">
        <f ca="1">IFERROR(__xludf.DUMMYFUNCTION("""COMPUTED_VALUE"""),"MilitaryActivityCode")</f>
        <v>MilitaryActivityCode</v>
      </c>
      <c r="C5" s="1" t="str">
        <f ca="1">IFERROR(__xludf.DUMMYFUNCTION("""COMPUTED_VALUE"""),"feast")</f>
        <v>feast</v>
      </c>
      <c r="D5" s="1" t="str">
        <f ca="1">IFERROR(__xludf.DUMMYFUNCTION("""COMPUTED_VALUE"""),"dbo.look_militaryactivity")</f>
        <v>dbo.look_militaryactivity</v>
      </c>
      <c r="E5" s="1" t="str">
        <f ca="1">IFERROR(__xludf.DUMMYFUNCTION("""COMPUTED_VALUE"""),"VARCHAR")</f>
        <v>VARCHAR</v>
      </c>
      <c r="F5" s="1" t="str">
        <f ca="1">IFERROR(__xludf.DUMMYFUNCTION("""COMPUTED_VALUE"""),"utf8mb4")</f>
        <v>utf8mb4</v>
      </c>
    </row>
  </sheetData>
  <pageMargins left="0" right="0" top="0" bottom="0" header="0" footer="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Q7"/>
  <sheetViews>
    <sheetView workbookViewId="0"/>
  </sheetViews>
  <sheetFormatPr defaultColWidth="12.5703125" defaultRowHeight="15.75" customHeight="1"/>
  <cols>
    <col min="2" max="2" width="17.42578125" customWidth="1"/>
  </cols>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IFERROR(__xludf.DUMMYFUNCTION("""COMPUTED_VALUE"""),"PressureID")</f>
        <v>PressureID</v>
      </c>
      <c r="C2" s="1" t="str">
        <f ca="1">IFERROR(__xludf.DUMMYFUNCTION("""COMPUTED_VALUE"""),"feast")</f>
        <v>feast</v>
      </c>
      <c r="D2" s="1" t="str">
        <f ca="1">IFERROR(__xludf.DUMMYFUNCTION("""COMPUTED_VALUE"""),"dbo.look_pressure")</f>
        <v>dbo.look_pressure</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IFERROR(__xludf.DUMMYFUNCTION("""COMPUTED_VALUE"""),"PressureName")</f>
        <v>PressureName</v>
      </c>
      <c r="C3" s="1" t="str">
        <f ca="1">IFERROR(__xludf.DUMMYFUNCTION("""COMPUTED_VALUE"""),"feast")</f>
        <v>feast</v>
      </c>
      <c r="D3" s="1" t="str">
        <f ca="1">IFERROR(__xludf.DUMMYFUNCTION("""COMPUTED_VALUE"""),"dbo.look_pressure")</f>
        <v>dbo.look_pressure</v>
      </c>
      <c r="E3" s="1" t="str">
        <f ca="1">IFERROR(__xludf.DUMMYFUNCTION("""COMPUTED_VALUE"""),"VARCHAR")</f>
        <v>VARCHAR</v>
      </c>
      <c r="F3" s="1" t="str">
        <f ca="1">IFERROR(__xludf.DUMMYFUNCTION("""COMPUTED_VALUE"""),"utf8mb4")</f>
        <v>utf8mb4</v>
      </c>
      <c r="G3" s="1">
        <f ca="1">IFERROR(__xludf.DUMMYFUNCTION("""COMPUTED_VALUE"""),86)</f>
        <v>86</v>
      </c>
      <c r="H3" s="1">
        <f ca="1">IFERROR(__xludf.DUMMYFUNCTION("""COMPUTED_VALUE"""),86)</f>
        <v>86</v>
      </c>
      <c r="I3" s="1">
        <f ca="1">IFERROR(__xludf.DUMMYFUNCTION("""COMPUTED_VALUE"""),0)</f>
        <v>0</v>
      </c>
      <c r="J3" s="1"/>
      <c r="K3" s="1"/>
      <c r="L3" s="1"/>
      <c r="M3" s="1"/>
      <c r="N3" s="1"/>
    </row>
    <row r="4" spans="1:17">
      <c r="A4" s="1">
        <f ca="1">IFERROR(__xludf.DUMMYFUNCTION("""COMPUTED_VALUE"""),3)</f>
        <v>3</v>
      </c>
      <c r="B4" s="1" t="str">
        <f ca="1">IFERROR(__xludf.DUMMYFUNCTION("""COMPUTED_VALUE"""),"PressureDescription")</f>
        <v>PressureDescription</v>
      </c>
      <c r="C4" s="1" t="str">
        <f ca="1">IFERROR(__xludf.DUMMYFUNCTION("""COMPUTED_VALUE"""),"feast")</f>
        <v>feast</v>
      </c>
      <c r="D4" s="1" t="str">
        <f ca="1">IFERROR(__xludf.DUMMYFUNCTION("""COMPUTED_VALUE"""),"dbo.look_pressure")</f>
        <v>dbo.look_pressure</v>
      </c>
      <c r="E4" s="1" t="str">
        <f ca="1">IFERROR(__xludf.DUMMYFUNCTION("""COMPUTED_VALUE"""),"TEXT")</f>
        <v>TEXT</v>
      </c>
      <c r="F4" s="1" t="str">
        <f ca="1">IFERROR(__xludf.DUMMYFUNCTION("""COMPUTED_VALUE"""),"utf8mb4")</f>
        <v>utf8mb4</v>
      </c>
      <c r="G4" s="1">
        <f ca="1">IFERROR(__xludf.DUMMYFUNCTION("""COMPUTED_VALUE"""),65535)</f>
        <v>65535</v>
      </c>
      <c r="H4" s="1">
        <f ca="1">IFERROR(__xludf.DUMMYFUNCTION("""COMPUTED_VALUE"""),1255)</f>
        <v>1255</v>
      </c>
      <c r="I4" s="1">
        <f ca="1">IFERROR(__xludf.DUMMYFUNCTION("""COMPUTED_VALUE"""),0)</f>
        <v>0</v>
      </c>
      <c r="J4" s="1"/>
      <c r="K4" s="1"/>
      <c r="L4" s="1"/>
      <c r="M4" s="1"/>
      <c r="N4" s="1"/>
    </row>
    <row r="5" spans="1:17">
      <c r="A5" s="1">
        <f ca="1">IFERROR(__xludf.DUMMYFUNCTION("""COMPUTED_VALUE"""),4)</f>
        <v>4</v>
      </c>
      <c r="B5" s="1" t="str">
        <f ca="1">IFERROR(__xludf.DUMMYFUNCTION("""COMPUTED_VALUE"""),"PressureBenchmark")</f>
        <v>PressureBenchmark</v>
      </c>
      <c r="C5" s="1" t="str">
        <f ca="1">IFERROR(__xludf.DUMMYFUNCTION("""COMPUTED_VALUE"""),"feast")</f>
        <v>feast</v>
      </c>
      <c r="D5" s="1" t="str">
        <f ca="1">IFERROR(__xludf.DUMMYFUNCTION("""COMPUTED_VALUE"""),"dbo.look_pressure")</f>
        <v>dbo.look_pressure</v>
      </c>
      <c r="E5" s="1" t="str">
        <f ca="1">IFERROR(__xludf.DUMMYFUNCTION("""COMPUTED_VALUE"""),"TEXT")</f>
        <v>TEXT</v>
      </c>
      <c r="F5" s="1" t="str">
        <f ca="1">IFERROR(__xludf.DUMMYFUNCTION("""COMPUTED_VALUE"""),"utf8mb4")</f>
        <v>utf8mb4</v>
      </c>
      <c r="G5" s="1">
        <f ca="1">IFERROR(__xludf.DUMMYFUNCTION("""COMPUTED_VALUE"""),65535)</f>
        <v>65535</v>
      </c>
      <c r="H5" s="1">
        <f ca="1">IFERROR(__xludf.DUMMYFUNCTION("""COMPUTED_VALUE"""),1255)</f>
        <v>1255</v>
      </c>
      <c r="I5" s="1">
        <f ca="1">IFERROR(__xludf.DUMMYFUNCTION("""COMPUTED_VALUE"""),0)</f>
        <v>0</v>
      </c>
      <c r="J5" s="1"/>
      <c r="K5" s="1"/>
      <c r="L5" s="1"/>
      <c r="M5" s="1"/>
      <c r="N5" s="1" t="str">
        <f ca="1">IFERROR(__xludf.DUMMYFUNCTION("""COMPUTED_VALUE"""),"A new field containing an explicit description of the benchmark used for this pressure. These data are currently live on the NatureScot website but will be brought into the FeAST replacement tool as part of the development.")</f>
        <v>A new field containing an explicit description of the benchmark used for this pressure. These data are currently live on the NatureScot website but will be brought into the FeAST replacement tool as part of the development.</v>
      </c>
    </row>
    <row r="6" spans="1:17">
      <c r="A6" s="1">
        <f ca="1">IFERROR(__xludf.DUMMYFUNCTION("""COMPUTED_VALUE"""),5)</f>
        <v>5</v>
      </c>
      <c r="B6" s="1" t="str">
        <f ca="1">IFERROR(__xludf.DUMMYFUNCTION("""COMPUTED_VALUE"""),"PressureExamples")</f>
        <v>PressureExamples</v>
      </c>
      <c r="C6" s="1" t="str">
        <f ca="1">IFERROR(__xludf.DUMMYFUNCTION("""COMPUTED_VALUE"""),"feast")</f>
        <v>feast</v>
      </c>
      <c r="D6" s="1" t="str">
        <f ca="1">IFERROR(__xludf.DUMMYFUNCTION("""COMPUTED_VALUE"""),"dbo.look_pressure")</f>
        <v>dbo.look_pressure</v>
      </c>
      <c r="E6" s="1" t="str">
        <f ca="1">IFERROR(__xludf.DUMMYFUNCTION("""COMPUTED_VALUE"""),"TEXT")</f>
        <v>TEXT</v>
      </c>
      <c r="F6" s="1" t="str">
        <f ca="1">IFERROR(__xludf.DUMMYFUNCTION("""COMPUTED_VALUE"""),"utf8mb4")</f>
        <v>utf8mb4</v>
      </c>
      <c r="G6" s="1">
        <f ca="1">IFERROR(__xludf.DUMMYFUNCTION("""COMPUTED_VALUE"""),65535)</f>
        <v>65535</v>
      </c>
      <c r="H6" s="1">
        <f ca="1">IFERROR(__xludf.DUMMYFUNCTION("""COMPUTED_VALUE"""),1255)</f>
        <v>1255</v>
      </c>
      <c r="I6" s="1">
        <f ca="1">IFERROR(__xludf.DUMMYFUNCTION("""COMPUTED_VALUE"""),0)</f>
        <v>0</v>
      </c>
      <c r="J6" s="1"/>
      <c r="K6" s="1"/>
      <c r="L6" s="1"/>
      <c r="M6" s="1"/>
      <c r="N6" s="1" t="str">
        <f ca="1">IFERROR(__xludf.DUMMYFUNCTION("""COMPUTED_VALUE"""),"A new field containing explicit examples for this pressure. These data are currently live on the NatureScot website but will be brought into the FeAST replacement tool as part of the development.")</f>
        <v>A new field containing explicit examples for this pressure. These data are currently live on the NatureScot website but will be brought into the FeAST replacement tool as part of the development.</v>
      </c>
    </row>
    <row r="7" spans="1:17">
      <c r="A7" s="1">
        <f ca="1">IFERROR(__xludf.DUMMYFUNCTION("""COMPUTED_VALUE"""),6)</f>
        <v>6</v>
      </c>
      <c r="B7" s="1" t="str">
        <f ca="1">IFERROR(__xludf.DUMMYFUNCTION("""COMPUTED_VALUE"""),"PressureNotes")</f>
        <v>PressureNotes</v>
      </c>
      <c r="C7" s="1" t="str">
        <f ca="1">IFERROR(__xludf.DUMMYFUNCTION("""COMPUTED_VALUE"""),"feast")</f>
        <v>feast</v>
      </c>
      <c r="D7" s="1" t="str">
        <f ca="1">IFERROR(__xludf.DUMMYFUNCTION("""COMPUTED_VALUE"""),"dbo.look_pressure")</f>
        <v>dbo.look_pressure</v>
      </c>
      <c r="E7" s="1" t="str">
        <f ca="1">IFERROR(__xludf.DUMMYFUNCTION("""COMPUTED_VALUE"""),"TEXT")</f>
        <v>TEXT</v>
      </c>
      <c r="F7" s="1" t="str">
        <f ca="1">IFERROR(__xludf.DUMMYFUNCTION("""COMPUTED_VALUE"""),"utf8mb4")</f>
        <v>utf8mb4</v>
      </c>
      <c r="G7" s="1">
        <f ca="1">IFERROR(__xludf.DUMMYFUNCTION("""COMPUTED_VALUE"""),65535)</f>
        <v>65535</v>
      </c>
      <c r="H7" s="1">
        <f ca="1">IFERROR(__xludf.DUMMYFUNCTION("""COMPUTED_VALUE"""),1255)</f>
        <v>1255</v>
      </c>
      <c r="I7" s="1">
        <f ca="1">IFERROR(__xludf.DUMMYFUNCTION("""COMPUTED_VALUE"""),0)</f>
        <v>0</v>
      </c>
      <c r="J7" s="1"/>
      <c r="K7" s="1"/>
      <c r="L7" s="1"/>
      <c r="M7" s="1"/>
      <c r="N7" s="1" t="str">
        <f ca="1">IFERROR(__xludf.DUMMYFUNCTION("""COMPUTED_VALUE"""),"A new field containing notes relating to this pressure, this may include, but is not limited to, links to external sources or additonal information that does not fit into any of the other fields. These data are currently live on the NatureScot website but"&amp;" will be brought into the FeAST replacement tool as part of the development.")</f>
        <v>A new field containing notes relating to this pressure, this may include, but is not limited to, links to external sources or additonal information that does not fit into any of the other fields. These data are currently live on the NatureScot website but will be brought into the FeAST replacement tool as part of the development.</v>
      </c>
    </row>
  </sheetData>
  <pageMargins left="0" right="0" top="0" bottom="0" header="0" footer="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IFERROR(__xludf.DUMMYFUNCTION("""COMPUTED_VALUE"""),"ConfidenceScoreID")</f>
        <v>ConfidenceScoreID</v>
      </c>
      <c r="C2" s="1" t="str">
        <f ca="1">IFERROR(__xludf.DUMMYFUNCTION("""COMPUTED_VALUE"""),"feast")</f>
        <v>feast</v>
      </c>
      <c r="D2" s="1" t="str">
        <f ca="1">IFERROR(__xludf.DUMMYFUNCTION("""COMPUTED_VALUE"""),"dbo.look_sensitivitiyconfidencescore")</f>
        <v>dbo.look_sensitivitiyconfidencescore</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IFERROR(__xludf.DUMMYFUNCTION("""COMPUTED_VALUE"""),"ConfidenceName")</f>
        <v>ConfidenceName</v>
      </c>
      <c r="C3" s="1" t="str">
        <f ca="1">IFERROR(__xludf.DUMMYFUNCTION("""COMPUTED_VALUE"""),"feast")</f>
        <v>feast</v>
      </c>
      <c r="D3" s="1" t="str">
        <f ca="1">IFERROR(__xludf.DUMMYFUNCTION("""COMPUTED_VALUE"""),"dbo.look_sensitivitiyconfidencescore")</f>
        <v>dbo.look_sensitivitiyconfidencescore</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IFERROR(__xludf.DUMMYFUNCTION("""COMPUTED_VALUE"""),"ConfidenceDescription")</f>
        <v>ConfidenceDescription</v>
      </c>
      <c r="C4" s="1" t="str">
        <f ca="1">IFERROR(__xludf.DUMMYFUNCTION("""COMPUTED_VALUE"""),"feast")</f>
        <v>feast</v>
      </c>
      <c r="D4" s="1" t="str">
        <f ca="1">IFERROR(__xludf.DUMMYFUNCTION("""COMPUTED_VALUE"""),"dbo.look_sensitivitiyconfidencescore")</f>
        <v>dbo.look_sensitivitiyconfidencescore</v>
      </c>
      <c r="E4" s="1" t="str">
        <f ca="1">IFERROR(__xludf.DUMMYFUNCTION("""COMPUTED_VALUE"""),"VARCHAR")</f>
        <v>VARCHAR</v>
      </c>
      <c r="F4" s="1" t="str">
        <f ca="1">IFERROR(__xludf.DUMMYFUNCTION("""COMPUTED_VALUE"""),"utf8mb4")</f>
        <v>utf8mb4</v>
      </c>
    </row>
  </sheetData>
  <pageMargins left="0" right="0" top="0" bottom="0" header="0" footer="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IFERROR(__xludf.DUMMYFUNCTION("""COMPUTED_VALUE"""),"SensitivityAssessmentID")</f>
        <v>SensitivityAssessmentID</v>
      </c>
      <c r="C2" s="1" t="str">
        <f ca="1">IFERROR(__xludf.DUMMYFUNCTION("""COMPUTED_VALUE"""),"feast")</f>
        <v>feast</v>
      </c>
      <c r="D2" s="1" t="str">
        <f ca="1">IFERROR(__xludf.DUMMYFUNCTION("""COMPUTED_VALUE"""),"dbo.look_sensitivityassessmentscore")</f>
        <v>dbo.look_sensitivityassessmentscore</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IFERROR(__xludf.DUMMYFUNCTION("""COMPUTED_VALUE"""),"SensitivityAssessmentName")</f>
        <v>SensitivityAssessmentName</v>
      </c>
      <c r="C3" s="1" t="str">
        <f ca="1">IFERROR(__xludf.DUMMYFUNCTION("""COMPUTED_VALUE"""),"feast")</f>
        <v>feast</v>
      </c>
      <c r="D3" s="1" t="str">
        <f ca="1">IFERROR(__xludf.DUMMYFUNCTION("""COMPUTED_VALUE"""),"dbo.look_sensitivityassessmentscore")</f>
        <v>dbo.look_sensitivityassessmentscore</v>
      </c>
      <c r="E3" s="1" t="str">
        <f ca="1">IFERROR(__xludf.DUMMYFUNCTION("""COMPUTED_VALUE"""),"VARCHAR")</f>
        <v>VARCHAR</v>
      </c>
      <c r="F3" s="1" t="str">
        <f ca="1">IFERROR(__xludf.DUMMYFUNCTION("""COMPUTED_VALUE"""),"utf8mb4")</f>
        <v>utf8mb4</v>
      </c>
      <c r="G3" s="1">
        <f ca="1">IFERROR(__xludf.DUMMYFUNCTION("""COMPUTED_VALUE"""),13)</f>
        <v>13</v>
      </c>
      <c r="H3" s="1">
        <f ca="1">IFERROR(__xludf.DUMMYFUNCTION("""COMPUTED_VALUE"""),13)</f>
        <v>13</v>
      </c>
      <c r="I3" s="1">
        <f ca="1">IFERROR(__xludf.DUMMYFUNCTION("""COMPUTED_VALUE"""),0)</f>
        <v>0</v>
      </c>
      <c r="J3" s="1"/>
      <c r="K3" s="1"/>
      <c r="L3" s="1"/>
      <c r="M3" s="1"/>
      <c r="N3" s="1"/>
    </row>
    <row r="4" spans="1:17">
      <c r="A4" s="1">
        <f ca="1">IFERROR(__xludf.DUMMYFUNCTION("""COMPUTED_VALUE"""),3)</f>
        <v>3</v>
      </c>
      <c r="B4" s="1" t="str">
        <f ca="1">IFERROR(__xludf.DUMMYFUNCTION("""COMPUTED_VALUE"""),"SensitivityAssessmentDescription")</f>
        <v>SensitivityAssessmentDescription</v>
      </c>
      <c r="C4" s="1" t="str">
        <f ca="1">IFERROR(__xludf.DUMMYFUNCTION("""COMPUTED_VALUE"""),"feast")</f>
        <v>feast</v>
      </c>
      <c r="D4" s="1" t="str">
        <f ca="1">IFERROR(__xludf.DUMMYFUNCTION("""COMPUTED_VALUE"""),"dbo.look_sensitivityassessmentscore")</f>
        <v>dbo.look_sensitivityassessmentscore</v>
      </c>
      <c r="E4" s="1" t="str">
        <f ca="1">IFERROR(__xludf.DUMMYFUNCTION("""COMPUTED_VALUE"""),"TEXT")</f>
        <v>TEXT</v>
      </c>
      <c r="F4" s="1" t="str">
        <f ca="1">IFERROR(__xludf.DUMMYFUNCTION("""COMPUTED_VALUE"""),"utf8mb4")</f>
        <v>utf8mb4</v>
      </c>
      <c r="G4" s="1">
        <f ca="1">IFERROR(__xludf.DUMMYFUNCTION("""COMPUTED_VALUE"""),65535)</f>
        <v>65535</v>
      </c>
      <c r="H4" s="1">
        <f ca="1">IFERROR(__xludf.DUMMYFUNCTION("""COMPUTED_VALUE"""),1001)</f>
        <v>1001</v>
      </c>
      <c r="I4" s="1">
        <f ca="1">IFERROR(__xludf.DUMMYFUNCTION("""COMPUTED_VALUE"""),0)</f>
        <v>0</v>
      </c>
      <c r="J4" s="1"/>
      <c r="K4" s="1"/>
      <c r="L4" s="1"/>
      <c r="M4" s="1"/>
      <c r="N4" s="1"/>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8"/>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IFERROR(__xludf.DUMMYFUNCTION("""COMPUTED_VALUE"""),"BiotopeID")</f>
        <v>BiotopeID</v>
      </c>
      <c r="C2" s="1" t="str">
        <f ca="1">IFERROR(__xludf.DUMMYFUNCTION("""COMPUTED_VALUE"""),"feast")</f>
        <v>feast</v>
      </c>
      <c r="D2" s="1" t="str">
        <f ca="1">IFERROR(__xludf.DUMMYFUNCTION("""COMPUTED_VALUE"""),"dbo.look_biotope")</f>
        <v>dbo.look_biotope</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t="b">
        <f ca="1">IFERROR(__xludf.DUMMYFUNCTION("""COMPUTED_VALUE"""),TRUE)</f>
        <v>1</v>
      </c>
      <c r="L2" s="1"/>
      <c r="M2" s="1"/>
      <c r="N2" s="1" t="str">
        <f ca="1">IFERROR(__xludf.DUMMYFUNCTION("""COMPUTED_VALUE"""),"The unique ID for this Biotope record.")</f>
        <v>The unique ID for this Biotope record.</v>
      </c>
    </row>
    <row r="3" spans="1:17">
      <c r="A3" s="1">
        <f ca="1">IFERROR(__xludf.DUMMYFUNCTION("""COMPUTED_VALUE"""),2)</f>
        <v>2</v>
      </c>
      <c r="B3" s="1" t="str">
        <f ca="1">IFERROR(__xludf.DUMMYFUNCTION("""COMPUTED_VALUE"""),"BiotopeName")</f>
        <v>BiotopeName</v>
      </c>
      <c r="C3" s="1" t="str">
        <f ca="1">IFERROR(__xludf.DUMMYFUNCTION("""COMPUTED_VALUE"""),"feast")</f>
        <v>feast</v>
      </c>
      <c r="D3" s="1" t="str">
        <f ca="1">IFERROR(__xludf.DUMMYFUNCTION("""COMPUTED_VALUE"""),"dbo.look_biotope")</f>
        <v>dbo.look_biotope</v>
      </c>
      <c r="E3" s="1" t="str">
        <f ca="1">IFERROR(__xludf.DUMMYFUNCTION("""COMPUTED_VALUE"""),"VARCHAR")</f>
        <v>VARCHAR</v>
      </c>
      <c r="F3" s="1" t="str">
        <f ca="1">IFERROR(__xludf.DUMMYFUNCTION("""COMPUTED_VALUE"""),"utf8mb4")</f>
        <v>utf8mb4</v>
      </c>
      <c r="G3" s="1">
        <f ca="1">IFERROR(__xludf.DUMMYFUNCTION("""COMPUTED_VALUE"""),106)</f>
        <v>106</v>
      </c>
      <c r="H3" s="1">
        <f ca="1">IFERROR(__xludf.DUMMYFUNCTION("""COMPUTED_VALUE"""),53)</f>
        <v>53</v>
      </c>
      <c r="I3" s="1">
        <f ca="1">IFERROR(__xludf.DUMMYFUNCTION("""COMPUTED_VALUE"""),0)</f>
        <v>0</v>
      </c>
      <c r="J3" s="1"/>
      <c r="K3" s="1"/>
      <c r="L3" s="1"/>
      <c r="M3" s="1"/>
      <c r="N3" s="1" t="str">
        <f ca="1">IFERROR(__xludf.DUMMYFUNCTION("""COMPUTED_VALUE"""),"The name of the Biotope, this will likely be consistent with the name of the Biotope in Marlin.")</f>
        <v>The name of the Biotope, this will likely be consistent with the name of the Biotope in Marlin.</v>
      </c>
    </row>
    <row r="4" spans="1:17">
      <c r="A4" s="1">
        <f ca="1">IFERROR(__xludf.DUMMYFUNCTION("""COMPUTED_VALUE"""),3)</f>
        <v>3</v>
      </c>
      <c r="B4" s="1" t="str">
        <f ca="1">IFERROR(__xludf.DUMMYFUNCTION("""COMPUTED_VALUE"""),"BiotopeDescription")</f>
        <v>BiotopeDescription</v>
      </c>
      <c r="C4" s="1" t="str">
        <f ca="1">IFERROR(__xludf.DUMMYFUNCTION("""COMPUTED_VALUE"""),"feast")</f>
        <v>feast</v>
      </c>
      <c r="D4" s="1" t="str">
        <f ca="1">IFERROR(__xludf.DUMMYFUNCTION("""COMPUTED_VALUE"""),"dbo.look_biotope")</f>
        <v>dbo.look_biotope</v>
      </c>
      <c r="E4" s="1" t="str">
        <f ca="1">IFERROR(__xludf.DUMMYFUNCTION("""COMPUTED_VALUE"""),"VARCHAR")</f>
        <v>VARCHAR</v>
      </c>
      <c r="F4" s="1" t="str">
        <f ca="1">IFERROR(__xludf.DUMMYFUNCTION("""COMPUTED_VALUE"""),"utf8mb4")</f>
        <v>utf8mb4</v>
      </c>
      <c r="G4" s="1">
        <f ca="1">IFERROR(__xludf.DUMMYFUNCTION("""COMPUTED_VALUE"""),106)</f>
        <v>106</v>
      </c>
      <c r="H4" s="1">
        <f ca="1">IFERROR(__xludf.DUMMYFUNCTION("""COMPUTED_VALUE"""),429)</f>
        <v>429</v>
      </c>
      <c r="I4" s="1">
        <f ca="1">IFERROR(__xludf.DUMMYFUNCTION("""COMPUTED_VALUE"""),0)</f>
        <v>0</v>
      </c>
      <c r="J4" s="1"/>
      <c r="K4" s="1"/>
      <c r="L4" s="1"/>
      <c r="M4" s="1"/>
      <c r="N4" s="1" t="str">
        <f ca="1">IFERROR(__xludf.DUMMYFUNCTION("""COMPUTED_VALUE"""),"A verbose description of the Biotope, this will likely be consistent witht he data in Marlin. ")</f>
        <v xml:space="preserve">A verbose description of the Biotope, this will likely be consistent witht he data in Marlin. </v>
      </c>
    </row>
    <row r="5" spans="1:17">
      <c r="A5" s="1">
        <f ca="1">IFERROR(__xludf.DUMMYFUNCTION("""COMPUTED_VALUE"""),4)</f>
        <v>4</v>
      </c>
      <c r="B5" s="1" t="str">
        <f ca="1">IFERROR(__xludf.DUMMYFUNCTION("""COMPUTED_VALUE"""),"BiotopeURL")</f>
        <v>BiotopeURL</v>
      </c>
      <c r="C5" s="1" t="str">
        <f ca="1">IFERROR(__xludf.DUMMYFUNCTION("""COMPUTED_VALUE"""),"feast")</f>
        <v>feast</v>
      </c>
      <c r="D5" s="1" t="str">
        <f ca="1">IFERROR(__xludf.DUMMYFUNCTION("""COMPUTED_VALUE"""),"dbo.look_biotope")</f>
        <v>dbo.look_biotope</v>
      </c>
      <c r="E5" s="1" t="str">
        <f ca="1">IFERROR(__xludf.DUMMYFUNCTION("""COMPUTED_VALUE"""),"VARCHAR")</f>
        <v>VARCHAR</v>
      </c>
      <c r="F5" s="1" t="str">
        <f ca="1">IFERROR(__xludf.DUMMYFUNCTION("""COMPUTED_VALUE"""),"utf8mb4")</f>
        <v>utf8mb4</v>
      </c>
      <c r="G5" s="1">
        <f ca="1">IFERROR(__xludf.DUMMYFUNCTION("""COMPUTED_VALUE"""),227)</f>
        <v>227</v>
      </c>
      <c r="H5" s="1">
        <f ca="1">IFERROR(__xludf.DUMMYFUNCTION("""COMPUTED_VALUE"""),227)</f>
        <v>227</v>
      </c>
      <c r="I5" s="1">
        <f ca="1">IFERROR(__xludf.DUMMYFUNCTION("""COMPUTED_VALUE"""),0)</f>
        <v>0</v>
      </c>
      <c r="J5" s="1"/>
      <c r="K5" s="1" t="b">
        <f ca="1">IFERROR(__xludf.DUMMYFUNCTION("""COMPUTED_VALUE"""),TRUE)</f>
        <v>1</v>
      </c>
      <c r="L5" s="1"/>
      <c r="M5" s="1"/>
      <c r="N5" s="1" t="str">
        <f ca="1">IFERROR(__xludf.DUMMYFUNCTION("""COMPUTED_VALUE"""),"A URL linking to the Biotope page in the Marlin website.")</f>
        <v>A URL linking to the Biotope page in the Marlin website.</v>
      </c>
    </row>
    <row r="6" spans="1:17">
      <c r="A6" s="1">
        <f ca="1">IFERROR(__xludf.DUMMYFUNCTION("""COMPUTED_VALUE"""),5)</f>
        <v>5</v>
      </c>
      <c r="B6" s="1" t="str">
        <f ca="1">IFERROR(__xludf.DUMMYFUNCTION("""COMPUTED_VALUE"""),"BiotopeCode")</f>
        <v>BiotopeCode</v>
      </c>
      <c r="C6" s="1" t="str">
        <f ca="1">IFERROR(__xludf.DUMMYFUNCTION("""COMPUTED_VALUE"""),"feast")</f>
        <v>feast</v>
      </c>
      <c r="D6" s="1" t="str">
        <f ca="1">IFERROR(__xludf.DUMMYFUNCTION("""COMPUTED_VALUE"""),"dbo.look_biotope")</f>
        <v>dbo.look_biotope</v>
      </c>
      <c r="E6" s="1" t="str">
        <f ca="1">IFERROR(__xludf.DUMMYFUNCTION("""COMPUTED_VALUE"""),"VARCHAR")</f>
        <v>VARCHAR</v>
      </c>
      <c r="F6" s="1" t="str">
        <f ca="1">IFERROR(__xludf.DUMMYFUNCTION("""COMPUTED_VALUE"""),"utf8mb4")</f>
        <v>utf8mb4</v>
      </c>
      <c r="G6" s="1">
        <f ca="1">IFERROR(__xludf.DUMMYFUNCTION("""COMPUTED_VALUE"""),10)</f>
        <v>10</v>
      </c>
      <c r="H6" s="1">
        <f ca="1">IFERROR(__xludf.DUMMYFUNCTION("""COMPUTED_VALUE"""),10)</f>
        <v>10</v>
      </c>
      <c r="I6" s="1">
        <f ca="1">IFERROR(__xludf.DUMMYFUNCTION("""COMPUTED_VALUE"""),0)</f>
        <v>0</v>
      </c>
      <c r="J6" s="1"/>
      <c r="K6" s="1"/>
      <c r="L6" s="1"/>
      <c r="M6" s="1"/>
      <c r="N6" s="1" t="str">
        <f ca="1">IFERROR(__xludf.DUMMYFUNCTION("""COMPUTED_VALUE"""),"The Biotope Code, if the EUNIS code convention is used here an examnple would be ""A4.711""")</f>
        <v>The Biotope Code, if the EUNIS code convention is used here an examnple would be "A4.711"</v>
      </c>
    </row>
    <row r="7" spans="1:17">
      <c r="A7" s="1">
        <f ca="1">IFERROR(__xludf.DUMMYFUNCTION("""COMPUTED_VALUE"""),6)</f>
        <v>6</v>
      </c>
      <c r="B7" s="1" t="str">
        <f ca="1">IFERROR(__xludf.DUMMYFUNCTION("""COMPUTED_VALUE"""),"BiotopeSubTypeID")</f>
        <v>BiotopeSubTypeID</v>
      </c>
      <c r="C7" s="1" t="str">
        <f ca="1">IFERROR(__xludf.DUMMYFUNCTION("""COMPUTED_VALUE"""),"feast")</f>
        <v>feast</v>
      </c>
      <c r="D7" s="1" t="str">
        <f ca="1">IFERROR(__xludf.DUMMYFUNCTION("""COMPUTED_VALUE"""),"dbo.look_biotope")</f>
        <v>dbo.look_biotope</v>
      </c>
      <c r="E7" s="1" t="str">
        <f ca="1">IFERROR(__xludf.DUMMYFUNCTION("""COMPUTED_VALUE"""),"SMALLINT")</f>
        <v>SMALLINT</v>
      </c>
      <c r="F7" s="1" t="str">
        <f ca="1">IFERROR(__xludf.DUMMYFUNCTION("""COMPUTED_VALUE"""),"binary")</f>
        <v>binary</v>
      </c>
      <c r="G7" s="1">
        <f ca="1">IFERROR(__xludf.DUMMYFUNCTION("""COMPUTED_VALUE"""),6)</f>
        <v>6</v>
      </c>
      <c r="H7" s="1">
        <f ca="1">IFERROR(__xludf.DUMMYFUNCTION("""COMPUTED_VALUE"""),3)</f>
        <v>3</v>
      </c>
      <c r="I7" s="1">
        <f ca="1">IFERROR(__xludf.DUMMYFUNCTION("""COMPUTED_VALUE"""),0)</f>
        <v>0</v>
      </c>
      <c r="J7" s="1"/>
      <c r="K7" s="1" t="b">
        <f ca="1">IFERROR(__xludf.DUMMYFUNCTION("""COMPUTED_VALUE"""),TRUE)</f>
        <v>1</v>
      </c>
      <c r="L7" s="1" t="b">
        <f ca="1">IFERROR(__xludf.DUMMYFUNCTION("""COMPUTED_VALUE"""),TRUE)</f>
        <v>1</v>
      </c>
      <c r="M7" s="1" t="str">
        <f ca="1">IFERROR(__xludf.DUMMYFUNCTION("""COMPUTED_VALUE"""),"dbo.look_property")</f>
        <v>dbo.look_property</v>
      </c>
      <c r="N7" s="1" t="str">
        <f ca="1">IFERROR(__xludf.DUMMYFUNCTION("""COMPUTED_VALUE"""),"The ID of the Sub Type Property of this Biotope. This is requried to allow correct filtering functionality in the results pages of the various searches.")</f>
        <v>The ID of the Sub Type Property of this Biotope. This is requried to allow correct filtering functionality in the results pages of the various searches.</v>
      </c>
    </row>
    <row r="8" spans="1:17">
      <c r="A8" s="1">
        <f ca="1">IFERROR(__xludf.DUMMYFUNCTION("""COMPUTED_VALUE"""),7)</f>
        <v>7</v>
      </c>
      <c r="B8" s="1" t="str">
        <f ca="1">IFERROR(__xludf.DUMMYFUNCTION("""COMPUTED_VALUE"""),"BiotopeDepthZoneID")</f>
        <v>BiotopeDepthZoneID</v>
      </c>
      <c r="C8" s="1" t="str">
        <f ca="1">IFERROR(__xludf.DUMMYFUNCTION("""COMPUTED_VALUE"""),"feast")</f>
        <v>feast</v>
      </c>
      <c r="D8" s="1" t="str">
        <f ca="1">IFERROR(__xludf.DUMMYFUNCTION("""COMPUTED_VALUE"""),"dbo.look_biotope")</f>
        <v>dbo.look_biotope</v>
      </c>
      <c r="E8" s="1" t="str">
        <f ca="1">IFERROR(__xludf.DUMMYFUNCTION("""COMPUTED_VALUE"""),"SMALLINT")</f>
        <v>SMALLINT</v>
      </c>
      <c r="F8" s="1" t="str">
        <f ca="1">IFERROR(__xludf.DUMMYFUNCTION("""COMPUTED_VALUE"""),"binary")</f>
        <v>binary</v>
      </c>
      <c r="G8" s="1">
        <f ca="1">IFERROR(__xludf.DUMMYFUNCTION("""COMPUTED_VALUE"""),6)</f>
        <v>6</v>
      </c>
      <c r="H8" s="1">
        <f ca="1">IFERROR(__xludf.DUMMYFUNCTION("""COMPUTED_VALUE"""),3)</f>
        <v>3</v>
      </c>
      <c r="I8" s="1">
        <f ca="1">IFERROR(__xludf.DUMMYFUNCTION("""COMPUTED_VALUE"""),0)</f>
        <v>0</v>
      </c>
      <c r="J8" s="1"/>
      <c r="K8" s="1" t="b">
        <f ca="1">IFERROR(__xludf.DUMMYFUNCTION("""COMPUTED_VALUE"""),TRUE)</f>
        <v>1</v>
      </c>
      <c r="L8" s="1" t="b">
        <f ca="1">IFERROR(__xludf.DUMMYFUNCTION("""COMPUTED_VALUE"""),TRUE)</f>
        <v>1</v>
      </c>
      <c r="M8" s="1" t="str">
        <f ca="1">IFERROR(__xludf.DUMMYFUNCTION("""COMPUTED_VALUE"""),"dbo.look_property")</f>
        <v>dbo.look_property</v>
      </c>
      <c r="N8" s="1" t="str">
        <f ca="1">IFERROR(__xludf.DUMMYFUNCTION("""COMPUTED_VALUE"""),"The ID of the Depth Zone Property of this Biotope. This is requried to allow correct filtering functionality in the results pages of the various searches.")</f>
        <v>The ID of the Depth Zone Property of this Biotope. This is requried to allow correct filtering functionality in the results pages of the various searches.</v>
      </c>
    </row>
  </sheetData>
  <pageMargins left="0" right="0" top="0" bottom="0" header="0" footer="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Q7"/>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Q1" s="1" t="e">
        <f ca="1">GetSheetName()</f>
        <v>#NAME?</v>
      </c>
    </row>
    <row r="2" spans="1:17">
      <c r="A2" s="1">
        <f ca="1">IFERROR(__xludf.DUMMYFUNCTION("FILTER('Full Schema'!A2:F1000,'Full Schema'!D2:D1000=$Q$1)"),1)</f>
        <v>1</v>
      </c>
      <c r="B2" s="1" t="str">
        <f ca="1">IFERROR(__xludf.DUMMYFUNCTION("""COMPUTED_VALUE"""),"SpeciesID")</f>
        <v>SpeciesID</v>
      </c>
      <c r="C2" s="1" t="str">
        <f ca="1">IFERROR(__xludf.DUMMYFUNCTION("""COMPUTED_VALUE"""),"feast")</f>
        <v>feast</v>
      </c>
      <c r="D2" s="1" t="str">
        <f ca="1">IFERROR(__xludf.DUMMYFUNCTION("""COMPUTED_VALUE"""),"dbo.look_species")</f>
        <v>dbo.look_species</v>
      </c>
      <c r="E2" s="1" t="str">
        <f ca="1">IFERROR(__xludf.DUMMYFUNCTION("""COMPUTED_VALUE"""),"TINYINT")</f>
        <v>TINYINT</v>
      </c>
      <c r="F2" s="1" t="str">
        <f ca="1">IFERROR(__xludf.DUMMYFUNCTION("""COMPUTED_VALUE"""),"binary")</f>
        <v>binary</v>
      </c>
    </row>
    <row r="3" spans="1:17">
      <c r="A3" s="1">
        <f ca="1">IFERROR(__xludf.DUMMYFUNCTION("""COMPUTED_VALUE"""),2)</f>
        <v>2</v>
      </c>
      <c r="B3" s="1" t="str">
        <f ca="1">IFERROR(__xludf.DUMMYFUNCTION("""COMPUTED_VALUE"""),"SpeciesScientificName")</f>
        <v>SpeciesScientificName</v>
      </c>
      <c r="C3" s="1" t="str">
        <f ca="1">IFERROR(__xludf.DUMMYFUNCTION("""COMPUTED_VALUE"""),"feast")</f>
        <v>feast</v>
      </c>
      <c r="D3" s="1" t="str">
        <f ca="1">IFERROR(__xludf.DUMMYFUNCTION("""COMPUTED_VALUE"""),"dbo.look_species")</f>
        <v>dbo.look_species</v>
      </c>
      <c r="E3" s="1" t="str">
        <f ca="1">IFERROR(__xludf.DUMMYFUNCTION("""COMPUTED_VALUE"""),"VARCHAR")</f>
        <v>VARCHAR</v>
      </c>
      <c r="F3" s="1" t="str">
        <f ca="1">IFERROR(__xludf.DUMMYFUNCTION("""COMPUTED_VALUE"""),"utf8mb4")</f>
        <v>utf8mb4</v>
      </c>
    </row>
    <row r="4" spans="1:17">
      <c r="A4" s="1">
        <f ca="1">IFERROR(__xludf.DUMMYFUNCTION("""COMPUTED_VALUE"""),3)</f>
        <v>3</v>
      </c>
      <c r="B4" s="1" t="str">
        <f ca="1">IFERROR(__xludf.DUMMYFUNCTION("""COMPUTED_VALUE"""),"SpeciesCommonName")</f>
        <v>SpeciesCommonName</v>
      </c>
      <c r="C4" s="1" t="str">
        <f ca="1">IFERROR(__xludf.DUMMYFUNCTION("""COMPUTED_VALUE"""),"feast")</f>
        <v>feast</v>
      </c>
      <c r="D4" s="1" t="str">
        <f ca="1">IFERROR(__xludf.DUMMYFUNCTION("""COMPUTED_VALUE"""),"dbo.look_species")</f>
        <v>dbo.look_species</v>
      </c>
      <c r="E4" s="1" t="str">
        <f ca="1">IFERROR(__xludf.DUMMYFUNCTION("""COMPUTED_VALUE"""),"VARCHAR")</f>
        <v>VARCHAR</v>
      </c>
      <c r="F4" s="1" t="str">
        <f ca="1">IFERROR(__xludf.DUMMYFUNCTION("""COMPUTED_VALUE"""),"utf8mb4")</f>
        <v>utf8mb4</v>
      </c>
    </row>
    <row r="5" spans="1:17">
      <c r="A5" s="1">
        <f ca="1">IFERROR(__xludf.DUMMYFUNCTION("""COMPUTED_VALUE"""),4)</f>
        <v>4</v>
      </c>
      <c r="B5" s="1" t="str">
        <f ca="1">IFERROR(__xludf.DUMMYFUNCTION("""COMPUTED_VALUE"""),"SpeciesHabitats")</f>
        <v>SpeciesHabitats</v>
      </c>
      <c r="C5" s="1" t="str">
        <f ca="1">IFERROR(__xludf.DUMMYFUNCTION("""COMPUTED_VALUE"""),"feast")</f>
        <v>feast</v>
      </c>
      <c r="D5" s="1" t="str">
        <f ca="1">IFERROR(__xludf.DUMMYFUNCTION("""COMPUTED_VALUE"""),"dbo.look_species")</f>
        <v>dbo.look_species</v>
      </c>
      <c r="E5" s="1" t="str">
        <f ca="1">IFERROR(__xludf.DUMMYFUNCTION("""COMPUTED_VALUE"""),"VARCHAR")</f>
        <v>VARCHAR</v>
      </c>
      <c r="F5" s="1" t="str">
        <f ca="1">IFERROR(__xludf.DUMMYFUNCTION("""COMPUTED_VALUE"""),"utf8mb4")</f>
        <v>utf8mb4</v>
      </c>
    </row>
    <row r="6" spans="1:17">
      <c r="A6" s="1">
        <f ca="1">IFERROR(__xludf.DUMMYFUNCTION("""COMPUTED_VALUE"""),5)</f>
        <v>5</v>
      </c>
      <c r="B6" s="1" t="str">
        <f ca="1">IFERROR(__xludf.DUMMYFUNCTION("""COMPUTED_VALUE"""),"SpeciesInvasive")</f>
        <v>SpeciesInvasive</v>
      </c>
      <c r="C6" s="1" t="str">
        <f ca="1">IFERROR(__xludf.DUMMYFUNCTION("""COMPUTED_VALUE"""),"feast")</f>
        <v>feast</v>
      </c>
      <c r="D6" s="1" t="str">
        <f ca="1">IFERROR(__xludf.DUMMYFUNCTION("""COMPUTED_VALUE"""),"dbo.look_species")</f>
        <v>dbo.look_species</v>
      </c>
      <c r="E6" s="1" t="str">
        <f ca="1">IFERROR(__xludf.DUMMYFUNCTION("""COMPUTED_VALUE"""),"VARCHAR")</f>
        <v>VARCHAR</v>
      </c>
      <c r="F6" s="1" t="str">
        <f ca="1">IFERROR(__xludf.DUMMYFUNCTION("""COMPUTED_VALUE"""),"utf8mb4")</f>
        <v>utf8mb4</v>
      </c>
    </row>
    <row r="7" spans="1:17">
      <c r="A7" s="1">
        <f ca="1">IFERROR(__xludf.DUMMYFUNCTION("""COMPUTED_VALUE"""),6)</f>
        <v>6</v>
      </c>
      <c r="B7" s="1" t="str">
        <f ca="1">IFERROR(__xludf.DUMMYFUNCTION("""COMPUTED_VALUE"""),"SpeciesComments")</f>
        <v>SpeciesComments</v>
      </c>
      <c r="C7" s="1" t="str">
        <f ca="1">IFERROR(__xludf.DUMMYFUNCTION("""COMPUTED_VALUE"""),"feast")</f>
        <v>feast</v>
      </c>
      <c r="D7" s="1" t="str">
        <f ca="1">IFERROR(__xludf.DUMMYFUNCTION("""COMPUTED_VALUE"""),"dbo.look_species")</f>
        <v>dbo.look_species</v>
      </c>
      <c r="E7" s="1" t="str">
        <f ca="1">IFERROR(__xludf.DUMMYFUNCTION("""COMPUTED_VALUE"""),"TEXT")</f>
        <v>TEXT</v>
      </c>
      <c r="F7" s="1" t="str">
        <f ca="1">IFERROR(__xludf.DUMMYFUNCTION("""COMPUTED_VALUE"""),"utf8mb4")</f>
        <v>utf8mb4</v>
      </c>
    </row>
  </sheetData>
  <pageMargins left="0" right="0" top="0" bottom="0" header="0" footer="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Q6"/>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IFERROR(__xludf.DUMMYFUNCTION("""COMPUTED_VALUE"""),"name")</f>
        <v>name</v>
      </c>
      <c r="C2" s="1" t="str">
        <f ca="1">IFERROR(__xludf.DUMMYFUNCTION("""COMPUTED_VALUE"""),"feast")</f>
        <v>feast</v>
      </c>
      <c r="D2" s="1" t="str">
        <f ca="1">IFERROR(__xludf.DUMMYFUNCTION("""COMPUTED_VALUE"""),"dbo.sysdiagrams")</f>
        <v>dbo.sysdiagrams</v>
      </c>
      <c r="E2" s="1" t="str">
        <f ca="1">IFERROR(__xludf.DUMMYFUNCTION("""COMPUTED_VALUE"""),"VARCHAR")</f>
        <v>VARCHAR</v>
      </c>
      <c r="F2" s="1" t="str">
        <f ca="1">IFERROR(__xludf.DUMMYFUNCTION("""COMPUTED_VALUE"""),"utf8mb4")</f>
        <v>utf8mb4</v>
      </c>
      <c r="G2" s="1">
        <f ca="1">IFERROR(__xludf.DUMMYFUNCTION("""COMPUTED_VALUE"""),17)</f>
        <v>17</v>
      </c>
      <c r="H2" s="1">
        <f ca="1">IFERROR(__xludf.DUMMYFUNCTION("""COMPUTED_VALUE"""),17)</f>
        <v>17</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IFERROR(__xludf.DUMMYFUNCTION("""COMPUTED_VALUE"""),"principal_id")</f>
        <v>principal_id</v>
      </c>
      <c r="C3" s="1" t="str">
        <f ca="1">IFERROR(__xludf.DUMMYFUNCTION("""COMPUTED_VALUE"""),"feast")</f>
        <v>feast</v>
      </c>
      <c r="D3" s="1" t="str">
        <f ca="1">IFERROR(__xludf.DUMMYFUNCTION("""COMPUTED_VALUE"""),"dbo.sysdiagrams")</f>
        <v>dbo.sysdiagrams</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IFERROR(__xludf.DUMMYFUNCTION("""COMPUTED_VALUE"""),"diagram_id")</f>
        <v>diagram_id</v>
      </c>
      <c r="C4" s="1" t="str">
        <f ca="1">IFERROR(__xludf.DUMMYFUNCTION("""COMPUTED_VALUE"""),"feast")</f>
        <v>feast</v>
      </c>
      <c r="D4" s="1" t="str">
        <f ca="1">IFERROR(__xludf.DUMMYFUNCTION("""COMPUTED_VALUE"""),"dbo.sysdiagrams")</f>
        <v>dbo.sysdiagrams</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row r="5" spans="1:17">
      <c r="A5" s="1">
        <f ca="1">IFERROR(__xludf.DUMMYFUNCTION("""COMPUTED_VALUE"""),4)</f>
        <v>4</v>
      </c>
      <c r="B5" s="1" t="str">
        <f ca="1">IFERROR(__xludf.DUMMYFUNCTION("""COMPUTED_VALUE"""),"version")</f>
        <v>version</v>
      </c>
      <c r="C5" s="1" t="str">
        <f ca="1">IFERROR(__xludf.DUMMYFUNCTION("""COMPUTED_VALUE"""),"feast")</f>
        <v>feast</v>
      </c>
      <c r="D5" s="1" t="str">
        <f ca="1">IFERROR(__xludf.DUMMYFUNCTION("""COMPUTED_VALUE"""),"dbo.sysdiagrams")</f>
        <v>dbo.sysdiagrams</v>
      </c>
      <c r="E5" s="1" t="str">
        <f ca="1">IFERROR(__xludf.DUMMYFUNCTION("""COMPUTED_VALUE"""),"TINYINT")</f>
        <v>TINYINT</v>
      </c>
      <c r="F5" s="1" t="str">
        <f ca="1">IFERROR(__xludf.DUMMYFUNCTION("""COMPUTED_VALUE"""),"binary")</f>
        <v>binary</v>
      </c>
      <c r="G5" s="1">
        <f ca="1">IFERROR(__xludf.DUMMYFUNCTION("""COMPUTED_VALUE"""),4)</f>
        <v>4</v>
      </c>
      <c r="H5" s="1">
        <f ca="1">IFERROR(__xludf.DUMMYFUNCTION("""COMPUTED_VALUE"""),1)</f>
        <v>1</v>
      </c>
      <c r="I5" s="1">
        <f ca="1">IFERROR(__xludf.DUMMYFUNCTION("""COMPUTED_VALUE"""),0)</f>
        <v>0</v>
      </c>
      <c r="J5" s="1"/>
      <c r="K5" s="1"/>
      <c r="L5" s="1"/>
      <c r="M5" s="1"/>
      <c r="N5" s="1"/>
    </row>
    <row r="6" spans="1:17">
      <c r="A6" s="1">
        <f ca="1">IFERROR(__xludf.DUMMYFUNCTION("""COMPUTED_VALUE"""),5)</f>
        <v>5</v>
      </c>
      <c r="B6" s="1" t="str">
        <f ca="1">IFERROR(__xludf.DUMMYFUNCTION("""COMPUTED_VALUE"""),"definition")</f>
        <v>definition</v>
      </c>
      <c r="C6" s="1" t="str">
        <f ca="1">IFERROR(__xludf.DUMMYFUNCTION("""COMPUTED_VALUE"""),"feast")</f>
        <v>feast</v>
      </c>
      <c r="D6" s="1" t="str">
        <f ca="1">IFERROR(__xludf.DUMMYFUNCTION("""COMPUTED_VALUE"""),"dbo.sysdiagrams")</f>
        <v>dbo.sysdiagrams</v>
      </c>
      <c r="E6" s="1" t="str">
        <f ca="1">IFERROR(__xludf.DUMMYFUNCTION("""COMPUTED_VALUE"""),"TEXT")</f>
        <v>TEXT</v>
      </c>
      <c r="F6" s="1" t="str">
        <f ca="1">IFERROR(__xludf.DUMMYFUNCTION("""COMPUTED_VALUE"""),"utf8mb4")</f>
        <v>utf8mb4</v>
      </c>
      <c r="G6" s="1">
        <f ca="1">IFERROR(__xludf.DUMMYFUNCTION("""COMPUTED_VALUE"""),16777215)</f>
        <v>16777215</v>
      </c>
      <c r="H6" s="1">
        <f ca="1">IFERROR(__xludf.DUMMYFUNCTION("""COMPUTED_VALUE"""),109576)</f>
        <v>109576</v>
      </c>
      <c r="I6" s="1">
        <f ca="1">IFERROR(__xludf.DUMMYFUNCTION("""COMPUTED_VALUE"""),0)</f>
        <v>0</v>
      </c>
      <c r="J6" s="1"/>
      <c r="K6" s="1"/>
      <c r="L6" s="1"/>
      <c r="M6" s="1"/>
      <c r="N6" s="1"/>
    </row>
  </sheetData>
  <pageMargins left="0" right="0" top="0" bottom="0" header="0" footer="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Q4"/>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IFERROR(__xludf.DUMMYFUNCTION("""COMPUTED_VALUE"""),"BatchID")</f>
        <v>BatchID</v>
      </c>
      <c r="C2" s="1" t="str">
        <f ca="1">IFERROR(__xludf.DUMMYFUNCTION("""COMPUTED_VALUE"""),"feast")</f>
        <v>feast</v>
      </c>
      <c r="D2" s="1" t="str">
        <f ca="1">IFERROR(__xludf.DUMMYFUNCTION("""COMPUTED_VALUE"""),"dbo.systemattributes")</f>
        <v>dbo.systemattributes</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IFERROR(__xludf.DUMMYFUNCTION("""COMPUTED_VALUE"""),3)</f>
        <v>3</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IFERROR(__xludf.DUMMYFUNCTION("""COMPUTED_VALUE"""),"VersionNumber")</f>
        <v>VersionNumber</v>
      </c>
      <c r="C3" s="1" t="str">
        <f ca="1">IFERROR(__xludf.DUMMYFUNCTION("""COMPUTED_VALUE"""),"feast")</f>
        <v>feast</v>
      </c>
      <c r="D3" s="1" t="str">
        <f ca="1">IFERROR(__xludf.DUMMYFUNCTION("""COMPUTED_VALUE"""),"dbo.systemattributes")</f>
        <v>dbo.systemattributes</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IFERROR(__xludf.DUMMYFUNCTION("""COMPUTED_VALUE"""),"PublicAccess")</f>
        <v>PublicAccess</v>
      </c>
      <c r="C4" s="1" t="str">
        <f ca="1">IFERROR(__xludf.DUMMYFUNCTION("""COMPUTED_VALUE"""),"feast")</f>
        <v>feast</v>
      </c>
      <c r="D4" s="1" t="str">
        <f ca="1">IFERROR(__xludf.DUMMYFUNCTION("""COMPUTED_VALUE"""),"dbo.systemattributes")</f>
        <v>dbo.systemattributes</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sheetData>
  <pageMargins left="0" right="0" top="0" bottom="0" header="0" footer="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Q13"/>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IFERROR(__xludf.DUMMYFUNCTION("""COMPUTED_VALUE"""),"UserID")</f>
        <v>UserID</v>
      </c>
      <c r="C2" s="1" t="str">
        <f ca="1">IFERROR(__xludf.DUMMYFUNCTION("""COMPUTED_VALUE"""),"feast")</f>
        <v>feast</v>
      </c>
      <c r="D2" s="1" t="str">
        <f ca="1">IFERROR(__xludf.DUMMYFUNCTION("""COMPUTED_VALUE"""),"dbo.users")</f>
        <v>dbo.users</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t="b">
        <f ca="1">IFERROR(__xludf.DUMMYFUNCTION("""COMPUTED_VALUE"""),TRUE)</f>
        <v>1</v>
      </c>
      <c r="K2" s="1"/>
      <c r="L2" s="1"/>
      <c r="M2" s="1"/>
      <c r="N2" s="1"/>
    </row>
    <row r="3" spans="1:17">
      <c r="A3" s="1">
        <f ca="1">IFERROR(__xludf.DUMMYFUNCTION("""COMPUTED_VALUE"""),2)</f>
        <v>2</v>
      </c>
      <c r="B3" s="1" t="str">
        <f ca="1">IFERROR(__xludf.DUMMYFUNCTION("""COMPUTED_VALUE"""),"FirstName")</f>
        <v>FirstName</v>
      </c>
      <c r="C3" s="1" t="str">
        <f ca="1">IFERROR(__xludf.DUMMYFUNCTION("""COMPUTED_VALUE"""),"feast")</f>
        <v>feast</v>
      </c>
      <c r="D3" s="1" t="str">
        <f ca="1">IFERROR(__xludf.DUMMYFUNCTION("""COMPUTED_VALUE"""),"dbo.users")</f>
        <v>dbo.users</v>
      </c>
      <c r="E3" s="1" t="str">
        <f ca="1">IFERROR(__xludf.DUMMYFUNCTION("""COMPUTED_VALUE"""),"VARCHAR")</f>
        <v>VARCHAR</v>
      </c>
      <c r="F3" s="1" t="str">
        <f ca="1">IFERROR(__xludf.DUMMYFUNCTION("""COMPUTED_VALUE"""),"utf8mb4")</f>
        <v>utf8mb4</v>
      </c>
      <c r="G3" s="1">
        <f ca="1">IFERROR(__xludf.DUMMYFUNCTION("""COMPUTED_VALUE"""),11)</f>
        <v>11</v>
      </c>
      <c r="H3" s="1">
        <f ca="1">IFERROR(__xludf.DUMMYFUNCTION("""COMPUTED_VALUE"""),11)</f>
        <v>11</v>
      </c>
      <c r="I3" s="1">
        <f ca="1">IFERROR(__xludf.DUMMYFUNCTION("""COMPUTED_VALUE"""),0)</f>
        <v>0</v>
      </c>
      <c r="J3" s="1"/>
      <c r="K3" s="1"/>
      <c r="L3" s="1"/>
      <c r="M3" s="1"/>
      <c r="N3" s="1"/>
    </row>
    <row r="4" spans="1:17">
      <c r="A4" s="1">
        <f ca="1">IFERROR(__xludf.DUMMYFUNCTION("""COMPUTED_VALUE"""),3)</f>
        <v>3</v>
      </c>
      <c r="B4" s="1" t="str">
        <f ca="1">IFERROR(__xludf.DUMMYFUNCTION("""COMPUTED_VALUE"""),"LastName")</f>
        <v>LastName</v>
      </c>
      <c r="C4" s="1" t="str">
        <f ca="1">IFERROR(__xludf.DUMMYFUNCTION("""COMPUTED_VALUE"""),"feast")</f>
        <v>feast</v>
      </c>
      <c r="D4" s="1" t="str">
        <f ca="1">IFERROR(__xludf.DUMMYFUNCTION("""COMPUTED_VALUE"""),"dbo.users")</f>
        <v>dbo.users</v>
      </c>
      <c r="E4" s="1" t="str">
        <f ca="1">IFERROR(__xludf.DUMMYFUNCTION("""COMPUTED_VALUE"""),"VARCHAR")</f>
        <v>VARCHAR</v>
      </c>
      <c r="F4" s="1" t="str">
        <f ca="1">IFERROR(__xludf.DUMMYFUNCTION("""COMPUTED_VALUE"""),"utf8mb4")</f>
        <v>utf8mb4</v>
      </c>
      <c r="G4" s="1">
        <f ca="1">IFERROR(__xludf.DUMMYFUNCTION("""COMPUTED_VALUE"""),9)</f>
        <v>9</v>
      </c>
      <c r="H4" s="1">
        <f ca="1">IFERROR(__xludf.DUMMYFUNCTION("""COMPUTED_VALUE"""),9)</f>
        <v>9</v>
      </c>
      <c r="I4" s="1">
        <f ca="1">IFERROR(__xludf.DUMMYFUNCTION("""COMPUTED_VALUE"""),0)</f>
        <v>0</v>
      </c>
      <c r="J4" s="1"/>
      <c r="K4" s="1"/>
      <c r="L4" s="1"/>
      <c r="M4" s="1"/>
      <c r="N4" s="1"/>
    </row>
    <row r="5" spans="1:17">
      <c r="A5" s="1">
        <f ca="1">IFERROR(__xludf.DUMMYFUNCTION("""COMPUTED_VALUE"""),4)</f>
        <v>4</v>
      </c>
      <c r="B5" s="1" t="str">
        <f ca="1">IFERROR(__xludf.DUMMYFUNCTION("""COMPUTED_VALUE"""),"UserEmail")</f>
        <v>UserEmail</v>
      </c>
      <c r="C5" s="1" t="str">
        <f ca="1">IFERROR(__xludf.DUMMYFUNCTION("""COMPUTED_VALUE"""),"feast")</f>
        <v>feast</v>
      </c>
      <c r="D5" s="1" t="str">
        <f ca="1">IFERROR(__xludf.DUMMYFUNCTION("""COMPUTED_VALUE"""),"dbo.users")</f>
        <v>dbo.users</v>
      </c>
      <c r="E5" s="1" t="str">
        <f ca="1">IFERROR(__xludf.DUMMYFUNCTION("""COMPUTED_VALUE"""),"VARCHAR")</f>
        <v>VARCHAR</v>
      </c>
      <c r="F5" s="1" t="str">
        <f ca="1">IFERROR(__xludf.DUMMYFUNCTION("""COMPUTED_VALUE"""),"utf8mb4")</f>
        <v>utf8mb4</v>
      </c>
      <c r="G5" s="1">
        <f ca="1">IFERROR(__xludf.DUMMYFUNCTION("""COMPUTED_VALUE"""),35)</f>
        <v>35</v>
      </c>
      <c r="H5" s="1">
        <f ca="1">IFERROR(__xludf.DUMMYFUNCTION("""COMPUTED_VALUE"""),35)</f>
        <v>35</v>
      </c>
      <c r="I5" s="1">
        <f ca="1">IFERROR(__xludf.DUMMYFUNCTION("""COMPUTED_VALUE"""),0)</f>
        <v>0</v>
      </c>
      <c r="J5" s="1"/>
      <c r="K5" s="1"/>
      <c r="L5" s="1"/>
      <c r="M5" s="1"/>
      <c r="N5" s="1"/>
    </row>
    <row r="6" spans="1:17">
      <c r="A6" s="1">
        <f ca="1">IFERROR(__xludf.DUMMYFUNCTION("""COMPUTED_VALUE"""),5)</f>
        <v>5</v>
      </c>
      <c r="B6" s="1" t="str">
        <f ca="1">IFERROR(__xludf.DUMMYFUNCTION("""COMPUTED_VALUE"""),"UserName")</f>
        <v>UserName</v>
      </c>
      <c r="C6" s="1" t="str">
        <f ca="1">IFERROR(__xludf.DUMMYFUNCTION("""COMPUTED_VALUE"""),"feast")</f>
        <v>feast</v>
      </c>
      <c r="D6" s="1" t="str">
        <f ca="1">IFERROR(__xludf.DUMMYFUNCTION("""COMPUTED_VALUE"""),"dbo.users")</f>
        <v>dbo.users</v>
      </c>
      <c r="E6" s="1" t="str">
        <f ca="1">IFERROR(__xludf.DUMMYFUNCTION("""COMPUTED_VALUE"""),"VARCHAR")</f>
        <v>VARCHAR</v>
      </c>
      <c r="F6" s="1" t="str">
        <f ca="1">IFERROR(__xludf.DUMMYFUNCTION("""COMPUTED_VALUE"""),"utf8mb4")</f>
        <v>utf8mb4</v>
      </c>
      <c r="G6" s="1">
        <f ca="1">IFERROR(__xludf.DUMMYFUNCTION("""COMPUTED_VALUE"""),35)</f>
        <v>35</v>
      </c>
      <c r="H6" s="1">
        <f ca="1">IFERROR(__xludf.DUMMYFUNCTION("""COMPUTED_VALUE"""),35)</f>
        <v>35</v>
      </c>
      <c r="I6" s="1">
        <f ca="1">IFERROR(__xludf.DUMMYFUNCTION("""COMPUTED_VALUE"""),0)</f>
        <v>0</v>
      </c>
      <c r="J6" s="1"/>
      <c r="K6" s="1"/>
      <c r="L6" s="1"/>
      <c r="M6" s="1"/>
      <c r="N6" s="1"/>
    </row>
    <row r="7" spans="1:17">
      <c r="A7" s="1">
        <f ca="1">IFERROR(__xludf.DUMMYFUNCTION("""COMPUTED_VALUE"""),6)</f>
        <v>6</v>
      </c>
      <c r="B7" s="1" t="str">
        <f ca="1">IFERROR(__xludf.DUMMYFUNCTION("""COMPUTED_VALUE"""),"PassHash")</f>
        <v>PassHash</v>
      </c>
      <c r="C7" s="1" t="str">
        <f ca="1">IFERROR(__xludf.DUMMYFUNCTION("""COMPUTED_VALUE"""),"feast")</f>
        <v>feast</v>
      </c>
      <c r="D7" s="1" t="str">
        <f ca="1">IFERROR(__xludf.DUMMYFUNCTION("""COMPUTED_VALUE"""),"dbo.users")</f>
        <v>dbo.users</v>
      </c>
      <c r="E7" s="1" t="str">
        <f ca="1">IFERROR(__xludf.DUMMYFUNCTION("""COMPUTED_VALUE"""),"VARCHAR")</f>
        <v>VARCHAR</v>
      </c>
      <c r="F7" s="1" t="str">
        <f ca="1">IFERROR(__xludf.DUMMYFUNCTION("""COMPUTED_VALUE"""),"utf8mb4")</f>
        <v>utf8mb4</v>
      </c>
      <c r="G7" s="1">
        <f ca="1">IFERROR(__xludf.DUMMYFUNCTION("""COMPUTED_VALUE"""),40)</f>
        <v>40</v>
      </c>
      <c r="H7" s="1">
        <f ca="1">IFERROR(__xludf.DUMMYFUNCTION("""COMPUTED_VALUE"""),40)</f>
        <v>40</v>
      </c>
      <c r="I7" s="1">
        <f ca="1">IFERROR(__xludf.DUMMYFUNCTION("""COMPUTED_VALUE"""),0)</f>
        <v>0</v>
      </c>
      <c r="J7" s="1"/>
      <c r="K7" s="1"/>
      <c r="L7" s="1"/>
      <c r="M7" s="1"/>
      <c r="N7" s="1"/>
    </row>
    <row r="8" spans="1:17">
      <c r="A8" s="1">
        <f ca="1">IFERROR(__xludf.DUMMYFUNCTION("""COMPUTED_VALUE"""),7)</f>
        <v>7</v>
      </c>
      <c r="B8" s="1" t="str">
        <f ca="1">IFERROR(__xludf.DUMMYFUNCTION("""COMPUTED_VALUE"""),"PrevPassHash")</f>
        <v>PrevPassHash</v>
      </c>
      <c r="C8" s="1" t="str">
        <f ca="1">IFERROR(__xludf.DUMMYFUNCTION("""COMPUTED_VALUE"""),"feast")</f>
        <v>feast</v>
      </c>
      <c r="D8" s="1" t="str">
        <f ca="1">IFERROR(__xludf.DUMMYFUNCTION("""COMPUTED_VALUE"""),"dbo.users")</f>
        <v>dbo.users</v>
      </c>
      <c r="E8" s="1" t="str">
        <f ca="1">IFERROR(__xludf.DUMMYFUNCTION("""COMPUTED_VALUE"""),"VARCHAR")</f>
        <v>VARCHAR</v>
      </c>
      <c r="F8" s="1" t="str">
        <f ca="1">IFERROR(__xludf.DUMMYFUNCTION("""COMPUTED_VALUE"""),"utf8mb4")</f>
        <v>utf8mb4</v>
      </c>
      <c r="G8" s="1">
        <f ca="1">IFERROR(__xludf.DUMMYFUNCTION("""COMPUTED_VALUE"""),40)</f>
        <v>40</v>
      </c>
      <c r="H8" s="1">
        <f ca="1">IFERROR(__xludf.DUMMYFUNCTION("""COMPUTED_VALUE"""),40)</f>
        <v>40</v>
      </c>
      <c r="I8" s="1">
        <f ca="1">IFERROR(__xludf.DUMMYFUNCTION("""COMPUTED_VALUE"""),0)</f>
        <v>0</v>
      </c>
      <c r="J8" s="1"/>
      <c r="K8" s="1"/>
      <c r="L8" s="1"/>
      <c r="M8" s="1"/>
      <c r="N8" s="1"/>
    </row>
    <row r="9" spans="1:17">
      <c r="A9" s="1">
        <f ca="1">IFERROR(__xludf.DUMMYFUNCTION("""COMPUTED_VALUE"""),8)</f>
        <v>8</v>
      </c>
      <c r="B9" s="1" t="str">
        <f ca="1">IFERROR(__xludf.DUMMYFUNCTION("""COMPUTED_VALUE"""),"UserLevel")</f>
        <v>UserLevel</v>
      </c>
      <c r="C9" s="1" t="str">
        <f ca="1">IFERROR(__xludf.DUMMYFUNCTION("""COMPUTED_VALUE"""),"feast")</f>
        <v>feast</v>
      </c>
      <c r="D9" s="1" t="str">
        <f ca="1">IFERROR(__xludf.DUMMYFUNCTION("""COMPUTED_VALUE"""),"dbo.users")</f>
        <v>dbo.users</v>
      </c>
      <c r="E9" s="1" t="str">
        <f ca="1">IFERROR(__xludf.DUMMYFUNCTION("""COMPUTED_VALUE"""),"TINYINT")</f>
        <v>TINYINT</v>
      </c>
      <c r="F9" s="1" t="str">
        <f ca="1">IFERROR(__xludf.DUMMYFUNCTION("""COMPUTED_VALUE"""),"binary")</f>
        <v>binary</v>
      </c>
      <c r="G9" s="1">
        <f ca="1">IFERROR(__xludf.DUMMYFUNCTION("""COMPUTED_VALUE"""),4)</f>
        <v>4</v>
      </c>
      <c r="H9" s="1">
        <f ca="1">IFERROR(__xludf.DUMMYFUNCTION("""COMPUTED_VALUE"""),1)</f>
        <v>1</v>
      </c>
      <c r="I9" s="1">
        <f ca="1">IFERROR(__xludf.DUMMYFUNCTION("""COMPUTED_VALUE"""),0)</f>
        <v>0</v>
      </c>
      <c r="J9" s="1"/>
      <c r="K9" s="1"/>
      <c r="L9" s="1"/>
      <c r="M9" s="1"/>
      <c r="N9" s="1"/>
    </row>
    <row r="10" spans="1:17">
      <c r="A10" s="1">
        <f ca="1">IFERROR(__xludf.DUMMYFUNCTION("""COMPUTED_VALUE"""),9)</f>
        <v>9</v>
      </c>
      <c r="B10" s="1" t="str">
        <f ca="1">IFERROR(__xludf.DUMMYFUNCTION("""COMPUTED_VALUE"""),"Organisation")</f>
        <v>Organisation</v>
      </c>
      <c r="C10" s="1" t="str">
        <f ca="1">IFERROR(__xludf.DUMMYFUNCTION("""COMPUTED_VALUE"""),"feast")</f>
        <v>feast</v>
      </c>
      <c r="D10" s="1" t="str">
        <f ca="1">IFERROR(__xludf.DUMMYFUNCTION("""COMPUTED_VALUE"""),"dbo.users")</f>
        <v>dbo.users</v>
      </c>
      <c r="E10" s="1" t="str">
        <f ca="1">IFERROR(__xludf.DUMMYFUNCTION("""COMPUTED_VALUE"""),"VARCHAR")</f>
        <v>VARCHAR</v>
      </c>
      <c r="F10" s="1" t="str">
        <f ca="1">IFERROR(__xludf.DUMMYFUNCTION("""COMPUTED_VALUE"""),"utf8mb4")</f>
        <v>utf8mb4</v>
      </c>
      <c r="G10" s="1">
        <f ca="1">IFERROR(__xludf.DUMMYFUNCTION("""COMPUTED_VALUE"""),20)</f>
        <v>20</v>
      </c>
      <c r="H10" s="1">
        <f ca="1">IFERROR(__xludf.DUMMYFUNCTION("""COMPUTED_VALUE"""),20)</f>
        <v>20</v>
      </c>
      <c r="I10" s="1">
        <f ca="1">IFERROR(__xludf.DUMMYFUNCTION("""COMPUTED_VALUE"""),0)</f>
        <v>0</v>
      </c>
      <c r="J10" s="1"/>
      <c r="K10" s="1"/>
      <c r="L10" s="1"/>
      <c r="M10" s="1"/>
      <c r="N10" s="1"/>
    </row>
    <row r="11" spans="1:17">
      <c r="A11" s="1">
        <f ca="1">IFERROR(__xludf.DUMMYFUNCTION("""COMPUTED_VALUE"""),10)</f>
        <v>10</v>
      </c>
      <c r="B11" s="1" t="str">
        <f ca="1">IFERROR(__xludf.DUMMYFUNCTION("""COMPUTED_VALUE"""),"AccountLocked")</f>
        <v>AccountLocked</v>
      </c>
      <c r="C11" s="1" t="str">
        <f ca="1">IFERROR(__xludf.DUMMYFUNCTION("""COMPUTED_VALUE"""),"feast")</f>
        <v>feast</v>
      </c>
      <c r="D11" s="1" t="str">
        <f ca="1">IFERROR(__xludf.DUMMYFUNCTION("""COMPUTED_VALUE"""),"dbo.users")</f>
        <v>dbo.users</v>
      </c>
      <c r="E11" s="1" t="str">
        <f ca="1">IFERROR(__xludf.DUMMYFUNCTION("""COMPUTED_VALUE"""),"TINYINT")</f>
        <v>TINYINT</v>
      </c>
      <c r="F11" s="1" t="str">
        <f ca="1">IFERROR(__xludf.DUMMYFUNCTION("""COMPUTED_VALUE"""),"binary")</f>
        <v>binary</v>
      </c>
      <c r="G11" s="1">
        <f ca="1">IFERROR(__xludf.DUMMYFUNCTION("""COMPUTED_VALUE"""),4)</f>
        <v>4</v>
      </c>
      <c r="H11" s="1">
        <f ca="1">IFERROR(__xludf.DUMMYFUNCTION("""COMPUTED_VALUE"""),1)</f>
        <v>1</v>
      </c>
      <c r="I11" s="1">
        <f ca="1">IFERROR(__xludf.DUMMYFUNCTION("""COMPUTED_VALUE"""),0)</f>
        <v>0</v>
      </c>
      <c r="J11" s="1"/>
      <c r="K11" s="1"/>
      <c r="L11" s="1"/>
      <c r="M11" s="1"/>
      <c r="N11" s="1"/>
    </row>
    <row r="12" spans="1:17">
      <c r="A12" s="1">
        <f ca="1">IFERROR(__xludf.DUMMYFUNCTION("""COMPUTED_VALUE"""),11)</f>
        <v>11</v>
      </c>
      <c r="B12" s="1" t="str">
        <f ca="1">IFERROR(__xludf.DUMMYFUNCTION("""COMPUTED_VALUE"""),"FailedLoginAttempts")</f>
        <v>FailedLoginAttempts</v>
      </c>
      <c r="C12" s="1" t="str">
        <f ca="1">IFERROR(__xludf.DUMMYFUNCTION("""COMPUTED_VALUE"""),"feast")</f>
        <v>feast</v>
      </c>
      <c r="D12" s="1" t="str">
        <f ca="1">IFERROR(__xludf.DUMMYFUNCTION("""COMPUTED_VALUE"""),"dbo.users")</f>
        <v>dbo.users</v>
      </c>
      <c r="E12" s="1" t="str">
        <f ca="1">IFERROR(__xludf.DUMMYFUNCTION("""COMPUTED_VALUE"""),"TINYINT")</f>
        <v>TINYINT</v>
      </c>
      <c r="F12" s="1" t="str">
        <f ca="1">IFERROR(__xludf.DUMMYFUNCTION("""COMPUTED_VALUE"""),"binary")</f>
        <v>binary</v>
      </c>
      <c r="G12" s="1">
        <f ca="1">IFERROR(__xludf.DUMMYFUNCTION("""COMPUTED_VALUE"""),4)</f>
        <v>4</v>
      </c>
      <c r="H12" s="1">
        <f ca="1">IFERROR(__xludf.DUMMYFUNCTION("""COMPUTED_VALUE"""),1)</f>
        <v>1</v>
      </c>
      <c r="I12" s="1">
        <f ca="1">IFERROR(__xludf.DUMMYFUNCTION("""COMPUTED_VALUE"""),0)</f>
        <v>0</v>
      </c>
      <c r="J12" s="1"/>
      <c r="K12" s="1"/>
      <c r="L12" s="1"/>
      <c r="M12" s="1"/>
      <c r="N12" s="1"/>
    </row>
    <row r="13" spans="1:17">
      <c r="A13" s="1">
        <f ca="1">IFERROR(__xludf.DUMMYFUNCTION("""COMPUTED_VALUE"""),12)</f>
        <v>12</v>
      </c>
      <c r="B13" s="1" t="str">
        <f ca="1">IFERROR(__xludf.DUMMYFUNCTION("""COMPUTED_VALUE"""),"DatePasswordChanged")</f>
        <v>DatePasswordChanged</v>
      </c>
      <c r="C13" s="1" t="str">
        <f ca="1">IFERROR(__xludf.DUMMYFUNCTION("""COMPUTED_VALUE"""),"feast")</f>
        <v>feast</v>
      </c>
      <c r="D13" s="1" t="str">
        <f ca="1">IFERROR(__xludf.DUMMYFUNCTION("""COMPUTED_VALUE"""),"dbo.users")</f>
        <v>dbo.users</v>
      </c>
      <c r="E13" s="1" t="str">
        <f ca="1">IFERROR(__xludf.DUMMYFUNCTION("""COMPUTED_VALUE"""),"VARCHAR")</f>
        <v>VARCHAR</v>
      </c>
      <c r="F13" s="1" t="str">
        <f ca="1">IFERROR(__xludf.DUMMYFUNCTION("""COMPUTED_VALUE"""),"utf8mb4")</f>
        <v>utf8mb4</v>
      </c>
      <c r="G13" s="1">
        <f ca="1">IFERROR(__xludf.DUMMYFUNCTION("""COMPUTED_VALUE"""),10)</f>
        <v>10</v>
      </c>
      <c r="H13" s="1">
        <f ca="1">IFERROR(__xludf.DUMMYFUNCTION("""COMPUTED_VALUE"""),10)</f>
        <v>10</v>
      </c>
      <c r="I13" s="1">
        <f ca="1">IFERROR(__xludf.DUMMYFUNCTION("""COMPUTED_VALUE"""),0)</f>
        <v>0</v>
      </c>
      <c r="J13" s="1"/>
      <c r="K13" s="1"/>
      <c r="L13" s="1"/>
      <c r="M13" s="1"/>
      <c r="N13" s="1"/>
    </row>
  </sheetData>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3"/>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IFERROR(__xludf.DUMMYFUNCTION("""COMPUTED_VALUE"""),"FeatureID")</f>
        <v>FeatureID</v>
      </c>
      <c r="C2" s="1" t="str">
        <f ca="1">IFERROR(__xludf.DUMMYFUNCTION("""COMPUTED_VALUE"""),"feast")</f>
        <v>feast</v>
      </c>
      <c r="D2" s="1" t="str">
        <f ca="1">IFERROR(__xludf.DUMMYFUNCTION("""COMPUTED_VALUE"""),"dbo.link_featureproperty")</f>
        <v>dbo.link_featureproperty</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IFERROR(__xludf.DUMMYFUNCTION("""COMPUTED_VALUE"""),3)</f>
        <v>3</v>
      </c>
      <c r="I2" s="1">
        <f ca="1">IFERROR(__xludf.DUMMYFUNCTION("""COMPUTED_VALUE"""),0)</f>
        <v>0</v>
      </c>
      <c r="J2" s="1"/>
      <c r="K2" s="1" t="b">
        <f ca="1">IFERROR(__xludf.DUMMYFUNCTION("""COMPUTED_VALUE"""),TRUE)</f>
        <v>1</v>
      </c>
      <c r="L2" s="1" t="b">
        <f ca="1">IFERROR(__xludf.DUMMYFUNCTION("""COMPUTED_VALUE"""),TRUE)</f>
        <v>1</v>
      </c>
      <c r="M2" s="1" t="str">
        <f ca="1">IFERROR(__xludf.DUMMYFUNCTION("""COMPUTED_VALUE"""),"dbo.look_feature")</f>
        <v>dbo.look_feature</v>
      </c>
      <c r="N2" s="1" t="str">
        <f ca="1">IFERROR(__xludf.DUMMYFUNCTION("""COMPUTED_VALUE"""),"The Feature ID for this link table record")</f>
        <v>The Feature ID for this link table record</v>
      </c>
    </row>
    <row r="3" spans="1:17">
      <c r="A3" s="1">
        <f ca="1">IFERROR(__xludf.DUMMYFUNCTION("""COMPUTED_VALUE"""),2)</f>
        <v>2</v>
      </c>
      <c r="B3" s="1" t="str">
        <f ca="1">IFERROR(__xludf.DUMMYFUNCTION("""COMPUTED_VALUE"""),"PropertyID")</f>
        <v>PropertyID</v>
      </c>
      <c r="C3" s="1" t="str">
        <f ca="1">IFERROR(__xludf.DUMMYFUNCTION("""COMPUTED_VALUE"""),"feast")</f>
        <v>feast</v>
      </c>
      <c r="D3" s="1" t="str">
        <f ca="1">IFERROR(__xludf.DUMMYFUNCTION("""COMPUTED_VALUE"""),"dbo.link_featureproperty")</f>
        <v>dbo.link_featureproperty</v>
      </c>
      <c r="E3" s="1" t="str">
        <f ca="1">IFERROR(__xludf.DUMMYFUNCTION("""COMPUTED_VALUE"""),"SMALLINT")</f>
        <v>SMALLINT</v>
      </c>
      <c r="F3" s="1" t="str">
        <f ca="1">IFERROR(__xludf.DUMMYFUNCTION("""COMPUTED_VALUE"""),"binary")</f>
        <v>binary</v>
      </c>
      <c r="G3" s="1">
        <f ca="1">IFERROR(__xludf.DUMMYFUNCTION("""COMPUTED_VALUE"""),6)</f>
        <v>6</v>
      </c>
      <c r="H3" s="1">
        <f ca="1">IFERROR(__xludf.DUMMYFUNCTION("""COMPUTED_VALUE"""),3)</f>
        <v>3</v>
      </c>
      <c r="I3" s="1">
        <f ca="1">IFERROR(__xludf.DUMMYFUNCTION("""COMPUTED_VALUE"""),0)</f>
        <v>0</v>
      </c>
      <c r="J3" s="1"/>
      <c r="K3" s="1" t="b">
        <f ca="1">IFERROR(__xludf.DUMMYFUNCTION("""COMPUTED_VALUE"""),TRUE)</f>
        <v>1</v>
      </c>
      <c r="L3" s="1" t="b">
        <f ca="1">IFERROR(__xludf.DUMMYFUNCTION("""COMPUTED_VALUE"""),TRUE)</f>
        <v>1</v>
      </c>
      <c r="M3" s="1" t="str">
        <f ca="1">IFERROR(__xludf.DUMMYFUNCTION("""COMPUTED_VALUE"""),"dbo.look_property")</f>
        <v>dbo.look_property</v>
      </c>
      <c r="N3" s="1" t="str">
        <f ca="1">IFERROR(__xludf.DUMMYFUNCTION("""COMPUTED_VALUE"""),"The Property ID for this link table record.")</f>
        <v>The Property ID for this link table record.</v>
      </c>
    </row>
  </sheetData>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Q12"/>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IFERROR(__xludf.DUMMYFUNCTION("""COMPUTED_VALUE"""),"FeaturePressureAuditID")</f>
        <v>FeaturePressureAuditID</v>
      </c>
      <c r="C2" s="1" t="str">
        <f ca="1">IFERROR(__xludf.DUMMYFUNCTION("""COMPUTED_VALUE"""),"feast")</f>
        <v>feast</v>
      </c>
      <c r="D2" s="1" t="str">
        <f ca="1">IFERROR(__xludf.DUMMYFUNCTION("""COMPUTED_VALUE"""),"dbo.audit_link_featurepressure")</f>
        <v>dbo.audit_link_featurepressure</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IFERROR(__xludf.DUMMYFUNCTION("""COMPUTED_VALUE"""),4)</f>
        <v>4</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IFERROR(__xludf.DUMMYFUNCTION("""COMPUTED_VALUE"""),"dbo.audit_link_featurepressure")</f>
        <v>dbo.audit_link_featurepressure</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IFERROR(__xludf.DUMMYFUNCTION("""COMPUTED_VALUE"""),"UserID")</f>
        <v>UserID</v>
      </c>
      <c r="C4" s="1" t="str">
        <f ca="1">IFERROR(__xludf.DUMMYFUNCTION("""COMPUTED_VALUE"""),"feast")</f>
        <v>feast</v>
      </c>
      <c r="D4" s="1" t="str">
        <f ca="1">IFERROR(__xludf.DUMMYFUNCTION("""COMPUTED_VALUE"""),"dbo.audit_link_featurepressure")</f>
        <v>dbo.audit_link_featurepressure</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row r="5" spans="1:17">
      <c r="A5" s="1">
        <f ca="1">IFERROR(__xludf.DUMMYFUNCTION("""COMPUTED_VALUE"""),4)</f>
        <v>4</v>
      </c>
      <c r="B5" s="1" t="str">
        <f ca="1">IFERROR(__xludf.DUMMYFUNCTION("""COMPUTED_VALUE"""),"AuditDate")</f>
        <v>AuditDate</v>
      </c>
      <c r="C5" s="1" t="str">
        <f ca="1">IFERROR(__xludf.DUMMYFUNCTION("""COMPUTED_VALUE"""),"feast")</f>
        <v>feast</v>
      </c>
      <c r="D5" s="1" t="str">
        <f ca="1">IFERROR(__xludf.DUMMYFUNCTION("""COMPUTED_VALUE"""),"dbo.audit_link_featurepressure")</f>
        <v>dbo.audit_link_featurepressure</v>
      </c>
      <c r="E5" s="1" t="str">
        <f ca="1">IFERROR(__xludf.DUMMYFUNCTION("""COMPUTED_VALUE"""),"VARCHAR")</f>
        <v>VARCHAR</v>
      </c>
      <c r="F5" s="1" t="str">
        <f ca="1">IFERROR(__xludf.DUMMYFUNCTION("""COMPUTED_VALUE"""),"utf8mb4")</f>
        <v>utf8mb4</v>
      </c>
      <c r="G5" s="1">
        <f ca="1">IFERROR(__xludf.DUMMYFUNCTION("""COMPUTED_VALUE"""),19)</f>
        <v>19</v>
      </c>
      <c r="H5" s="1">
        <f ca="1">IFERROR(__xludf.DUMMYFUNCTION("""COMPUTED_VALUE"""),19)</f>
        <v>19</v>
      </c>
      <c r="I5" s="1">
        <f ca="1">IFERROR(__xludf.DUMMYFUNCTION("""COMPUTED_VALUE"""),0)</f>
        <v>0</v>
      </c>
      <c r="J5" s="1"/>
      <c r="K5" s="1"/>
      <c r="L5" s="1"/>
      <c r="M5" s="1"/>
      <c r="N5" s="1"/>
    </row>
    <row r="6" spans="1:17">
      <c r="A6" s="1">
        <f ca="1">IFERROR(__xludf.DUMMYFUNCTION("""COMPUTED_VALUE"""),5)</f>
        <v>5</v>
      </c>
      <c r="B6" s="1" t="str">
        <f ca="1">IFERROR(__xludf.DUMMYFUNCTION("""COMPUTED_VALUE"""),"AuditJustification")</f>
        <v>AuditJustification</v>
      </c>
      <c r="C6" s="1" t="str">
        <f ca="1">IFERROR(__xludf.DUMMYFUNCTION("""COMPUTED_VALUE"""),"feast")</f>
        <v>feast</v>
      </c>
      <c r="D6" s="1" t="str">
        <f ca="1">IFERROR(__xludf.DUMMYFUNCTION("""COMPUTED_VALUE"""),"dbo.audit_link_featurepressure")</f>
        <v>dbo.audit_link_featurepressure</v>
      </c>
      <c r="E6" s="1" t="str">
        <f ca="1">IFERROR(__xludf.DUMMYFUNCTION("""COMPUTED_VALUE"""),"TEXT")</f>
        <v>TEXT</v>
      </c>
      <c r="F6" s="1" t="str">
        <f ca="1">IFERROR(__xludf.DUMMYFUNCTION("""COMPUTED_VALUE"""),"utf8mb4")</f>
        <v>utf8mb4</v>
      </c>
      <c r="G6" s="1">
        <f ca="1">IFERROR(__xludf.DUMMYFUNCTION("""COMPUTED_VALUE"""),65535)</f>
        <v>65535</v>
      </c>
      <c r="H6" s="1">
        <f ca="1">IFERROR(__xludf.DUMMYFUNCTION("""COMPUTED_VALUE"""),145)</f>
        <v>145</v>
      </c>
      <c r="I6" s="1">
        <f ca="1">IFERROR(__xludf.DUMMYFUNCTION("""COMPUTED_VALUE"""),0)</f>
        <v>0</v>
      </c>
      <c r="J6" s="1"/>
      <c r="K6" s="1"/>
      <c r="L6" s="1"/>
      <c r="M6" s="1"/>
      <c r="N6" s="1"/>
    </row>
    <row r="7" spans="1:17">
      <c r="A7" s="1">
        <f ca="1">IFERROR(__xludf.DUMMYFUNCTION("""COMPUTED_VALUE"""),6)</f>
        <v>6</v>
      </c>
      <c r="B7" s="1" t="str">
        <f ca="1">IFERROR(__xludf.DUMMYFUNCTION("""COMPUTED_VALUE"""),"FeaturePressureLinkID")</f>
        <v>FeaturePressureLinkID</v>
      </c>
      <c r="C7" s="1" t="str">
        <f ca="1">IFERROR(__xludf.DUMMYFUNCTION("""COMPUTED_VALUE"""),"feast")</f>
        <v>feast</v>
      </c>
      <c r="D7" s="1" t="str">
        <f ca="1">IFERROR(__xludf.DUMMYFUNCTION("""COMPUTED_VALUE"""),"dbo.audit_link_featurepressure")</f>
        <v>dbo.audit_link_featurepressure</v>
      </c>
      <c r="E7" s="1" t="str">
        <f ca="1">IFERROR(__xludf.DUMMYFUNCTION("""COMPUTED_VALUE"""),"SMALLINT")</f>
        <v>SMALLINT</v>
      </c>
      <c r="F7" s="1" t="str">
        <f ca="1">IFERROR(__xludf.DUMMYFUNCTION("""COMPUTED_VALUE"""),"binary")</f>
        <v>binary</v>
      </c>
      <c r="G7" s="1">
        <f ca="1">IFERROR(__xludf.DUMMYFUNCTION("""COMPUTED_VALUE"""),6)</f>
        <v>6</v>
      </c>
      <c r="H7" s="1">
        <f ca="1">IFERROR(__xludf.DUMMYFUNCTION("""COMPUTED_VALUE"""),4)</f>
        <v>4</v>
      </c>
      <c r="I7" s="1">
        <f ca="1">IFERROR(__xludf.DUMMYFUNCTION("""COMPUTED_VALUE"""),0)</f>
        <v>0</v>
      </c>
      <c r="J7" s="1"/>
      <c r="K7" s="1"/>
      <c r="L7" s="1"/>
      <c r="M7" s="1"/>
      <c r="N7" s="1"/>
    </row>
    <row r="8" spans="1:17">
      <c r="A8" s="1">
        <f ca="1">IFERROR(__xludf.DUMMYFUNCTION("""COMPUTED_VALUE"""),7)</f>
        <v>7</v>
      </c>
      <c r="B8" s="1" t="str">
        <f ca="1">IFERROR(__xludf.DUMMYFUNCTION("""COMPUTED_VALUE"""),"FeatureID")</f>
        <v>FeatureID</v>
      </c>
      <c r="C8" s="1" t="str">
        <f ca="1">IFERROR(__xludf.DUMMYFUNCTION("""COMPUTED_VALUE"""),"feast")</f>
        <v>feast</v>
      </c>
      <c r="D8" s="1" t="str">
        <f ca="1">IFERROR(__xludf.DUMMYFUNCTION("""COMPUTED_VALUE"""),"dbo.audit_link_featurepressure")</f>
        <v>dbo.audit_link_featurepressure</v>
      </c>
      <c r="E8" s="1" t="str">
        <f ca="1">IFERROR(__xludf.DUMMYFUNCTION("""COMPUTED_VALUE"""),"TINYINT")</f>
        <v>TINYINT</v>
      </c>
      <c r="F8" s="1" t="str">
        <f ca="1">IFERROR(__xludf.DUMMYFUNCTION("""COMPUTED_VALUE"""),"binary")</f>
        <v>binary</v>
      </c>
      <c r="G8" s="1">
        <f ca="1">IFERROR(__xludf.DUMMYFUNCTION("""COMPUTED_VALUE"""),4)</f>
        <v>4</v>
      </c>
      <c r="H8" s="1">
        <f ca="1">IFERROR(__xludf.DUMMYFUNCTION("""COMPUTED_VALUE"""),2)</f>
        <v>2</v>
      </c>
      <c r="I8" s="1">
        <f ca="1">IFERROR(__xludf.DUMMYFUNCTION("""COMPUTED_VALUE"""),0)</f>
        <v>0</v>
      </c>
      <c r="J8" s="1"/>
      <c r="K8" s="1"/>
      <c r="L8" s="1"/>
      <c r="M8" s="1"/>
      <c r="N8" s="1"/>
    </row>
    <row r="9" spans="1:17">
      <c r="A9" s="1">
        <f ca="1">IFERROR(__xludf.DUMMYFUNCTION("""COMPUTED_VALUE"""),8)</f>
        <v>8</v>
      </c>
      <c r="B9" s="1" t="str">
        <f ca="1">IFERROR(__xludf.DUMMYFUNCTION("""COMPUTED_VALUE"""),"PressureID")</f>
        <v>PressureID</v>
      </c>
      <c r="C9" s="1" t="str">
        <f ca="1">IFERROR(__xludf.DUMMYFUNCTION("""COMPUTED_VALUE"""),"feast")</f>
        <v>feast</v>
      </c>
      <c r="D9" s="1" t="str">
        <f ca="1">IFERROR(__xludf.DUMMYFUNCTION("""COMPUTED_VALUE"""),"dbo.audit_link_featurepressure")</f>
        <v>dbo.audit_link_featurepressure</v>
      </c>
      <c r="E9" s="1" t="str">
        <f ca="1">IFERROR(__xludf.DUMMYFUNCTION("""COMPUTED_VALUE"""),"TINYINT")</f>
        <v>TINYINT</v>
      </c>
      <c r="F9" s="1" t="str">
        <f ca="1">IFERROR(__xludf.DUMMYFUNCTION("""COMPUTED_VALUE"""),"binary")</f>
        <v>binary</v>
      </c>
      <c r="G9" s="1">
        <f ca="1">IFERROR(__xludf.DUMMYFUNCTION("""COMPUTED_VALUE"""),4)</f>
        <v>4</v>
      </c>
      <c r="H9" s="1">
        <f ca="1">IFERROR(__xludf.DUMMYFUNCTION("""COMPUTED_VALUE"""),2)</f>
        <v>2</v>
      </c>
      <c r="I9" s="1">
        <f ca="1">IFERROR(__xludf.DUMMYFUNCTION("""COMPUTED_VALUE"""),0)</f>
        <v>0</v>
      </c>
      <c r="J9" s="1"/>
      <c r="K9" s="1"/>
      <c r="L9" s="1"/>
      <c r="M9" s="1"/>
      <c r="N9" s="1"/>
    </row>
    <row r="10" spans="1:17">
      <c r="A10" s="1">
        <f ca="1">IFERROR(__xludf.DUMMYFUNCTION("""COMPUTED_VALUE"""),9)</f>
        <v>9</v>
      </c>
      <c r="B10" s="1" t="str">
        <f ca="1">IFERROR(__xludf.DUMMYFUNCTION("""COMPUTED_VALUE"""),"SensitivityID")</f>
        <v>SensitivityID</v>
      </c>
      <c r="C10" s="1" t="str">
        <f ca="1">IFERROR(__xludf.DUMMYFUNCTION("""COMPUTED_VALUE"""),"feast")</f>
        <v>feast</v>
      </c>
      <c r="D10" s="1" t="str">
        <f ca="1">IFERROR(__xludf.DUMMYFUNCTION("""COMPUTED_VALUE"""),"dbo.audit_link_featurepressure")</f>
        <v>dbo.audit_link_featurepressure</v>
      </c>
      <c r="E10" s="1" t="str">
        <f ca="1">IFERROR(__xludf.DUMMYFUNCTION("""COMPUTED_VALUE"""),"TINYINT")</f>
        <v>TINYINT</v>
      </c>
      <c r="F10" s="1" t="str">
        <f ca="1">IFERROR(__xludf.DUMMYFUNCTION("""COMPUTED_VALUE"""),"binary")</f>
        <v>binary</v>
      </c>
      <c r="G10" s="1">
        <f ca="1">IFERROR(__xludf.DUMMYFUNCTION("""COMPUTED_VALUE"""),4)</f>
        <v>4</v>
      </c>
      <c r="H10" s="1">
        <f ca="1">IFERROR(__xludf.DUMMYFUNCTION("""COMPUTED_VALUE"""),2)</f>
        <v>2</v>
      </c>
      <c r="I10" s="1">
        <f ca="1">IFERROR(__xludf.DUMMYFUNCTION("""COMPUTED_VALUE"""),0)</f>
        <v>0</v>
      </c>
      <c r="J10" s="1"/>
      <c r="K10" s="1"/>
      <c r="L10" s="1"/>
      <c r="M10" s="1"/>
      <c r="N10" s="1"/>
    </row>
    <row r="11" spans="1:17">
      <c r="A11" s="1">
        <f ca="1">IFERROR(__xludf.DUMMYFUNCTION("""COMPUTED_VALUE"""),10)</f>
        <v>10</v>
      </c>
      <c r="B11" s="1" t="str">
        <f ca="1">IFERROR(__xludf.DUMMYFUNCTION("""COMPUTED_VALUE"""),"ConfidenceScoreID")</f>
        <v>ConfidenceScoreID</v>
      </c>
      <c r="C11" s="1" t="str">
        <f ca="1">IFERROR(__xludf.DUMMYFUNCTION("""COMPUTED_VALUE"""),"feast")</f>
        <v>feast</v>
      </c>
      <c r="D11" s="1" t="str">
        <f ca="1">IFERROR(__xludf.DUMMYFUNCTION("""COMPUTED_VALUE"""),"dbo.audit_link_featurepressure")</f>
        <v>dbo.audit_link_featurepressure</v>
      </c>
      <c r="E11" s="1" t="str">
        <f ca="1">IFERROR(__xludf.DUMMYFUNCTION("""COMPUTED_VALUE"""),"TINYINT")</f>
        <v>TINYINT</v>
      </c>
      <c r="F11" s="1" t="str">
        <f ca="1">IFERROR(__xludf.DUMMYFUNCTION("""COMPUTED_VALUE"""),"binary")</f>
        <v>binary</v>
      </c>
      <c r="G11" s="1">
        <f ca="1">IFERROR(__xludf.DUMMYFUNCTION("""COMPUTED_VALUE"""),4)</f>
        <v>4</v>
      </c>
      <c r="H11" s="1">
        <f ca="1">IFERROR(__xludf.DUMMYFUNCTION("""COMPUTED_VALUE"""),1)</f>
        <v>1</v>
      </c>
      <c r="I11" s="1">
        <f ca="1">IFERROR(__xludf.DUMMYFUNCTION("""COMPUTED_VALUE"""),0)</f>
        <v>0</v>
      </c>
      <c r="J11" s="1"/>
      <c r="K11" s="1"/>
      <c r="L11" s="1"/>
      <c r="M11" s="1"/>
      <c r="N11" s="1"/>
    </row>
    <row r="12" spans="1:17">
      <c r="A12" s="1">
        <f ca="1">IFERROR(__xludf.DUMMYFUNCTION("""COMPUTED_VALUE"""),11)</f>
        <v>11</v>
      </c>
      <c r="B12" s="1" t="str">
        <f ca="1">IFERROR(__xludf.DUMMYFUNCTION("""COMPUTED_VALUE"""),"EvidenceBase")</f>
        <v>EvidenceBase</v>
      </c>
      <c r="C12" s="1" t="str">
        <f ca="1">IFERROR(__xludf.DUMMYFUNCTION("""COMPUTED_VALUE"""),"feast")</f>
        <v>feast</v>
      </c>
      <c r="D12" s="1" t="str">
        <f ca="1">IFERROR(__xludf.DUMMYFUNCTION("""COMPUTED_VALUE"""),"dbo.audit_link_featurepressure")</f>
        <v>dbo.audit_link_featurepressure</v>
      </c>
      <c r="E12" s="1" t="str">
        <f ca="1">IFERROR(__xludf.DUMMYFUNCTION("""COMPUTED_VALUE"""),"TEXT")</f>
        <v>TEXT</v>
      </c>
      <c r="F12" s="1" t="str">
        <f ca="1">IFERROR(__xludf.DUMMYFUNCTION("""COMPUTED_VALUE"""),"utf8mb4")</f>
        <v>utf8mb4</v>
      </c>
      <c r="G12" s="1">
        <f ca="1">IFERROR(__xludf.DUMMYFUNCTION("""COMPUTED_VALUE"""),65535)</f>
        <v>65535</v>
      </c>
      <c r="H12" s="1">
        <f ca="1">IFERROR(__xludf.DUMMYFUNCTION("""COMPUTED_VALUE"""),5496)</f>
        <v>5496</v>
      </c>
      <c r="I12" s="1">
        <f ca="1">IFERROR(__xludf.DUMMYFUNCTION("""COMPUTED_VALUE"""),0)</f>
        <v>0</v>
      </c>
      <c r="J12" s="1"/>
      <c r="K12" s="1"/>
      <c r="L12" s="1"/>
      <c r="M12" s="1"/>
      <c r="N12" s="1"/>
    </row>
  </sheetData>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Q10"/>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O1" s="1">
        <f>'Full Schema'!O1</f>
        <v>0</v>
      </c>
      <c r="Q1" s="1" t="e">
        <f ca="1">GetSheetName()</f>
        <v>#NAME?</v>
      </c>
    </row>
    <row r="2" spans="1:17">
      <c r="A2" s="1">
        <f ca="1">IFERROR(__xludf.DUMMYFUNCTION("FILTER('Full Schema'!A2:N1000,'Full Schema'!D2:D1000=$Q$1)"),1)</f>
        <v>1</v>
      </c>
      <c r="B2" s="1" t="str">
        <f ca="1">IFERROR(__xludf.DUMMYFUNCTION("""COMPUTED_VALUE"""),"FeaturePressureActivityAuditID")</f>
        <v>FeaturePressureActivityAuditID</v>
      </c>
      <c r="C2" s="1" t="str">
        <f ca="1">IFERROR(__xludf.DUMMYFUNCTION("""COMPUTED_VALUE"""),"feast")</f>
        <v>feast</v>
      </c>
      <c r="D2" s="1" t="str">
        <f ca="1">IFERROR(__xludf.DUMMYFUNCTION("""COMPUTED_VALUE"""),"dbo.audit_link_featurepressureactivity")</f>
        <v>dbo.audit_link_featurepressureactivity</v>
      </c>
      <c r="E2" s="1" t="str">
        <f ca="1">IFERROR(__xludf.DUMMYFUNCTION("""COMPUTED_VALUE"""),"MEDIUMINT")</f>
        <v>MEDIUMINT</v>
      </c>
      <c r="F2" s="1" t="str">
        <f ca="1">IFERROR(__xludf.DUMMYFUNCTION("""COMPUTED_VALUE"""),"binary")</f>
        <v>binary</v>
      </c>
      <c r="G2" s="1">
        <f ca="1">IFERROR(__xludf.DUMMYFUNCTION("""COMPUTED_VALUE"""),9)</f>
        <v>9</v>
      </c>
      <c r="H2" s="1">
        <f ca="1">IFERROR(__xludf.DUMMYFUNCTION("""COMPUTED_VALUE"""),5)</f>
        <v>5</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IFERROR(__xludf.DUMMYFUNCTION("""COMPUTED_VALUE"""),"dbo.audit_link_featurepressureactivity")</f>
        <v>dbo.audit_link_featurepressureactivity</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IFERROR(__xludf.DUMMYFUNCTION("""COMPUTED_VALUE"""),"UserID")</f>
        <v>UserID</v>
      </c>
      <c r="C4" s="1" t="str">
        <f ca="1">IFERROR(__xludf.DUMMYFUNCTION("""COMPUTED_VALUE"""),"feast")</f>
        <v>feast</v>
      </c>
      <c r="D4" s="1" t="str">
        <f ca="1">IFERROR(__xludf.DUMMYFUNCTION("""COMPUTED_VALUE"""),"dbo.audit_link_featurepressureactivity")</f>
        <v>dbo.audit_link_featurepressureactivity</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row r="5" spans="1:17">
      <c r="A5" s="1">
        <f ca="1">IFERROR(__xludf.DUMMYFUNCTION("""COMPUTED_VALUE"""),4)</f>
        <v>4</v>
      </c>
      <c r="B5" s="1" t="str">
        <f ca="1">IFERROR(__xludf.DUMMYFUNCTION("""COMPUTED_VALUE"""),"AuditDate")</f>
        <v>AuditDate</v>
      </c>
      <c r="C5" s="1" t="str">
        <f ca="1">IFERROR(__xludf.DUMMYFUNCTION("""COMPUTED_VALUE"""),"feast")</f>
        <v>feast</v>
      </c>
      <c r="D5" s="1" t="str">
        <f ca="1">IFERROR(__xludf.DUMMYFUNCTION("""COMPUTED_VALUE"""),"dbo.audit_link_featurepressureactivity")</f>
        <v>dbo.audit_link_featurepressureactivity</v>
      </c>
      <c r="E5" s="1" t="str">
        <f ca="1">IFERROR(__xludf.DUMMYFUNCTION("""COMPUTED_VALUE"""),"VARCHAR")</f>
        <v>VARCHAR</v>
      </c>
      <c r="F5" s="1" t="str">
        <f ca="1">IFERROR(__xludf.DUMMYFUNCTION("""COMPUTED_VALUE"""),"utf8mb4")</f>
        <v>utf8mb4</v>
      </c>
      <c r="G5" s="1">
        <f ca="1">IFERROR(__xludf.DUMMYFUNCTION("""COMPUTED_VALUE"""),19)</f>
        <v>19</v>
      </c>
      <c r="H5" s="1">
        <f ca="1">IFERROR(__xludf.DUMMYFUNCTION("""COMPUTED_VALUE"""),19)</f>
        <v>19</v>
      </c>
      <c r="I5" s="1">
        <f ca="1">IFERROR(__xludf.DUMMYFUNCTION("""COMPUTED_VALUE"""),0)</f>
        <v>0</v>
      </c>
      <c r="J5" s="1"/>
      <c r="K5" s="1"/>
      <c r="L5" s="1"/>
      <c r="M5" s="1"/>
      <c r="N5" s="1"/>
    </row>
    <row r="6" spans="1:17">
      <c r="A6" s="1">
        <f ca="1">IFERROR(__xludf.DUMMYFUNCTION("""COMPUTED_VALUE"""),5)</f>
        <v>5</v>
      </c>
      <c r="B6" s="1" t="str">
        <f ca="1">IFERROR(__xludf.DUMMYFUNCTION("""COMPUTED_VALUE"""),"AuditJustification")</f>
        <v>AuditJustification</v>
      </c>
      <c r="C6" s="1" t="str">
        <f ca="1">IFERROR(__xludf.DUMMYFUNCTION("""COMPUTED_VALUE"""),"feast")</f>
        <v>feast</v>
      </c>
      <c r="D6" s="1" t="str">
        <f ca="1">IFERROR(__xludf.DUMMYFUNCTION("""COMPUTED_VALUE"""),"dbo.audit_link_featurepressureactivity")</f>
        <v>dbo.audit_link_featurepressureactivity</v>
      </c>
      <c r="E6" s="1" t="str">
        <f ca="1">IFERROR(__xludf.DUMMYFUNCTION("""COMPUTED_VALUE"""),"VARCHAR")</f>
        <v>VARCHAR</v>
      </c>
      <c r="F6" s="1" t="str">
        <f ca="1">IFERROR(__xludf.DUMMYFUNCTION("""COMPUTED_VALUE"""),"utf8mb4")</f>
        <v>utf8mb4</v>
      </c>
      <c r="G6" s="1">
        <f ca="1">IFERROR(__xludf.DUMMYFUNCTION("""COMPUTED_VALUE"""),25)</f>
        <v>25</v>
      </c>
      <c r="H6" s="1">
        <f ca="1">IFERROR(__xludf.DUMMYFUNCTION("""COMPUTED_VALUE"""),25)</f>
        <v>25</v>
      </c>
      <c r="I6" s="1">
        <f ca="1">IFERROR(__xludf.DUMMYFUNCTION("""COMPUTED_VALUE"""),0)</f>
        <v>0</v>
      </c>
      <c r="J6" s="1"/>
      <c r="K6" s="1"/>
      <c r="L6" s="1"/>
      <c r="M6" s="1"/>
      <c r="N6" s="1"/>
    </row>
    <row r="7" spans="1:17">
      <c r="A7" s="1">
        <f ca="1">IFERROR(__xludf.DUMMYFUNCTION("""COMPUTED_VALUE"""),6)</f>
        <v>6</v>
      </c>
      <c r="B7" s="1" t="str">
        <f ca="1">IFERROR(__xludf.DUMMYFUNCTION("""COMPUTED_VALUE"""),"FeaturePressureActivityID")</f>
        <v>FeaturePressureActivityID</v>
      </c>
      <c r="C7" s="1" t="str">
        <f ca="1">IFERROR(__xludf.DUMMYFUNCTION("""COMPUTED_VALUE"""),"feast")</f>
        <v>feast</v>
      </c>
      <c r="D7" s="1" t="str">
        <f ca="1">IFERROR(__xludf.DUMMYFUNCTION("""COMPUTED_VALUE"""),"dbo.audit_link_featurepressureactivity")</f>
        <v>dbo.audit_link_featurepressureactivity</v>
      </c>
      <c r="E7" s="1" t="str">
        <f ca="1">IFERROR(__xludf.DUMMYFUNCTION("""COMPUTED_VALUE"""),"MEDIUMINT")</f>
        <v>MEDIUMINT</v>
      </c>
      <c r="F7" s="1" t="str">
        <f ca="1">IFERROR(__xludf.DUMMYFUNCTION("""COMPUTED_VALUE"""),"binary")</f>
        <v>binary</v>
      </c>
      <c r="G7" s="1">
        <f ca="1">IFERROR(__xludf.DUMMYFUNCTION("""COMPUTED_VALUE"""),9)</f>
        <v>9</v>
      </c>
      <c r="H7" s="1">
        <f ca="1">IFERROR(__xludf.DUMMYFUNCTION("""COMPUTED_VALUE"""),5)</f>
        <v>5</v>
      </c>
      <c r="I7" s="1">
        <f ca="1">IFERROR(__xludf.DUMMYFUNCTION("""COMPUTED_VALUE"""),0)</f>
        <v>0</v>
      </c>
      <c r="J7" s="1"/>
      <c r="K7" s="1"/>
      <c r="L7" s="1"/>
      <c r="M7" s="1"/>
      <c r="N7" s="1"/>
    </row>
    <row r="8" spans="1:17">
      <c r="A8" s="1">
        <f ca="1">IFERROR(__xludf.DUMMYFUNCTION("""COMPUTED_VALUE"""),7)</f>
        <v>7</v>
      </c>
      <c r="B8" s="1" t="str">
        <f ca="1">IFERROR(__xludf.DUMMYFUNCTION("""COMPUTED_VALUE"""),"ActivityID")</f>
        <v>ActivityID</v>
      </c>
      <c r="C8" s="1" t="str">
        <f ca="1">IFERROR(__xludf.DUMMYFUNCTION("""COMPUTED_VALUE"""),"feast")</f>
        <v>feast</v>
      </c>
      <c r="D8" s="1" t="str">
        <f ca="1">IFERROR(__xludf.DUMMYFUNCTION("""COMPUTED_VALUE"""),"dbo.audit_link_featurepressureactivity")</f>
        <v>dbo.audit_link_featurepressureactivity</v>
      </c>
      <c r="E8" s="1" t="str">
        <f ca="1">IFERROR(__xludf.DUMMYFUNCTION("""COMPUTED_VALUE"""),"TINYINT")</f>
        <v>TINYINT</v>
      </c>
      <c r="F8" s="1" t="str">
        <f ca="1">IFERROR(__xludf.DUMMYFUNCTION("""COMPUTED_VALUE"""),"binary")</f>
        <v>binary</v>
      </c>
      <c r="G8" s="1">
        <f ca="1">IFERROR(__xludf.DUMMYFUNCTION("""COMPUTED_VALUE"""),4)</f>
        <v>4</v>
      </c>
      <c r="H8" s="1">
        <f ca="1">IFERROR(__xludf.DUMMYFUNCTION("""COMPUTED_VALUE"""),2)</f>
        <v>2</v>
      </c>
      <c r="I8" s="1">
        <f ca="1">IFERROR(__xludf.DUMMYFUNCTION("""COMPUTED_VALUE"""),0)</f>
        <v>0</v>
      </c>
      <c r="J8" s="1"/>
      <c r="K8" s="1"/>
      <c r="L8" s="1"/>
      <c r="M8" s="1"/>
      <c r="N8" s="1"/>
    </row>
    <row r="9" spans="1:17">
      <c r="A9" s="1">
        <f ca="1">IFERROR(__xludf.DUMMYFUNCTION("""COMPUTED_VALUE"""),8)</f>
        <v>8</v>
      </c>
      <c r="B9" s="1" t="str">
        <f ca="1">IFERROR(__xludf.DUMMYFUNCTION("""COMPUTED_VALUE"""),"FeaturePressureLinkID")</f>
        <v>FeaturePressureLinkID</v>
      </c>
      <c r="C9" s="1" t="str">
        <f ca="1">IFERROR(__xludf.DUMMYFUNCTION("""COMPUTED_VALUE"""),"feast")</f>
        <v>feast</v>
      </c>
      <c r="D9" s="1" t="str">
        <f ca="1">IFERROR(__xludf.DUMMYFUNCTION("""COMPUTED_VALUE"""),"dbo.audit_link_featurepressureactivity")</f>
        <v>dbo.audit_link_featurepressureactivity</v>
      </c>
      <c r="E9" s="1" t="str">
        <f ca="1">IFERROR(__xludf.DUMMYFUNCTION("""COMPUTED_VALUE"""),"SMALLINT")</f>
        <v>SMALLINT</v>
      </c>
      <c r="F9" s="1" t="str">
        <f ca="1">IFERROR(__xludf.DUMMYFUNCTION("""COMPUTED_VALUE"""),"binary")</f>
        <v>binary</v>
      </c>
      <c r="G9" s="1">
        <f ca="1">IFERROR(__xludf.DUMMYFUNCTION("""COMPUTED_VALUE"""),6)</f>
        <v>6</v>
      </c>
      <c r="H9" s="1">
        <f ca="1">IFERROR(__xludf.DUMMYFUNCTION("""COMPUTED_VALUE"""),3)</f>
        <v>3</v>
      </c>
      <c r="I9" s="1">
        <f ca="1">IFERROR(__xludf.DUMMYFUNCTION("""COMPUTED_VALUE"""),0)</f>
        <v>0</v>
      </c>
      <c r="J9" s="1"/>
      <c r="K9" s="1"/>
      <c r="L9" s="1"/>
      <c r="M9" s="1"/>
      <c r="N9" s="1"/>
    </row>
    <row r="10" spans="1:17">
      <c r="A10" s="1">
        <f ca="1">IFERROR(__xludf.DUMMYFUNCTION("""COMPUTED_VALUE"""),9)</f>
        <v>9</v>
      </c>
      <c r="B10" s="1" t="str">
        <f ca="1">IFERROR(__xludf.DUMMYFUNCTION("""COMPUTED_VALUE"""),"AssociationID")</f>
        <v>AssociationID</v>
      </c>
      <c r="C10" s="1" t="str">
        <f ca="1">IFERROR(__xludf.DUMMYFUNCTION("""COMPUTED_VALUE"""),"feast")</f>
        <v>feast</v>
      </c>
      <c r="D10" s="1" t="str">
        <f ca="1">IFERROR(__xludf.DUMMYFUNCTION("""COMPUTED_VALUE"""),"dbo.audit_link_featurepressureactivity")</f>
        <v>dbo.audit_link_featurepressureactivity</v>
      </c>
      <c r="E10" s="1" t="str">
        <f ca="1">IFERROR(__xludf.DUMMYFUNCTION("""COMPUTED_VALUE"""),"TINYINT")</f>
        <v>TINYINT</v>
      </c>
      <c r="F10" s="1" t="str">
        <f ca="1">IFERROR(__xludf.DUMMYFUNCTION("""COMPUTED_VALUE"""),"binary")</f>
        <v>binary</v>
      </c>
      <c r="G10" s="1">
        <f ca="1">IFERROR(__xludf.DUMMYFUNCTION("""COMPUTED_VALUE"""),4)</f>
        <v>4</v>
      </c>
      <c r="H10" s="1">
        <f ca="1">IFERROR(__xludf.DUMMYFUNCTION("""COMPUTED_VALUE"""),2)</f>
        <v>2</v>
      </c>
      <c r="I10" s="1">
        <f ca="1">IFERROR(__xludf.DUMMYFUNCTION("""COMPUTED_VALUE"""),0)</f>
        <v>0</v>
      </c>
      <c r="J10" s="1"/>
      <c r="K10" s="1"/>
      <c r="L10" s="1"/>
      <c r="M10" s="1"/>
      <c r="N10" s="1"/>
    </row>
  </sheetData>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Q11"/>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IFERROR(__xludf.DUMMYFUNCTION("""COMPUTED_VALUE"""),"ActivityAuditID")</f>
        <v>ActivityAuditID</v>
      </c>
      <c r="C2" s="1" t="str">
        <f ca="1">IFERROR(__xludf.DUMMYFUNCTION("""COMPUTED_VALUE"""),"feast")</f>
        <v>feast</v>
      </c>
      <c r="D2" s="1" t="str">
        <f ca="1">IFERROR(__xludf.DUMMYFUNCTION("""COMPUTED_VALUE"""),"dbo.audit_look_activity")</f>
        <v>dbo.audit_look_activity</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IFERROR(__xludf.DUMMYFUNCTION("""COMPUTED_VALUE"""),"dbo.audit_look_activity")</f>
        <v>dbo.audit_look_activity</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IFERROR(__xludf.DUMMYFUNCTION("""COMPUTED_VALUE"""),"UserID")</f>
        <v>UserID</v>
      </c>
      <c r="C4" s="1" t="str">
        <f ca="1">IFERROR(__xludf.DUMMYFUNCTION("""COMPUTED_VALUE"""),"feast")</f>
        <v>feast</v>
      </c>
      <c r="D4" s="1" t="str">
        <f ca="1">IFERROR(__xludf.DUMMYFUNCTION("""COMPUTED_VALUE"""),"dbo.audit_look_activity")</f>
        <v>dbo.audit_look_activity</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row r="5" spans="1:17">
      <c r="A5" s="1">
        <f ca="1">IFERROR(__xludf.DUMMYFUNCTION("""COMPUTED_VALUE"""),4)</f>
        <v>4</v>
      </c>
      <c r="B5" s="1" t="str">
        <f ca="1">IFERROR(__xludf.DUMMYFUNCTION("""COMPUTED_VALUE"""),"AuditDate")</f>
        <v>AuditDate</v>
      </c>
      <c r="C5" s="1" t="str">
        <f ca="1">IFERROR(__xludf.DUMMYFUNCTION("""COMPUTED_VALUE"""),"feast")</f>
        <v>feast</v>
      </c>
      <c r="D5" s="1" t="str">
        <f ca="1">IFERROR(__xludf.DUMMYFUNCTION("""COMPUTED_VALUE"""),"dbo.audit_look_activity")</f>
        <v>dbo.audit_look_activity</v>
      </c>
      <c r="E5" s="1" t="str">
        <f ca="1">IFERROR(__xludf.DUMMYFUNCTION("""COMPUTED_VALUE"""),"VARCHAR")</f>
        <v>VARCHAR</v>
      </c>
      <c r="F5" s="1" t="str">
        <f ca="1">IFERROR(__xludf.DUMMYFUNCTION("""COMPUTED_VALUE"""),"utf8mb4")</f>
        <v>utf8mb4</v>
      </c>
      <c r="G5" s="1">
        <f ca="1">IFERROR(__xludf.DUMMYFUNCTION("""COMPUTED_VALUE"""),19)</f>
        <v>19</v>
      </c>
      <c r="H5" s="1">
        <f ca="1">IFERROR(__xludf.DUMMYFUNCTION("""COMPUTED_VALUE"""),19)</f>
        <v>19</v>
      </c>
      <c r="I5" s="1">
        <f ca="1">IFERROR(__xludf.DUMMYFUNCTION("""COMPUTED_VALUE"""),0)</f>
        <v>0</v>
      </c>
      <c r="J5" s="1"/>
      <c r="K5" s="1"/>
      <c r="L5" s="1"/>
      <c r="M5" s="1"/>
      <c r="N5" s="1"/>
    </row>
    <row r="6" spans="1:17">
      <c r="A6" s="1">
        <f ca="1">IFERROR(__xludf.DUMMYFUNCTION("""COMPUTED_VALUE"""),5)</f>
        <v>5</v>
      </c>
      <c r="B6" s="1" t="str">
        <f ca="1">IFERROR(__xludf.DUMMYFUNCTION("""COMPUTED_VALUE"""),"AuditJustification")</f>
        <v>AuditJustification</v>
      </c>
      <c r="C6" s="1" t="str">
        <f ca="1">IFERROR(__xludf.DUMMYFUNCTION("""COMPUTED_VALUE"""),"feast")</f>
        <v>feast</v>
      </c>
      <c r="D6" s="1" t="str">
        <f ca="1">IFERROR(__xludf.DUMMYFUNCTION("""COMPUTED_VALUE"""),"dbo.audit_look_activity")</f>
        <v>dbo.audit_look_activity</v>
      </c>
      <c r="E6" s="1" t="str">
        <f ca="1">IFERROR(__xludf.DUMMYFUNCTION("""COMPUTED_VALUE"""),"VARCHAR")</f>
        <v>VARCHAR</v>
      </c>
      <c r="F6" s="1" t="str">
        <f ca="1">IFERROR(__xludf.DUMMYFUNCTION("""COMPUTED_VALUE"""),"utf8mb4")</f>
        <v>utf8mb4</v>
      </c>
      <c r="G6" s="1">
        <f ca="1">IFERROR(__xludf.DUMMYFUNCTION("""COMPUTED_VALUE"""),74)</f>
        <v>74</v>
      </c>
      <c r="H6" s="1">
        <f ca="1">IFERROR(__xludf.DUMMYFUNCTION("""COMPUTED_VALUE"""),74)</f>
        <v>74</v>
      </c>
      <c r="I6" s="1">
        <f ca="1">IFERROR(__xludf.DUMMYFUNCTION("""COMPUTED_VALUE"""),0)</f>
        <v>0</v>
      </c>
      <c r="J6" s="1"/>
      <c r="K6" s="1"/>
      <c r="L6" s="1"/>
      <c r="M6" s="1"/>
      <c r="N6" s="1"/>
    </row>
    <row r="7" spans="1:17">
      <c r="A7" s="1">
        <f ca="1">IFERROR(__xludf.DUMMYFUNCTION("""COMPUTED_VALUE"""),6)</f>
        <v>6</v>
      </c>
      <c r="B7" s="1" t="str">
        <f ca="1">IFERROR(__xludf.DUMMYFUNCTION("""COMPUTED_VALUE"""),"ActivityID")</f>
        <v>ActivityID</v>
      </c>
      <c r="C7" s="1" t="str">
        <f ca="1">IFERROR(__xludf.DUMMYFUNCTION("""COMPUTED_VALUE"""),"feast")</f>
        <v>feast</v>
      </c>
      <c r="D7" s="1" t="str">
        <f ca="1">IFERROR(__xludf.DUMMYFUNCTION("""COMPUTED_VALUE"""),"dbo.audit_look_activity")</f>
        <v>dbo.audit_look_activity</v>
      </c>
      <c r="E7" s="1" t="str">
        <f ca="1">IFERROR(__xludf.DUMMYFUNCTION("""COMPUTED_VALUE"""),"TINYINT")</f>
        <v>TINYINT</v>
      </c>
      <c r="F7" s="1" t="str">
        <f ca="1">IFERROR(__xludf.DUMMYFUNCTION("""COMPUTED_VALUE"""),"binary")</f>
        <v>binary</v>
      </c>
      <c r="G7" s="1">
        <f ca="1">IFERROR(__xludf.DUMMYFUNCTION("""COMPUTED_VALUE"""),4)</f>
        <v>4</v>
      </c>
      <c r="H7" s="1">
        <f ca="1">IFERROR(__xludf.DUMMYFUNCTION("""COMPUTED_VALUE"""),2)</f>
        <v>2</v>
      </c>
      <c r="I7" s="1">
        <f ca="1">IFERROR(__xludf.DUMMYFUNCTION("""COMPUTED_VALUE"""),0)</f>
        <v>0</v>
      </c>
      <c r="J7" s="1"/>
      <c r="K7" s="1"/>
      <c r="L7" s="1"/>
      <c r="M7" s="1"/>
      <c r="N7" s="1"/>
    </row>
    <row r="8" spans="1:17">
      <c r="A8" s="1">
        <f ca="1">IFERROR(__xludf.DUMMYFUNCTION("""COMPUTED_VALUE"""),7)</f>
        <v>7</v>
      </c>
      <c r="B8" s="1" t="str">
        <f ca="1">IFERROR(__xludf.DUMMYFUNCTION("""COMPUTED_VALUE"""),"ActivityName")</f>
        <v>ActivityName</v>
      </c>
      <c r="C8" s="1" t="str">
        <f ca="1">IFERROR(__xludf.DUMMYFUNCTION("""COMPUTED_VALUE"""),"feast")</f>
        <v>feast</v>
      </c>
      <c r="D8" s="1" t="str">
        <f ca="1">IFERROR(__xludf.DUMMYFUNCTION("""COMPUTED_VALUE"""),"dbo.audit_look_activity")</f>
        <v>dbo.audit_look_activity</v>
      </c>
      <c r="E8" s="1" t="str">
        <f ca="1">IFERROR(__xludf.DUMMYFUNCTION("""COMPUTED_VALUE"""),"VARCHAR")</f>
        <v>VARCHAR</v>
      </c>
      <c r="F8" s="1" t="str">
        <f ca="1">IFERROR(__xludf.DUMMYFUNCTION("""COMPUTED_VALUE"""),"utf8mb4")</f>
        <v>utf8mb4</v>
      </c>
      <c r="G8" s="1">
        <f ca="1">IFERROR(__xludf.DUMMYFUNCTION("""COMPUTED_VALUE"""),75)</f>
        <v>75</v>
      </c>
      <c r="H8" s="1">
        <f ca="1">IFERROR(__xludf.DUMMYFUNCTION("""COMPUTED_VALUE"""),75)</f>
        <v>75</v>
      </c>
      <c r="I8" s="1">
        <f ca="1">IFERROR(__xludf.DUMMYFUNCTION("""COMPUTED_VALUE"""),0)</f>
        <v>0</v>
      </c>
      <c r="J8" s="1"/>
      <c r="K8" s="1"/>
      <c r="L8" s="1"/>
      <c r="M8" s="1"/>
      <c r="N8" s="1"/>
    </row>
    <row r="9" spans="1:17">
      <c r="A9" s="1">
        <f ca="1">IFERROR(__xludf.DUMMYFUNCTION("""COMPUTED_VALUE"""),8)</f>
        <v>8</v>
      </c>
      <c r="B9" s="1" t="str">
        <f ca="1">IFERROR(__xludf.DUMMYFUNCTION("""COMPUTED_VALUE"""),"ActivityCategoryID")</f>
        <v>ActivityCategoryID</v>
      </c>
      <c r="C9" s="1" t="str">
        <f ca="1">IFERROR(__xludf.DUMMYFUNCTION("""COMPUTED_VALUE"""),"feast")</f>
        <v>feast</v>
      </c>
      <c r="D9" s="1" t="str">
        <f ca="1">IFERROR(__xludf.DUMMYFUNCTION("""COMPUTED_VALUE"""),"dbo.audit_look_activity")</f>
        <v>dbo.audit_look_activity</v>
      </c>
      <c r="E9" s="1" t="str">
        <f ca="1">IFERROR(__xludf.DUMMYFUNCTION("""COMPUTED_VALUE"""),"TINYINT")</f>
        <v>TINYINT</v>
      </c>
      <c r="F9" s="1" t="str">
        <f ca="1">IFERROR(__xludf.DUMMYFUNCTION("""COMPUTED_VALUE"""),"binary")</f>
        <v>binary</v>
      </c>
      <c r="G9" s="1">
        <f ca="1">IFERROR(__xludf.DUMMYFUNCTION("""COMPUTED_VALUE"""),4)</f>
        <v>4</v>
      </c>
      <c r="H9" s="1">
        <f ca="1">IFERROR(__xludf.DUMMYFUNCTION("""COMPUTED_VALUE"""),2)</f>
        <v>2</v>
      </c>
      <c r="I9" s="1">
        <f ca="1">IFERROR(__xludf.DUMMYFUNCTION("""COMPUTED_VALUE"""),0)</f>
        <v>0</v>
      </c>
      <c r="J9" s="1"/>
      <c r="K9" s="1"/>
      <c r="L9" s="1"/>
      <c r="M9" s="1"/>
      <c r="N9" s="1"/>
    </row>
    <row r="10" spans="1:17">
      <c r="A10" s="1">
        <f ca="1">IFERROR(__xludf.DUMMYFUNCTION("""COMPUTED_VALUE"""),9)</f>
        <v>9</v>
      </c>
      <c r="B10" s="1" t="str">
        <f ca="1">IFERROR(__xludf.DUMMYFUNCTION("""COMPUTED_VALUE"""),"ActivityFullName")</f>
        <v>ActivityFullName</v>
      </c>
      <c r="C10" s="1" t="str">
        <f ca="1">IFERROR(__xludf.DUMMYFUNCTION("""COMPUTED_VALUE"""),"feast")</f>
        <v>feast</v>
      </c>
      <c r="D10" s="1" t="str">
        <f ca="1">IFERROR(__xludf.DUMMYFUNCTION("""COMPUTED_VALUE"""),"dbo.audit_look_activity")</f>
        <v>dbo.audit_look_activity</v>
      </c>
      <c r="E10" s="1" t="str">
        <f ca="1">IFERROR(__xludf.DUMMYFUNCTION("""COMPUTED_VALUE"""),"VARCHAR")</f>
        <v>VARCHAR</v>
      </c>
      <c r="F10" s="1" t="str">
        <f ca="1">IFERROR(__xludf.DUMMYFUNCTION("""COMPUTED_VALUE"""),"utf8mb4")</f>
        <v>utf8mb4</v>
      </c>
      <c r="G10" s="1">
        <f ca="1">IFERROR(__xludf.DUMMYFUNCTION("""COMPUTED_VALUE"""),0)</f>
        <v>0</v>
      </c>
      <c r="H10" s="1">
        <f ca="1">IFERROR(__xludf.DUMMYFUNCTION("""COMPUTED_VALUE"""),0)</f>
        <v>0</v>
      </c>
      <c r="I10" s="1">
        <f ca="1">IFERROR(__xludf.DUMMYFUNCTION("""COMPUTED_VALUE"""),0)</f>
        <v>0</v>
      </c>
      <c r="J10" s="1"/>
      <c r="K10" s="1"/>
      <c r="L10" s="1"/>
      <c r="M10" s="1"/>
      <c r="N10" s="1"/>
    </row>
    <row r="11" spans="1:17">
      <c r="A11" s="1">
        <f ca="1">IFERROR(__xludf.DUMMYFUNCTION("""COMPUTED_VALUE"""),10)</f>
        <v>10</v>
      </c>
      <c r="B11" s="1" t="str">
        <f ca="1">IFERROR(__xludf.DUMMYFUNCTION("""COMPUTED_VALUE"""),"ActivityDescription")</f>
        <v>ActivityDescription</v>
      </c>
      <c r="C11" s="1" t="str">
        <f ca="1">IFERROR(__xludf.DUMMYFUNCTION("""COMPUTED_VALUE"""),"feast")</f>
        <v>feast</v>
      </c>
      <c r="D11" s="1" t="str">
        <f ca="1">IFERROR(__xludf.DUMMYFUNCTION("""COMPUTED_VALUE"""),"dbo.audit_look_activity")</f>
        <v>dbo.audit_look_activity</v>
      </c>
      <c r="E11" s="1" t="str">
        <f ca="1">IFERROR(__xludf.DUMMYFUNCTION("""COMPUTED_VALUE"""),"VARCHAR")</f>
        <v>VARCHAR</v>
      </c>
      <c r="F11" s="1" t="str">
        <f ca="1">IFERROR(__xludf.DUMMYFUNCTION("""COMPUTED_VALUE"""),"utf8mb4")</f>
        <v>utf8mb4</v>
      </c>
      <c r="G11" s="1">
        <f ca="1">IFERROR(__xludf.DUMMYFUNCTION("""COMPUTED_VALUE"""),156)</f>
        <v>156</v>
      </c>
      <c r="H11" s="1">
        <f ca="1">IFERROR(__xludf.DUMMYFUNCTION("""COMPUTED_VALUE"""),156)</f>
        <v>156</v>
      </c>
      <c r="I11" s="1">
        <f ca="1">IFERROR(__xludf.DUMMYFUNCTION("""COMPUTED_VALUE"""),0)</f>
        <v>0</v>
      </c>
      <c r="J11" s="1"/>
      <c r="K11" s="1"/>
      <c r="L11" s="1"/>
      <c r="M11" s="1"/>
      <c r="N11" s="1"/>
    </row>
  </sheetData>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Q10"/>
  <sheetViews>
    <sheetView workbookViewId="0"/>
  </sheetViews>
  <sheetFormatPr defaultColWidth="12.5703125" defaultRowHeight="15.75" customHeight="1"/>
  <cols>
    <col min="4" max="4" width="31.7109375" customWidth="1"/>
  </cols>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IFERROR(__xludf.DUMMYFUNCTION("""COMPUTED_VALUE"""),"FeatureAuditID")</f>
        <v>FeatureAuditID</v>
      </c>
      <c r="C2" s="1" t="str">
        <f ca="1">IFERROR(__xludf.DUMMYFUNCTION("""COMPUTED_VALUE"""),"feast")</f>
        <v>feast</v>
      </c>
      <c r="D2" s="1" t="str">
        <f ca="1">IFERROR(__xludf.DUMMYFUNCTION("""COMPUTED_VALUE"""),"dbo.audit_look_feature")</f>
        <v>dbo.audit_look_feature</v>
      </c>
      <c r="E2" s="1" t="str">
        <f ca="1">IFERROR(__xludf.DUMMYFUNCTION("""COMPUTED_VALUE"""),"SMALLINT")</f>
        <v>SMALLINT</v>
      </c>
      <c r="F2" s="1" t="str">
        <f ca="1">IFERROR(__xludf.DUMMYFUNCTION("""COMPUTED_VALUE"""),"binary")</f>
        <v>binary</v>
      </c>
      <c r="G2" s="1">
        <f ca="1">IFERROR(__xludf.DUMMYFUNCTION("""COMPUTED_VALUE"""),6)</f>
        <v>6</v>
      </c>
      <c r="H2" s="1">
        <f ca="1">IFERROR(__xludf.DUMMYFUNCTION("""COMPUTED_VALUE"""),3)</f>
        <v>3</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IFERROR(__xludf.DUMMYFUNCTION("""COMPUTED_VALUE"""),"dbo.audit_look_feature")</f>
        <v>dbo.audit_look_feature</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IFERROR(__xludf.DUMMYFUNCTION("""COMPUTED_VALUE"""),"UserID")</f>
        <v>UserID</v>
      </c>
      <c r="C4" s="1" t="str">
        <f ca="1">IFERROR(__xludf.DUMMYFUNCTION("""COMPUTED_VALUE"""),"feast")</f>
        <v>feast</v>
      </c>
      <c r="D4" s="1" t="str">
        <f ca="1">IFERROR(__xludf.DUMMYFUNCTION("""COMPUTED_VALUE"""),"dbo.audit_look_feature")</f>
        <v>dbo.audit_look_feature</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row r="5" spans="1:17">
      <c r="A5" s="1">
        <f ca="1">IFERROR(__xludf.DUMMYFUNCTION("""COMPUTED_VALUE"""),4)</f>
        <v>4</v>
      </c>
      <c r="B5" s="1" t="str">
        <f ca="1">IFERROR(__xludf.DUMMYFUNCTION("""COMPUTED_VALUE"""),"AuditDate")</f>
        <v>AuditDate</v>
      </c>
      <c r="C5" s="1" t="str">
        <f ca="1">IFERROR(__xludf.DUMMYFUNCTION("""COMPUTED_VALUE"""),"feast")</f>
        <v>feast</v>
      </c>
      <c r="D5" s="1" t="str">
        <f ca="1">IFERROR(__xludf.DUMMYFUNCTION("""COMPUTED_VALUE"""),"dbo.audit_look_feature")</f>
        <v>dbo.audit_look_feature</v>
      </c>
      <c r="E5" s="1" t="str">
        <f ca="1">IFERROR(__xludf.DUMMYFUNCTION("""COMPUTED_VALUE"""),"VARCHAR")</f>
        <v>VARCHAR</v>
      </c>
      <c r="F5" s="1" t="str">
        <f ca="1">IFERROR(__xludf.DUMMYFUNCTION("""COMPUTED_VALUE"""),"utf8mb4")</f>
        <v>utf8mb4</v>
      </c>
      <c r="G5" s="1">
        <f ca="1">IFERROR(__xludf.DUMMYFUNCTION("""COMPUTED_VALUE"""),19)</f>
        <v>19</v>
      </c>
      <c r="H5" s="1">
        <f ca="1">IFERROR(__xludf.DUMMYFUNCTION("""COMPUTED_VALUE"""),19)</f>
        <v>19</v>
      </c>
      <c r="I5" s="1">
        <f ca="1">IFERROR(__xludf.DUMMYFUNCTION("""COMPUTED_VALUE"""),0)</f>
        <v>0</v>
      </c>
      <c r="J5" s="1"/>
      <c r="K5" s="1"/>
      <c r="L5" s="1"/>
      <c r="M5" s="1"/>
      <c r="N5" s="1"/>
    </row>
    <row r="6" spans="1:17">
      <c r="A6" s="1">
        <f ca="1">IFERROR(__xludf.DUMMYFUNCTION("""COMPUTED_VALUE"""),5)</f>
        <v>5</v>
      </c>
      <c r="B6" s="1" t="str">
        <f ca="1">IFERROR(__xludf.DUMMYFUNCTION("""COMPUTED_VALUE"""),"AuditJustification")</f>
        <v>AuditJustification</v>
      </c>
      <c r="C6" s="1" t="str">
        <f ca="1">IFERROR(__xludf.DUMMYFUNCTION("""COMPUTED_VALUE"""),"feast")</f>
        <v>feast</v>
      </c>
      <c r="D6" s="1" t="str">
        <f ca="1">IFERROR(__xludf.DUMMYFUNCTION("""COMPUTED_VALUE"""),"dbo.audit_look_feature")</f>
        <v>dbo.audit_look_feature</v>
      </c>
      <c r="E6" s="1" t="str">
        <f ca="1">IFERROR(__xludf.DUMMYFUNCTION("""COMPUTED_VALUE"""),"VARCHAR")</f>
        <v>VARCHAR</v>
      </c>
      <c r="F6" s="1" t="str">
        <f ca="1">IFERROR(__xludf.DUMMYFUNCTION("""COMPUTED_VALUE"""),"utf8mb4")</f>
        <v>utf8mb4</v>
      </c>
      <c r="G6" s="1">
        <f ca="1">IFERROR(__xludf.DUMMYFUNCTION("""COMPUTED_VALUE"""),213)</f>
        <v>213</v>
      </c>
      <c r="H6" s="1">
        <f ca="1">IFERROR(__xludf.DUMMYFUNCTION("""COMPUTED_VALUE"""),213)</f>
        <v>213</v>
      </c>
      <c r="I6" s="1">
        <f ca="1">IFERROR(__xludf.DUMMYFUNCTION("""COMPUTED_VALUE"""),0)</f>
        <v>0</v>
      </c>
      <c r="J6" s="1"/>
      <c r="K6" s="1"/>
      <c r="L6" s="1"/>
      <c r="M6" s="1"/>
      <c r="N6" s="1"/>
    </row>
    <row r="7" spans="1:17">
      <c r="A7" s="1">
        <f ca="1">IFERROR(__xludf.DUMMYFUNCTION("""COMPUTED_VALUE"""),6)</f>
        <v>6</v>
      </c>
      <c r="B7" s="1" t="str">
        <f ca="1">IFERROR(__xludf.DUMMYFUNCTION("""COMPUTED_VALUE"""),"FeatureID")</f>
        <v>FeatureID</v>
      </c>
      <c r="C7" s="1" t="str">
        <f ca="1">IFERROR(__xludf.DUMMYFUNCTION("""COMPUTED_VALUE"""),"feast")</f>
        <v>feast</v>
      </c>
      <c r="D7" s="1" t="str">
        <f ca="1">IFERROR(__xludf.DUMMYFUNCTION("""COMPUTED_VALUE"""),"dbo.audit_look_feature")</f>
        <v>dbo.audit_look_feature</v>
      </c>
      <c r="E7" s="1" t="str">
        <f ca="1">IFERROR(__xludf.DUMMYFUNCTION("""COMPUTED_VALUE"""),"SMALLINT")</f>
        <v>SMALLINT</v>
      </c>
      <c r="F7" s="1" t="str">
        <f ca="1">IFERROR(__xludf.DUMMYFUNCTION("""COMPUTED_VALUE"""),"binary")</f>
        <v>binary</v>
      </c>
      <c r="G7" s="1">
        <f ca="1">IFERROR(__xludf.DUMMYFUNCTION("""COMPUTED_VALUE"""),6)</f>
        <v>6</v>
      </c>
      <c r="H7" s="1">
        <f ca="1">IFERROR(__xludf.DUMMYFUNCTION("""COMPUTED_VALUE"""),3)</f>
        <v>3</v>
      </c>
      <c r="I7" s="1">
        <f ca="1">IFERROR(__xludf.DUMMYFUNCTION("""COMPUTED_VALUE"""),0)</f>
        <v>0</v>
      </c>
      <c r="J7" s="1"/>
      <c r="K7" s="1"/>
      <c r="L7" s="1"/>
      <c r="M7" s="1"/>
      <c r="N7" s="1"/>
    </row>
    <row r="8" spans="1:17">
      <c r="A8" s="1">
        <f ca="1">IFERROR(__xludf.DUMMYFUNCTION("""COMPUTED_VALUE"""),7)</f>
        <v>7</v>
      </c>
      <c r="B8" s="1" t="str">
        <f ca="1">IFERROR(__xludf.DUMMYFUNCTION("""COMPUTED_VALUE"""),"FeatureName")</f>
        <v>FeatureName</v>
      </c>
      <c r="C8" s="1" t="str">
        <f ca="1">IFERROR(__xludf.DUMMYFUNCTION("""COMPUTED_VALUE"""),"feast")</f>
        <v>feast</v>
      </c>
      <c r="D8" s="1" t="str">
        <f ca="1">IFERROR(__xludf.DUMMYFUNCTION("""COMPUTED_VALUE"""),"dbo.audit_look_feature")</f>
        <v>dbo.audit_look_feature</v>
      </c>
      <c r="E8" s="1" t="str">
        <f ca="1">IFERROR(__xludf.DUMMYFUNCTION("""COMPUTED_VALUE"""),"VARCHAR")</f>
        <v>VARCHAR</v>
      </c>
      <c r="F8" s="1" t="str">
        <f ca="1">IFERROR(__xludf.DUMMYFUNCTION("""COMPUTED_VALUE"""),"utf8mb4")</f>
        <v>utf8mb4</v>
      </c>
      <c r="G8" s="1">
        <f ca="1">IFERROR(__xludf.DUMMYFUNCTION("""COMPUTED_VALUE"""),53)</f>
        <v>53</v>
      </c>
      <c r="H8" s="1">
        <f ca="1">IFERROR(__xludf.DUMMYFUNCTION("""COMPUTED_VALUE"""),53)</f>
        <v>53</v>
      </c>
      <c r="I8" s="1">
        <f ca="1">IFERROR(__xludf.DUMMYFUNCTION("""COMPUTED_VALUE"""),0)</f>
        <v>0</v>
      </c>
      <c r="J8" s="1"/>
      <c r="K8" s="1"/>
      <c r="L8" s="1"/>
      <c r="M8" s="1"/>
      <c r="N8" s="1"/>
    </row>
    <row r="9" spans="1:17">
      <c r="A9" s="1">
        <f ca="1">IFERROR(__xludf.DUMMYFUNCTION("""COMPUTED_VALUE"""),8)</f>
        <v>8</v>
      </c>
      <c r="B9" s="1" t="str">
        <f ca="1">IFERROR(__xludf.DUMMYFUNCTION("""COMPUTED_VALUE"""),"FeatureCategoryID")</f>
        <v>FeatureCategoryID</v>
      </c>
      <c r="C9" s="1" t="str">
        <f ca="1">IFERROR(__xludf.DUMMYFUNCTION("""COMPUTED_VALUE"""),"feast")</f>
        <v>feast</v>
      </c>
      <c r="D9" s="1" t="str">
        <f ca="1">IFERROR(__xludf.DUMMYFUNCTION("""COMPUTED_VALUE"""),"dbo.audit_look_feature")</f>
        <v>dbo.audit_look_feature</v>
      </c>
      <c r="E9" s="1" t="str">
        <f ca="1">IFERROR(__xludf.DUMMYFUNCTION("""COMPUTED_VALUE"""),"TINYINT")</f>
        <v>TINYINT</v>
      </c>
      <c r="F9" s="1" t="str">
        <f ca="1">IFERROR(__xludf.DUMMYFUNCTION("""COMPUTED_VALUE"""),"binary")</f>
        <v>binary</v>
      </c>
      <c r="G9" s="1">
        <f ca="1">IFERROR(__xludf.DUMMYFUNCTION("""COMPUTED_VALUE"""),4)</f>
        <v>4</v>
      </c>
      <c r="H9" s="1">
        <f ca="1">IFERROR(__xludf.DUMMYFUNCTION("""COMPUTED_VALUE"""),2)</f>
        <v>2</v>
      </c>
      <c r="I9" s="1">
        <f ca="1">IFERROR(__xludf.DUMMYFUNCTION("""COMPUTED_VALUE"""),0)</f>
        <v>0</v>
      </c>
      <c r="J9" s="1"/>
      <c r="K9" s="1"/>
      <c r="L9" s="1"/>
      <c r="M9" s="1"/>
      <c r="N9" s="1"/>
    </row>
    <row r="10" spans="1:17">
      <c r="A10" s="1">
        <f ca="1">IFERROR(__xludf.DUMMYFUNCTION("""COMPUTED_VALUE"""),9)</f>
        <v>9</v>
      </c>
      <c r="B10" s="1" t="str">
        <f ca="1">IFERROR(__xludf.DUMMYFUNCTION("""COMPUTED_VALUE"""),"FeatureDescription")</f>
        <v>FeatureDescription</v>
      </c>
      <c r="C10" s="1" t="str">
        <f ca="1">IFERROR(__xludf.DUMMYFUNCTION("""COMPUTED_VALUE"""),"feast")</f>
        <v>feast</v>
      </c>
      <c r="D10" s="1" t="str">
        <f ca="1">IFERROR(__xludf.DUMMYFUNCTION("""COMPUTED_VALUE"""),"dbo.audit_look_feature")</f>
        <v>dbo.audit_look_feature</v>
      </c>
      <c r="E10" s="1" t="str">
        <f ca="1">IFERROR(__xludf.DUMMYFUNCTION("""COMPUTED_VALUE"""),"TEXT")</f>
        <v>TEXT</v>
      </c>
      <c r="F10" s="1" t="str">
        <f ca="1">IFERROR(__xludf.DUMMYFUNCTION("""COMPUTED_VALUE"""),"utf8mb4")</f>
        <v>utf8mb4</v>
      </c>
      <c r="G10" s="1">
        <f ca="1">IFERROR(__xludf.DUMMYFUNCTION("""COMPUTED_VALUE"""),65535)</f>
        <v>65535</v>
      </c>
      <c r="H10" s="1">
        <f ca="1">IFERROR(__xludf.DUMMYFUNCTION("""COMPUTED_VALUE"""),429)</f>
        <v>429</v>
      </c>
      <c r="I10" s="1">
        <f ca="1">IFERROR(__xludf.DUMMYFUNCTION("""COMPUTED_VALUE"""),0)</f>
        <v>0</v>
      </c>
      <c r="J10" s="1"/>
      <c r="K10" s="1"/>
      <c r="L10" s="1"/>
      <c r="M10" s="1"/>
      <c r="N10" s="1"/>
    </row>
  </sheetData>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Q9"/>
  <sheetViews>
    <sheetView workbookViewId="0"/>
  </sheetViews>
  <sheetFormatPr defaultColWidth="12.5703125" defaultRowHeight="15.75" customHeight="1"/>
  <sheetData>
    <row r="1" spans="1:17">
      <c r="A1" s="1" t="str">
        <f>'Full Schema'!A1</f>
        <v>#</v>
      </c>
      <c r="B1" s="1" t="str">
        <f>'Full Schema'!B1</f>
        <v>Field</v>
      </c>
      <c r="C1" s="1" t="str">
        <f>'Full Schema'!C1</f>
        <v>Schema</v>
      </c>
      <c r="D1" s="1" t="str">
        <f>'Full Schema'!D1</f>
        <v>Table</v>
      </c>
      <c r="E1" s="1" t="str">
        <f>'Full Schema'!E1</f>
        <v>Type</v>
      </c>
      <c r="F1" s="1" t="str">
        <f>'Full Schema'!F1</f>
        <v>Character Set</v>
      </c>
      <c r="G1" s="1" t="str">
        <f>'Full Schema'!G1</f>
        <v>Display Size</v>
      </c>
      <c r="H1" s="1" t="str">
        <f>'Full Schema'!H1</f>
        <v>Precision</v>
      </c>
      <c r="I1" s="1" t="str">
        <f>'Full Schema'!I1</f>
        <v>Scale</v>
      </c>
      <c r="J1" s="1" t="str">
        <f>'Full Schema'!J1</f>
        <v>IsPrimaryKey</v>
      </c>
      <c r="K1" s="1" t="str">
        <f>'Full Schema'!K1</f>
        <v>IsRequired</v>
      </c>
      <c r="L1" s="1" t="str">
        <f>'Full Schema'!L1</f>
        <v>IsForeginKey</v>
      </c>
      <c r="M1" s="1" t="str">
        <f>'Full Schema'!M1</f>
        <v>ReferenceTableName</v>
      </c>
      <c r="N1" s="1" t="str">
        <f>'Full Schema'!N1</f>
        <v>Description</v>
      </c>
      <c r="Q1" s="1" t="e">
        <f ca="1">GetSheetName()</f>
        <v>#NAME?</v>
      </c>
    </row>
    <row r="2" spans="1:17">
      <c r="A2" s="1">
        <f ca="1">IFERROR(__xludf.DUMMYFUNCTION("FILTER('Full Schema'!A2:N1000,'Full Schema'!D2:D1000=$Q$1)"),1)</f>
        <v>1</v>
      </c>
      <c r="B2" s="1" t="str">
        <f ca="1">IFERROR(__xludf.DUMMYFUNCTION("""COMPUTED_VALUE"""),"FeatureCategoryAuditID")</f>
        <v>FeatureCategoryAuditID</v>
      </c>
      <c r="C2" s="1" t="str">
        <f ca="1">IFERROR(__xludf.DUMMYFUNCTION("""COMPUTED_VALUE"""),"feast")</f>
        <v>feast</v>
      </c>
      <c r="D2" s="1" t="str">
        <f ca="1">IFERROR(__xludf.DUMMYFUNCTION("""COMPUTED_VALUE"""),"dbo.audit_look_featurecategory")</f>
        <v>dbo.audit_look_featurecategory</v>
      </c>
      <c r="E2" s="1" t="str">
        <f ca="1">IFERROR(__xludf.DUMMYFUNCTION("""COMPUTED_VALUE"""),"TINYINT")</f>
        <v>TINYINT</v>
      </c>
      <c r="F2" s="1" t="str">
        <f ca="1">IFERROR(__xludf.DUMMYFUNCTION("""COMPUTED_VALUE"""),"binary")</f>
        <v>binary</v>
      </c>
      <c r="G2" s="1">
        <f ca="1">IFERROR(__xludf.DUMMYFUNCTION("""COMPUTED_VALUE"""),4)</f>
        <v>4</v>
      </c>
      <c r="H2" s="1">
        <f ca="1">IFERROR(__xludf.DUMMYFUNCTION("""COMPUTED_VALUE"""),2)</f>
        <v>2</v>
      </c>
      <c r="I2" s="1">
        <f ca="1">IFERROR(__xludf.DUMMYFUNCTION("""COMPUTED_VALUE"""),0)</f>
        <v>0</v>
      </c>
      <c r="J2" s="1"/>
      <c r="K2" s="1"/>
      <c r="L2" s="1"/>
      <c r="M2" s="1"/>
      <c r="N2" s="1"/>
    </row>
    <row r="3" spans="1:17">
      <c r="A3" s="1">
        <f ca="1">IFERROR(__xludf.DUMMYFUNCTION("""COMPUTED_VALUE"""),2)</f>
        <v>2</v>
      </c>
      <c r="B3" s="1" t="str">
        <f ca="1">IFERROR(__xludf.DUMMYFUNCTION("""COMPUTED_VALUE"""),"AuditTypeID")</f>
        <v>AuditTypeID</v>
      </c>
      <c r="C3" s="1" t="str">
        <f ca="1">IFERROR(__xludf.DUMMYFUNCTION("""COMPUTED_VALUE"""),"feast")</f>
        <v>feast</v>
      </c>
      <c r="D3" s="1" t="str">
        <f ca="1">IFERROR(__xludf.DUMMYFUNCTION("""COMPUTED_VALUE"""),"dbo.audit_look_featurecategory")</f>
        <v>dbo.audit_look_featurecategory</v>
      </c>
      <c r="E3" s="1" t="str">
        <f ca="1">IFERROR(__xludf.DUMMYFUNCTION("""COMPUTED_VALUE"""),"TINYINT")</f>
        <v>TINYINT</v>
      </c>
      <c r="F3" s="1" t="str">
        <f ca="1">IFERROR(__xludf.DUMMYFUNCTION("""COMPUTED_VALUE"""),"binary")</f>
        <v>binary</v>
      </c>
      <c r="G3" s="1">
        <f ca="1">IFERROR(__xludf.DUMMYFUNCTION("""COMPUTED_VALUE"""),4)</f>
        <v>4</v>
      </c>
      <c r="H3" s="1">
        <f ca="1">IFERROR(__xludf.DUMMYFUNCTION("""COMPUTED_VALUE"""),1)</f>
        <v>1</v>
      </c>
      <c r="I3" s="1">
        <f ca="1">IFERROR(__xludf.DUMMYFUNCTION("""COMPUTED_VALUE"""),0)</f>
        <v>0</v>
      </c>
      <c r="J3" s="1"/>
      <c r="K3" s="1"/>
      <c r="L3" s="1"/>
      <c r="M3" s="1"/>
      <c r="N3" s="1"/>
    </row>
    <row r="4" spans="1:17">
      <c r="A4" s="1">
        <f ca="1">IFERROR(__xludf.DUMMYFUNCTION("""COMPUTED_VALUE"""),3)</f>
        <v>3</v>
      </c>
      <c r="B4" s="1" t="str">
        <f ca="1">IFERROR(__xludf.DUMMYFUNCTION("""COMPUTED_VALUE"""),"UserID")</f>
        <v>UserID</v>
      </c>
      <c r="C4" s="1" t="str">
        <f ca="1">IFERROR(__xludf.DUMMYFUNCTION("""COMPUTED_VALUE"""),"feast")</f>
        <v>feast</v>
      </c>
      <c r="D4" s="1" t="str">
        <f ca="1">IFERROR(__xludf.DUMMYFUNCTION("""COMPUTED_VALUE"""),"dbo.audit_look_featurecategory")</f>
        <v>dbo.audit_look_featurecategory</v>
      </c>
      <c r="E4" s="1" t="str">
        <f ca="1">IFERROR(__xludf.DUMMYFUNCTION("""COMPUTED_VALUE"""),"TINYINT")</f>
        <v>TINYINT</v>
      </c>
      <c r="F4" s="1" t="str">
        <f ca="1">IFERROR(__xludf.DUMMYFUNCTION("""COMPUTED_VALUE"""),"binary")</f>
        <v>binary</v>
      </c>
      <c r="G4" s="1">
        <f ca="1">IFERROR(__xludf.DUMMYFUNCTION("""COMPUTED_VALUE"""),4)</f>
        <v>4</v>
      </c>
      <c r="H4" s="1">
        <f ca="1">IFERROR(__xludf.DUMMYFUNCTION("""COMPUTED_VALUE"""),1)</f>
        <v>1</v>
      </c>
      <c r="I4" s="1">
        <f ca="1">IFERROR(__xludf.DUMMYFUNCTION("""COMPUTED_VALUE"""),0)</f>
        <v>0</v>
      </c>
      <c r="J4" s="1"/>
      <c r="K4" s="1"/>
      <c r="L4" s="1"/>
      <c r="M4" s="1"/>
      <c r="N4" s="1"/>
    </row>
    <row r="5" spans="1:17">
      <c r="A5" s="1">
        <f ca="1">IFERROR(__xludf.DUMMYFUNCTION("""COMPUTED_VALUE"""),4)</f>
        <v>4</v>
      </c>
      <c r="B5" s="1" t="str">
        <f ca="1">IFERROR(__xludf.DUMMYFUNCTION("""COMPUTED_VALUE"""),"AuditDate")</f>
        <v>AuditDate</v>
      </c>
      <c r="C5" s="1" t="str">
        <f ca="1">IFERROR(__xludf.DUMMYFUNCTION("""COMPUTED_VALUE"""),"feast")</f>
        <v>feast</v>
      </c>
      <c r="D5" s="1" t="str">
        <f ca="1">IFERROR(__xludf.DUMMYFUNCTION("""COMPUTED_VALUE"""),"dbo.audit_look_featurecategory")</f>
        <v>dbo.audit_look_featurecategory</v>
      </c>
      <c r="E5" s="1" t="str">
        <f ca="1">IFERROR(__xludf.DUMMYFUNCTION("""COMPUTED_VALUE"""),"VARCHAR")</f>
        <v>VARCHAR</v>
      </c>
      <c r="F5" s="1" t="str">
        <f ca="1">IFERROR(__xludf.DUMMYFUNCTION("""COMPUTED_VALUE"""),"utf8mb4")</f>
        <v>utf8mb4</v>
      </c>
      <c r="G5" s="1">
        <f ca="1">IFERROR(__xludf.DUMMYFUNCTION("""COMPUTED_VALUE"""),19)</f>
        <v>19</v>
      </c>
      <c r="H5" s="1">
        <f ca="1">IFERROR(__xludf.DUMMYFUNCTION("""COMPUTED_VALUE"""),19)</f>
        <v>19</v>
      </c>
      <c r="I5" s="1">
        <f ca="1">IFERROR(__xludf.DUMMYFUNCTION("""COMPUTED_VALUE"""),0)</f>
        <v>0</v>
      </c>
      <c r="J5" s="1"/>
      <c r="K5" s="1"/>
      <c r="L5" s="1"/>
      <c r="M5" s="1"/>
      <c r="N5" s="1"/>
    </row>
    <row r="6" spans="1:17">
      <c r="A6" s="1">
        <f ca="1">IFERROR(__xludf.DUMMYFUNCTION("""COMPUTED_VALUE"""),5)</f>
        <v>5</v>
      </c>
      <c r="B6" s="1" t="str">
        <f ca="1">IFERROR(__xludf.DUMMYFUNCTION("""COMPUTED_VALUE"""),"AuditJustification")</f>
        <v>AuditJustification</v>
      </c>
      <c r="C6" s="1" t="str">
        <f ca="1">IFERROR(__xludf.DUMMYFUNCTION("""COMPUTED_VALUE"""),"feast")</f>
        <v>feast</v>
      </c>
      <c r="D6" s="1" t="str">
        <f ca="1">IFERROR(__xludf.DUMMYFUNCTION("""COMPUTED_VALUE"""),"dbo.audit_look_featurecategory")</f>
        <v>dbo.audit_look_featurecategory</v>
      </c>
      <c r="E6" s="1" t="str">
        <f ca="1">IFERROR(__xludf.DUMMYFUNCTION("""COMPUTED_VALUE"""),"VARCHAR")</f>
        <v>VARCHAR</v>
      </c>
      <c r="F6" s="1" t="str">
        <f ca="1">IFERROR(__xludf.DUMMYFUNCTION("""COMPUTED_VALUE"""),"utf8mb4")</f>
        <v>utf8mb4</v>
      </c>
      <c r="G6" s="1">
        <f ca="1">IFERROR(__xludf.DUMMYFUNCTION("""COMPUTED_VALUE"""),109)</f>
        <v>109</v>
      </c>
      <c r="H6" s="1">
        <f ca="1">IFERROR(__xludf.DUMMYFUNCTION("""COMPUTED_VALUE"""),109)</f>
        <v>109</v>
      </c>
      <c r="I6" s="1">
        <f ca="1">IFERROR(__xludf.DUMMYFUNCTION("""COMPUTED_VALUE"""),0)</f>
        <v>0</v>
      </c>
      <c r="J6" s="1"/>
      <c r="K6" s="1"/>
      <c r="L6" s="1"/>
      <c r="M6" s="1"/>
      <c r="N6" s="1"/>
    </row>
    <row r="7" spans="1:17">
      <c r="A7" s="1">
        <f ca="1">IFERROR(__xludf.DUMMYFUNCTION("""COMPUTED_VALUE"""),6)</f>
        <v>6</v>
      </c>
      <c r="B7" s="1" t="str">
        <f ca="1">IFERROR(__xludf.DUMMYFUNCTION("""COMPUTED_VALUE"""),"FeatureCategoryID")</f>
        <v>FeatureCategoryID</v>
      </c>
      <c r="C7" s="1" t="str">
        <f ca="1">IFERROR(__xludf.DUMMYFUNCTION("""COMPUTED_VALUE"""),"feast")</f>
        <v>feast</v>
      </c>
      <c r="D7" s="1" t="str">
        <f ca="1">IFERROR(__xludf.DUMMYFUNCTION("""COMPUTED_VALUE"""),"dbo.audit_look_featurecategory")</f>
        <v>dbo.audit_look_featurecategory</v>
      </c>
      <c r="E7" s="1" t="str">
        <f ca="1">IFERROR(__xludf.DUMMYFUNCTION("""COMPUTED_VALUE"""),"TINYINT")</f>
        <v>TINYINT</v>
      </c>
      <c r="F7" s="1" t="str">
        <f ca="1">IFERROR(__xludf.DUMMYFUNCTION("""COMPUTED_VALUE"""),"binary")</f>
        <v>binary</v>
      </c>
      <c r="G7" s="1">
        <f ca="1">IFERROR(__xludf.DUMMYFUNCTION("""COMPUTED_VALUE"""),4)</f>
        <v>4</v>
      </c>
      <c r="H7" s="1">
        <f ca="1">IFERROR(__xludf.DUMMYFUNCTION("""COMPUTED_VALUE"""),2)</f>
        <v>2</v>
      </c>
      <c r="I7" s="1">
        <f ca="1">IFERROR(__xludf.DUMMYFUNCTION("""COMPUTED_VALUE"""),0)</f>
        <v>0</v>
      </c>
      <c r="J7" s="1"/>
      <c r="K7" s="1"/>
      <c r="L7" s="1"/>
      <c r="M7" s="1"/>
      <c r="N7" s="1"/>
    </row>
    <row r="8" spans="1:17">
      <c r="A8" s="1">
        <f ca="1">IFERROR(__xludf.DUMMYFUNCTION("""COMPUTED_VALUE"""),7)</f>
        <v>7</v>
      </c>
      <c r="B8" s="1" t="str">
        <f ca="1">IFERROR(__xludf.DUMMYFUNCTION("""COMPUTED_VALUE"""),"FeatureCategoryName")</f>
        <v>FeatureCategoryName</v>
      </c>
      <c r="C8" s="1" t="str">
        <f ca="1">IFERROR(__xludf.DUMMYFUNCTION("""COMPUTED_VALUE"""),"feast")</f>
        <v>feast</v>
      </c>
      <c r="D8" s="1" t="str">
        <f ca="1">IFERROR(__xludf.DUMMYFUNCTION("""COMPUTED_VALUE"""),"dbo.audit_look_featurecategory")</f>
        <v>dbo.audit_look_featurecategory</v>
      </c>
      <c r="E8" s="1" t="str">
        <f ca="1">IFERROR(__xludf.DUMMYFUNCTION("""COMPUTED_VALUE"""),"VARCHAR")</f>
        <v>VARCHAR</v>
      </c>
      <c r="F8" s="1" t="str">
        <f ca="1">IFERROR(__xludf.DUMMYFUNCTION("""COMPUTED_VALUE"""),"utf8mb4")</f>
        <v>utf8mb4</v>
      </c>
      <c r="G8" s="1">
        <f ca="1">IFERROR(__xludf.DUMMYFUNCTION("""COMPUTED_VALUE"""),54)</f>
        <v>54</v>
      </c>
      <c r="H8" s="1">
        <f ca="1">IFERROR(__xludf.DUMMYFUNCTION("""COMPUTED_VALUE"""),54)</f>
        <v>54</v>
      </c>
      <c r="I8" s="1">
        <f ca="1">IFERROR(__xludf.DUMMYFUNCTION("""COMPUTED_VALUE"""),0)</f>
        <v>0</v>
      </c>
      <c r="J8" s="1"/>
      <c r="K8" s="1"/>
      <c r="L8" s="1"/>
      <c r="M8" s="1"/>
      <c r="N8" s="1"/>
    </row>
    <row r="9" spans="1:17">
      <c r="A9" s="1">
        <f ca="1">IFERROR(__xludf.DUMMYFUNCTION("""COMPUTED_VALUE"""),8)</f>
        <v>8</v>
      </c>
      <c r="B9" s="1" t="str">
        <f ca="1">IFERROR(__xludf.DUMMYFUNCTION("""COMPUTED_VALUE"""),"FeatureCategoryDescription")</f>
        <v>FeatureCategoryDescription</v>
      </c>
      <c r="C9" s="1" t="str">
        <f ca="1">IFERROR(__xludf.DUMMYFUNCTION("""COMPUTED_VALUE"""),"feast")</f>
        <v>feast</v>
      </c>
      <c r="D9" s="1" t="str">
        <f ca="1">IFERROR(__xludf.DUMMYFUNCTION("""COMPUTED_VALUE"""),"dbo.audit_look_featurecategory")</f>
        <v>dbo.audit_look_featurecategory</v>
      </c>
      <c r="E9" s="1" t="str">
        <f ca="1">IFERROR(__xludf.DUMMYFUNCTION("""COMPUTED_VALUE"""),"VARCHAR")</f>
        <v>VARCHAR</v>
      </c>
      <c r="F9" s="1" t="str">
        <f ca="1">IFERROR(__xludf.DUMMYFUNCTION("""COMPUTED_VALUE"""),"utf8mb4")</f>
        <v>utf8mb4</v>
      </c>
      <c r="G9" s="1">
        <f ca="1">IFERROR(__xludf.DUMMYFUNCTION("""COMPUTED_VALUE"""),106)</f>
        <v>106</v>
      </c>
      <c r="H9" s="1">
        <f ca="1">IFERROR(__xludf.DUMMYFUNCTION("""COMPUTED_VALUE"""),106)</f>
        <v>106</v>
      </c>
      <c r="I9" s="1">
        <f ca="1">IFERROR(__xludf.DUMMYFUNCTION("""COMPUTED_VALUE"""),0)</f>
        <v>0</v>
      </c>
      <c r="J9" s="1"/>
      <c r="K9" s="1"/>
      <c r="L9" s="1"/>
      <c r="M9" s="1"/>
      <c r="N9" s="1"/>
    </row>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683C33CA33B448AB05D9D5CDC610F7" ma:contentTypeVersion="4" ma:contentTypeDescription="Create a new document." ma:contentTypeScope="" ma:versionID="7f3425ef6b15e4cc0a8cc146744d8747">
  <xsd:schema xmlns:xsd="http://www.w3.org/2001/XMLSchema" xmlns:xs="http://www.w3.org/2001/XMLSchema" xmlns:p="http://schemas.microsoft.com/office/2006/metadata/properties" xmlns:ns2="e13d423f-12ab-42f4-a894-6e3289c0bf9f" targetNamespace="http://schemas.microsoft.com/office/2006/metadata/properties" ma:root="true" ma:fieldsID="b722520d5ead484a294f28c1cb15b53c" ns2:_="">
    <xsd:import namespace="e13d423f-12ab-42f4-a894-6e3289c0bf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3d423f-12ab-42f4-a894-6e3289c0b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304B58-9018-4152-B26A-0A68191A2694}"/>
</file>

<file path=customXml/itemProps2.xml><?xml version="1.0" encoding="utf-8"?>
<ds:datastoreItem xmlns:ds="http://schemas.openxmlformats.org/officeDocument/2006/customXml" ds:itemID="{9FCD161A-28BB-42DF-8F2E-4A37730804B4}"/>
</file>

<file path=customXml/itemProps3.xml><?xml version="1.0" encoding="utf-8"?>
<ds:datastoreItem xmlns:ds="http://schemas.openxmlformats.org/officeDocument/2006/customXml" ds:itemID="{136FF392-EA74-4833-A784-BF1D318A5B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Helen Woods</cp:lastModifiedBy>
  <cp:revision/>
  <dcterms:created xsi:type="dcterms:W3CDTF">2022-04-05T09:05:59Z</dcterms:created>
  <dcterms:modified xsi:type="dcterms:W3CDTF">2022-04-08T07:05:26Z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0x010100D4683C33CA33B448AB05D9D5CDC610F7</vt:lpwstr>
  </property>
  <property fmtid="{D5CDD505-2E9C-101B-9397-08002B2CF9AE}" pid="3" name="Order">
    <vt:r8>12100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