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 Job Folders\NA2200 - 2299\NA2236 - Ponsharden Cemeteries, Falmouth\Conservation Specialists Sub-Contract\Tender Documents\"/>
    </mc:Choice>
  </mc:AlternateContent>
  <xr:revisionPtr revIDLastSave="0" documentId="8_{44755027-27B7-43E4-AE75-B9342BC6896A}" xr6:coauthVersionLast="36" xr6:coauthVersionMax="36" xr10:uidLastSave="{00000000-0000-0000-0000-000000000000}"/>
  <bookViews>
    <workbookView xWindow="0" yWindow="0" windowWidth="20490" windowHeight="8340" xr2:uid="{00000000-000D-0000-FFFF-FFFF00000000}"/>
  </bookViews>
  <sheets>
    <sheet name="Cover" sheetId="34" r:id="rId1"/>
    <sheet name="Summary" sheetId="33" r:id="rId2"/>
    <sheet name="Area schedule" sheetId="23" state="hidden" r:id="rId3"/>
    <sheet name="Congregationalist Large" sheetId="51" r:id="rId4"/>
    <sheet name="Congregationalist" sheetId="49" r:id="rId5"/>
    <sheet name="Jewish" sheetId="50" r:id="rId6"/>
    <sheet name="Preliminaries" sheetId="48" r:id="rId7"/>
    <sheet name="Rates" sheetId="52" r:id="rId8"/>
    <sheet name="Quants" sheetId="37" state="hidden" r:id="rId9"/>
    <sheet name="Quants (2)" sheetId="45" state="hidden" r:id="rId10"/>
    <sheet name="Sheet3" sheetId="39" state="hidden" r:id="rId11"/>
    <sheet name="Original" sheetId="41" state="hidden" r:id="rId12"/>
    <sheet name="Sheet1" sheetId="40" state="hidden" r:id="rId13"/>
    <sheet name="Sheet2" sheetId="46" state="hidden" r:id="rId14"/>
  </sheets>
  <externalReferences>
    <externalReference r:id="rId15"/>
    <externalReference r:id="rId16"/>
  </externalReferences>
  <definedNames>
    <definedName name="\g" localSheetId="4">#REF!</definedName>
    <definedName name="\g" localSheetId="3">#REF!</definedName>
    <definedName name="\g" localSheetId="5">#REF!</definedName>
    <definedName name="\g" localSheetId="11">#REF!</definedName>
    <definedName name="\g" localSheetId="6">#REF!</definedName>
    <definedName name="\g" localSheetId="8">#REF!</definedName>
    <definedName name="\g" localSheetId="9">#REF!</definedName>
    <definedName name="\g" localSheetId="7">#REF!</definedName>
    <definedName name="\g">#REF!</definedName>
    <definedName name="\p" localSheetId="4">#REF!</definedName>
    <definedName name="\p" localSheetId="3">#REF!</definedName>
    <definedName name="\p" localSheetId="5">#REF!</definedName>
    <definedName name="\p" localSheetId="11">#REF!</definedName>
    <definedName name="\p" localSheetId="6">#REF!</definedName>
    <definedName name="\p" localSheetId="8">#REF!</definedName>
    <definedName name="\p" localSheetId="9">#REF!</definedName>
    <definedName name="\p" localSheetId="7">#REF!</definedName>
    <definedName name="\p">#REF!</definedName>
    <definedName name="\r" localSheetId="4">#REF!</definedName>
    <definedName name="\r" localSheetId="3">#REF!</definedName>
    <definedName name="\r" localSheetId="5">#REF!</definedName>
    <definedName name="\r" localSheetId="11">#REF!</definedName>
    <definedName name="\r" localSheetId="6">#REF!</definedName>
    <definedName name="\r" localSheetId="8">#REF!</definedName>
    <definedName name="\r" localSheetId="9">#REF!</definedName>
    <definedName name="\r" localSheetId="7">#REF!</definedName>
    <definedName name="\r">#REF!</definedName>
    <definedName name="A" localSheetId="4">#REF!</definedName>
    <definedName name="A" localSheetId="3">#REF!</definedName>
    <definedName name="A" localSheetId="5">#REF!</definedName>
    <definedName name="A" localSheetId="11">#REF!</definedName>
    <definedName name="A" localSheetId="6">#REF!</definedName>
    <definedName name="A" localSheetId="8">#REF!</definedName>
    <definedName name="A" localSheetId="9">#REF!</definedName>
    <definedName name="A" localSheetId="7">#REF!</definedName>
    <definedName name="A">#REF!</definedName>
    <definedName name="ALL" localSheetId="4">#REF!</definedName>
    <definedName name="ALL" localSheetId="3">#REF!</definedName>
    <definedName name="ALL" localSheetId="5">#REF!</definedName>
    <definedName name="ALL" localSheetId="11">#REF!</definedName>
    <definedName name="ALL" localSheetId="6">#REF!</definedName>
    <definedName name="ALL" localSheetId="8">#REF!</definedName>
    <definedName name="ALL" localSheetId="9">#REF!</definedName>
    <definedName name="ALL" localSheetId="7">#REF!</definedName>
    <definedName name="ALL">#REF!</definedName>
    <definedName name="B" localSheetId="4">#REF!</definedName>
    <definedName name="B" localSheetId="3">#REF!</definedName>
    <definedName name="B" localSheetId="5">#REF!</definedName>
    <definedName name="B" localSheetId="11">#REF!</definedName>
    <definedName name="B" localSheetId="6">#REF!</definedName>
    <definedName name="B" localSheetId="8">#REF!</definedName>
    <definedName name="B" localSheetId="9">#REF!</definedName>
    <definedName name="B" localSheetId="7">#REF!</definedName>
    <definedName name="B">#REF!</definedName>
    <definedName name="Bigtot" localSheetId="4">#REF!</definedName>
    <definedName name="Bigtot" localSheetId="3">#REF!</definedName>
    <definedName name="Bigtot" localSheetId="0">#REF!</definedName>
    <definedName name="Bigtot" localSheetId="5">#REF!</definedName>
    <definedName name="Bigtot" localSheetId="11">#REF!</definedName>
    <definedName name="Bigtot" localSheetId="6">#REF!</definedName>
    <definedName name="Bigtot" localSheetId="8">#REF!</definedName>
    <definedName name="Bigtot" localSheetId="9">#REF!</definedName>
    <definedName name="Bigtot" localSheetId="7">#REF!</definedName>
    <definedName name="Bigtot" localSheetId="1">#REF!</definedName>
    <definedName name="Bigtot">#REF!</definedName>
    <definedName name="BRICK" localSheetId="4">#REF!</definedName>
    <definedName name="BRICK" localSheetId="3">#REF!</definedName>
    <definedName name="BRICK" localSheetId="5">#REF!</definedName>
    <definedName name="BRICK" localSheetId="11">#REF!</definedName>
    <definedName name="BRICK" localSheetId="6">#REF!</definedName>
    <definedName name="BRICK" localSheetId="8">#REF!</definedName>
    <definedName name="BRICK" localSheetId="9">#REF!</definedName>
    <definedName name="BRICK" localSheetId="7">#REF!</definedName>
    <definedName name="BRICK">#REF!</definedName>
    <definedName name="C_" localSheetId="4">#REF!</definedName>
    <definedName name="C_" localSheetId="3">#REF!</definedName>
    <definedName name="C_" localSheetId="5">#REF!</definedName>
    <definedName name="C_" localSheetId="11">#REF!</definedName>
    <definedName name="C_" localSheetId="6">#REF!</definedName>
    <definedName name="C_" localSheetId="8">#REF!</definedName>
    <definedName name="C_" localSheetId="9">#REF!</definedName>
    <definedName name="C_" localSheetId="7">#REF!</definedName>
    <definedName name="C_">#REF!</definedName>
    <definedName name="CARPET" localSheetId="4">#REF!</definedName>
    <definedName name="CARPET" localSheetId="3">#REF!</definedName>
    <definedName name="CARPET" localSheetId="5">#REF!</definedName>
    <definedName name="CARPET" localSheetId="11">#REF!</definedName>
    <definedName name="CARPET" localSheetId="6">#REF!</definedName>
    <definedName name="CARPET" localSheetId="8">#REF!</definedName>
    <definedName name="CARPET" localSheetId="9">#REF!</definedName>
    <definedName name="CARPET" localSheetId="7">#REF!</definedName>
    <definedName name="CARPET">#REF!</definedName>
    <definedName name="COMBINE" localSheetId="4">#REF!</definedName>
    <definedName name="COMBINE" localSheetId="3">#REF!</definedName>
    <definedName name="COMBINE" localSheetId="5">#REF!</definedName>
    <definedName name="COMBINE" localSheetId="11">#REF!</definedName>
    <definedName name="COMBINE" localSheetId="6">#REF!</definedName>
    <definedName name="COMBINE" localSheetId="8">#REF!</definedName>
    <definedName name="COMBINE" localSheetId="9">#REF!</definedName>
    <definedName name="COMBINE" localSheetId="7">#REF!</definedName>
    <definedName name="COMBINE">#REF!</definedName>
    <definedName name="Comfort" localSheetId="4">'[1]"Enhanced" Scheme'!#REF!</definedName>
    <definedName name="Comfort" localSheetId="3">'[1]"Enhanced" Scheme'!#REF!</definedName>
    <definedName name="Comfort" localSheetId="0">'[1]"Enhanced" Scheme'!#REF!</definedName>
    <definedName name="Comfort" localSheetId="5">'[1]"Enhanced" Scheme'!#REF!</definedName>
    <definedName name="Comfort" localSheetId="11">'[2]"Enhanced" Scheme'!#REF!</definedName>
    <definedName name="Comfort" localSheetId="6">'[1]"Enhanced" Scheme'!#REF!</definedName>
    <definedName name="Comfort" localSheetId="8">'[2]"Enhanced" Scheme'!#REF!</definedName>
    <definedName name="Comfort" localSheetId="9">'[2]"Enhanced" Scheme'!#REF!</definedName>
    <definedName name="Comfort" localSheetId="7">'[1]"Enhanced" Scheme'!#REF!</definedName>
    <definedName name="Comfort" localSheetId="1">'[1]"Enhanced" Scheme'!#REF!</definedName>
    <definedName name="Comfort">'[2]"Enhanced" Scheme'!#REF!</definedName>
    <definedName name="D" localSheetId="4">#REF!</definedName>
    <definedName name="D" localSheetId="3">#REF!</definedName>
    <definedName name="D" localSheetId="5">#REF!</definedName>
    <definedName name="D" localSheetId="11">#REF!</definedName>
    <definedName name="D" localSheetId="6">#REF!</definedName>
    <definedName name="D" localSheetId="8">#REF!</definedName>
    <definedName name="D" localSheetId="9">#REF!</definedName>
    <definedName name="D" localSheetId="7">#REF!</definedName>
    <definedName name="D">#REF!</definedName>
    <definedName name="Date" localSheetId="4">#REF!</definedName>
    <definedName name="Date" localSheetId="3">#REF!</definedName>
    <definedName name="Date" localSheetId="0">#REF!</definedName>
    <definedName name="Date" localSheetId="5">#REF!</definedName>
    <definedName name="Date" localSheetId="11">#REF!</definedName>
    <definedName name="Date" localSheetId="6">#REF!</definedName>
    <definedName name="Date" localSheetId="8">#REF!</definedName>
    <definedName name="Date" localSheetId="9">#REF!</definedName>
    <definedName name="Date" localSheetId="7">#REF!</definedName>
    <definedName name="Date" localSheetId="1">#REF!</definedName>
    <definedName name="Date">#REF!</definedName>
    <definedName name="demo" localSheetId="4">[1]Demolitions!$G$38</definedName>
    <definedName name="demo" localSheetId="3">[1]Demolitions!$G$38</definedName>
    <definedName name="demo" localSheetId="0">[1]Demolitions!$G$38</definedName>
    <definedName name="demo" localSheetId="5">[1]Demolitions!$G$38</definedName>
    <definedName name="demo" localSheetId="6">[1]Demolitions!$G$38</definedName>
    <definedName name="demo" localSheetId="7">[1]Demolitions!$G$38</definedName>
    <definedName name="demo" localSheetId="1">[1]Demolitions!$G$38</definedName>
    <definedName name="demo">[2]Demolitions!$G$38</definedName>
    <definedName name="Dems" localSheetId="4">#REF!</definedName>
    <definedName name="Dems" localSheetId="3">#REF!</definedName>
    <definedName name="Dems" localSheetId="0">#REF!</definedName>
    <definedName name="Dems" localSheetId="5">#REF!</definedName>
    <definedName name="Dems" localSheetId="11">#REF!</definedName>
    <definedName name="Dems" localSheetId="6">#REF!</definedName>
    <definedName name="Dems" localSheetId="8">#REF!</definedName>
    <definedName name="Dems" localSheetId="9">#REF!</definedName>
    <definedName name="Dems" localSheetId="7">#REF!</definedName>
    <definedName name="Dems" localSheetId="1">#REF!</definedName>
    <definedName name="Dems">#REF!</definedName>
    <definedName name="DETAIL" localSheetId="4">#REF!</definedName>
    <definedName name="DETAIL" localSheetId="3">#REF!</definedName>
    <definedName name="DETAIL" localSheetId="5">#REF!</definedName>
    <definedName name="DETAIL" localSheetId="11">#REF!</definedName>
    <definedName name="DETAIL" localSheetId="6">#REF!</definedName>
    <definedName name="DETAIL" localSheetId="8">#REF!</definedName>
    <definedName name="DETAIL" localSheetId="9">#REF!</definedName>
    <definedName name="DETAIL" localSheetId="7">#REF!</definedName>
    <definedName name="DETAIL">#REF!</definedName>
    <definedName name="E" localSheetId="4">#REF!</definedName>
    <definedName name="E" localSheetId="3">#REF!</definedName>
    <definedName name="E" localSheetId="5">#REF!</definedName>
    <definedName name="E" localSheetId="11">#REF!</definedName>
    <definedName name="E" localSheetId="6">#REF!</definedName>
    <definedName name="E" localSheetId="8">#REF!</definedName>
    <definedName name="E" localSheetId="9">#REF!</definedName>
    <definedName name="E" localSheetId="7">#REF!</definedName>
    <definedName name="E">#REF!</definedName>
    <definedName name="Earthwrks" localSheetId="4">#REF!</definedName>
    <definedName name="Earthwrks" localSheetId="3">#REF!</definedName>
    <definedName name="Earthwrks" localSheetId="0">#REF!</definedName>
    <definedName name="Earthwrks" localSheetId="5">#REF!</definedName>
    <definedName name="Earthwrks" localSheetId="11">#REF!</definedName>
    <definedName name="Earthwrks" localSheetId="6">#REF!</definedName>
    <definedName name="Earthwrks" localSheetId="8">#REF!</definedName>
    <definedName name="Earthwrks" localSheetId="9">#REF!</definedName>
    <definedName name="Earthwrks" localSheetId="7">#REF!</definedName>
    <definedName name="Earthwrks" localSheetId="1">#REF!</definedName>
    <definedName name="Earthwrks">#REF!</definedName>
    <definedName name="External_Works" localSheetId="4">#REF!</definedName>
    <definedName name="External_Works" localSheetId="3">#REF!</definedName>
    <definedName name="External_Works" localSheetId="5">#REF!</definedName>
    <definedName name="External_Works" localSheetId="11">#REF!</definedName>
    <definedName name="External_Works" localSheetId="6">#REF!</definedName>
    <definedName name="External_Works" localSheetId="8">#REF!</definedName>
    <definedName name="External_Works" localSheetId="9">#REF!</definedName>
    <definedName name="External_Works" localSheetId="7">#REF!</definedName>
    <definedName name="External_Works">#REF!</definedName>
    <definedName name="F" localSheetId="4">#REF!</definedName>
    <definedName name="F" localSheetId="3">#REF!</definedName>
    <definedName name="F" localSheetId="5">#REF!</definedName>
    <definedName name="F" localSheetId="11">#REF!</definedName>
    <definedName name="F" localSheetId="6">#REF!</definedName>
    <definedName name="F" localSheetId="8">#REF!</definedName>
    <definedName name="F" localSheetId="9">#REF!</definedName>
    <definedName name="F" localSheetId="7">#REF!</definedName>
    <definedName name="F">#REF!</definedName>
    <definedName name="FF_E" localSheetId="4">#REF!</definedName>
    <definedName name="FF_E" localSheetId="3">#REF!</definedName>
    <definedName name="FF_E" localSheetId="5">#REF!</definedName>
    <definedName name="FF_E" localSheetId="11">#REF!</definedName>
    <definedName name="FF_E" localSheetId="6">#REF!</definedName>
    <definedName name="FF_E" localSheetId="8">#REF!</definedName>
    <definedName name="FF_E" localSheetId="9">#REF!</definedName>
    <definedName name="FF_E" localSheetId="7">#REF!</definedName>
    <definedName name="FF_E">#REF!</definedName>
    <definedName name="FINISH" localSheetId="4">#REF!</definedName>
    <definedName name="FINISH" localSheetId="3">#REF!</definedName>
    <definedName name="FINISH" localSheetId="5">#REF!</definedName>
    <definedName name="FINISH" localSheetId="11">#REF!</definedName>
    <definedName name="FINISH" localSheetId="6">#REF!</definedName>
    <definedName name="FINISH" localSheetId="8">#REF!</definedName>
    <definedName name="FINISH" localSheetId="9">#REF!</definedName>
    <definedName name="FINISH" localSheetId="7">#REF!</definedName>
    <definedName name="FINISH">#REF!</definedName>
    <definedName name="Finishes" localSheetId="4">#REF!</definedName>
    <definedName name="Finishes" localSheetId="3">#REF!</definedName>
    <definedName name="Finishes" localSheetId="5">#REF!</definedName>
    <definedName name="Finishes" localSheetId="11">#REF!</definedName>
    <definedName name="Finishes" localSheetId="6">#REF!</definedName>
    <definedName name="Finishes" localSheetId="8">#REF!</definedName>
    <definedName name="Finishes" localSheetId="9">#REF!</definedName>
    <definedName name="Finishes" localSheetId="7">#REF!</definedName>
    <definedName name="Finishes">#REF!</definedName>
    <definedName name="G" localSheetId="4">#REF!</definedName>
    <definedName name="G" localSheetId="3">#REF!</definedName>
    <definedName name="G" localSheetId="5">#REF!</definedName>
    <definedName name="G" localSheetId="11">#REF!</definedName>
    <definedName name="G" localSheetId="6">#REF!</definedName>
    <definedName name="G" localSheetId="8">#REF!</definedName>
    <definedName name="G" localSheetId="9">#REF!</definedName>
    <definedName name="G" localSheetId="7">#REF!</definedName>
    <definedName name="G">#REF!</definedName>
    <definedName name="GBRICK" localSheetId="4">#REF!</definedName>
    <definedName name="GBRICK" localSheetId="3">#REF!</definedName>
    <definedName name="GBRICK" localSheetId="5">#REF!</definedName>
    <definedName name="GBRICK" localSheetId="11">#REF!</definedName>
    <definedName name="GBRICK" localSheetId="6">#REF!</definedName>
    <definedName name="GBRICK" localSheetId="8">#REF!</definedName>
    <definedName name="GBRICK" localSheetId="9">#REF!</definedName>
    <definedName name="GBRICK" localSheetId="7">#REF!</definedName>
    <definedName name="GBRICK">#REF!</definedName>
    <definedName name="GCARPET" localSheetId="4">#REF!</definedName>
    <definedName name="GCARPET" localSheetId="3">#REF!</definedName>
    <definedName name="GCARPET" localSheetId="5">#REF!</definedName>
    <definedName name="GCARPET" localSheetId="11">#REF!</definedName>
    <definedName name="GCARPET" localSheetId="6">#REF!</definedName>
    <definedName name="GCARPET" localSheetId="8">#REF!</definedName>
    <definedName name="GCARPET" localSheetId="9">#REF!</definedName>
    <definedName name="GCARPET" localSheetId="7">#REF!</definedName>
    <definedName name="GCARPET">#REF!</definedName>
    <definedName name="GDETAIL" localSheetId="4">#REF!</definedName>
    <definedName name="GDETAIL" localSheetId="3">#REF!</definedName>
    <definedName name="GDETAIL" localSheetId="5">#REF!</definedName>
    <definedName name="GDETAIL" localSheetId="11">#REF!</definedName>
    <definedName name="GDETAIL" localSheetId="6">#REF!</definedName>
    <definedName name="GDETAIL" localSheetId="8">#REF!</definedName>
    <definedName name="GDETAIL" localSheetId="9">#REF!</definedName>
    <definedName name="GDETAIL" localSheetId="7">#REF!</definedName>
    <definedName name="GDETAIL">#REF!</definedName>
    <definedName name="GFINISH" localSheetId="4">#REF!</definedName>
    <definedName name="GFINISH" localSheetId="3">#REF!</definedName>
    <definedName name="GFINISH" localSheetId="5">#REF!</definedName>
    <definedName name="GFINISH" localSheetId="11">#REF!</definedName>
    <definedName name="GFINISH" localSheetId="6">#REF!</definedName>
    <definedName name="GFINISH" localSheetId="8">#REF!</definedName>
    <definedName name="GFINISH" localSheetId="9">#REF!</definedName>
    <definedName name="GFINISH" localSheetId="7">#REF!</definedName>
    <definedName name="GFINISH">#REF!</definedName>
    <definedName name="GO_DETAIL" localSheetId="4">#REF!</definedName>
    <definedName name="GO_DETAIL" localSheetId="3">#REF!</definedName>
    <definedName name="GO_DETAIL" localSheetId="5">#REF!</definedName>
    <definedName name="GO_DETAIL" localSheetId="11">#REF!</definedName>
    <definedName name="GO_DETAIL" localSheetId="6">#REF!</definedName>
    <definedName name="GO_DETAIL" localSheetId="8">#REF!</definedName>
    <definedName name="GO_DETAIL" localSheetId="9">#REF!</definedName>
    <definedName name="GO_DETAIL" localSheetId="7">#REF!</definedName>
    <definedName name="GO_DETAIL">#REF!</definedName>
    <definedName name="GO_MENU" localSheetId="4">#REF!</definedName>
    <definedName name="GO_MENU" localSheetId="3">#REF!</definedName>
    <definedName name="GO_MENU" localSheetId="5">#REF!</definedName>
    <definedName name="GO_MENU" localSheetId="11">#REF!</definedName>
    <definedName name="GO_MENU" localSheetId="6">#REF!</definedName>
    <definedName name="GO_MENU" localSheetId="8">#REF!</definedName>
    <definedName name="GO_MENU" localSheetId="9">#REF!</definedName>
    <definedName name="GO_MENU" localSheetId="7">#REF!</definedName>
    <definedName name="GO_MENU">#REF!</definedName>
    <definedName name="GOVERH" localSheetId="4">#REF!</definedName>
    <definedName name="GOVERH" localSheetId="3">#REF!</definedName>
    <definedName name="GOVERH" localSheetId="5">#REF!</definedName>
    <definedName name="GOVERH" localSheetId="11">#REF!</definedName>
    <definedName name="GOVERH" localSheetId="6">#REF!</definedName>
    <definedName name="GOVERH" localSheetId="8">#REF!</definedName>
    <definedName name="GOVERH" localSheetId="9">#REF!</definedName>
    <definedName name="GOVERH" localSheetId="7">#REF!</definedName>
    <definedName name="GOVERH">#REF!</definedName>
    <definedName name="GPLASTER" localSheetId="4">#REF!</definedName>
    <definedName name="GPLASTER" localSheetId="3">#REF!</definedName>
    <definedName name="GPLASTER" localSheetId="5">#REF!</definedName>
    <definedName name="GPLASTER" localSheetId="11">#REF!</definedName>
    <definedName name="GPLASTER" localSheetId="6">#REF!</definedName>
    <definedName name="GPLASTER" localSheetId="8">#REF!</definedName>
    <definedName name="GPLASTER" localSheetId="9">#REF!</definedName>
    <definedName name="GPLASTER" localSheetId="7">#REF!</definedName>
    <definedName name="GPLASTER">#REF!</definedName>
    <definedName name="Grdinves" localSheetId="4">#REF!</definedName>
    <definedName name="Grdinves" localSheetId="3">#REF!</definedName>
    <definedName name="Grdinves" localSheetId="0">#REF!</definedName>
    <definedName name="Grdinves" localSheetId="5">#REF!</definedName>
    <definedName name="Grdinves" localSheetId="11">#REF!</definedName>
    <definedName name="Grdinves" localSheetId="6">#REF!</definedName>
    <definedName name="Grdinves" localSheetId="8">#REF!</definedName>
    <definedName name="Grdinves" localSheetId="9">#REF!</definedName>
    <definedName name="Grdinves" localSheetId="7">#REF!</definedName>
    <definedName name="Grdinves" localSheetId="1">#REF!</definedName>
    <definedName name="Grdinves">#REF!</definedName>
    <definedName name="GROOF" localSheetId="4">#REF!</definedName>
    <definedName name="GROOF" localSheetId="3">#REF!</definedName>
    <definedName name="GROOF" localSheetId="5">#REF!</definedName>
    <definedName name="GROOF" localSheetId="11">#REF!</definedName>
    <definedName name="GROOF" localSheetId="6">#REF!</definedName>
    <definedName name="GROOF" localSheetId="8">#REF!</definedName>
    <definedName name="GROOF" localSheetId="9">#REF!</definedName>
    <definedName name="GROOF" localSheetId="7">#REF!</definedName>
    <definedName name="GROOF">#REF!</definedName>
    <definedName name="GSERVICE" localSheetId="4">#REF!</definedName>
    <definedName name="GSERVICE" localSheetId="3">#REF!</definedName>
    <definedName name="GSERVICE" localSheetId="5">#REF!</definedName>
    <definedName name="GSERVICE" localSheetId="11">#REF!</definedName>
    <definedName name="GSERVICE" localSheetId="6">#REF!</definedName>
    <definedName name="GSERVICE" localSheetId="8">#REF!</definedName>
    <definedName name="GSERVICE" localSheetId="9">#REF!</definedName>
    <definedName name="GSERVICE" localSheetId="7">#REF!</definedName>
    <definedName name="GSERVICE">#REF!</definedName>
    <definedName name="GSUMMARY" localSheetId="4">#REF!</definedName>
    <definedName name="GSUMMARY" localSheetId="3">#REF!</definedName>
    <definedName name="GSUMMARY" localSheetId="5">#REF!</definedName>
    <definedName name="GSUMMARY" localSheetId="11">#REF!</definedName>
    <definedName name="GSUMMARY" localSheetId="6">#REF!</definedName>
    <definedName name="GSUMMARY" localSheetId="8">#REF!</definedName>
    <definedName name="GSUMMARY" localSheetId="9">#REF!</definedName>
    <definedName name="GSUMMARY" localSheetId="7">#REF!</definedName>
    <definedName name="GSUMMARY">#REF!</definedName>
    <definedName name="GTITLE" localSheetId="4">#REF!</definedName>
    <definedName name="GTITLE" localSheetId="3">#REF!</definedName>
    <definedName name="GTITLE" localSheetId="5">#REF!</definedName>
    <definedName name="GTITLE" localSheetId="11">#REF!</definedName>
    <definedName name="GTITLE" localSheetId="6">#REF!</definedName>
    <definedName name="GTITLE" localSheetId="8">#REF!</definedName>
    <definedName name="GTITLE" localSheetId="9">#REF!</definedName>
    <definedName name="GTITLE" localSheetId="7">#REF!</definedName>
    <definedName name="GTITLE">#REF!</definedName>
    <definedName name="H" localSheetId="4">#REF!</definedName>
    <definedName name="H" localSheetId="3">#REF!</definedName>
    <definedName name="H" localSheetId="5">#REF!</definedName>
    <definedName name="H" localSheetId="11">#REF!</definedName>
    <definedName name="H" localSheetId="6">#REF!</definedName>
    <definedName name="H" localSheetId="8">#REF!</definedName>
    <definedName name="H" localSheetId="9">#REF!</definedName>
    <definedName name="H" localSheetId="7">#REF!</definedName>
    <definedName name="H">#REF!</definedName>
    <definedName name="HEADER" localSheetId="4">#REF!</definedName>
    <definedName name="HEADER" localSheetId="3">#REF!</definedName>
    <definedName name="HEADER" localSheetId="5">#REF!</definedName>
    <definedName name="HEADER" localSheetId="11">#REF!</definedName>
    <definedName name="HEADER" localSheetId="6">#REF!</definedName>
    <definedName name="HEADER" localSheetId="8">#REF!</definedName>
    <definedName name="HEADER" localSheetId="9">#REF!</definedName>
    <definedName name="HEADER" localSheetId="7">#REF!</definedName>
    <definedName name="HEADER">#REF!</definedName>
    <definedName name="I" localSheetId="4">#REF!</definedName>
    <definedName name="I" localSheetId="3">#REF!</definedName>
    <definedName name="I" localSheetId="5">#REF!</definedName>
    <definedName name="I" localSheetId="11">#REF!</definedName>
    <definedName name="I" localSheetId="6">#REF!</definedName>
    <definedName name="I" localSheetId="8">#REF!</definedName>
    <definedName name="I" localSheetId="9">#REF!</definedName>
    <definedName name="I" localSheetId="7">#REF!</definedName>
    <definedName name="I">#REF!</definedName>
    <definedName name="J" localSheetId="4">#REF!</definedName>
    <definedName name="J" localSheetId="3">#REF!</definedName>
    <definedName name="J" localSheetId="5">#REF!</definedName>
    <definedName name="J" localSheetId="11">#REF!</definedName>
    <definedName name="J" localSheetId="6">#REF!</definedName>
    <definedName name="J" localSheetId="8">#REF!</definedName>
    <definedName name="J" localSheetId="9">#REF!</definedName>
    <definedName name="J" localSheetId="7">#REF!</definedName>
    <definedName name="J">#REF!</definedName>
    <definedName name="OVERH" localSheetId="4">#REF!</definedName>
    <definedName name="OVERH" localSheetId="3">#REF!</definedName>
    <definedName name="OVERH" localSheetId="5">#REF!</definedName>
    <definedName name="OVERH" localSheetId="11">#REF!</definedName>
    <definedName name="OVERH" localSheetId="6">#REF!</definedName>
    <definedName name="OVERH" localSheetId="8">#REF!</definedName>
    <definedName name="OVERH" localSheetId="9">#REF!</definedName>
    <definedName name="OVERH" localSheetId="7">#REF!</definedName>
    <definedName name="OVERH">#REF!</definedName>
    <definedName name="PLASTER" localSheetId="4">#REF!</definedName>
    <definedName name="PLASTER" localSheetId="3">#REF!</definedName>
    <definedName name="PLASTER" localSheetId="5">#REF!</definedName>
    <definedName name="PLASTER" localSheetId="11">#REF!</definedName>
    <definedName name="PLASTER" localSheetId="6">#REF!</definedName>
    <definedName name="PLASTER" localSheetId="8">#REF!</definedName>
    <definedName name="PLASTER" localSheetId="9">#REF!</definedName>
    <definedName name="PLASTER" localSheetId="7">#REF!</definedName>
    <definedName name="PLASTER">#REF!</definedName>
    <definedName name="Prelims" localSheetId="4">#REF!</definedName>
    <definedName name="Prelims" localSheetId="3">#REF!</definedName>
    <definedName name="Prelims" localSheetId="0">#REF!</definedName>
    <definedName name="Prelims" localSheetId="5">#REF!</definedName>
    <definedName name="Prelims" localSheetId="11">#REF!</definedName>
    <definedName name="Prelims" localSheetId="6">#REF!</definedName>
    <definedName name="Prelims" localSheetId="8">#REF!</definedName>
    <definedName name="Prelims" localSheetId="9">#REF!</definedName>
    <definedName name="Prelims" localSheetId="7">#REF!</definedName>
    <definedName name="Prelims" localSheetId="1">#REF!</definedName>
    <definedName name="Prelims">#REF!</definedName>
    <definedName name="PRI_DETAIL" localSheetId="4">#REF!</definedName>
    <definedName name="PRI_DETAIL" localSheetId="3">#REF!</definedName>
    <definedName name="PRI_DETAIL" localSheetId="5">#REF!</definedName>
    <definedName name="PRI_DETAIL" localSheetId="11">#REF!</definedName>
    <definedName name="PRI_DETAIL" localSheetId="6">#REF!</definedName>
    <definedName name="PRI_DETAIL" localSheetId="8">#REF!</definedName>
    <definedName name="PRI_DETAIL" localSheetId="9">#REF!</definedName>
    <definedName name="PRI_DETAIL" localSheetId="7">#REF!</definedName>
    <definedName name="PRI_DETAIL">#REF!</definedName>
    <definedName name="PRI_MENU" localSheetId="4">#REF!</definedName>
    <definedName name="PRI_MENU" localSheetId="3">#REF!</definedName>
    <definedName name="PRI_MENU" localSheetId="5">#REF!</definedName>
    <definedName name="PRI_MENU" localSheetId="11">#REF!</definedName>
    <definedName name="PRI_MENU" localSheetId="6">#REF!</definedName>
    <definedName name="PRI_MENU" localSheetId="8">#REF!</definedName>
    <definedName name="PRI_MENU" localSheetId="9">#REF!</definedName>
    <definedName name="PRI_MENU" localSheetId="7">#REF!</definedName>
    <definedName name="PRI_MENU">#REF!</definedName>
    <definedName name="_xlnm.Print_Area" localSheetId="4">Congregationalist!$A$1:$H$38</definedName>
    <definedName name="_xlnm.Print_Area" localSheetId="3">'Congregationalist Large'!$A$1:$H$26</definedName>
    <definedName name="_xlnm.Print_Area" localSheetId="0">Cover!$A$1:$K$41</definedName>
    <definedName name="_xlnm.Print_Area" localSheetId="5">Jewish!$A$1:$H$37</definedName>
    <definedName name="_xlnm.Print_Area" localSheetId="6">Preliminaries!$A$1:$H$42</definedName>
    <definedName name="_xlnm.Print_Area" localSheetId="7">Rates!$A$1:$H$39</definedName>
    <definedName name="_xlnm.Print_Area" localSheetId="1">Summary!$A$1:$I$40</definedName>
    <definedName name="Print_Area_MI" localSheetId="4">#REF!</definedName>
    <definedName name="Print_Area_MI" localSheetId="3">#REF!</definedName>
    <definedName name="Print_Area_MI" localSheetId="5">#REF!</definedName>
    <definedName name="Print_Area_MI" localSheetId="11">#REF!</definedName>
    <definedName name="Print_Area_MI" localSheetId="6">#REF!</definedName>
    <definedName name="Print_Area_MI" localSheetId="8">#REF!</definedName>
    <definedName name="Print_Area_MI" localSheetId="9">#REF!</definedName>
    <definedName name="Print_Area_MI" localSheetId="7">#REF!</definedName>
    <definedName name="Print_Area_MI">#REF!</definedName>
    <definedName name="_xlnm.Print_Titles" localSheetId="4">Congregationalist!$1:$10</definedName>
    <definedName name="_xlnm.Print_Titles" localSheetId="3">'Congregationalist Large'!$1:$10</definedName>
    <definedName name="_xlnm.Print_Titles" localSheetId="5">Jewish!$1:$10</definedName>
    <definedName name="_xlnm.Print_Titles" localSheetId="6">Preliminaries!$1:$11</definedName>
    <definedName name="_xlnm.Print_Titles" localSheetId="7">Rates!$1:$11</definedName>
    <definedName name="RATE" localSheetId="4">#REF!</definedName>
    <definedName name="RATE" localSheetId="3">#REF!</definedName>
    <definedName name="RATE" localSheetId="5">#REF!</definedName>
    <definedName name="RATE" localSheetId="11">#REF!</definedName>
    <definedName name="RATE" localSheetId="6">#REF!</definedName>
    <definedName name="RATE" localSheetId="8">#REF!</definedName>
    <definedName name="RATE" localSheetId="9">#REF!</definedName>
    <definedName name="RATE" localSheetId="7">#REF!</definedName>
    <definedName name="RATE">#REF!</definedName>
    <definedName name="Roads" localSheetId="4">#REF!</definedName>
    <definedName name="Roads" localSheetId="3">#REF!</definedName>
    <definedName name="Roads" localSheetId="5">#REF!</definedName>
    <definedName name="Roads" localSheetId="11">#REF!</definedName>
    <definedName name="Roads" localSheetId="6">#REF!</definedName>
    <definedName name="Roads" localSheetId="8">#REF!</definedName>
    <definedName name="Roads" localSheetId="9">#REF!</definedName>
    <definedName name="Roads" localSheetId="7">#REF!</definedName>
    <definedName name="Roads">#REF!</definedName>
    <definedName name="Roof" localSheetId="4">'[1]2A - 2H'!#REF!</definedName>
    <definedName name="Roof" localSheetId="3">'[1]2A - 2H'!#REF!</definedName>
    <definedName name="Roof" localSheetId="0">'[1]2A - 2H'!#REF!</definedName>
    <definedName name="Roof" localSheetId="5">'[1]2A - 2H'!#REF!</definedName>
    <definedName name="ROOF" localSheetId="11">#REF!</definedName>
    <definedName name="Roof" localSheetId="6">'[1]2A - 2H'!#REF!</definedName>
    <definedName name="ROOF" localSheetId="8">#REF!</definedName>
    <definedName name="ROOF" localSheetId="9">#REF!</definedName>
    <definedName name="Roof" localSheetId="7">'[1]2A - 2H'!#REF!</definedName>
    <definedName name="Roof" localSheetId="1">'[1]2A - 2H'!#REF!</definedName>
    <definedName name="ROOF">#REF!</definedName>
    <definedName name="roofing" localSheetId="4">'[2]2A - 2H'!#REF!</definedName>
    <definedName name="roofing" localSheetId="3">'[2]2A - 2H'!#REF!</definedName>
    <definedName name="roofing" localSheetId="5">'[2]2A - 2H'!#REF!</definedName>
    <definedName name="roofing" localSheetId="11">'[2]2A - 2H'!#REF!</definedName>
    <definedName name="roofing" localSheetId="6">'[2]2A - 2H'!#REF!</definedName>
    <definedName name="roofing" localSheetId="8">'[2]2A - 2H'!#REF!</definedName>
    <definedName name="roofing" localSheetId="9">'[2]2A - 2H'!#REF!</definedName>
    <definedName name="roofing" localSheetId="7">'[2]2A - 2H'!#REF!</definedName>
    <definedName name="roofing">'[2]2A - 2H'!#REF!</definedName>
    <definedName name="SERVICE" localSheetId="4">#REF!</definedName>
    <definedName name="SERVICE" localSheetId="3">#REF!</definedName>
    <definedName name="SERVICE" localSheetId="5">#REF!</definedName>
    <definedName name="SERVICE" localSheetId="11">#REF!</definedName>
    <definedName name="SERVICE" localSheetId="6">#REF!</definedName>
    <definedName name="SERVICE" localSheetId="8">#REF!</definedName>
    <definedName name="SERVICE" localSheetId="9">#REF!</definedName>
    <definedName name="SERVICE" localSheetId="7">#REF!</definedName>
    <definedName name="SERVICE">#REF!</definedName>
    <definedName name="Services" localSheetId="4">#REF!</definedName>
    <definedName name="Services" localSheetId="3">#REF!</definedName>
    <definedName name="Services" localSheetId="0">#REF!</definedName>
    <definedName name="Services" localSheetId="5">#REF!</definedName>
    <definedName name="Services" localSheetId="11">#REF!</definedName>
    <definedName name="Services" localSheetId="6">#REF!</definedName>
    <definedName name="Services" localSheetId="8">#REF!</definedName>
    <definedName name="Services" localSheetId="9">#REF!</definedName>
    <definedName name="Services" localSheetId="7">#REF!</definedName>
    <definedName name="Services" localSheetId="1">#REF!</definedName>
    <definedName name="Services">#REF!</definedName>
    <definedName name="Services_Installations" localSheetId="4">#REF!</definedName>
    <definedName name="Services_Installations" localSheetId="3">#REF!</definedName>
    <definedName name="Services_Installations" localSheetId="5">#REF!</definedName>
    <definedName name="Services_Installations" localSheetId="11">#REF!</definedName>
    <definedName name="Services_Installations" localSheetId="6">#REF!</definedName>
    <definedName name="Services_Installations" localSheetId="8">#REF!</definedName>
    <definedName name="Services_Installations" localSheetId="9">#REF!</definedName>
    <definedName name="Services_Installations" localSheetId="7">#REF!</definedName>
    <definedName name="Services_Installations">#REF!</definedName>
    <definedName name="Structures" localSheetId="4">#REF!</definedName>
    <definedName name="Structures" localSheetId="3">#REF!</definedName>
    <definedName name="Structures" localSheetId="0">#REF!</definedName>
    <definedName name="Structures" localSheetId="5">#REF!</definedName>
    <definedName name="Structures" localSheetId="11">#REF!</definedName>
    <definedName name="Structures" localSheetId="6">#REF!</definedName>
    <definedName name="Structures" localSheetId="8">#REF!</definedName>
    <definedName name="Structures" localSheetId="9">#REF!</definedName>
    <definedName name="Structures" localSheetId="7">#REF!</definedName>
    <definedName name="Structures" localSheetId="1">#REF!</definedName>
    <definedName name="Structures">#REF!</definedName>
    <definedName name="Substructure" localSheetId="4">#REF!</definedName>
    <definedName name="Substructure" localSheetId="3">#REF!</definedName>
    <definedName name="Substructure" localSheetId="5">#REF!</definedName>
    <definedName name="Substructure" localSheetId="11">#REF!</definedName>
    <definedName name="Substructure" localSheetId="6">#REF!</definedName>
    <definedName name="Substructure" localSheetId="8">#REF!</definedName>
    <definedName name="Substructure" localSheetId="9">#REF!</definedName>
    <definedName name="Substructure" localSheetId="7">#REF!</definedName>
    <definedName name="Substructure">#REF!</definedName>
    <definedName name="SUMMARY" localSheetId="4">#REF!</definedName>
    <definedName name="SUMMARY" localSheetId="3">#REF!</definedName>
    <definedName name="SUMMARY" localSheetId="5">#REF!</definedName>
    <definedName name="SUMMARY" localSheetId="11">#REF!</definedName>
    <definedName name="SUMMARY" localSheetId="6">#REF!</definedName>
    <definedName name="SUMMARY" localSheetId="8">#REF!</definedName>
    <definedName name="SUMMARY" localSheetId="9">#REF!</definedName>
    <definedName name="SUMMARY" localSheetId="7">#REF!</definedName>
    <definedName name="SUMMARY">#REF!</definedName>
    <definedName name="Superstructure" localSheetId="4">#REF!</definedName>
    <definedName name="Superstructure" localSheetId="3">#REF!</definedName>
    <definedName name="Superstructure" localSheetId="5">#REF!</definedName>
    <definedName name="Superstructure" localSheetId="11">#REF!</definedName>
    <definedName name="Superstructure" localSheetId="6">#REF!</definedName>
    <definedName name="Superstructure" localSheetId="8">#REF!</definedName>
    <definedName name="Superstructure" localSheetId="9">#REF!</definedName>
    <definedName name="Superstructure" localSheetId="7">#REF!</definedName>
    <definedName name="Superstructure">#REF!</definedName>
    <definedName name="Tempworks" localSheetId="4">#REF!</definedName>
    <definedName name="Tempworks" localSheetId="3">#REF!</definedName>
    <definedName name="Tempworks" localSheetId="0">#REF!</definedName>
    <definedName name="Tempworks" localSheetId="5">#REF!</definedName>
    <definedName name="Tempworks" localSheetId="11">#REF!</definedName>
    <definedName name="Tempworks" localSheetId="6">#REF!</definedName>
    <definedName name="Tempworks" localSheetId="8">#REF!</definedName>
    <definedName name="Tempworks" localSheetId="9">#REF!</definedName>
    <definedName name="Tempworks" localSheetId="7">#REF!</definedName>
    <definedName name="Tempworks" localSheetId="1">#REF!</definedName>
    <definedName name="Tempworks">#REF!</definedName>
    <definedName name="TITLE" localSheetId="4">#REF!</definedName>
    <definedName name="TITLE" localSheetId="3">#REF!</definedName>
    <definedName name="TITLE" localSheetId="5">#REF!</definedName>
    <definedName name="TITLE" localSheetId="11">#REF!</definedName>
    <definedName name="TITLE" localSheetId="6">#REF!</definedName>
    <definedName name="TITLE" localSheetId="8">#REF!</definedName>
    <definedName name="TITLE" localSheetId="9">#REF!</definedName>
    <definedName name="TITLE" localSheetId="7">#REF!</definedName>
    <definedName name="TITLE">#REF!</definedName>
    <definedName name="Total" localSheetId="4">#REF!</definedName>
    <definedName name="Total" localSheetId="3">#REF!</definedName>
    <definedName name="Total" localSheetId="5">#REF!</definedName>
    <definedName name="Total" localSheetId="11">#REF!</definedName>
    <definedName name="Total" localSheetId="6">#REF!</definedName>
    <definedName name="Total" localSheetId="8">#REF!</definedName>
    <definedName name="Total" localSheetId="9">#REF!</definedName>
    <definedName name="Total" localSheetId="7">#REF!</definedName>
    <definedName name="Total">#REF!</definedName>
    <definedName name="wways" localSheetId="4">#REF!</definedName>
    <definedName name="wways" localSheetId="3">#REF!</definedName>
    <definedName name="wways" localSheetId="0">#REF!</definedName>
    <definedName name="wways" localSheetId="5">#REF!</definedName>
    <definedName name="wways" localSheetId="11">#REF!</definedName>
    <definedName name="wways" localSheetId="6">#REF!</definedName>
    <definedName name="wways" localSheetId="8">#REF!</definedName>
    <definedName name="wways" localSheetId="9">#REF!</definedName>
    <definedName name="wways" localSheetId="7">#REF!</definedName>
    <definedName name="wways" localSheetId="1">#REF!</definedName>
    <definedName name="wways">#REF!</definedName>
  </definedNames>
  <calcPr calcId="191029"/>
</workbook>
</file>

<file path=xl/calcChain.xml><?xml version="1.0" encoding="utf-8"?>
<calcChain xmlns="http://schemas.openxmlformats.org/spreadsheetml/2006/main">
  <c r="G17" i="33" l="1"/>
  <c r="G24" i="51"/>
  <c r="G36" i="48" l="1"/>
  <c r="G35" i="50" l="1"/>
  <c r="G36" i="49"/>
  <c r="G28" i="48" l="1"/>
  <c r="G21" i="33" l="1"/>
  <c r="G19" i="33" l="1"/>
  <c r="G25" i="48" l="1"/>
  <c r="G35" i="48"/>
  <c r="G34" i="48"/>
  <c r="G33" i="48"/>
  <c r="G29" i="48"/>
  <c r="G24" i="48"/>
  <c r="G21" i="48"/>
  <c r="G20" i="48"/>
  <c r="G30" i="48"/>
  <c r="G22" i="48"/>
  <c r="G17" i="48"/>
  <c r="E82" i="37"/>
  <c r="E81" i="37"/>
  <c r="E80" i="37"/>
  <c r="E79" i="37"/>
  <c r="D49" i="45"/>
  <c r="G49" i="45" s="1"/>
  <c r="D50" i="45"/>
  <c r="G52" i="45"/>
  <c r="I46" i="45"/>
  <c r="I45" i="45"/>
  <c r="I44" i="45"/>
  <c r="F37" i="45"/>
  <c r="F33" i="45"/>
  <c r="F32" i="45"/>
  <c r="O28" i="45"/>
  <c r="E28" i="45"/>
  <c r="N26" i="45"/>
  <c r="E23" i="45"/>
  <c r="N22" i="45"/>
  <c r="N15" i="45"/>
  <c r="G14" i="45"/>
  <c r="C14" i="45"/>
  <c r="G40" i="48" l="1"/>
  <c r="G50" i="45"/>
  <c r="O48" i="37"/>
  <c r="N37" i="37"/>
  <c r="N30" i="37"/>
  <c r="N23" i="37"/>
  <c r="F82" i="37"/>
  <c r="F81" i="37"/>
  <c r="F80" i="37"/>
  <c r="F79" i="37"/>
  <c r="F52" i="37"/>
  <c r="D54" i="37"/>
  <c r="F54" i="37" s="1"/>
  <c r="D53" i="37"/>
  <c r="F53" i="37" s="1"/>
  <c r="F60" i="37"/>
  <c r="F59" i="37"/>
  <c r="D76" i="37"/>
  <c r="D74" i="37"/>
  <c r="D82" i="37"/>
  <c r="D79" i="37"/>
  <c r="D81" i="37"/>
  <c r="D80" i="37"/>
  <c r="E34" i="37"/>
  <c r="D47" i="37"/>
  <c r="D19" i="37"/>
  <c r="E20" i="37" s="1"/>
  <c r="C17" i="40"/>
  <c r="E48" i="37" l="1"/>
  <c r="D75" i="37"/>
  <c r="G23" i="33" l="1"/>
  <c r="G25" i="33" s="1"/>
  <c r="C22" i="37"/>
  <c r="E73" i="41"/>
  <c r="E72" i="41"/>
  <c r="C71" i="41"/>
  <c r="C74" i="41" s="1"/>
  <c r="E57" i="41"/>
  <c r="E56" i="41"/>
  <c r="E55" i="41"/>
  <c r="E54" i="41"/>
  <c r="E53" i="41"/>
  <c r="E52" i="41"/>
  <c r="E51" i="41"/>
  <c r="I47" i="41"/>
  <c r="I46" i="41"/>
  <c r="I45" i="41"/>
  <c r="C45" i="41"/>
  <c r="I44" i="41"/>
  <c r="F44" i="41"/>
  <c r="J14" i="41"/>
  <c r="C14" i="41"/>
  <c r="E71" i="41" l="1"/>
  <c r="E74" i="41" s="1"/>
  <c r="I48" i="41"/>
  <c r="I69" i="37"/>
  <c r="I70" i="37"/>
  <c r="G78" i="37"/>
  <c r="G75" i="37"/>
  <c r="G74" i="37"/>
  <c r="I67" i="37"/>
  <c r="G22" i="37"/>
  <c r="C14" i="40"/>
  <c r="C13" i="23" l="1"/>
  <c r="C14" i="23"/>
  <c r="D68" i="39"/>
  <c r="D67" i="39"/>
  <c r="D49" i="39"/>
  <c r="D47" i="39"/>
  <c r="D46" i="39"/>
  <c r="D45" i="39"/>
  <c r="D27" i="39"/>
  <c r="C62" i="39"/>
  <c r="D62" i="39" s="1"/>
  <c r="C61" i="39"/>
  <c r="D61" i="39" s="1"/>
  <c r="C60" i="39"/>
  <c r="D60" i="39" s="1"/>
  <c r="C59" i="39"/>
  <c r="D59" i="39" s="1"/>
  <c r="C34" i="39"/>
  <c r="D34" i="39" s="1"/>
  <c r="C58" i="39"/>
  <c r="D58" i="39" s="1"/>
  <c r="C57" i="39"/>
  <c r="D57" i="39" s="1"/>
  <c r="C54" i="39"/>
  <c r="D54" i="39" s="1"/>
  <c r="C33" i="39"/>
  <c r="D33" i="39" s="1"/>
  <c r="C56" i="39"/>
  <c r="D56" i="39" s="1"/>
  <c r="C55" i="39"/>
  <c r="D55" i="39" s="1"/>
  <c r="C69" i="39"/>
  <c r="D69" i="39" s="1"/>
  <c r="C68" i="39"/>
  <c r="C51" i="39"/>
  <c r="D51" i="39" s="1"/>
  <c r="C52" i="39"/>
  <c r="D52" i="39" s="1"/>
  <c r="C53" i="39"/>
  <c r="D53" i="39" s="1"/>
  <c r="C50" i="39"/>
  <c r="D50" i="39" s="1"/>
  <c r="C48" i="39"/>
  <c r="D48" i="39" s="1"/>
  <c r="C28" i="39"/>
  <c r="D28" i="39" s="1"/>
  <c r="C32" i="39"/>
  <c r="D32" i="39" s="1"/>
  <c r="C47" i="39"/>
  <c r="C46" i="39"/>
  <c r="C41" i="39"/>
  <c r="D41" i="39" s="1"/>
  <c r="C44" i="39"/>
  <c r="D44" i="39" s="1"/>
  <c r="C31" i="39"/>
  <c r="D31" i="39" s="1"/>
  <c r="C43" i="39"/>
  <c r="D43" i="39" s="1"/>
  <c r="C30" i="39"/>
  <c r="D30" i="39" s="1"/>
  <c r="C42" i="39"/>
  <c r="D42" i="39" s="1"/>
  <c r="C27" i="39"/>
  <c r="C40" i="39"/>
  <c r="D40" i="39" s="1"/>
  <c r="C39" i="39"/>
  <c r="D39" i="39" s="1"/>
  <c r="C38" i="39"/>
  <c r="D38" i="39" s="1"/>
  <c r="D71" i="39" l="1"/>
  <c r="D14" i="23" l="1"/>
  <c r="C27" i="40" l="1"/>
  <c r="D18" i="23" l="1"/>
  <c r="C16" i="23" l="1"/>
  <c r="D17" i="23"/>
  <c r="D13" i="23"/>
  <c r="C19" i="23" l="1"/>
  <c r="D16" i="23"/>
  <c r="D19" i="23" s="1"/>
  <c r="G27" i="33" l="1"/>
</calcChain>
</file>

<file path=xl/sharedStrings.xml><?xml version="1.0" encoding="utf-8"?>
<sst xmlns="http://schemas.openxmlformats.org/spreadsheetml/2006/main" count="621" uniqueCount="366">
  <si>
    <t>m2</t>
  </si>
  <si>
    <t>Rate</t>
  </si>
  <si>
    <t>item</t>
  </si>
  <si>
    <t>Description</t>
  </si>
  <si>
    <t>Quantity</t>
  </si>
  <si>
    <t>Total</t>
  </si>
  <si>
    <t>Area Schedule</t>
  </si>
  <si>
    <t>ft2</t>
  </si>
  <si>
    <t>for</t>
  </si>
  <si>
    <t>No.</t>
  </si>
  <si>
    <t>Units</t>
  </si>
  <si>
    <t>Cost</t>
  </si>
  <si>
    <t>£</t>
  </si>
  <si>
    <t>at</t>
  </si>
  <si>
    <t>Chartered
Quantity
Surveyors</t>
  </si>
  <si>
    <t>Project
Management</t>
  </si>
  <si>
    <t>Internal Floor Areas</t>
  </si>
  <si>
    <t>To Summary</t>
  </si>
  <si>
    <t xml:space="preserve"> </t>
  </si>
  <si>
    <t>Sub total</t>
  </si>
  <si>
    <t>Notes</t>
  </si>
  <si>
    <t>Project:  Combe House</t>
  </si>
  <si>
    <t>Address: Salcombe, Devon</t>
  </si>
  <si>
    <t>Date: August 2014</t>
  </si>
  <si>
    <t>Window  8.50 wide x 3.0m high</t>
  </si>
  <si>
    <t xml:space="preserve">Windows 2.5 x 3.0m </t>
  </si>
  <si>
    <t xml:space="preserve">Windows 1.5 x 3.0m </t>
  </si>
  <si>
    <t>Corner window 5.0 x 3.0m</t>
  </si>
  <si>
    <t xml:space="preserve">Windows 1.0 x 2.0m </t>
  </si>
  <si>
    <t xml:space="preserve">Windows 1.5 x 2.0m </t>
  </si>
  <si>
    <t xml:space="preserve">Windows 2.5 x 2.0m </t>
  </si>
  <si>
    <t xml:space="preserve">Windows 3.0 x 2.0m </t>
  </si>
  <si>
    <t xml:space="preserve">Windows 2.5 x 1.0m </t>
  </si>
  <si>
    <t xml:space="preserve">Windows 1.0 x 1.25m </t>
  </si>
  <si>
    <t xml:space="preserve">Windows 0.9 x 3.0m </t>
  </si>
  <si>
    <t>Sliding doors ; 2.50 x 3.0m</t>
  </si>
  <si>
    <t>Corner window 8.0 x 2.4m</t>
  </si>
  <si>
    <t>Corner window 4.0 x 2.4m</t>
  </si>
  <si>
    <t xml:space="preserve">Windows 0.75 x 2.4m </t>
  </si>
  <si>
    <t xml:space="preserve">Windows 1.5 x 2.4m </t>
  </si>
  <si>
    <t>Corner window 5.0 x 2.4m</t>
  </si>
  <si>
    <t xml:space="preserve">Windows 2.0 x 2.4m </t>
  </si>
  <si>
    <t xml:space="preserve">Windows 2.5 x 2.4m </t>
  </si>
  <si>
    <r>
      <t xml:space="preserve">Report:   </t>
    </r>
    <r>
      <rPr>
        <b/>
        <sz val="10"/>
        <color theme="4"/>
        <rFont val="Arial"/>
        <family val="2"/>
      </rPr>
      <t>Preliminary Cost Estimate</t>
    </r>
  </si>
  <si>
    <t>Eyebrow window 8.5 x max 1.0m</t>
  </si>
  <si>
    <t>Main Entrance Door; high quality timber</t>
  </si>
  <si>
    <t>New House Only</t>
  </si>
  <si>
    <t>Excluding terraces/decking</t>
  </si>
  <si>
    <t>Version 3</t>
  </si>
  <si>
    <t>CDM Consultants</t>
  </si>
  <si>
    <t>Dog / wet suit room</t>
  </si>
  <si>
    <t>Lobby</t>
  </si>
  <si>
    <t>TV / study</t>
  </si>
  <si>
    <t>Living room</t>
  </si>
  <si>
    <t>Hall</t>
  </si>
  <si>
    <t>Garage</t>
  </si>
  <si>
    <t>Bedroom 1</t>
  </si>
  <si>
    <t xml:space="preserve">Bedroom 2 </t>
  </si>
  <si>
    <t>Ensuite</t>
  </si>
  <si>
    <t>Bedroom 3</t>
  </si>
  <si>
    <t>Bedroom 4</t>
  </si>
  <si>
    <t>Bedroom 5</t>
  </si>
  <si>
    <t>Sun terrace</t>
  </si>
  <si>
    <t>HBT.181.01b</t>
  </si>
  <si>
    <t>HBT.181.02b</t>
  </si>
  <si>
    <t xml:space="preserve">WC's </t>
  </si>
  <si>
    <t>WHB's</t>
  </si>
  <si>
    <t>Showers</t>
  </si>
  <si>
    <t>Baths</t>
  </si>
  <si>
    <t>nr</t>
  </si>
  <si>
    <t>GIFA GF</t>
  </si>
  <si>
    <t>Total GIFA</t>
  </si>
  <si>
    <t>Total room areas</t>
  </si>
  <si>
    <t>difference for int walls, fire place, etc</t>
  </si>
  <si>
    <t xml:space="preserve">Render </t>
  </si>
  <si>
    <t>per</t>
  </si>
  <si>
    <t xml:space="preserve">Windows </t>
  </si>
  <si>
    <t>Address:  Trevose, Cornwall</t>
  </si>
  <si>
    <t>Project:   Chy an Porth</t>
  </si>
  <si>
    <t>Date: September 2016</t>
  </si>
  <si>
    <t>Version 1</t>
  </si>
  <si>
    <t>Ground Floor</t>
  </si>
  <si>
    <t>First Floor</t>
  </si>
  <si>
    <r>
      <t xml:space="preserve">Report:    </t>
    </r>
    <r>
      <rPr>
        <b/>
        <sz val="10"/>
        <color theme="4"/>
        <rFont val="Arial"/>
        <family val="2"/>
      </rPr>
      <t>Preliminary Cost Estimate</t>
    </r>
  </si>
  <si>
    <t>Vertical wood cladding</t>
  </si>
  <si>
    <t>Extra over for standing seam</t>
  </si>
  <si>
    <t>Circular head</t>
  </si>
  <si>
    <t>Angled head</t>
  </si>
  <si>
    <t>4.00x2.45</t>
  </si>
  <si>
    <t>2.20x2.20</t>
  </si>
  <si>
    <t>2.80*0.90</t>
  </si>
  <si>
    <t>0.60x0.60</t>
  </si>
  <si>
    <t>1.70x1.70</t>
  </si>
  <si>
    <t>Standard head</t>
  </si>
  <si>
    <t>1.50x1.50</t>
  </si>
  <si>
    <t>1.50*2.10-0.60</t>
  </si>
  <si>
    <t>1.50*2.10-0.70</t>
  </si>
  <si>
    <t>2.00*0.70</t>
  </si>
  <si>
    <t>0.80.1.00</t>
  </si>
  <si>
    <t>1.50x1.05</t>
  </si>
  <si>
    <t>1.50x0.70</t>
  </si>
  <si>
    <t>0.95*1.50-0.90</t>
  </si>
  <si>
    <t>0.70dia</t>
  </si>
  <si>
    <t>0.90x0.40; fixed</t>
  </si>
  <si>
    <t>2.00x0.70; fixed</t>
  </si>
  <si>
    <t>2.35x2.35; opening</t>
  </si>
  <si>
    <t>1.60x2.40; fixed</t>
  </si>
  <si>
    <t>1.70x0.40; fixed</t>
  </si>
  <si>
    <t>1.80x1.10; fixed</t>
  </si>
  <si>
    <t>1.00x0.60</t>
  </si>
  <si>
    <t>Curved transoms</t>
  </si>
  <si>
    <t>1.80x1.80</t>
  </si>
  <si>
    <t>0.95*1.70-0.60</t>
  </si>
  <si>
    <t>0.80x0.60; opening</t>
  </si>
  <si>
    <t>1.50x0.90; opening</t>
  </si>
  <si>
    <t>1.60x1.50; opening door</t>
  </si>
  <si>
    <t>1.25*2.45; fixed</t>
  </si>
  <si>
    <t>0.85x2.10; opening door</t>
  </si>
  <si>
    <t>3.30*2.10; opening doors</t>
  </si>
  <si>
    <t>0.95*1.1-0.4</t>
  </si>
  <si>
    <t>1.10x1.10; opening</t>
  </si>
  <si>
    <t>1.90x1.10 opening</t>
  </si>
  <si>
    <t>0.95*0.95; opening</t>
  </si>
  <si>
    <t>1.80x2.40; fixed</t>
  </si>
  <si>
    <t>Standard doorsets</t>
  </si>
  <si>
    <t>Radiators not underfloor heating to first floor</t>
  </si>
  <si>
    <t>Reduce external lighting</t>
  </si>
  <si>
    <t>Saving on contractors costs (prelims/ohp) on above</t>
  </si>
  <si>
    <t>Approx Saving</t>
  </si>
  <si>
    <t>Rear Lobby</t>
  </si>
  <si>
    <t>Kitchen/Dining/Utility</t>
  </si>
  <si>
    <t>Ground floor</t>
  </si>
  <si>
    <t>First floor</t>
  </si>
  <si>
    <t>Staircase/Landing</t>
  </si>
  <si>
    <t>Bathroom</t>
  </si>
  <si>
    <t>Internal single doors</t>
  </si>
  <si>
    <t>Ground</t>
  </si>
  <si>
    <t>First</t>
  </si>
  <si>
    <t>GIFA 1st</t>
  </si>
  <si>
    <t>External Doors</t>
  </si>
  <si>
    <t>Lobby doors with glazed screen</t>
  </si>
  <si>
    <t>Stairs/landing</t>
  </si>
  <si>
    <t>check</t>
  </si>
  <si>
    <t>Main Entrance Door and screen</t>
  </si>
  <si>
    <t>Omit cupola</t>
  </si>
  <si>
    <t>Standard not lindap gutters</t>
  </si>
  <si>
    <t>Grey UPVc not aluminium windows</t>
  </si>
  <si>
    <t>Comments</t>
  </si>
  <si>
    <t>Omit the large chimney, for stainless steel flue</t>
  </si>
  <si>
    <t>Reduce extent of glazing  e.g. normal window to bedroom 5</t>
  </si>
  <si>
    <t>Omit wardrobes - install at later date</t>
  </si>
  <si>
    <t>Omit Rendered retaining walls; profile garden</t>
  </si>
  <si>
    <t>Reduce extent of living room by 1.25m</t>
  </si>
  <si>
    <t>Omit external balcony to bedroom 2-4 (see note below)</t>
  </si>
  <si>
    <t>Rationalise wetsuit laundry</t>
  </si>
  <si>
    <t>Utility and TV/Study currently priced as stone floor - amend to ceramic tile/carpet</t>
  </si>
  <si>
    <t>5. The round windows to upper floor would need to be opaque glass (behind WC ), suggest suntubes to bathrooms?</t>
  </si>
  <si>
    <t>Reduce contingency (proprotionate)</t>
  </si>
  <si>
    <t>1. Simplify the rear elevation - particular bedroom 5 to take out the flat roof over the laundry room and rear lobby</t>
  </si>
  <si>
    <t>3. Is the TV/Study considered to be a snug if so reduce glazing and change the shape to suit TV  and desk arrangement</t>
  </si>
  <si>
    <t>4. The living room is large there is a lot of space around the seating area, so this could be rationalised</t>
  </si>
  <si>
    <t>6. Underfloor heating doesn't work well with carpets, so suggest radiators to first floor</t>
  </si>
  <si>
    <t>Down stairs WC</t>
  </si>
  <si>
    <t>Cupboards</t>
  </si>
  <si>
    <t>Windows</t>
  </si>
  <si>
    <t>Roof area</t>
  </si>
  <si>
    <t xml:space="preserve">2. The internal balcony could be a drainage/flooding risk to house if leaf mould blocks the drainage outfall </t>
  </si>
  <si>
    <t>Opportunities List</t>
  </si>
  <si>
    <t>Opportunity Realised</t>
  </si>
  <si>
    <t>Opportunity Part Realised</t>
  </si>
  <si>
    <t>Omit 1 ensuite (1 WC added to ground floor)</t>
  </si>
  <si>
    <t xml:space="preserve">Key </t>
  </si>
  <si>
    <t>Project:   Replacement Dwelling, Siverbow Farm</t>
  </si>
  <si>
    <t>Address:  Chacewater, Truro</t>
  </si>
  <si>
    <t>Date: November 2018</t>
  </si>
  <si>
    <t>Cost Summary</t>
  </si>
  <si>
    <t>New House</t>
  </si>
  <si>
    <t>Basement floor</t>
  </si>
  <si>
    <t>Plant Room</t>
  </si>
  <si>
    <t>Wine Cellar</t>
  </si>
  <si>
    <t>Archive Store</t>
  </si>
  <si>
    <t>Utility</t>
  </si>
  <si>
    <t>Secure Store</t>
  </si>
  <si>
    <t>Corridor</t>
  </si>
  <si>
    <t>Subtotal</t>
  </si>
  <si>
    <t>Entrance Hall</t>
  </si>
  <si>
    <t>WC</t>
  </si>
  <si>
    <t>Hobby Room</t>
  </si>
  <si>
    <t>TV Room</t>
  </si>
  <si>
    <t>Living Room</t>
  </si>
  <si>
    <t>Dining / Kitchen</t>
  </si>
  <si>
    <t>Pantry</t>
  </si>
  <si>
    <t>Boot Room</t>
  </si>
  <si>
    <t>Shower Room</t>
  </si>
  <si>
    <t>Sundries</t>
  </si>
  <si>
    <t>Dressing</t>
  </si>
  <si>
    <t>Ensuire</t>
  </si>
  <si>
    <t>Drress</t>
  </si>
  <si>
    <t>Ensuites</t>
  </si>
  <si>
    <t>Gallery</t>
  </si>
  <si>
    <t>Basment doors</t>
  </si>
  <si>
    <t>Ground floor doors</t>
  </si>
  <si>
    <t>Ground floor double doors</t>
  </si>
  <si>
    <t>Secret doors</t>
  </si>
  <si>
    <t>First floor doors</t>
  </si>
  <si>
    <t>2 not shown</t>
  </si>
  <si>
    <t>Double sliding doors</t>
  </si>
  <si>
    <t>First Floor; openable</t>
  </si>
  <si>
    <t>First Floor large fixed glazing</t>
  </si>
  <si>
    <t>Ground Floor; openable</t>
  </si>
  <si>
    <t>Double doors to veranda</t>
  </si>
  <si>
    <t>Ground floor large fixed glazing</t>
  </si>
  <si>
    <t>Stone</t>
  </si>
  <si>
    <t>Stone lintel</t>
  </si>
  <si>
    <t>Side Door</t>
  </si>
  <si>
    <t>Partitions</t>
  </si>
  <si>
    <t>Basement</t>
  </si>
  <si>
    <t>Blockwork</t>
  </si>
  <si>
    <t>Ground-First</t>
  </si>
  <si>
    <t>Tiling</t>
  </si>
  <si>
    <t>Snug</t>
  </si>
  <si>
    <t>Sockets</t>
  </si>
  <si>
    <t>Lights</t>
  </si>
  <si>
    <t>Ancillary Building</t>
  </si>
  <si>
    <t xml:space="preserve">Office </t>
  </si>
  <si>
    <t>Core</t>
  </si>
  <si>
    <t>Workshop</t>
  </si>
  <si>
    <t>Bedroom</t>
  </si>
  <si>
    <t>Main Entrance Door</t>
  </si>
  <si>
    <t>Ground floor double doors - store</t>
  </si>
  <si>
    <t>Workshop doors</t>
  </si>
  <si>
    <t>Garage doors</t>
  </si>
  <si>
    <t>Render</t>
  </si>
  <si>
    <t>Slate</t>
  </si>
  <si>
    <t>trims</t>
  </si>
  <si>
    <t>Preliminaries</t>
  </si>
  <si>
    <t>weeks</t>
  </si>
  <si>
    <t>Site Establishment</t>
  </si>
  <si>
    <t>Plant</t>
  </si>
  <si>
    <t>Other</t>
  </si>
  <si>
    <t>Site Staff and Supervision</t>
  </si>
  <si>
    <t>Ponsharden, Falmouth</t>
  </si>
  <si>
    <t>Project:   Ponsharden Cemeteries</t>
  </si>
  <si>
    <t>Address:  Ponsharden, Falmouth</t>
  </si>
  <si>
    <t>Congregationalist Cemetery Monuments</t>
  </si>
  <si>
    <t>C2</t>
  </si>
  <si>
    <t>C3</t>
  </si>
  <si>
    <t>C4</t>
  </si>
  <si>
    <t>C10</t>
  </si>
  <si>
    <t>C11</t>
  </si>
  <si>
    <t>C13</t>
  </si>
  <si>
    <t>C15</t>
  </si>
  <si>
    <t>C26</t>
  </si>
  <si>
    <t>C31</t>
  </si>
  <si>
    <t>C36</t>
  </si>
  <si>
    <t>C48</t>
  </si>
  <si>
    <t>C51</t>
  </si>
  <si>
    <t>C53</t>
  </si>
  <si>
    <t>C56</t>
  </si>
  <si>
    <t>C62</t>
  </si>
  <si>
    <t>C69</t>
  </si>
  <si>
    <t>C72</t>
  </si>
  <si>
    <t>C76</t>
  </si>
  <si>
    <t>C82</t>
  </si>
  <si>
    <t>Jewish Cemetery Monuments</t>
  </si>
  <si>
    <t>J2</t>
  </si>
  <si>
    <t>J5</t>
  </si>
  <si>
    <t>J10</t>
  </si>
  <si>
    <t>J11</t>
  </si>
  <si>
    <t>J13</t>
  </si>
  <si>
    <t>J15</t>
  </si>
  <si>
    <t>J23</t>
  </si>
  <si>
    <t>J24</t>
  </si>
  <si>
    <t>J25</t>
  </si>
  <si>
    <t>J28</t>
  </si>
  <si>
    <t>J29</t>
  </si>
  <si>
    <t>J30</t>
  </si>
  <si>
    <t>J31</t>
  </si>
  <si>
    <t>J32</t>
  </si>
  <si>
    <t>J33</t>
  </si>
  <si>
    <t>J34</t>
  </si>
  <si>
    <t>J41</t>
  </si>
  <si>
    <t>J42</t>
  </si>
  <si>
    <t>J43</t>
  </si>
  <si>
    <t>C34&amp;5</t>
  </si>
  <si>
    <t>Allow for cleaning; generally by volunteers</t>
  </si>
  <si>
    <t>Tender Pricing Schedule</t>
  </si>
  <si>
    <t>Heritage Restoration of Falmouth's</t>
  </si>
  <si>
    <t>Report:    Tender Pricing Schedule</t>
  </si>
  <si>
    <t>Conservation Specialist Named Sub-Contract</t>
  </si>
  <si>
    <t>Allow for all necessary sub-contract preliminaries items as required; itemise and price below</t>
  </si>
  <si>
    <t>Sub-Contract Preliminaries</t>
  </si>
  <si>
    <t>Repair and restoration works to Congregationalist and Jewish Cemeteries including headstones, monuments, etc</t>
  </si>
  <si>
    <t>Total Sub-Contract Cost</t>
  </si>
  <si>
    <t>Sub-Contractors OH&amp;P @        %</t>
  </si>
  <si>
    <t>Priority</t>
  </si>
  <si>
    <t>P3</t>
  </si>
  <si>
    <t xml:space="preserve">P3  </t>
  </si>
  <si>
    <t xml:space="preserve">INT1  </t>
  </si>
  <si>
    <t>INT1</t>
  </si>
  <si>
    <t>C93</t>
  </si>
  <si>
    <t xml:space="preserve">Relocation of Martha Gowenlock slate headstone to be added </t>
  </si>
  <si>
    <t>C43</t>
  </si>
  <si>
    <t>P2</t>
  </si>
  <si>
    <t>Monument reference C15; Green</t>
  </si>
  <si>
    <t>Monument reference C34 &amp; C35; McDowell</t>
  </si>
  <si>
    <t>Monument reference C93; Martha Gowenlock</t>
  </si>
  <si>
    <t>Not prioritised ?</t>
  </si>
  <si>
    <t>Monument reference C2; Elspet Spence</t>
  </si>
  <si>
    <t>Monument reference C43; Devonshire</t>
  </si>
  <si>
    <t>Monument reference C51; Mary Snell</t>
  </si>
  <si>
    <t>Monument reference C69; Alexander Robinson</t>
  </si>
  <si>
    <t>Monument reference J2; Nathan Vos</t>
  </si>
  <si>
    <t>Monument reference J5; Kitty Solomon</t>
  </si>
  <si>
    <t>Monument reference J10; Jacob Jacob</t>
  </si>
  <si>
    <t>Monument reference J11; Judith Lawrence</t>
  </si>
  <si>
    <t>Monument reference J13; Judith Harris</t>
  </si>
  <si>
    <t>Monument reference J15; Lewis Falkson</t>
  </si>
  <si>
    <t>Monument reference J23; Hart Elias</t>
  </si>
  <si>
    <t>Monument reference J24; Betsy Jacob</t>
  </si>
  <si>
    <t>Monument reference J25; Phoebe Simons</t>
  </si>
  <si>
    <t>Monument reference J28; Unknown</t>
  </si>
  <si>
    <t>Monument reference J29; Leah</t>
  </si>
  <si>
    <t>Monument reference J30; Unknown</t>
  </si>
  <si>
    <t>Monument reference J31; Moses Jacob</t>
  </si>
  <si>
    <t>Monument reference J34; Unknown</t>
  </si>
  <si>
    <t>Monument reference J41; Phoebe Moses</t>
  </si>
  <si>
    <t>Monument reference J42; Unknown</t>
  </si>
  <si>
    <t>Monument reference J43; Phoebe Joseph</t>
  </si>
  <si>
    <t>Monument reference C3; Celia Stephens</t>
  </si>
  <si>
    <t>Monument reference C4; Poat Family</t>
  </si>
  <si>
    <t>Monument reference C10; Margaret Downing</t>
  </si>
  <si>
    <t>Monument reference C11; William Merifield</t>
  </si>
  <si>
    <t>Monument reference C13; Downing Family</t>
  </si>
  <si>
    <t>Monument reference C26; James Mogg</t>
  </si>
  <si>
    <t>Monument reference C31; William Currant</t>
  </si>
  <si>
    <t>Monument reference C36; Unknown</t>
  </si>
  <si>
    <t>Monument reference C48; Charles Webber</t>
  </si>
  <si>
    <t>Monument reference C53; Ann Still</t>
  </si>
  <si>
    <t>Monument reference C56; John Symons</t>
  </si>
  <si>
    <t>Monument reference C62; Elizabeth Elliott</t>
  </si>
  <si>
    <t>Monument reference C72; James Nicholas</t>
  </si>
  <si>
    <t>Monument reference C76; George Mills</t>
  </si>
  <si>
    <t>Monument reference C82; Walter Morris</t>
  </si>
  <si>
    <t>Monument reference J32; Unknown</t>
  </si>
  <si>
    <t>Monument reference J33; Rabbi Saavil</t>
  </si>
  <si>
    <t>C40</t>
  </si>
  <si>
    <t>Monument reference C40; Mary Snell</t>
  </si>
  <si>
    <t>C55</t>
  </si>
  <si>
    <t>Monument reference C55; Amos Fish</t>
  </si>
  <si>
    <t>C86</t>
  </si>
  <si>
    <t>Monument reference C86; Mary Harris</t>
  </si>
  <si>
    <t>Congregationalist Cemetery Large Monuments</t>
  </si>
  <si>
    <t>C39</t>
  </si>
  <si>
    <t>Monument reference C39; John Halligey</t>
  </si>
  <si>
    <t>Main Contractor wiil provide main site facilities, welfare etc.</t>
  </si>
  <si>
    <t>February 2021</t>
  </si>
  <si>
    <t>Date: February 2021</t>
  </si>
  <si>
    <t>J3</t>
  </si>
  <si>
    <t>Monument reference J3; Sarah Kitty Jacob</t>
  </si>
  <si>
    <t>Ponsharden Cemeteries</t>
  </si>
  <si>
    <t>Summary</t>
  </si>
  <si>
    <t>Schedule of Rates</t>
  </si>
  <si>
    <t>The Specialist should list below all inclusive rates for items of work to be used for measuring and costing variations if necessary</t>
  </si>
  <si>
    <t>Include appropriate description, units and rates; not to be collected to tender summary</t>
  </si>
  <si>
    <t>Version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</si>
</sst>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d\,\ yyyy"/>
    <numFmt numFmtId="167" formatCode="0.00_);[Red]\(0.00\)"/>
    <numFmt numFmtId="168" formatCode="_-* #,##0.0_-;\-* #,##0.0_-;_-* &quot;-&quot;??_-;_-@_-"/>
    <numFmt numFmtId="169" formatCode="0.0"/>
  </numFmts>
  <fonts count="6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4"/>
      <color indexed="2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4"/>
      <color indexed="22"/>
      <name val="Arial"/>
      <family val="2"/>
    </font>
    <font>
      <b/>
      <sz val="16"/>
      <color indexed="48"/>
      <name val="Arial"/>
      <family val="2"/>
    </font>
    <font>
      <sz val="16"/>
      <color indexed="63"/>
      <name val="Arial"/>
      <family val="2"/>
    </font>
    <font>
      <b/>
      <sz val="12"/>
      <color indexed="22"/>
      <name val="Arial"/>
      <family val="2"/>
    </font>
    <font>
      <b/>
      <sz val="16"/>
      <color indexed="63"/>
      <name val="Arial"/>
      <family val="2"/>
    </font>
    <font>
      <b/>
      <sz val="14"/>
      <name val="Arial"/>
      <family val="2"/>
    </font>
    <font>
      <u/>
      <sz val="6"/>
      <color indexed="9"/>
      <name val="Arial"/>
      <family val="2"/>
    </font>
    <font>
      <b/>
      <sz val="16"/>
      <color indexed="48"/>
      <name val="Arial Narrow"/>
      <family val="2"/>
    </font>
    <font>
      <b/>
      <sz val="14"/>
      <color indexed="48"/>
      <name val="Arial"/>
      <family val="2"/>
    </font>
    <font>
      <b/>
      <sz val="14"/>
      <color indexed="48"/>
      <name val="Arial Narrow"/>
      <family val="2"/>
    </font>
    <font>
      <b/>
      <sz val="12"/>
      <color indexed="9"/>
      <name val="Arial"/>
      <family val="2"/>
    </font>
    <font>
      <sz val="7"/>
      <color indexed="6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b/>
      <sz val="10"/>
      <color theme="4"/>
      <name val="Arial"/>
      <family val="2"/>
    </font>
    <font>
      <i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 val="singleAccounting"/>
      <sz val="10"/>
      <name val="Arial"/>
      <family val="2"/>
    </font>
    <font>
      <u val="singleAccounting"/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theme="3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5" fontId="2" fillId="0" borderId="0" applyFill="0" applyBorder="0" applyAlignment="0" applyProtection="0"/>
    <xf numFmtId="166" fontId="2" fillId="0" borderId="0" applyFill="0" applyBorder="0" applyAlignment="0" applyProtection="0"/>
    <xf numFmtId="167" fontId="2" fillId="0" borderId="3"/>
    <xf numFmtId="0" fontId="14" fillId="0" borderId="0" applyNumberFormat="0" applyFill="0" applyBorder="0" applyAlignment="0" applyProtection="0"/>
    <xf numFmtId="2" fontId="2" fillId="0" borderId="0" applyFill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5" applyNumberFormat="0" applyFill="0" applyAlignment="0" applyProtection="0"/>
    <xf numFmtId="0" fontId="21" fillId="22" borderId="0" applyNumberFormat="0" applyBorder="0" applyAlignment="0" applyProtection="0"/>
    <xf numFmtId="0" fontId="22" fillId="23" borderId="6" applyNumberFormat="0" applyFont="0" applyAlignment="0" applyProtection="0"/>
    <xf numFmtId="0" fontId="23" fillId="20" borderId="7" applyNumberFormat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19" fillId="7" borderId="28" applyNumberFormat="0" applyAlignment="0" applyProtection="0"/>
    <xf numFmtId="0" fontId="12" fillId="20" borderId="28" applyNumberFormat="0" applyAlignment="0" applyProtection="0"/>
    <xf numFmtId="0" fontId="12" fillId="20" borderId="25" applyNumberFormat="0" applyAlignment="0" applyProtection="0"/>
    <xf numFmtId="0" fontId="19" fillId="7" borderId="25" applyNumberFormat="0" applyAlignment="0" applyProtection="0"/>
    <xf numFmtId="0" fontId="22" fillId="23" borderId="26" applyNumberFormat="0" applyFont="0" applyAlignment="0" applyProtection="0"/>
    <xf numFmtId="0" fontId="23" fillId="20" borderId="27" applyNumberFormat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164" fontId="3" fillId="0" borderId="0" xfId="28" applyNumberFormat="1" applyFont="1" applyBorder="1"/>
    <xf numFmtId="164" fontId="2" fillId="0" borderId="0" xfId="28" applyNumberFormat="1" applyBorder="1"/>
    <xf numFmtId="0" fontId="3" fillId="0" borderId="0" xfId="0" applyFont="1" applyFill="1" applyBorder="1"/>
    <xf numFmtId="0" fontId="2" fillId="0" borderId="0" xfId="47"/>
    <xf numFmtId="0" fontId="2" fillId="0" borderId="0" xfId="47" applyFill="1" applyBorder="1"/>
    <xf numFmtId="0" fontId="2" fillId="0" borderId="0" xfId="47" applyFill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15" xfId="0" applyFont="1" applyBorder="1"/>
    <xf numFmtId="0" fontId="29" fillId="0" borderId="9" xfId="0" applyFont="1" applyBorder="1" applyAlignment="1">
      <alignment horizontal="left"/>
    </xf>
    <xf numFmtId="0" fontId="3" fillId="0" borderId="9" xfId="0" applyFont="1" applyBorder="1"/>
    <xf numFmtId="0" fontId="3" fillId="0" borderId="16" xfId="0" applyFont="1" applyBorder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0" fontId="3" fillId="0" borderId="13" xfId="0" applyFont="1" applyBorder="1"/>
    <xf numFmtId="3" fontId="3" fillId="0" borderId="0" xfId="0" applyNumberFormat="1" applyFont="1" applyBorder="1" applyAlignment="1">
      <alignment horizontal="center"/>
    </xf>
    <xf numFmtId="0" fontId="29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29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3" fontId="3" fillId="0" borderId="0" xfId="0" applyNumberFormat="1" applyFont="1" applyFill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wrapText="1"/>
    </xf>
    <xf numFmtId="3" fontId="3" fillId="0" borderId="0" xfId="28" applyNumberFormat="1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/>
    <xf numFmtId="0" fontId="31" fillId="0" borderId="0" xfId="0" applyFont="1" applyBorder="1"/>
    <xf numFmtId="0" fontId="2" fillId="0" borderId="0" xfId="0" applyFont="1" applyBorder="1"/>
    <xf numFmtId="0" fontId="2" fillId="0" borderId="14" xfId="0" applyFont="1" applyBorder="1"/>
    <xf numFmtId="0" fontId="33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3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39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49" fontId="17" fillId="0" borderId="0" xfId="29" applyNumberFormat="1" applyFont="1" applyBorder="1" applyAlignment="1">
      <alignment horizontal="center"/>
    </xf>
    <xf numFmtId="49" fontId="17" fillId="0" borderId="14" xfId="29" applyNumberFormat="1" applyFont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3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0" fillId="0" borderId="0" xfId="0" applyFont="1" applyBorder="1"/>
    <xf numFmtId="0" fontId="46" fillId="0" borderId="0" xfId="0" applyFont="1" applyBorder="1"/>
    <xf numFmtId="0" fontId="46" fillId="0" borderId="17" xfId="0" applyFont="1" applyBorder="1" applyAlignment="1">
      <alignment wrapText="1"/>
    </xf>
    <xf numFmtId="0" fontId="46" fillId="0" borderId="18" xfId="0" applyFont="1" applyBorder="1" applyAlignment="1">
      <alignment wrapText="1"/>
    </xf>
    <xf numFmtId="49" fontId="47" fillId="0" borderId="9" xfId="0" applyNumberFormat="1" applyFont="1" applyBorder="1" applyAlignment="1">
      <alignment horizontal="center"/>
    </xf>
    <xf numFmtId="0" fontId="2" fillId="0" borderId="9" xfId="0" applyFont="1" applyBorder="1"/>
    <xf numFmtId="49" fontId="47" fillId="0" borderId="16" xfId="0" applyNumberFormat="1" applyFont="1" applyBorder="1" applyAlignment="1">
      <alignment horizontal="center"/>
    </xf>
    <xf numFmtId="0" fontId="31" fillId="0" borderId="0" xfId="0" applyFont="1"/>
    <xf numFmtId="0" fontId="0" fillId="0" borderId="11" xfId="0" applyBorder="1" applyAlignment="1">
      <alignment horizontal="center"/>
    </xf>
    <xf numFmtId="0" fontId="2" fillId="0" borderId="0" xfId="47" applyFill="1" applyBorder="1" applyAlignment="1">
      <alignment horizontal="center"/>
    </xf>
    <xf numFmtId="0" fontId="2" fillId="0" borderId="0" xfId="47" applyFill="1" applyBorder="1" applyAlignment="1">
      <alignment horizontal="left"/>
    </xf>
    <xf numFmtId="0" fontId="2" fillId="0" borderId="0" xfId="47" applyBorder="1"/>
    <xf numFmtId="0" fontId="2" fillId="0" borderId="12" xfId="47" applyBorder="1"/>
    <xf numFmtId="0" fontId="2" fillId="0" borderId="14" xfId="47" applyBorder="1"/>
    <xf numFmtId="0" fontId="2" fillId="0" borderId="16" xfId="47" applyBorder="1"/>
    <xf numFmtId="0" fontId="2" fillId="0" borderId="0" xfId="47" applyFont="1" applyFill="1" applyBorder="1" applyAlignment="1"/>
    <xf numFmtId="0" fontId="2" fillId="0" borderId="0" xfId="47" applyFont="1" applyBorder="1" applyAlignment="1">
      <alignment horizontal="right"/>
    </xf>
    <xf numFmtId="0" fontId="2" fillId="0" borderId="0" xfId="47" applyFont="1" applyFill="1" applyBorder="1"/>
    <xf numFmtId="0" fontId="1" fillId="0" borderId="0" xfId="47" applyFont="1" applyBorder="1" applyAlignment="1">
      <alignment vertical="top"/>
    </xf>
    <xf numFmtId="0" fontId="1" fillId="0" borderId="0" xfId="47" applyFont="1" applyBorder="1" applyAlignment="1">
      <alignment horizontal="center" vertical="top"/>
    </xf>
    <xf numFmtId="0" fontId="48" fillId="0" borderId="0" xfId="47" applyFont="1" applyFill="1" applyBorder="1" applyAlignment="1"/>
    <xf numFmtId="0" fontId="48" fillId="0" borderId="0" xfId="47" applyFont="1" applyFill="1" applyBorder="1"/>
    <xf numFmtId="0" fontId="1" fillId="0" borderId="0" xfId="47" applyFont="1" applyBorder="1" applyAlignment="1">
      <alignment horizontal="right"/>
    </xf>
    <xf numFmtId="164" fontId="4" fillId="0" borderId="14" xfId="28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/>
    </xf>
    <xf numFmtId="3" fontId="3" fillId="0" borderId="9" xfId="0" applyNumberFormat="1" applyFont="1" applyFill="1" applyBorder="1"/>
    <xf numFmtId="0" fontId="0" fillId="0" borderId="16" xfId="0" applyBorder="1"/>
    <xf numFmtId="0" fontId="28" fillId="0" borderId="0" xfId="47" applyFont="1" applyFill="1" applyBorder="1" applyAlignment="1"/>
    <xf numFmtId="0" fontId="3" fillId="0" borderId="0" xfId="0" applyFont="1" applyBorder="1" applyAlignment="1">
      <alignment horizontal="left" wrapText="1"/>
    </xf>
    <xf numFmtId="0" fontId="49" fillId="0" borderId="0" xfId="47" applyFont="1" applyBorder="1"/>
    <xf numFmtId="0" fontId="50" fillId="0" borderId="0" xfId="0" applyFont="1" applyBorder="1" applyAlignment="1">
      <alignment vertical="center"/>
    </xf>
    <xf numFmtId="164" fontId="3" fillId="0" borderId="12" xfId="28" applyNumberFormat="1" applyFont="1" applyBorder="1"/>
    <xf numFmtId="164" fontId="3" fillId="0" borderId="14" xfId="28" applyNumberFormat="1" applyFont="1" applyBorder="1"/>
    <xf numFmtId="0" fontId="4" fillId="0" borderId="23" xfId="0" applyFont="1" applyBorder="1"/>
    <xf numFmtId="0" fontId="3" fillId="0" borderId="23" xfId="0" applyFont="1" applyBorder="1"/>
    <xf numFmtId="0" fontId="0" fillId="0" borderId="23" xfId="0" applyBorder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5" fontId="7" fillId="0" borderId="0" xfId="0" quotePrefix="1" applyNumberFormat="1" applyFont="1" applyBorder="1" applyAlignment="1">
      <alignment horizontal="right"/>
    </xf>
    <xf numFmtId="0" fontId="1" fillId="0" borderId="0" xfId="0" applyFont="1" applyBorder="1"/>
    <xf numFmtId="0" fontId="6" fillId="0" borderId="0" xfId="0" applyFont="1" applyBorder="1"/>
    <xf numFmtId="0" fontId="0" fillId="0" borderId="0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64" fontId="3" fillId="0" borderId="22" xfId="28" applyNumberFormat="1" applyFont="1" applyBorder="1" applyAlignment="1">
      <alignment vertical="center"/>
    </xf>
    <xf numFmtId="0" fontId="4" fillId="0" borderId="11" xfId="0" applyFont="1" applyBorder="1"/>
    <xf numFmtId="0" fontId="4" fillId="24" borderId="20" xfId="0" applyFont="1" applyFill="1" applyBorder="1" applyAlignment="1">
      <alignment vertical="center"/>
    </xf>
    <xf numFmtId="0" fontId="4" fillId="24" borderId="24" xfId="0" applyFont="1" applyFill="1" applyBorder="1" applyAlignment="1">
      <alignment vertical="center"/>
    </xf>
    <xf numFmtId="164" fontId="3" fillId="24" borderId="22" xfId="28" applyNumberFormat="1" applyFont="1" applyFill="1" applyBorder="1" applyAlignment="1">
      <alignment vertical="center"/>
    </xf>
    <xf numFmtId="0" fontId="2" fillId="26" borderId="10" xfId="0" applyFont="1" applyFill="1" applyBorder="1" applyAlignment="1">
      <alignment horizontal="center"/>
    </xf>
    <xf numFmtId="164" fontId="2" fillId="26" borderId="23" xfId="28" applyNumberFormat="1" applyFont="1" applyFill="1" applyBorder="1"/>
    <xf numFmtId="164" fontId="2" fillId="26" borderId="21" xfId="28" applyNumberFormat="1" applyFont="1" applyFill="1" applyBorder="1" applyAlignment="1">
      <alignment horizontal="right"/>
    </xf>
    <xf numFmtId="164" fontId="2" fillId="26" borderId="3" xfId="28" applyNumberFormat="1" applyFont="1" applyFill="1" applyBorder="1"/>
    <xf numFmtId="0" fontId="1" fillId="24" borderId="20" xfId="0" applyFont="1" applyFill="1" applyBorder="1" applyAlignment="1">
      <alignment horizontal="center" vertical="center"/>
    </xf>
    <xf numFmtId="164" fontId="1" fillId="24" borderId="19" xfId="28" applyNumberFormat="1" applyFont="1" applyFill="1" applyBorder="1" applyAlignment="1">
      <alignment horizontal="center" vertical="center"/>
    </xf>
    <xf numFmtId="164" fontId="2" fillId="26" borderId="20" xfId="28" applyNumberFormat="1" applyFont="1" applyFill="1" applyBorder="1" applyAlignment="1">
      <alignment vertical="center"/>
    </xf>
    <xf numFmtId="164" fontId="2" fillId="26" borderId="19" xfId="28" applyNumberFormat="1" applyFont="1" applyFill="1" applyBorder="1" applyAlignment="1">
      <alignment vertical="center"/>
    </xf>
    <xf numFmtId="0" fontId="4" fillId="25" borderId="20" xfId="0" applyFont="1" applyFill="1" applyBorder="1" applyAlignment="1">
      <alignment vertical="center"/>
    </xf>
    <xf numFmtId="164" fontId="2" fillId="25" borderId="20" xfId="28" applyNumberFormat="1" applyFont="1" applyFill="1" applyBorder="1" applyAlignment="1">
      <alignment vertical="center"/>
    </xf>
    <xf numFmtId="164" fontId="2" fillId="25" borderId="19" xfId="0" applyNumberFormat="1" applyFont="1" applyFill="1" applyBorder="1" applyAlignment="1">
      <alignment horizontal="center" vertical="center"/>
    </xf>
    <xf numFmtId="0" fontId="4" fillId="25" borderId="24" xfId="0" applyFont="1" applyFill="1" applyBorder="1" applyAlignment="1">
      <alignment vertical="center"/>
    </xf>
    <xf numFmtId="164" fontId="3" fillId="25" borderId="22" xfId="28" applyNumberFormat="1" applyFont="1" applyFill="1" applyBorder="1" applyAlignment="1">
      <alignment vertical="center"/>
    </xf>
    <xf numFmtId="0" fontId="29" fillId="0" borderId="10" xfId="0" applyFont="1" applyBorder="1"/>
    <xf numFmtId="0" fontId="2" fillId="0" borderId="0" xfId="47" applyFont="1" applyBorder="1" applyAlignment="1"/>
    <xf numFmtId="0" fontId="2" fillId="0" borderId="0" xfId="47" applyFont="1" applyBorder="1"/>
    <xf numFmtId="0" fontId="28" fillId="0" borderId="0" xfId="47" applyFont="1" applyBorder="1" applyAlignment="1">
      <alignment horizontal="left" vertical="top" wrapText="1" indent="1"/>
    </xf>
    <xf numFmtId="0" fontId="2" fillId="0" borderId="23" xfId="0" applyFont="1" applyBorder="1" applyAlignment="1">
      <alignment horizontal="left" vertical="center"/>
    </xf>
    <xf numFmtId="164" fontId="2" fillId="26" borderId="23" xfId="28" applyNumberFormat="1" applyFont="1" applyFill="1" applyBorder="1" applyAlignment="1">
      <alignment vertical="center"/>
    </xf>
    <xf numFmtId="164" fontId="2" fillId="26" borderId="3" xfId="28" applyNumberFormat="1" applyFont="1" applyFill="1" applyBorder="1" applyAlignment="1">
      <alignment vertical="center"/>
    </xf>
    <xf numFmtId="164" fontId="3" fillId="0" borderId="14" xfId="28" applyNumberFormat="1" applyFont="1" applyBorder="1" applyAlignment="1">
      <alignment vertical="center"/>
    </xf>
    <xf numFmtId="0" fontId="1" fillId="0" borderId="0" xfId="0" applyFont="1" applyBorder="1" applyAlignment="1">
      <alignment horizontal="left" indent="4"/>
    </xf>
    <xf numFmtId="0" fontId="7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 indent="9"/>
    </xf>
    <xf numFmtId="0" fontId="2" fillId="25" borderId="10" xfId="0" applyFont="1" applyFill="1" applyBorder="1"/>
    <xf numFmtId="0" fontId="2" fillId="25" borderId="11" xfId="0" applyFont="1" applyFill="1" applyBorder="1"/>
    <xf numFmtId="0" fontId="0" fillId="25" borderId="23" xfId="0" applyFill="1" applyBorder="1"/>
    <xf numFmtId="0" fontId="0" fillId="25" borderId="0" xfId="0" applyFill="1" applyBorder="1"/>
    <xf numFmtId="0" fontId="30" fillId="25" borderId="0" xfId="0" applyFont="1" applyFill="1" applyBorder="1"/>
    <xf numFmtId="0" fontId="34" fillId="25" borderId="23" xfId="0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/>
    </xf>
    <xf numFmtId="0" fontId="35" fillId="25" borderId="0" xfId="0" applyFont="1" applyFill="1" applyBorder="1" applyAlignment="1">
      <alignment horizontal="center"/>
    </xf>
    <xf numFmtId="0" fontId="17" fillId="25" borderId="23" xfId="0" applyFont="1" applyFill="1" applyBorder="1" applyAlignment="1">
      <alignment horizontal="center"/>
    </xf>
    <xf numFmtId="0" fontId="17" fillId="25" borderId="0" xfId="0" applyFont="1" applyFill="1" applyBorder="1" applyAlignment="1">
      <alignment horizontal="center"/>
    </xf>
    <xf numFmtId="0" fontId="38" fillId="25" borderId="0" xfId="0" applyFont="1" applyFill="1" applyBorder="1" applyAlignment="1">
      <alignment horizontal="center"/>
    </xf>
    <xf numFmtId="49" fontId="17" fillId="25" borderId="23" xfId="29" applyNumberFormat="1" applyFont="1" applyFill="1" applyBorder="1" applyAlignment="1">
      <alignment horizontal="center"/>
    </xf>
    <xf numFmtId="49" fontId="17" fillId="25" borderId="0" xfId="29" applyNumberFormat="1" applyFont="1" applyFill="1" applyBorder="1" applyAlignment="1">
      <alignment horizontal="center"/>
    </xf>
    <xf numFmtId="49" fontId="38" fillId="25" borderId="0" xfId="29" applyNumberFormat="1" applyFont="1" applyFill="1" applyBorder="1" applyAlignment="1">
      <alignment horizontal="center"/>
    </xf>
    <xf numFmtId="0" fontId="40" fillId="25" borderId="23" xfId="0" applyFont="1" applyFill="1" applyBorder="1" applyAlignment="1">
      <alignment horizontal="center"/>
    </xf>
    <xf numFmtId="0" fontId="40" fillId="25" borderId="0" xfId="0" applyFont="1" applyFill="1" applyBorder="1" applyAlignment="1">
      <alignment horizontal="center"/>
    </xf>
    <xf numFmtId="0" fontId="41" fillId="25" borderId="0" xfId="41" applyFont="1" applyFill="1" applyBorder="1" applyAlignment="1" applyProtection="1">
      <alignment horizontal="left"/>
    </xf>
    <xf numFmtId="0" fontId="0" fillId="25" borderId="23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42" fillId="25" borderId="0" xfId="0" applyFont="1" applyFill="1" applyBorder="1"/>
    <xf numFmtId="0" fontId="43" fillId="25" borderId="0" xfId="0" applyFont="1" applyFill="1" applyBorder="1"/>
    <xf numFmtId="0" fontId="44" fillId="25" borderId="0" xfId="0" applyFont="1" applyFill="1" applyBorder="1" applyAlignment="1">
      <alignment horizontal="left" vertical="center"/>
    </xf>
    <xf numFmtId="0" fontId="45" fillId="25" borderId="0" xfId="0" applyFont="1" applyFill="1" applyBorder="1" applyAlignment="1">
      <alignment vertical="top" wrapText="1"/>
    </xf>
    <xf numFmtId="49" fontId="47" fillId="25" borderId="15" xfId="0" applyNumberFormat="1" applyFont="1" applyFill="1" applyBorder="1" applyAlignment="1">
      <alignment horizontal="center"/>
    </xf>
    <xf numFmtId="49" fontId="47" fillId="25" borderId="9" xfId="0" applyNumberFormat="1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164" fontId="2" fillId="26" borderId="3" xfId="28" applyNumberFormat="1" applyFont="1" applyFill="1" applyBorder="1" applyAlignment="1">
      <alignment horizontal="right"/>
    </xf>
    <xf numFmtId="0" fontId="2" fillId="0" borderId="23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indent="10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quotePrefix="1" applyAlignment="1">
      <alignment horizontal="left" indent="1"/>
    </xf>
    <xf numFmtId="43" fontId="0" fillId="0" borderId="0" xfId="28" applyFont="1"/>
    <xf numFmtId="168" fontId="2" fillId="26" borderId="23" xfId="28" applyNumberFormat="1" applyFont="1" applyFill="1" applyBorder="1" applyAlignment="1">
      <alignment horizontal="center"/>
    </xf>
    <xf numFmtId="168" fontId="2" fillId="26" borderId="23" xfId="28" applyNumberFormat="1" applyFont="1" applyFill="1" applyBorder="1"/>
    <xf numFmtId="168" fontId="52" fillId="26" borderId="23" xfId="28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3" fontId="2" fillId="0" borderId="0" xfId="0" applyNumberFormat="1" applyFont="1" applyFill="1" applyBorder="1" applyAlignment="1">
      <alignment horizontal="right"/>
    </xf>
    <xf numFmtId="0" fontId="53" fillId="28" borderId="11" xfId="0" applyFont="1" applyFill="1" applyBorder="1"/>
    <xf numFmtId="0" fontId="53" fillId="28" borderId="9" xfId="0" applyFont="1" applyFill="1" applyBorder="1"/>
    <xf numFmtId="0" fontId="53" fillId="28" borderId="9" xfId="0" applyFont="1" applyFill="1" applyBorder="1" applyAlignment="1">
      <alignment horizontal="center"/>
    </xf>
    <xf numFmtId="0" fontId="54" fillId="28" borderId="10" xfId="0" applyFont="1" applyFill="1" applyBorder="1"/>
    <xf numFmtId="0" fontId="54" fillId="28" borderId="15" xfId="0" applyFont="1" applyFill="1" applyBorder="1"/>
    <xf numFmtId="0" fontId="53" fillId="28" borderId="16" xfId="0" applyFont="1" applyFill="1" applyBorder="1" applyAlignment="1">
      <alignment horizontal="center"/>
    </xf>
    <xf numFmtId="0" fontId="54" fillId="28" borderId="11" xfId="0" applyFont="1" applyFill="1" applyBorder="1" applyAlignment="1">
      <alignment horizontal="center" vertical="center"/>
    </xf>
    <xf numFmtId="0" fontId="54" fillId="28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1" fillId="0" borderId="0" xfId="0" applyFont="1"/>
    <xf numFmtId="0" fontId="2" fillId="0" borderId="23" xfId="0" applyFont="1" applyBorder="1" applyAlignment="1">
      <alignment horizontal="left" indent="1"/>
    </xf>
    <xf numFmtId="0" fontId="52" fillId="0" borderId="23" xfId="0" applyFont="1" applyBorder="1" applyAlignment="1">
      <alignment horizontal="left" indent="1"/>
    </xf>
    <xf numFmtId="0" fontId="2" fillId="0" borderId="23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/>
    </xf>
    <xf numFmtId="164" fontId="55" fillId="26" borderId="23" xfId="28" applyNumberFormat="1" applyFont="1" applyFill="1" applyBorder="1" applyAlignment="1">
      <alignment horizontal="center"/>
    </xf>
    <xf numFmtId="164" fontId="2" fillId="26" borderId="23" xfId="28" applyNumberFormat="1" applyFont="1" applyFill="1" applyBorder="1" applyAlignment="1">
      <alignment horizontal="center" vertical="center"/>
    </xf>
    <xf numFmtId="164" fontId="55" fillId="26" borderId="3" xfId="28" applyNumberFormat="1" applyFont="1" applyFill="1" applyBorder="1" applyAlignment="1">
      <alignment horizontal="center"/>
    </xf>
    <xf numFmtId="168" fontId="52" fillId="26" borderId="23" xfId="28" applyNumberFormat="1" applyFont="1" applyFill="1" applyBorder="1" applyAlignment="1">
      <alignment horizontal="center" vertical="center"/>
    </xf>
    <xf numFmtId="3" fontId="2" fillId="0" borderId="0" xfId="28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8" fontId="0" fillId="0" borderId="0" xfId="0" applyNumberFormat="1"/>
    <xf numFmtId="0" fontId="6" fillId="0" borderId="9" xfId="0" applyFont="1" applyBorder="1"/>
    <xf numFmtId="3" fontId="49" fillId="0" borderId="0" xfId="0" applyNumberFormat="1" applyFont="1"/>
    <xf numFmtId="0" fontId="49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4" fillId="0" borderId="14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168" fontId="49" fillId="26" borderId="23" xfId="28" applyNumberFormat="1" applyFont="1" applyFill="1" applyBorder="1" applyAlignment="1">
      <alignment horizontal="center" vertical="center"/>
    </xf>
    <xf numFmtId="164" fontId="49" fillId="26" borderId="23" xfId="28" applyNumberFormat="1" applyFont="1" applyFill="1" applyBorder="1"/>
    <xf numFmtId="168" fontId="0" fillId="0" borderId="0" xfId="0" applyNumberFormat="1" applyBorder="1"/>
    <xf numFmtId="168" fontId="49" fillId="26" borderId="23" xfId="28" applyNumberFormat="1" applyFont="1" applyFill="1" applyBorder="1"/>
    <xf numFmtId="168" fontId="49" fillId="26" borderId="23" xfId="28" applyNumberFormat="1" applyFont="1" applyFill="1" applyBorder="1" applyAlignment="1">
      <alignment horizontal="center"/>
    </xf>
    <xf numFmtId="168" fontId="49" fillId="26" borderId="23" xfId="28" applyNumberFormat="1" applyFont="1" applyFill="1" applyBorder="1" applyAlignment="1">
      <alignment vertical="center"/>
    </xf>
    <xf numFmtId="0" fontId="52" fillId="0" borderId="23" xfId="0" applyFont="1" applyBorder="1" applyAlignment="1">
      <alignment horizontal="left"/>
    </xf>
    <xf numFmtId="164" fontId="56" fillId="26" borderId="23" xfId="28" applyNumberFormat="1" applyFont="1" applyFill="1" applyBorder="1" applyAlignment="1">
      <alignment horizontal="center"/>
    </xf>
    <xf numFmtId="164" fontId="49" fillId="26" borderId="3" xfId="28" applyNumberFormat="1" applyFont="1" applyFill="1" applyBorder="1"/>
    <xf numFmtId="164" fontId="56" fillId="26" borderId="3" xfId="28" applyNumberFormat="1" applyFont="1" applyFill="1" applyBorder="1" applyAlignment="1">
      <alignment horizontal="center"/>
    </xf>
    <xf numFmtId="0" fontId="57" fillId="0" borderId="23" xfId="0" applyFont="1" applyBorder="1" applyAlignment="1">
      <alignment horizontal="left" indent="1"/>
    </xf>
    <xf numFmtId="0" fontId="0" fillId="30" borderId="0" xfId="0" applyFill="1" applyBorder="1" applyAlignment="1">
      <alignment horizontal="center"/>
    </xf>
    <xf numFmtId="0" fontId="2" fillId="30" borderId="0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64" fontId="2" fillId="0" borderId="0" xfId="28" applyNumberFormat="1" applyFont="1" applyBorder="1"/>
    <xf numFmtId="0" fontId="1" fillId="24" borderId="20" xfId="0" applyFont="1" applyFill="1" applyBorder="1" applyAlignment="1">
      <alignment vertical="center"/>
    </xf>
    <xf numFmtId="0" fontId="1" fillId="24" borderId="24" xfId="0" applyFont="1" applyFill="1" applyBorder="1" applyAlignment="1">
      <alignment vertical="center"/>
    </xf>
    <xf numFmtId="164" fontId="2" fillId="24" borderId="22" xfId="28" applyNumberFormat="1" applyFont="1" applyFill="1" applyBorder="1" applyAlignment="1">
      <alignment vertical="center"/>
    </xf>
    <xf numFmtId="0" fontId="1" fillId="0" borderId="11" xfId="0" applyFont="1" applyBorder="1"/>
    <xf numFmtId="164" fontId="2" fillId="0" borderId="12" xfId="28" applyNumberFormat="1" applyFont="1" applyBorder="1"/>
    <xf numFmtId="164" fontId="2" fillId="0" borderId="14" xfId="28" applyNumberFormat="1" applyFont="1" applyBorder="1"/>
    <xf numFmtId="168" fontId="2" fillId="26" borderId="23" xfId="28" applyNumberFormat="1" applyFont="1" applyFill="1" applyBorder="1" applyAlignment="1">
      <alignment horizontal="center" vertical="center"/>
    </xf>
    <xf numFmtId="168" fontId="2" fillId="26" borderId="23" xfId="28" applyNumberFormat="1" applyFont="1" applyFill="1" applyBorder="1" applyAlignment="1">
      <alignment vertical="center"/>
    </xf>
    <xf numFmtId="164" fontId="2" fillId="0" borderId="14" xfId="28" applyNumberFormat="1" applyFont="1" applyBorder="1" applyAlignment="1">
      <alignment vertical="center"/>
    </xf>
    <xf numFmtId="164" fontId="2" fillId="26" borderId="23" xfId="28" applyNumberFormat="1" applyFont="1" applyFill="1" applyBorder="1" applyAlignment="1">
      <alignment horizontal="center"/>
    </xf>
    <xf numFmtId="164" fontId="2" fillId="0" borderId="0" xfId="0" applyNumberFormat="1" applyFont="1" applyBorder="1"/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2" fillId="0" borderId="22" xfId="28" applyNumberFormat="1" applyFont="1" applyBorder="1" applyAlignment="1">
      <alignment vertical="center"/>
    </xf>
    <xf numFmtId="0" fontId="1" fillId="0" borderId="23" xfId="0" applyFont="1" applyBorder="1"/>
    <xf numFmtId="0" fontId="1" fillId="25" borderId="20" xfId="0" applyFont="1" applyFill="1" applyBorder="1" applyAlignment="1">
      <alignment vertical="center"/>
    </xf>
    <xf numFmtId="0" fontId="1" fillId="25" borderId="24" xfId="0" applyFont="1" applyFill="1" applyBorder="1" applyAlignment="1">
      <alignment vertical="center"/>
    </xf>
    <xf numFmtId="164" fontId="2" fillId="25" borderId="22" xfId="28" applyNumberFormat="1" applyFont="1" applyFill="1" applyBorder="1" applyAlignment="1">
      <alignment vertical="center"/>
    </xf>
    <xf numFmtId="38" fontId="0" fillId="29" borderId="0" xfId="0" applyNumberFormat="1" applyFill="1"/>
    <xf numFmtId="38" fontId="0" fillId="31" borderId="0" xfId="0" applyNumberFormat="1" applyFill="1"/>
    <xf numFmtId="0" fontId="26" fillId="0" borderId="0" xfId="0" applyFont="1"/>
    <xf numFmtId="0" fontId="0" fillId="0" borderId="0" xfId="0" applyAlignment="1">
      <alignment horizontal="right"/>
    </xf>
    <xf numFmtId="0" fontId="29" fillId="0" borderId="0" xfId="0" applyFont="1" applyAlignment="1">
      <alignment horizontal="right"/>
    </xf>
    <xf numFmtId="38" fontId="0" fillId="27" borderId="0" xfId="0" applyNumberFormat="1" applyFill="1"/>
    <xf numFmtId="164" fontId="2" fillId="27" borderId="0" xfId="28" applyNumberFormat="1" applyFill="1" applyBorder="1"/>
    <xf numFmtId="0" fontId="0" fillId="27" borderId="0" xfId="0" applyFill="1" applyBorder="1" applyAlignment="1">
      <alignment horizontal="center"/>
    </xf>
    <xf numFmtId="0" fontId="29" fillId="0" borderId="23" xfId="0" applyFont="1" applyBorder="1"/>
    <xf numFmtId="0" fontId="54" fillId="32" borderId="20" xfId="0" applyFont="1" applyFill="1" applyBorder="1" applyAlignment="1">
      <alignment vertical="center"/>
    </xf>
    <xf numFmtId="0" fontId="54" fillId="32" borderId="20" xfId="0" applyFont="1" applyFill="1" applyBorder="1" applyAlignment="1">
      <alignment horizontal="center" vertical="center"/>
    </xf>
    <xf numFmtId="164" fontId="54" fillId="32" borderId="19" xfId="28" applyNumberFormat="1" applyFont="1" applyFill="1" applyBorder="1" applyAlignment="1">
      <alignment horizontal="center" vertical="center"/>
    </xf>
    <xf numFmtId="0" fontId="54" fillId="32" borderId="24" xfId="0" applyFont="1" applyFill="1" applyBorder="1" applyAlignment="1">
      <alignment vertical="center"/>
    </xf>
    <xf numFmtId="164" fontId="53" fillId="32" borderId="22" xfId="28" applyNumberFormat="1" applyFont="1" applyFill="1" applyBorder="1" applyAlignment="1">
      <alignment vertical="center"/>
    </xf>
    <xf numFmtId="169" fontId="2" fillId="26" borderId="23" xfId="0" applyNumberFormat="1" applyFont="1" applyFill="1" applyBorder="1" applyAlignment="1">
      <alignment horizontal="center"/>
    </xf>
    <xf numFmtId="1" fontId="2" fillId="26" borderId="23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58" fillId="0" borderId="23" xfId="0" applyFont="1" applyBorder="1" applyAlignment="1">
      <alignment horizontal="left"/>
    </xf>
    <xf numFmtId="43" fontId="2" fillId="26" borderId="23" xfId="28" applyFont="1" applyFill="1" applyBorder="1" applyAlignment="1">
      <alignment horizontal="center"/>
    </xf>
    <xf numFmtId="164" fontId="2" fillId="26" borderId="3" xfId="28" applyNumberFormat="1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54" fillId="28" borderId="11" xfId="0" applyFont="1" applyFill="1" applyBorder="1" applyAlignment="1">
      <alignment horizontal="center"/>
    </xf>
    <xf numFmtId="0" fontId="2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4" fillId="0" borderId="14" xfId="28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2" fillId="26" borderId="23" xfId="0" applyNumberFormat="1" applyFont="1" applyFill="1" applyBorder="1" applyAlignment="1">
      <alignment horizontal="center"/>
    </xf>
    <xf numFmtId="0" fontId="54" fillId="28" borderId="10" xfId="0" applyFont="1" applyFill="1" applyBorder="1" applyAlignment="1">
      <alignment horizontal="left" inden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Border="1"/>
    <xf numFmtId="3" fontId="3" fillId="0" borderId="9" xfId="0" applyNumberFormat="1" applyFont="1" applyFill="1" applyBorder="1" applyAlignment="1">
      <alignment vertical="center"/>
    </xf>
    <xf numFmtId="0" fontId="2" fillId="0" borderId="0" xfId="47" applyBorder="1"/>
    <xf numFmtId="0" fontId="28" fillId="0" borderId="0" xfId="47" applyFont="1" applyFill="1" applyBorder="1" applyAlignment="1">
      <alignment vertical="top" wrapText="1"/>
    </xf>
    <xf numFmtId="0" fontId="28" fillId="0" borderId="0" xfId="47" applyFont="1" applyFill="1" applyBorder="1" applyAlignment="1">
      <alignment horizontal="center"/>
    </xf>
    <xf numFmtId="0" fontId="28" fillId="0" borderId="0" xfId="47" applyFont="1" applyFill="1" applyBorder="1"/>
    <xf numFmtId="0" fontId="1" fillId="0" borderId="0" xfId="47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3" borderId="0" xfId="0" applyFont="1" applyFill="1" applyAlignment="1">
      <alignment horizontal="left" vertical="center"/>
    </xf>
    <xf numFmtId="0" fontId="3" fillId="33" borderId="0" xfId="0" applyFont="1" applyFill="1" applyAlignment="1">
      <alignment vertical="center"/>
    </xf>
    <xf numFmtId="0" fontId="1" fillId="33" borderId="0" xfId="0" applyFont="1" applyFill="1" applyAlignment="1">
      <alignment horizontal="right" vertical="center"/>
    </xf>
    <xf numFmtId="3" fontId="27" fillId="33" borderId="29" xfId="47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164" fontId="4" fillId="0" borderId="14" xfId="28" applyNumberFormat="1" applyFont="1" applyFill="1" applyBorder="1" applyAlignment="1">
      <alignment horizontal="center" vertical="center"/>
    </xf>
    <xf numFmtId="0" fontId="2" fillId="0" borderId="0" xfId="47" applyFont="1" applyBorder="1" applyAlignment="1">
      <alignment vertical="top" wrapText="1"/>
    </xf>
    <xf numFmtId="0" fontId="2" fillId="0" borderId="0" xfId="47" applyFont="1" applyBorder="1" applyAlignment="1">
      <alignment horizontal="center"/>
    </xf>
    <xf numFmtId="0" fontId="1" fillId="0" borderId="0" xfId="47" applyFont="1" applyBorder="1" applyAlignment="1">
      <alignment vertical="top" wrapText="1"/>
    </xf>
    <xf numFmtId="0" fontId="1" fillId="0" borderId="0" xfId="47" applyFont="1" applyBorder="1" applyAlignment="1">
      <alignment horizontal="left" vertical="top"/>
    </xf>
    <xf numFmtId="0" fontId="59" fillId="0" borderId="0" xfId="47" applyFont="1" applyBorder="1" applyAlignment="1">
      <alignment horizontal="center" vertical="top"/>
    </xf>
    <xf numFmtId="0" fontId="59" fillId="0" borderId="0" xfId="47" applyFont="1" applyBorder="1" applyAlignment="1">
      <alignment vertical="top" wrapText="1"/>
    </xf>
    <xf numFmtId="0" fontId="59" fillId="0" borderId="0" xfId="47" applyFont="1" applyBorder="1" applyAlignment="1">
      <alignment vertical="top"/>
    </xf>
    <xf numFmtId="3" fontId="2" fillId="0" borderId="0" xfId="47" applyNumberFormat="1" applyFont="1" applyBorder="1" applyAlignment="1"/>
    <xf numFmtId="3" fontId="2" fillId="0" borderId="0" xfId="47" applyNumberFormat="1" applyFont="1" applyBorder="1" applyAlignment="1">
      <alignment horizontal="right"/>
    </xf>
    <xf numFmtId="0" fontId="2" fillId="0" borderId="0" xfId="47" applyFont="1" applyBorder="1" applyAlignment="1">
      <alignment horizontal="center" vertical="center"/>
    </xf>
    <xf numFmtId="1" fontId="2" fillId="0" borderId="0" xfId="47" applyNumberFormat="1" applyFont="1" applyBorder="1" applyAlignment="1"/>
    <xf numFmtId="3" fontId="60" fillId="0" borderId="0" xfId="47" applyNumberFormat="1" applyFont="1" applyBorder="1" applyAlignment="1"/>
    <xf numFmtId="3" fontId="2" fillId="0" borderId="0" xfId="47" applyNumberFormat="1" applyFont="1" applyBorder="1" applyAlignment="1">
      <alignment horizontal="right" vertical="center"/>
    </xf>
    <xf numFmtId="0" fontId="2" fillId="0" borderId="0" xfId="47" applyFont="1" applyFill="1" applyBorder="1" applyAlignment="1">
      <alignment horizontal="center"/>
    </xf>
    <xf numFmtId="0" fontId="2" fillId="0" borderId="0" xfId="47" applyFont="1" applyFill="1" applyBorder="1" applyAlignment="1">
      <alignment vertical="top" wrapText="1"/>
    </xf>
    <xf numFmtId="0" fontId="49" fillId="0" borderId="0" xfId="47" applyFont="1" applyFill="1" applyBorder="1" applyAlignment="1">
      <alignment horizontal="center"/>
    </xf>
    <xf numFmtId="0" fontId="49" fillId="0" borderId="0" xfId="47" applyFont="1" applyFill="1" applyBorder="1" applyAlignment="1">
      <alignment vertical="top" wrapText="1"/>
    </xf>
    <xf numFmtId="0" fontId="49" fillId="0" borderId="0" xfId="47" applyFont="1" applyFill="1" applyBorder="1" applyAlignment="1"/>
    <xf numFmtId="0" fontId="49" fillId="0" borderId="0" xfId="47" applyFont="1" applyFill="1" applyBorder="1"/>
    <xf numFmtId="0" fontId="1" fillId="0" borderId="0" xfId="47" applyFont="1" applyFill="1" applyBorder="1"/>
    <xf numFmtId="0" fontId="2" fillId="0" borderId="0" xfId="47" applyFont="1" applyFill="1" applyBorder="1" applyAlignment="1">
      <alignment horizontal="right"/>
    </xf>
    <xf numFmtId="3" fontId="1" fillId="0" borderId="29" xfId="47" applyNumberFormat="1" applyFont="1" applyFill="1" applyBorder="1" applyAlignment="1"/>
    <xf numFmtId="3" fontId="1" fillId="0" borderId="0" xfId="47" applyNumberFormat="1" applyFont="1" applyFill="1" applyBorder="1" applyAlignment="1"/>
    <xf numFmtId="0" fontId="2" fillId="0" borderId="0" xfId="47" applyFont="1"/>
    <xf numFmtId="0" fontId="2" fillId="0" borderId="0" xfId="47" applyFont="1" applyAlignment="1">
      <alignment vertical="top" wrapText="1"/>
    </xf>
    <xf numFmtId="0" fontId="2" fillId="0" borderId="0" xfId="47" applyFont="1" applyAlignment="1">
      <alignment horizontal="center"/>
    </xf>
    <xf numFmtId="0" fontId="2" fillId="0" borderId="0" xfId="47" applyFont="1" applyBorder="1" applyAlignment="1">
      <alignment horizontal="center" vertical="top"/>
    </xf>
    <xf numFmtId="0" fontId="2" fillId="0" borderId="0" xfId="47" applyFont="1" applyFill="1" applyBorder="1" applyAlignment="1">
      <alignment horizontal="left" vertical="top" wrapText="1" indent="1"/>
    </xf>
    <xf numFmtId="164" fontId="2" fillId="0" borderId="0" xfId="28" applyNumberFormat="1" applyFont="1" applyFill="1" applyBorder="1"/>
    <xf numFmtId="0" fontId="2" fillId="0" borderId="0" xfId="58" applyFont="1" applyBorder="1" applyAlignment="1">
      <alignment horizontal="left" wrapText="1" indent="1"/>
    </xf>
    <xf numFmtId="0" fontId="2" fillId="0" borderId="0" xfId="58" applyFont="1" applyBorder="1" applyAlignment="1">
      <alignment horizontal="left" wrapText="1" indent="2"/>
    </xf>
    <xf numFmtId="0" fontId="2" fillId="0" borderId="0" xfId="58" applyFont="1" applyBorder="1" applyAlignment="1">
      <alignment horizontal="left" wrapText="1"/>
    </xf>
    <xf numFmtId="3" fontId="52" fillId="0" borderId="0" xfId="47" applyNumberFormat="1" applyFont="1" applyFill="1" applyBorder="1" applyAlignment="1">
      <alignment horizontal="center"/>
    </xf>
    <xf numFmtId="3" fontId="2" fillId="0" borderId="0" xfId="28" applyNumberFormat="1" applyFont="1" applyFill="1" applyBorder="1" applyAlignment="1">
      <alignment horizontal="right"/>
    </xf>
    <xf numFmtId="0" fontId="2" fillId="0" borderId="0" xfId="51" applyFont="1"/>
    <xf numFmtId="0" fontId="59" fillId="0" borderId="0" xfId="47" applyFont="1" applyFill="1" applyBorder="1" applyAlignment="1">
      <alignment horizontal="right" vertical="top" wrapText="1"/>
    </xf>
    <xf numFmtId="3" fontId="49" fillId="0" borderId="0" xfId="47" applyNumberFormat="1" applyFont="1" applyFill="1" applyBorder="1" applyAlignment="1">
      <alignment horizontal="right"/>
    </xf>
    <xf numFmtId="3" fontId="59" fillId="0" borderId="0" xfId="47" applyNumberFormat="1" applyFont="1" applyFill="1" applyBorder="1"/>
    <xf numFmtId="0" fontId="2" fillId="0" borderId="9" xfId="47" applyFont="1" applyFill="1" applyBorder="1"/>
    <xf numFmtId="0" fontId="1" fillId="0" borderId="0" xfId="47" applyFont="1" applyFill="1" applyBorder="1" applyAlignment="1">
      <alignment horizontal="right" vertical="top" wrapText="1"/>
    </xf>
    <xf numFmtId="3" fontId="1" fillId="0" borderId="29" xfId="47" applyNumberFormat="1" applyFont="1" applyFill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47" applyBorder="1" applyAlignment="1">
      <alignment wrapText="1"/>
    </xf>
    <xf numFmtId="0" fontId="2" fillId="0" borderId="0" xfId="47" applyFont="1" applyBorder="1" applyAlignment="1">
      <alignment wrapText="1"/>
    </xf>
    <xf numFmtId="0" fontId="1" fillId="0" borderId="0" xfId="47" applyFont="1" applyBorder="1" applyAlignment="1">
      <alignment wrapText="1"/>
    </xf>
    <xf numFmtId="0" fontId="0" fillId="0" borderId="11" xfId="0" applyBorder="1" applyAlignment="1">
      <alignment vertical="top"/>
    </xf>
    <xf numFmtId="0" fontId="1" fillId="0" borderId="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2" fillId="0" borderId="0" xfId="47" applyFill="1" applyBorder="1" applyAlignment="1">
      <alignment horizontal="left" vertical="top"/>
    </xf>
    <xf numFmtId="0" fontId="29" fillId="0" borderId="0" xfId="0" applyFont="1" applyBorder="1" applyAlignment="1">
      <alignment vertical="top"/>
    </xf>
    <xf numFmtId="0" fontId="2" fillId="0" borderId="0" xfId="47" applyFont="1" applyFill="1" applyBorder="1" applyAlignment="1">
      <alignment horizontal="center" vertical="top"/>
    </xf>
    <xf numFmtId="0" fontId="28" fillId="0" borderId="0" xfId="47" applyFont="1" applyFill="1" applyBorder="1" applyAlignment="1">
      <alignment horizontal="center" vertical="top"/>
    </xf>
    <xf numFmtId="0" fontId="2" fillId="0" borderId="0" xfId="47" applyFill="1" applyBorder="1" applyAlignment="1">
      <alignment horizontal="center" vertical="top"/>
    </xf>
    <xf numFmtId="3" fontId="58" fillId="0" borderId="0" xfId="47" applyNumberFormat="1" applyFont="1" applyBorder="1" applyAlignment="1"/>
    <xf numFmtId="0" fontId="3" fillId="0" borderId="0" xfId="0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32" fillId="0" borderId="0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1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54" xr:uid="{00000000-0005-0000-0000-00001A000000}"/>
    <cellStyle name="Calculation 3" xfId="53" xr:uid="{00000000-0005-0000-0000-00001B000000}"/>
    <cellStyle name="Check Cell" xfId="27" builtinId="23" customBuiltin="1"/>
    <cellStyle name="Comma" xfId="28" builtinId="3"/>
    <cellStyle name="Comma 3" xfId="59" xr:uid="{00000000-0005-0000-0000-00001E000000}"/>
    <cellStyle name="Comma_Foundation" xfId="29" xr:uid="{00000000-0005-0000-0000-00001F000000}"/>
    <cellStyle name="Comma0" xfId="30" xr:uid="{00000000-0005-0000-0000-000020000000}"/>
    <cellStyle name="Currency0" xfId="31" xr:uid="{00000000-0005-0000-0000-000022000000}"/>
    <cellStyle name="Date" xfId="32" xr:uid="{00000000-0005-0000-0000-000023000000}"/>
    <cellStyle name="Dims" xfId="33" xr:uid="{00000000-0005-0000-0000-000024000000}"/>
    <cellStyle name="Explanatory Text" xfId="34" builtinId="53" customBuiltin="1"/>
    <cellStyle name="Fixed" xfId="35" xr:uid="{00000000-0005-0000-0000-000026000000}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41" builtinId="8"/>
    <cellStyle name="Input" xfId="42" builtinId="20" customBuiltin="1"/>
    <cellStyle name="Input 2" xfId="55" xr:uid="{00000000-0005-0000-0000-00002E000000}"/>
    <cellStyle name="Input 3" xfId="52" xr:uid="{00000000-0005-0000-0000-00002F000000}"/>
    <cellStyle name="Linked Cell" xfId="43" builtinId="24" customBuiltin="1"/>
    <cellStyle name="Neutral" xfId="44" builtinId="28" customBuiltin="1"/>
    <cellStyle name="Normal" xfId="0" builtinId="0"/>
    <cellStyle name="Normal 2" xfId="51" xr:uid="{00000000-0005-0000-0000-000033000000}"/>
    <cellStyle name="Normal 3" xfId="58" xr:uid="{00000000-0005-0000-0000-000034000000}"/>
    <cellStyle name="Note" xfId="45" builtinId="10" customBuiltin="1"/>
    <cellStyle name="Note 2" xfId="56" xr:uid="{00000000-0005-0000-0000-000036000000}"/>
    <cellStyle name="Output" xfId="46" builtinId="21" customBuiltin="1"/>
    <cellStyle name="Output 2" xfId="57" xr:uid="{00000000-0005-0000-0000-000038000000}"/>
    <cellStyle name="Percent_Proforma Housing Estimate" xfId="47" xr:uid="{00000000-0005-0000-0000-00003B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20</xdr:row>
      <xdr:rowOff>180975</xdr:rowOff>
    </xdr:from>
    <xdr:to>
      <xdr:col>9</xdr:col>
      <xdr:colOff>657225</xdr:colOff>
      <xdr:row>23</xdr:row>
      <xdr:rowOff>161925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391025" y="5114925"/>
          <a:ext cx="2095500" cy="695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r" rtl="0"/>
          <a:endParaRPr lang="en-GB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C0C0C0"/>
            </a:solidFill>
            <a:effectLst/>
            <a:latin typeface="Arial Black"/>
          </a:endParaRPr>
        </a:p>
      </xdr:txBody>
    </xdr:sp>
    <xdr:clientData/>
  </xdr:twoCellAnchor>
  <xdr:twoCellAnchor editAs="oneCell">
    <xdr:from>
      <xdr:col>5</xdr:col>
      <xdr:colOff>495300</xdr:colOff>
      <xdr:row>2</xdr:row>
      <xdr:rowOff>38100</xdr:rowOff>
    </xdr:from>
    <xdr:to>
      <xdr:col>9</xdr:col>
      <xdr:colOff>647700</xdr:colOff>
      <xdr:row>4</xdr:row>
      <xdr:rowOff>157843</xdr:rowOff>
    </xdr:to>
    <xdr:pic>
      <xdr:nvPicPr>
        <xdr:cNvPr id="3" name="Picture 2" descr="RS_logo 2013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685800"/>
          <a:ext cx="2743200" cy="6912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Briefcase/16139%20-%20Ambassadors%20Hotel/Cost%20Plan%20(Reduced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Lydia\Documents\Bens%20Work%20Documents\Hackney%20Housing%20Projects\My%20Briefcase\16139%20-%20Ambassadors%20Hotel\Cost%20Plan%20(Reduc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molitions"/>
      <sheetName val="2A - 2H"/>
      <sheetName val="3A - 3C"/>
      <sheetName val="4A"/>
      <sheetName val="5A - 5N"/>
      <sheetName val="&quot;Enhanced&quot; Scheme"/>
      <sheetName val="Deluxe Bedrooms"/>
      <sheetName val="FF&amp;E"/>
      <sheetName val="Key Data"/>
      <sheetName val="Assump. &amp; Excl"/>
      <sheetName val="Drawings"/>
      <sheetName val="Flysheets"/>
      <sheetName val="Area Split"/>
      <sheetName val="Reconciliation"/>
      <sheetName val="Blank"/>
    </sheetNames>
    <sheetDataSet>
      <sheetData sheetId="0"/>
      <sheetData sheetId="1">
        <row r="38">
          <cell r="G38">
            <v>155924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molitions"/>
      <sheetName val="2A - 2H"/>
      <sheetName val="3A - 3C"/>
      <sheetName val="4A"/>
      <sheetName val="5A - 5N"/>
      <sheetName val="&quot;Enhanced&quot; Scheme"/>
      <sheetName val="Deluxe Bedrooms"/>
      <sheetName val="FF&amp;E"/>
      <sheetName val="Key Data"/>
      <sheetName val="Assump. &amp; Excl"/>
      <sheetName val="Drawings"/>
      <sheetName val="Flysheets"/>
      <sheetName val="Area Split"/>
      <sheetName val="Reconciliation"/>
      <sheetName val="Blank"/>
    </sheetNames>
    <sheetDataSet>
      <sheetData sheetId="0"/>
      <sheetData sheetId="1">
        <row r="38">
          <cell r="G38">
            <v>155924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Normal="100" zoomScaleSheetLayoutView="100" workbookViewId="0">
      <selection activeCell="J36" sqref="J36"/>
    </sheetView>
  </sheetViews>
  <sheetFormatPr defaultColWidth="9.140625" defaultRowHeight="12.75" x14ac:dyDescent="0.2"/>
  <cols>
    <col min="1" max="1" width="8.5703125" style="38" customWidth="1"/>
    <col min="2" max="2" width="0.85546875" style="38" customWidth="1"/>
    <col min="3" max="4" width="15" style="38" customWidth="1"/>
    <col min="5" max="7" width="9.140625" style="38"/>
    <col min="8" max="10" width="10.28515625" style="38" customWidth="1"/>
    <col min="11" max="11" width="2.42578125" style="38" customWidth="1"/>
    <col min="12" max="16384" width="9.140625" style="38"/>
  </cols>
  <sheetData>
    <row r="1" spans="1:11" ht="12.75" customHeight="1" x14ac:dyDescent="0.2">
      <c r="A1" s="138"/>
      <c r="B1" s="139"/>
      <c r="C1" s="139"/>
      <c r="D1" s="36"/>
      <c r="E1" s="36"/>
      <c r="F1" s="36"/>
      <c r="G1" s="36"/>
      <c r="H1" s="36"/>
      <c r="I1" s="36"/>
      <c r="J1" s="36"/>
      <c r="K1" s="37"/>
    </row>
    <row r="2" spans="1:11" ht="38.25" customHeight="1" x14ac:dyDescent="0.3">
      <c r="A2" s="140"/>
      <c r="B2" s="141"/>
      <c r="C2" s="142"/>
      <c r="D2" s="39"/>
      <c r="E2" s="40"/>
      <c r="F2" s="1"/>
      <c r="G2" s="41"/>
      <c r="H2" s="41"/>
      <c r="I2" s="41"/>
      <c r="J2" s="42"/>
      <c r="K2" s="43"/>
    </row>
    <row r="3" spans="1:11" ht="27" customHeight="1" x14ac:dyDescent="0.25">
      <c r="A3" s="140"/>
      <c r="B3" s="141"/>
      <c r="C3" s="142"/>
      <c r="D3" s="41"/>
      <c r="E3" s="44"/>
      <c r="F3" s="41"/>
      <c r="G3" s="41"/>
      <c r="H3" s="41"/>
      <c r="I3" s="41"/>
      <c r="J3" s="42"/>
      <c r="K3" s="43"/>
    </row>
    <row r="4" spans="1:11" ht="18" x14ac:dyDescent="0.25">
      <c r="A4" s="143"/>
      <c r="B4" s="144"/>
      <c r="C4" s="145"/>
      <c r="D4" s="45"/>
      <c r="E4" s="42"/>
      <c r="F4" s="42"/>
      <c r="G4" s="42"/>
      <c r="H4" s="42"/>
      <c r="I4" s="42"/>
      <c r="J4" s="42"/>
      <c r="K4" s="46"/>
    </row>
    <row r="5" spans="1:11" ht="18" x14ac:dyDescent="0.25">
      <c r="A5" s="143"/>
      <c r="B5" s="144"/>
      <c r="C5" s="145"/>
      <c r="D5" s="45"/>
      <c r="E5" s="42"/>
      <c r="F5" s="42"/>
      <c r="G5" s="42"/>
      <c r="H5" s="42"/>
      <c r="I5" s="42"/>
      <c r="J5" s="42"/>
      <c r="K5" s="46"/>
    </row>
    <row r="6" spans="1:11" ht="20.25" x14ac:dyDescent="0.3">
      <c r="A6" s="143"/>
      <c r="B6" s="144"/>
      <c r="C6" s="145"/>
      <c r="D6" s="45"/>
      <c r="E6" s="47"/>
      <c r="F6" s="47"/>
      <c r="G6" s="47"/>
      <c r="H6" s="47"/>
      <c r="I6" s="47"/>
      <c r="J6" s="47"/>
      <c r="K6" s="46"/>
    </row>
    <row r="7" spans="1:11" ht="18" x14ac:dyDescent="0.25">
      <c r="A7" s="143"/>
      <c r="B7" s="144"/>
      <c r="C7" s="145"/>
      <c r="D7" s="45"/>
      <c r="K7" s="46"/>
    </row>
    <row r="8" spans="1:11" ht="20.25" x14ac:dyDescent="0.3">
      <c r="A8" s="140"/>
      <c r="B8" s="141"/>
      <c r="C8" s="142"/>
      <c r="D8" s="41"/>
      <c r="E8" s="353" t="s">
        <v>286</v>
      </c>
      <c r="F8" s="354"/>
      <c r="G8" s="354"/>
      <c r="H8" s="354"/>
      <c r="I8" s="354"/>
      <c r="J8" s="354"/>
      <c r="K8" s="43"/>
    </row>
    <row r="9" spans="1:11" ht="18" x14ac:dyDescent="0.25">
      <c r="A9" s="140"/>
      <c r="B9" s="141"/>
      <c r="C9" s="142"/>
      <c r="D9" s="41"/>
      <c r="E9" s="42"/>
      <c r="F9" s="42"/>
      <c r="G9" s="42"/>
      <c r="H9" s="42"/>
      <c r="I9" s="42"/>
      <c r="J9" s="42"/>
      <c r="K9" s="43"/>
    </row>
    <row r="10" spans="1:11" ht="20.25" x14ac:dyDescent="0.3">
      <c r="A10" s="140"/>
      <c r="B10" s="141"/>
      <c r="C10" s="142"/>
      <c r="D10" s="41"/>
      <c r="E10" s="42"/>
      <c r="F10" s="42"/>
      <c r="G10" s="42"/>
      <c r="H10" s="42"/>
      <c r="I10" s="42"/>
      <c r="J10" s="101" t="s">
        <v>8</v>
      </c>
      <c r="K10" s="43"/>
    </row>
    <row r="11" spans="1:11" ht="18" x14ac:dyDescent="0.25">
      <c r="A11" s="140"/>
      <c r="B11" s="141"/>
      <c r="C11" s="142"/>
      <c r="D11" s="41"/>
      <c r="E11" s="42"/>
      <c r="F11" s="42"/>
      <c r="G11" s="42"/>
      <c r="H11" s="42"/>
      <c r="I11" s="42"/>
      <c r="J11" s="42"/>
      <c r="K11" s="43"/>
    </row>
    <row r="12" spans="1:11" ht="20.25" x14ac:dyDescent="0.3">
      <c r="A12" s="140"/>
      <c r="B12" s="141"/>
      <c r="C12" s="142"/>
      <c r="D12" s="41"/>
      <c r="E12" s="42"/>
      <c r="F12" s="42"/>
      <c r="G12" s="42"/>
      <c r="H12" s="42"/>
      <c r="I12" s="42"/>
      <c r="J12" s="102" t="s">
        <v>287</v>
      </c>
      <c r="K12" s="43"/>
    </row>
    <row r="13" spans="1:11" ht="20.25" x14ac:dyDescent="0.3">
      <c r="A13" s="140"/>
      <c r="B13" s="141"/>
      <c r="C13" s="142"/>
      <c r="D13" s="41"/>
      <c r="E13" s="42"/>
      <c r="F13" s="42"/>
      <c r="G13" s="42"/>
      <c r="H13" s="42"/>
      <c r="I13" s="42"/>
      <c r="J13" s="286" t="s">
        <v>360</v>
      </c>
      <c r="K13" s="43"/>
    </row>
    <row r="14" spans="1:11" ht="18" customHeight="1" x14ac:dyDescent="0.25">
      <c r="A14" s="146"/>
      <c r="B14" s="147"/>
      <c r="C14" s="148"/>
      <c r="D14" s="49"/>
      <c r="E14" s="42"/>
      <c r="F14" s="42"/>
      <c r="G14" s="42"/>
      <c r="H14" s="42"/>
      <c r="I14" s="42"/>
      <c r="J14" s="42"/>
      <c r="K14" s="50"/>
    </row>
    <row r="15" spans="1:11" ht="20.25" x14ac:dyDescent="0.3">
      <c r="A15" s="140"/>
      <c r="B15" s="141"/>
      <c r="C15" s="142"/>
      <c r="D15" s="41"/>
      <c r="E15" s="42"/>
      <c r="F15" s="42"/>
      <c r="G15" s="42"/>
      <c r="H15" s="42"/>
      <c r="I15" s="42"/>
      <c r="J15" s="101" t="s">
        <v>13</v>
      </c>
      <c r="K15" s="43"/>
    </row>
    <row r="16" spans="1:11" ht="18" customHeight="1" x14ac:dyDescent="0.3">
      <c r="A16" s="149"/>
      <c r="B16" s="150"/>
      <c r="C16" s="151"/>
      <c r="D16" s="53"/>
      <c r="E16" s="42"/>
      <c r="F16" s="42"/>
      <c r="G16" s="42"/>
      <c r="H16" s="42"/>
      <c r="I16" s="42"/>
      <c r="J16" s="101"/>
      <c r="K16" s="54"/>
    </row>
    <row r="17" spans="1:11" ht="20.25" x14ac:dyDescent="0.3">
      <c r="A17" s="140"/>
      <c r="B17" s="141"/>
      <c r="C17" s="142"/>
      <c r="D17" s="41"/>
      <c r="E17" s="48"/>
      <c r="F17" s="48"/>
      <c r="G17" s="48"/>
      <c r="H17" s="48"/>
      <c r="I17" s="48"/>
      <c r="J17" s="102" t="s">
        <v>241</v>
      </c>
      <c r="K17" s="43"/>
    </row>
    <row r="18" spans="1:11" ht="20.25" x14ac:dyDescent="0.3">
      <c r="A18" s="140"/>
      <c r="B18" s="141"/>
      <c r="C18" s="142"/>
      <c r="D18" s="41"/>
      <c r="E18" s="55"/>
      <c r="F18" s="52"/>
      <c r="G18" s="52"/>
      <c r="H18" s="52"/>
      <c r="I18" s="52"/>
      <c r="J18" s="102"/>
      <c r="K18" s="43"/>
    </row>
    <row r="19" spans="1:11" ht="20.25" x14ac:dyDescent="0.3">
      <c r="A19" s="140"/>
      <c r="B19" s="141"/>
      <c r="C19" s="142"/>
      <c r="D19" s="41"/>
      <c r="E19" s="55"/>
      <c r="F19" s="52"/>
      <c r="G19" s="52"/>
      <c r="H19" s="52"/>
      <c r="I19" s="52"/>
      <c r="J19" s="287" t="s">
        <v>289</v>
      </c>
      <c r="K19" s="43"/>
    </row>
    <row r="20" spans="1:11" ht="20.25" x14ac:dyDescent="0.3">
      <c r="A20" s="152"/>
      <c r="B20" s="153"/>
      <c r="C20" s="145"/>
      <c r="D20" s="56"/>
      <c r="E20" s="48"/>
      <c r="F20" s="48"/>
      <c r="G20" s="48"/>
      <c r="H20" s="48"/>
      <c r="I20" s="48"/>
      <c r="J20" s="51"/>
      <c r="K20" s="57"/>
    </row>
    <row r="21" spans="1:11" ht="20.25" x14ac:dyDescent="0.3">
      <c r="A21" s="152"/>
      <c r="B21" s="153"/>
      <c r="C21" s="145"/>
      <c r="D21" s="56"/>
      <c r="E21" s="48"/>
      <c r="F21" s="48"/>
      <c r="G21" s="48"/>
      <c r="H21" s="48"/>
      <c r="I21" s="48"/>
      <c r="J21" s="42"/>
      <c r="K21" s="57"/>
    </row>
    <row r="22" spans="1:11" ht="18" x14ac:dyDescent="0.25">
      <c r="A22" s="152"/>
      <c r="B22" s="153"/>
      <c r="C22" s="145"/>
      <c r="D22" s="56"/>
      <c r="E22" s="58"/>
      <c r="F22" s="56"/>
      <c r="G22" s="56"/>
      <c r="H22" s="56"/>
      <c r="I22" s="56"/>
      <c r="J22" s="56"/>
      <c r="K22" s="57"/>
    </row>
    <row r="23" spans="1:11" ht="18" x14ac:dyDescent="0.25">
      <c r="A23" s="152"/>
      <c r="B23" s="153"/>
      <c r="C23" s="145"/>
      <c r="D23" s="56"/>
      <c r="E23" s="42"/>
      <c r="F23" s="56"/>
      <c r="G23" s="56"/>
      <c r="H23" s="56"/>
      <c r="I23" s="56"/>
      <c r="J23" s="56"/>
      <c r="K23" s="57"/>
    </row>
    <row r="24" spans="1:11" ht="18" x14ac:dyDescent="0.25">
      <c r="A24" s="152"/>
      <c r="B24" s="153"/>
      <c r="C24" s="145"/>
      <c r="D24" s="56"/>
      <c r="E24" s="58"/>
      <c r="F24" s="56"/>
      <c r="G24" s="56"/>
      <c r="H24" s="56"/>
      <c r="I24" s="56"/>
      <c r="J24" s="56"/>
      <c r="K24" s="57"/>
    </row>
    <row r="25" spans="1:11" ht="18" x14ac:dyDescent="0.25">
      <c r="A25" s="152"/>
      <c r="B25" s="153"/>
      <c r="C25" s="145"/>
      <c r="D25" s="56"/>
      <c r="E25" s="58"/>
      <c r="F25" s="56"/>
      <c r="G25" s="56"/>
      <c r="H25" s="56"/>
      <c r="I25" s="56"/>
      <c r="J25" s="56"/>
      <c r="K25" s="57"/>
    </row>
    <row r="26" spans="1:11" ht="18" x14ac:dyDescent="0.25">
      <c r="A26" s="152"/>
      <c r="B26" s="153"/>
      <c r="C26" s="145"/>
      <c r="D26" s="56"/>
      <c r="E26" s="58"/>
      <c r="F26" s="56"/>
      <c r="G26" s="56"/>
      <c r="H26" s="56"/>
      <c r="I26" s="56"/>
      <c r="J26" s="56"/>
      <c r="K26" s="57"/>
    </row>
    <row r="27" spans="1:11" ht="18" x14ac:dyDescent="0.25">
      <c r="A27" s="152"/>
      <c r="B27" s="153"/>
      <c r="C27" s="145"/>
      <c r="D27" s="56"/>
      <c r="E27" s="58"/>
      <c r="F27" s="56"/>
      <c r="G27" s="56"/>
      <c r="H27" s="56"/>
      <c r="I27" s="56"/>
      <c r="J27" s="56"/>
      <c r="K27" s="57"/>
    </row>
    <row r="28" spans="1:11" ht="18" x14ac:dyDescent="0.25">
      <c r="A28" s="152"/>
      <c r="B28" s="153"/>
      <c r="C28" s="145"/>
      <c r="D28" s="56"/>
      <c r="E28" s="58"/>
      <c r="F28" s="56"/>
      <c r="G28" s="56"/>
      <c r="H28" s="56"/>
      <c r="I28" s="56"/>
      <c r="J28" s="56"/>
      <c r="K28" s="57"/>
    </row>
    <row r="29" spans="1:11" ht="18" x14ac:dyDescent="0.25">
      <c r="A29" s="140"/>
      <c r="B29" s="141"/>
      <c r="C29" s="142"/>
      <c r="D29" s="41"/>
      <c r="E29" s="41"/>
      <c r="F29" s="41"/>
      <c r="G29" s="41"/>
      <c r="H29" s="41"/>
      <c r="I29" s="41"/>
      <c r="J29" s="42"/>
      <c r="K29" s="43"/>
    </row>
    <row r="30" spans="1:11" ht="18" x14ac:dyDescent="0.25">
      <c r="A30" s="140"/>
      <c r="B30" s="141"/>
      <c r="C30" s="142"/>
      <c r="D30" s="41"/>
      <c r="E30" s="41"/>
      <c r="F30" s="41"/>
      <c r="G30" s="41"/>
      <c r="H30" s="41"/>
      <c r="I30" s="41"/>
      <c r="J30" s="42"/>
      <c r="K30" s="43"/>
    </row>
    <row r="31" spans="1:11" ht="19.5" customHeight="1" x14ac:dyDescent="0.25">
      <c r="A31" s="140"/>
      <c r="B31" s="141"/>
      <c r="C31" s="154"/>
      <c r="D31" s="41"/>
      <c r="E31" s="41"/>
      <c r="F31" s="41"/>
      <c r="G31" s="41"/>
      <c r="H31" s="41"/>
      <c r="I31" s="41"/>
      <c r="J31" s="42"/>
      <c r="K31" s="43"/>
    </row>
    <row r="32" spans="1:11" ht="19.5" customHeight="1" x14ac:dyDescent="0.25">
      <c r="A32" s="140"/>
      <c r="B32" s="141"/>
      <c r="C32" s="154"/>
      <c r="D32" s="41"/>
      <c r="E32" s="41"/>
      <c r="F32" s="41"/>
      <c r="G32" s="41"/>
      <c r="H32" s="41"/>
      <c r="I32" s="41"/>
      <c r="J32" s="42"/>
      <c r="K32" s="43"/>
    </row>
    <row r="33" spans="1:11" s="62" customFormat="1" ht="19.5" customHeight="1" x14ac:dyDescent="0.3">
      <c r="A33" s="155"/>
      <c r="B33" s="156"/>
      <c r="C33" s="157"/>
      <c r="D33" s="59"/>
      <c r="E33" s="59"/>
      <c r="F33" s="59"/>
      <c r="G33" s="59"/>
      <c r="H33" s="59"/>
      <c r="I33" s="59"/>
      <c r="J33" s="60"/>
      <c r="K33" s="61"/>
    </row>
    <row r="34" spans="1:11" s="62" customFormat="1" ht="19.5" customHeight="1" x14ac:dyDescent="0.3">
      <c r="A34" s="155"/>
      <c r="B34" s="156"/>
      <c r="C34" s="157"/>
      <c r="D34" s="59"/>
      <c r="E34" s="59"/>
      <c r="F34" s="59"/>
      <c r="G34" s="59"/>
      <c r="H34" s="59"/>
      <c r="I34" s="95"/>
      <c r="J34" s="103" t="s">
        <v>356</v>
      </c>
      <c r="K34" s="61"/>
    </row>
    <row r="35" spans="1:11" s="62" customFormat="1" ht="19.5" customHeight="1" x14ac:dyDescent="0.3">
      <c r="A35" s="155"/>
      <c r="B35" s="156"/>
      <c r="C35" s="158"/>
      <c r="D35" s="59"/>
      <c r="E35" s="59"/>
      <c r="F35" s="59"/>
      <c r="G35" s="59"/>
      <c r="H35" s="59"/>
      <c r="I35" s="59"/>
      <c r="J35" s="136" t="s">
        <v>365</v>
      </c>
      <c r="K35" s="61"/>
    </row>
    <row r="36" spans="1:11" ht="18" x14ac:dyDescent="0.25">
      <c r="A36" s="140"/>
      <c r="B36" s="141"/>
      <c r="C36" s="158"/>
      <c r="D36" s="41"/>
      <c r="E36" s="41"/>
      <c r="F36" s="41"/>
      <c r="G36" s="41"/>
      <c r="H36" s="41"/>
      <c r="I36" s="41"/>
      <c r="J36" s="190"/>
      <c r="K36" s="43"/>
    </row>
    <row r="37" spans="1:11" ht="18" x14ac:dyDescent="0.25">
      <c r="A37" s="140"/>
      <c r="B37" s="141"/>
      <c r="C37" s="159"/>
      <c r="D37" s="41"/>
      <c r="E37" s="41"/>
      <c r="F37" s="41"/>
      <c r="G37" s="41"/>
      <c r="H37" s="41"/>
      <c r="I37" s="41"/>
      <c r="J37" s="42"/>
      <c r="K37" s="43"/>
    </row>
    <row r="38" spans="1:11" ht="18" x14ac:dyDescent="0.25">
      <c r="A38" s="140"/>
      <c r="B38" s="141"/>
      <c r="C38" s="159"/>
      <c r="E38" s="41"/>
      <c r="F38" s="41"/>
      <c r="G38" s="41"/>
      <c r="H38" s="41"/>
      <c r="I38" s="41"/>
      <c r="J38" s="42"/>
      <c r="K38" s="43"/>
    </row>
    <row r="39" spans="1:11" ht="18" x14ac:dyDescent="0.25">
      <c r="A39" s="140"/>
      <c r="B39" s="141"/>
      <c r="C39" s="159"/>
      <c r="D39" s="41"/>
      <c r="E39" s="41"/>
      <c r="F39" s="41"/>
      <c r="G39" s="41"/>
      <c r="H39" s="41"/>
      <c r="I39" s="41"/>
      <c r="J39" s="42"/>
      <c r="K39" s="43"/>
    </row>
    <row r="40" spans="1:11" ht="36.75" customHeight="1" x14ac:dyDescent="0.25">
      <c r="A40" s="140"/>
      <c r="B40" s="141"/>
      <c r="C40" s="160"/>
      <c r="D40" s="63"/>
      <c r="E40" s="42"/>
      <c r="F40" s="64"/>
      <c r="G40" s="42"/>
      <c r="H40" s="65" t="s">
        <v>14</v>
      </c>
      <c r="I40" s="66" t="s">
        <v>15</v>
      </c>
      <c r="J40" s="65" t="s">
        <v>49</v>
      </c>
      <c r="K40" s="43"/>
    </row>
    <row r="41" spans="1:11" ht="13.5" customHeight="1" x14ac:dyDescent="0.25">
      <c r="A41" s="161"/>
      <c r="B41" s="162"/>
      <c r="C41" s="162"/>
      <c r="D41" s="67"/>
      <c r="E41" s="68"/>
      <c r="F41" s="67"/>
      <c r="G41" s="67"/>
      <c r="H41" s="67"/>
      <c r="I41" s="67"/>
      <c r="J41" s="67"/>
      <c r="K41" s="69"/>
    </row>
    <row r="42" spans="1:11" ht="18" x14ac:dyDescent="0.25">
      <c r="A42" s="70"/>
      <c r="B42" s="70"/>
      <c r="C42" s="70"/>
      <c r="D42" s="70"/>
      <c r="E42" s="70"/>
      <c r="F42" s="70"/>
      <c r="G42" s="70"/>
      <c r="H42" s="70"/>
      <c r="I42" s="70"/>
    </row>
    <row r="43" spans="1:11" ht="18" x14ac:dyDescent="0.25">
      <c r="A43" s="70"/>
      <c r="B43" s="70"/>
      <c r="C43" s="70"/>
      <c r="D43" s="70"/>
      <c r="E43" s="70"/>
      <c r="F43" s="70"/>
      <c r="G43" s="70"/>
      <c r="H43" s="70"/>
      <c r="I43" s="70"/>
    </row>
    <row r="44" spans="1:11" ht="18" x14ac:dyDescent="0.25">
      <c r="A44" s="70"/>
      <c r="B44" s="70"/>
      <c r="C44" s="70"/>
      <c r="D44" s="70"/>
      <c r="E44" s="70"/>
      <c r="F44" s="70"/>
      <c r="G44" s="70"/>
      <c r="H44" s="70"/>
      <c r="I44" s="70"/>
    </row>
    <row r="45" spans="1:11" ht="18" x14ac:dyDescent="0.25">
      <c r="A45" s="70"/>
      <c r="B45" s="70"/>
      <c r="C45" s="70"/>
      <c r="D45" s="70"/>
      <c r="E45" s="70"/>
      <c r="F45" s="70"/>
      <c r="G45" s="70"/>
      <c r="H45" s="70"/>
      <c r="I45" s="70"/>
    </row>
    <row r="46" spans="1:11" ht="18" x14ac:dyDescent="0.25">
      <c r="A46" s="70"/>
      <c r="B46" s="70"/>
      <c r="C46" s="70"/>
      <c r="D46" s="70"/>
      <c r="E46" s="70"/>
      <c r="F46" s="70"/>
      <c r="G46" s="70"/>
      <c r="H46" s="70"/>
      <c r="I46" s="70"/>
    </row>
    <row r="47" spans="1:11" ht="18" x14ac:dyDescent="0.25">
      <c r="A47" s="70"/>
      <c r="B47" s="70"/>
      <c r="C47" s="70"/>
      <c r="D47" s="70"/>
      <c r="E47" s="70"/>
      <c r="F47" s="70"/>
      <c r="G47" s="70"/>
      <c r="H47" s="70"/>
      <c r="I47" s="70"/>
    </row>
    <row r="48" spans="1:11" ht="18" x14ac:dyDescent="0.25">
      <c r="A48" s="70"/>
      <c r="B48" s="70"/>
      <c r="C48" s="70"/>
      <c r="D48" s="70"/>
      <c r="E48" s="70"/>
      <c r="F48" s="70"/>
      <c r="G48" s="70"/>
      <c r="H48" s="70"/>
      <c r="I48" s="70"/>
    </row>
    <row r="49" spans="1:9" ht="18" x14ac:dyDescent="0.25">
      <c r="A49" s="70"/>
      <c r="B49" s="70"/>
      <c r="C49" s="70"/>
      <c r="D49" s="70"/>
      <c r="E49" s="70"/>
      <c r="F49" s="70"/>
      <c r="G49" s="70"/>
      <c r="H49" s="70"/>
      <c r="I49" s="70"/>
    </row>
    <row r="50" spans="1:9" ht="18" x14ac:dyDescent="0.25">
      <c r="A50" s="70"/>
      <c r="B50" s="70"/>
      <c r="C50" s="70"/>
      <c r="D50" s="70"/>
      <c r="E50" s="70"/>
      <c r="F50" s="70"/>
      <c r="G50" s="70"/>
      <c r="H50" s="70"/>
      <c r="I50" s="70"/>
    </row>
    <row r="51" spans="1:9" ht="18" x14ac:dyDescent="0.25">
      <c r="A51" s="70"/>
      <c r="B51" s="70"/>
      <c r="C51" s="70"/>
      <c r="D51" s="70"/>
      <c r="E51" s="70"/>
      <c r="F51" s="70"/>
      <c r="G51" s="70"/>
      <c r="H51" s="70"/>
      <c r="I51" s="70"/>
    </row>
    <row r="52" spans="1:9" ht="18" x14ac:dyDescent="0.25">
      <c r="A52" s="70"/>
      <c r="B52" s="70"/>
      <c r="C52" s="70"/>
      <c r="D52" s="70"/>
      <c r="E52" s="70"/>
      <c r="F52" s="70"/>
      <c r="G52" s="70"/>
      <c r="H52" s="70"/>
      <c r="I52" s="70"/>
    </row>
    <row r="53" spans="1:9" ht="18" x14ac:dyDescent="0.25">
      <c r="A53" s="70"/>
      <c r="B53" s="70"/>
      <c r="C53" s="70"/>
      <c r="D53" s="70"/>
      <c r="E53" s="70"/>
      <c r="F53" s="70"/>
      <c r="G53" s="70"/>
      <c r="H53" s="70"/>
      <c r="I53" s="70"/>
    </row>
    <row r="54" spans="1:9" ht="18" x14ac:dyDescent="0.25">
      <c r="A54" s="70"/>
      <c r="B54" s="70"/>
      <c r="C54" s="70"/>
      <c r="D54" s="70"/>
      <c r="E54" s="70"/>
      <c r="F54" s="70"/>
      <c r="G54" s="70"/>
      <c r="H54" s="70"/>
      <c r="I54" s="70"/>
    </row>
    <row r="55" spans="1:9" ht="18" x14ac:dyDescent="0.25">
      <c r="A55" s="70"/>
      <c r="B55" s="70"/>
      <c r="C55" s="70"/>
      <c r="D55" s="70"/>
      <c r="E55" s="70"/>
      <c r="F55" s="70"/>
      <c r="G55" s="70"/>
      <c r="H55" s="70"/>
      <c r="I55" s="70"/>
    </row>
    <row r="56" spans="1:9" ht="18" x14ac:dyDescent="0.25">
      <c r="A56" s="70"/>
      <c r="B56" s="70"/>
      <c r="C56" s="70"/>
      <c r="D56" s="70"/>
      <c r="E56" s="70"/>
      <c r="F56" s="70"/>
      <c r="G56" s="70"/>
      <c r="H56" s="70"/>
      <c r="I56" s="70"/>
    </row>
    <row r="57" spans="1:9" ht="18" x14ac:dyDescent="0.25">
      <c r="A57" s="70"/>
      <c r="B57" s="70"/>
      <c r="C57" s="70"/>
      <c r="D57" s="70"/>
      <c r="E57" s="70"/>
      <c r="F57" s="70"/>
      <c r="G57" s="70"/>
      <c r="H57" s="70"/>
      <c r="I57" s="70"/>
    </row>
    <row r="58" spans="1:9" ht="18" x14ac:dyDescent="0.25">
      <c r="A58" s="70"/>
      <c r="B58" s="70"/>
      <c r="C58" s="70"/>
      <c r="D58" s="70"/>
      <c r="E58" s="70"/>
      <c r="F58" s="70"/>
      <c r="G58" s="70"/>
      <c r="H58" s="70"/>
      <c r="I58" s="70"/>
    </row>
    <row r="59" spans="1:9" ht="18" x14ac:dyDescent="0.25">
      <c r="A59" s="70"/>
      <c r="B59" s="70"/>
      <c r="C59" s="70"/>
      <c r="D59" s="70"/>
      <c r="E59" s="70"/>
      <c r="F59" s="70"/>
      <c r="G59" s="70"/>
      <c r="H59" s="70"/>
      <c r="I59" s="70"/>
    </row>
    <row r="75" spans="4:4" x14ac:dyDescent="0.2">
      <c r="D75"/>
    </row>
  </sheetData>
  <mergeCells count="1">
    <mergeCell ref="E8:J8"/>
  </mergeCells>
  <phoneticPr fontId="0" type="noConversion"/>
  <printOptions horizontalCentered="1" verticalCentered="1"/>
  <pageMargins left="0.35433070866141736" right="0.35433070866141736" top="0.59055118110236227" bottom="0.39370078740157483" header="0.51181102362204722" footer="0.51181102362204722"/>
  <pageSetup paperSize="9"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8"/>
  <sheetViews>
    <sheetView workbookViewId="0">
      <selection activeCell="E31" sqref="E31"/>
    </sheetView>
  </sheetViews>
  <sheetFormatPr defaultColWidth="9.140625" defaultRowHeight="12.75" x14ac:dyDescent="0.2"/>
  <cols>
    <col min="1" max="1" width="2.42578125" style="1" customWidth="1"/>
    <col min="2" max="2" width="36.7109375" style="1" bestFit="1" customWidth="1"/>
    <col min="3" max="3" width="36.7109375" style="1" hidden="1" customWidth="1"/>
    <col min="4" max="5" width="10.28515625" style="8" customWidth="1"/>
    <col min="6" max="6" width="12.42578125" style="274" customWidth="1"/>
    <col min="7" max="9" width="14.7109375" style="274" hidden="1" customWidth="1"/>
    <col min="10" max="10" width="19" style="8" customWidth="1"/>
    <col min="11" max="11" width="10.85546875" style="7" customWidth="1"/>
    <col min="12" max="12" width="2.7109375" style="1" customWidth="1"/>
    <col min="13" max="13" width="11.28515625" style="1" bestFit="1" customWidth="1"/>
    <col min="14" max="16384" width="9.140625" style="1"/>
  </cols>
  <sheetData>
    <row r="1" spans="1:20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20" x14ac:dyDescent="0.2">
      <c r="A2" s="100"/>
      <c r="B2" s="104" t="s">
        <v>172</v>
      </c>
      <c r="C2" s="4"/>
      <c r="D2" s="4"/>
      <c r="E2" s="4"/>
      <c r="F2" s="4"/>
      <c r="G2" s="4"/>
      <c r="H2" s="4"/>
      <c r="I2" s="4"/>
      <c r="J2" s="1"/>
      <c r="K2" s="1"/>
      <c r="L2" s="17"/>
    </row>
    <row r="3" spans="1:20" x14ac:dyDescent="0.2">
      <c r="A3" s="100"/>
      <c r="B3" s="104" t="s">
        <v>173</v>
      </c>
      <c r="C3" s="4"/>
      <c r="D3" s="4"/>
      <c r="E3" s="4"/>
      <c r="F3" s="4"/>
      <c r="G3" s="4"/>
      <c r="H3" s="4"/>
      <c r="I3" s="4"/>
      <c r="J3" s="135" t="s">
        <v>174</v>
      </c>
      <c r="K3" s="1"/>
      <c r="L3" s="17"/>
    </row>
    <row r="4" spans="1:20" x14ac:dyDescent="0.2">
      <c r="A4" s="100"/>
      <c r="B4" s="104" t="s">
        <v>83</v>
      </c>
      <c r="C4" s="104"/>
      <c r="D4" s="4"/>
      <c r="E4" s="4"/>
      <c r="F4" s="4"/>
      <c r="G4" s="4"/>
      <c r="H4" s="4"/>
      <c r="I4" s="4"/>
      <c r="J4" s="135" t="s">
        <v>80</v>
      </c>
      <c r="K4" s="1"/>
      <c r="L4" s="17"/>
    </row>
    <row r="5" spans="1:20" x14ac:dyDescent="0.2">
      <c r="A5" s="18"/>
      <c r="B5" s="19"/>
      <c r="C5" s="19"/>
      <c r="D5" s="20"/>
      <c r="E5" s="20"/>
      <c r="F5" s="20"/>
      <c r="G5" s="20"/>
      <c r="H5" s="20"/>
      <c r="I5" s="20"/>
      <c r="J5" s="20"/>
      <c r="K5" s="20"/>
      <c r="L5" s="21"/>
    </row>
    <row r="6" spans="1:20" x14ac:dyDescent="0.2">
      <c r="A6" s="3"/>
      <c r="B6" s="22"/>
      <c r="C6" s="22"/>
      <c r="D6" s="3"/>
      <c r="E6" s="3"/>
      <c r="F6" s="3"/>
      <c r="G6" s="3"/>
      <c r="H6" s="3"/>
      <c r="I6" s="3"/>
      <c r="J6" s="3"/>
      <c r="K6" s="3"/>
      <c r="L6" s="3"/>
    </row>
    <row r="7" spans="1:20" x14ac:dyDescent="0.2">
      <c r="A7" s="3"/>
      <c r="B7" s="22"/>
      <c r="C7" s="22"/>
      <c r="D7" s="3"/>
      <c r="E7" s="3"/>
      <c r="F7" s="3"/>
      <c r="G7" s="3"/>
      <c r="H7" s="3"/>
      <c r="I7" s="3"/>
      <c r="J7" s="3"/>
      <c r="K7" s="3"/>
      <c r="L7" s="3"/>
    </row>
    <row r="8" spans="1:20" x14ac:dyDescent="0.2">
      <c r="B8" s="23" t="s">
        <v>6</v>
      </c>
      <c r="C8" s="23"/>
    </row>
    <row r="9" spans="1:20" x14ac:dyDescent="0.2">
      <c r="B9" s="23"/>
      <c r="C9" s="23"/>
      <c r="D9" s="254"/>
      <c r="E9" s="254"/>
      <c r="F9" s="255"/>
      <c r="G9" s="225"/>
      <c r="H9" s="226"/>
      <c r="I9" s="225"/>
    </row>
    <row r="10" spans="1:20" x14ac:dyDescent="0.2">
      <c r="B10" s="23"/>
      <c r="C10" s="23"/>
      <c r="D10" s="254"/>
      <c r="E10" s="254"/>
      <c r="F10" s="255"/>
      <c r="G10" s="226"/>
      <c r="H10" s="225"/>
      <c r="I10" s="225"/>
    </row>
    <row r="11" spans="1:20" s="106" customFormat="1" ht="30.75" customHeight="1" x14ac:dyDescent="0.2">
      <c r="B11" s="257" t="s">
        <v>16</v>
      </c>
      <c r="C11" s="257"/>
      <c r="D11" s="258" t="s">
        <v>0</v>
      </c>
      <c r="E11" s="258" t="s">
        <v>184</v>
      </c>
      <c r="F11" s="259"/>
      <c r="G11" s="259" t="s">
        <v>0</v>
      </c>
      <c r="H11" s="259" t="s">
        <v>75</v>
      </c>
      <c r="I11" s="259"/>
      <c r="J11" s="260" t="s">
        <v>20</v>
      </c>
      <c r="K11" s="261"/>
    </row>
    <row r="12" spans="1:20" ht="20.25" customHeight="1" x14ac:dyDescent="0.2">
      <c r="B12" s="127" t="s">
        <v>223</v>
      </c>
      <c r="C12" s="127"/>
      <c r="D12" s="114"/>
      <c r="E12" s="114"/>
      <c r="F12" s="116"/>
      <c r="G12" s="116"/>
      <c r="H12" s="116"/>
      <c r="I12" s="116"/>
      <c r="J12" s="110"/>
      <c r="K12" s="96"/>
      <c r="N12" s="164"/>
      <c r="O12" s="164"/>
      <c r="P12" s="164"/>
      <c r="Q12" s="164"/>
      <c r="R12" s="164"/>
      <c r="S12" s="164"/>
      <c r="T12" s="164"/>
    </row>
    <row r="13" spans="1:20" ht="20.25" customHeight="1" x14ac:dyDescent="0.2">
      <c r="B13" s="165" t="s">
        <v>131</v>
      </c>
      <c r="C13" s="165"/>
      <c r="D13" s="163"/>
      <c r="E13" s="163"/>
      <c r="F13" s="164"/>
      <c r="G13" s="164"/>
      <c r="H13" s="164"/>
      <c r="I13" s="164"/>
      <c r="J13" s="4"/>
      <c r="K13" s="97"/>
      <c r="N13" s="164"/>
      <c r="O13" s="164"/>
      <c r="P13" s="164"/>
      <c r="Q13" s="164"/>
      <c r="R13" s="164"/>
      <c r="S13" s="164"/>
      <c r="T13" s="164"/>
    </row>
    <row r="14" spans="1:20" ht="15.75" customHeight="1" x14ac:dyDescent="0.2">
      <c r="B14" s="192" t="s">
        <v>55</v>
      </c>
      <c r="C14" s="236">
        <f>1.75*2.75</f>
        <v>4.8125</v>
      </c>
      <c r="D14" s="163">
        <v>137.80000000000001</v>
      </c>
      <c r="E14" s="163"/>
      <c r="F14" s="164"/>
      <c r="G14" s="214">
        <f>1.75*2.75</f>
        <v>4.8125</v>
      </c>
      <c r="H14" s="164"/>
      <c r="I14" s="164"/>
      <c r="J14" s="4"/>
      <c r="K14" s="97"/>
      <c r="N14" s="164"/>
      <c r="O14" s="164">
        <v>1</v>
      </c>
      <c r="P14" s="164"/>
      <c r="Q14" s="164"/>
      <c r="R14" s="164"/>
      <c r="S14" s="164"/>
      <c r="T14" s="164"/>
    </row>
    <row r="15" spans="1:20" ht="15.75" customHeight="1" x14ac:dyDescent="0.2">
      <c r="B15" s="192" t="s">
        <v>226</v>
      </c>
      <c r="C15" s="236">
        <v>18.2</v>
      </c>
      <c r="D15" s="163">
        <v>69.400000000000006</v>
      </c>
      <c r="E15" s="163"/>
      <c r="F15" s="164"/>
      <c r="G15" s="214">
        <v>16.5</v>
      </c>
      <c r="H15" s="164"/>
      <c r="I15" s="164"/>
      <c r="J15" s="4"/>
      <c r="K15" s="97"/>
      <c r="N15" s="164">
        <f>1.7*1.5</f>
        <v>2.5499999999999998</v>
      </c>
      <c r="O15" s="164">
        <v>0</v>
      </c>
      <c r="P15" s="164"/>
      <c r="Q15" s="164"/>
      <c r="R15" s="164"/>
      <c r="S15" s="164"/>
      <c r="T15" s="164"/>
    </row>
    <row r="16" spans="1:20" ht="15.75" customHeight="1" x14ac:dyDescent="0.2">
      <c r="B16" s="192" t="s">
        <v>227</v>
      </c>
      <c r="C16" s="236">
        <v>8.85</v>
      </c>
      <c r="D16" s="163">
        <v>14.62</v>
      </c>
      <c r="E16" s="163"/>
      <c r="F16" s="164"/>
      <c r="G16" s="214">
        <v>9.19</v>
      </c>
      <c r="H16" s="164"/>
      <c r="I16" s="164"/>
      <c r="J16" s="4"/>
      <c r="K16" s="97"/>
      <c r="N16" s="164"/>
      <c r="O16" s="164">
        <v>1</v>
      </c>
      <c r="P16" s="164"/>
      <c r="Q16" s="164"/>
      <c r="R16" s="164"/>
      <c r="S16" s="164"/>
      <c r="T16" s="164"/>
    </row>
    <row r="17" spans="2:20" ht="15.75" customHeight="1" x14ac:dyDescent="0.2">
      <c r="B17" s="192" t="s">
        <v>134</v>
      </c>
      <c r="C17" s="236">
        <v>2.73</v>
      </c>
      <c r="D17" s="163">
        <v>9.1199999999999992</v>
      </c>
      <c r="E17" s="163"/>
      <c r="F17" s="164"/>
      <c r="G17" s="214">
        <v>2.73</v>
      </c>
      <c r="H17" s="164"/>
      <c r="I17" s="164"/>
      <c r="J17" s="4"/>
      <c r="K17" s="97"/>
      <c r="N17" s="164"/>
      <c r="O17" s="164">
        <v>4</v>
      </c>
      <c r="P17" s="164"/>
      <c r="Q17" s="164"/>
      <c r="R17" s="164"/>
      <c r="S17" s="164"/>
      <c r="T17" s="164"/>
    </row>
    <row r="18" spans="2:20" ht="15.75" customHeight="1" x14ac:dyDescent="0.2">
      <c r="B18" s="192" t="s">
        <v>189</v>
      </c>
      <c r="C18" s="236">
        <v>4.5</v>
      </c>
      <c r="D18" s="163">
        <v>44.18</v>
      </c>
      <c r="E18" s="163"/>
      <c r="F18" s="164"/>
      <c r="G18" s="214">
        <v>4.5</v>
      </c>
      <c r="H18" s="164"/>
      <c r="I18" s="164"/>
      <c r="J18" s="4"/>
      <c r="K18" s="97"/>
      <c r="N18" s="164"/>
      <c r="O18" s="164">
        <v>4</v>
      </c>
      <c r="P18" s="164"/>
      <c r="Q18" s="164"/>
      <c r="R18" s="164"/>
      <c r="S18" s="164"/>
      <c r="T18" s="164"/>
    </row>
    <row r="19" spans="2:20" ht="15.75" customHeight="1" x14ac:dyDescent="0.2">
      <c r="B19" s="192" t="s">
        <v>225</v>
      </c>
      <c r="C19" s="236">
        <v>33.92</v>
      </c>
      <c r="D19" s="275">
        <v>20</v>
      </c>
      <c r="E19" s="163"/>
      <c r="F19" s="164"/>
      <c r="G19" s="214">
        <v>33.92</v>
      </c>
      <c r="H19" s="164"/>
      <c r="I19" s="164"/>
      <c r="J19" s="4"/>
      <c r="K19" s="97"/>
      <c r="N19" s="164"/>
      <c r="O19" s="164">
        <v>2</v>
      </c>
      <c r="P19" s="164"/>
      <c r="Q19" s="164"/>
      <c r="R19" s="164"/>
      <c r="S19" s="164"/>
      <c r="T19" s="164"/>
    </row>
    <row r="20" spans="2:20" ht="15.75" customHeight="1" x14ac:dyDescent="0.2">
      <c r="B20" s="192" t="s">
        <v>189</v>
      </c>
      <c r="C20" s="236">
        <v>43.2</v>
      </c>
      <c r="D20" s="163">
        <v>44.17</v>
      </c>
      <c r="E20" s="163"/>
      <c r="F20" s="164"/>
      <c r="G20" s="214">
        <v>54.18</v>
      </c>
      <c r="H20" s="164"/>
      <c r="I20" s="164"/>
      <c r="J20" s="4"/>
      <c r="K20" s="97"/>
      <c r="N20" s="164"/>
      <c r="O20" s="164">
        <v>12</v>
      </c>
      <c r="P20" s="164"/>
      <c r="Q20" s="164"/>
      <c r="R20" s="164"/>
      <c r="S20" s="164"/>
      <c r="T20" s="164"/>
    </row>
    <row r="21" spans="2:20" ht="15.75" customHeight="1" x14ac:dyDescent="0.2">
      <c r="B21" s="192" t="s">
        <v>227</v>
      </c>
      <c r="C21" s="236">
        <v>78.8</v>
      </c>
      <c r="D21" s="163">
        <v>14.82</v>
      </c>
      <c r="E21" s="163"/>
      <c r="F21" s="164"/>
      <c r="G21" s="214">
        <v>50.41</v>
      </c>
      <c r="H21" s="164"/>
      <c r="I21" s="164"/>
      <c r="J21" s="4"/>
      <c r="K21" s="97"/>
      <c r="N21" s="164">
        <v>8</v>
      </c>
      <c r="O21" s="164">
        <v>8</v>
      </c>
      <c r="P21" s="164"/>
      <c r="Q21" s="164"/>
      <c r="R21" s="164"/>
      <c r="S21" s="164"/>
      <c r="T21" s="164"/>
    </row>
    <row r="22" spans="2:20" ht="15.75" customHeight="1" x14ac:dyDescent="0.2">
      <c r="B22" s="224" t="s">
        <v>134</v>
      </c>
      <c r="C22" s="236"/>
      <c r="D22" s="163">
        <v>9.1199999999999992</v>
      </c>
      <c r="E22" s="163"/>
      <c r="F22" s="164"/>
      <c r="G22" s="214">
        <v>2.86</v>
      </c>
      <c r="H22" s="164"/>
      <c r="I22" s="164"/>
      <c r="J22" s="4"/>
      <c r="K22" s="97"/>
      <c r="N22" s="164">
        <f>(11*1.5)</f>
        <v>16.5</v>
      </c>
      <c r="O22" s="164">
        <v>1</v>
      </c>
      <c r="P22" s="164"/>
      <c r="Q22" s="164"/>
      <c r="R22" s="164"/>
      <c r="S22" s="164"/>
      <c r="T22" s="164"/>
    </row>
    <row r="23" spans="2:20" ht="15.75" customHeight="1" x14ac:dyDescent="0.2">
      <c r="B23" s="193"/>
      <c r="C23" s="236"/>
      <c r="D23" s="176"/>
      <c r="E23" s="163">
        <f>ROUND(SUM(D14:D22),0)</f>
        <v>363</v>
      </c>
      <c r="F23" s="164"/>
      <c r="G23" s="164"/>
      <c r="H23" s="164"/>
      <c r="I23" s="164"/>
      <c r="J23" s="4"/>
      <c r="K23" s="97"/>
      <c r="M23" s="216"/>
      <c r="N23" s="164"/>
      <c r="O23" s="164"/>
      <c r="P23" s="164"/>
      <c r="Q23" s="164"/>
      <c r="R23" s="164"/>
      <c r="S23" s="164"/>
      <c r="T23" s="164"/>
    </row>
    <row r="24" spans="2:20" ht="15.75" customHeight="1" x14ac:dyDescent="0.2">
      <c r="B24" s="165" t="s">
        <v>132</v>
      </c>
      <c r="C24" s="236"/>
      <c r="D24" s="174"/>
      <c r="E24" s="163"/>
      <c r="F24" s="164"/>
      <c r="G24" s="164"/>
      <c r="H24" s="164"/>
      <c r="I24" s="164"/>
      <c r="J24" s="4"/>
      <c r="K24" s="97"/>
      <c r="N24" s="164"/>
      <c r="O24" s="164"/>
      <c r="P24" s="164"/>
      <c r="Q24" s="164"/>
      <c r="R24" s="164"/>
      <c r="S24" s="164"/>
      <c r="T24" s="164"/>
    </row>
    <row r="25" spans="2:20" ht="15.75" customHeight="1" x14ac:dyDescent="0.2">
      <c r="B25" s="192" t="s">
        <v>180</v>
      </c>
      <c r="C25" s="236">
        <v>26.23</v>
      </c>
      <c r="D25" s="266">
        <v>66.12</v>
      </c>
      <c r="E25" s="163"/>
      <c r="F25" s="164"/>
      <c r="G25" s="218">
        <v>25.74</v>
      </c>
      <c r="H25" s="164"/>
      <c r="I25" s="164"/>
      <c r="J25" s="4"/>
      <c r="K25" s="97"/>
      <c r="N25" s="164"/>
      <c r="O25" s="164">
        <v>6</v>
      </c>
      <c r="P25" s="164"/>
      <c r="Q25" s="164"/>
      <c r="R25" s="164"/>
      <c r="S25" s="164"/>
      <c r="T25" s="164"/>
    </row>
    <row r="26" spans="2:20" ht="15.75" customHeight="1" x14ac:dyDescent="0.2">
      <c r="B26" s="192" t="s">
        <v>224</v>
      </c>
      <c r="C26" s="174">
        <v>9.2100000000000009</v>
      </c>
      <c r="D26" s="266">
        <v>69.12</v>
      </c>
      <c r="E26" s="163"/>
      <c r="F26" s="164"/>
      <c r="G26" s="218">
        <v>10.51</v>
      </c>
      <c r="H26" s="164"/>
      <c r="I26" s="164"/>
      <c r="J26" s="4"/>
      <c r="K26" s="97"/>
      <c r="N26" s="164">
        <f>13*2</f>
        <v>26</v>
      </c>
      <c r="O26" s="164">
        <v>0</v>
      </c>
      <c r="P26" s="164"/>
      <c r="Q26" s="164"/>
      <c r="R26" s="164"/>
      <c r="S26" s="164"/>
      <c r="T26" s="164"/>
    </row>
    <row r="27" spans="2:20" ht="15.75" customHeight="1" x14ac:dyDescent="0.2">
      <c r="B27" s="192" t="s">
        <v>225</v>
      </c>
      <c r="C27" s="174">
        <v>7.91</v>
      </c>
      <c r="D27" s="266">
        <v>9</v>
      </c>
      <c r="E27" s="163"/>
      <c r="F27" s="164"/>
      <c r="G27" s="218">
        <v>15.61</v>
      </c>
      <c r="H27" s="164"/>
      <c r="I27" s="164"/>
      <c r="J27" s="4"/>
      <c r="K27" s="97"/>
      <c r="N27" s="164"/>
      <c r="O27" s="164">
        <v>2</v>
      </c>
      <c r="P27" s="164"/>
      <c r="Q27" s="164"/>
      <c r="R27" s="164"/>
      <c r="S27" s="164"/>
      <c r="T27" s="164"/>
    </row>
    <row r="28" spans="2:20" ht="15.75" customHeight="1" x14ac:dyDescent="0.2">
      <c r="B28" s="192"/>
      <c r="C28" s="236">
        <v>19.239999999999998</v>
      </c>
      <c r="D28" s="217"/>
      <c r="E28" s="263">
        <f>ROUND(SUM(D25:D27),0)</f>
        <v>144</v>
      </c>
      <c r="F28" s="117"/>
      <c r="G28" s="217">
        <v>26.2</v>
      </c>
      <c r="H28" s="117"/>
      <c r="I28" s="117"/>
      <c r="J28" s="3"/>
      <c r="K28" s="97"/>
      <c r="N28" s="164"/>
      <c r="O28" s="164">
        <f>SUM(O14:O27)</f>
        <v>41</v>
      </c>
      <c r="P28" s="164"/>
      <c r="Q28" s="164"/>
      <c r="R28" s="164"/>
      <c r="S28" s="164"/>
      <c r="T28" s="164"/>
    </row>
    <row r="29" spans="2:20" ht="15.75" customHeight="1" x14ac:dyDescent="0.2">
      <c r="B29" s="220"/>
      <c r="C29" s="236">
        <v>2</v>
      </c>
      <c r="D29" s="217"/>
      <c r="E29" s="115"/>
      <c r="F29" s="117"/>
      <c r="G29" s="117"/>
      <c r="H29" s="117"/>
      <c r="I29" s="117"/>
      <c r="J29" s="3"/>
      <c r="K29" s="97"/>
    </row>
    <row r="30" spans="2:20" ht="15.75" customHeight="1" x14ac:dyDescent="0.2">
      <c r="B30" s="220"/>
      <c r="C30" s="236"/>
      <c r="D30" s="217"/>
      <c r="E30" s="115"/>
      <c r="F30" s="117"/>
      <c r="G30" s="117"/>
      <c r="H30" s="117"/>
      <c r="I30" s="117"/>
      <c r="J30" s="3"/>
      <c r="K30" s="97"/>
    </row>
    <row r="31" spans="2:20" ht="15.75" customHeight="1" x14ac:dyDescent="0.2">
      <c r="B31" s="265" t="s">
        <v>215</v>
      </c>
      <c r="C31" s="236"/>
      <c r="D31" s="217"/>
      <c r="E31" s="115"/>
      <c r="F31" s="117"/>
      <c r="G31" s="117"/>
      <c r="H31" s="117"/>
      <c r="I31" s="117"/>
      <c r="J31" s="3"/>
      <c r="K31" s="97"/>
    </row>
    <row r="32" spans="2:20" ht="15.75" customHeight="1" x14ac:dyDescent="0.2">
      <c r="B32" s="192" t="s">
        <v>81</v>
      </c>
      <c r="C32" s="236"/>
      <c r="D32" s="262"/>
      <c r="E32" s="115">
        <v>2.5</v>
      </c>
      <c r="F32" s="117">
        <f>E32*D32</f>
        <v>0</v>
      </c>
      <c r="G32" s="117"/>
      <c r="H32" s="117"/>
      <c r="I32" s="117"/>
      <c r="J32" s="3"/>
      <c r="K32" s="97"/>
    </row>
    <row r="33" spans="2:11" ht="15.75" customHeight="1" x14ac:dyDescent="0.2">
      <c r="B33" s="192" t="s">
        <v>82</v>
      </c>
      <c r="C33" s="236"/>
      <c r="D33" s="163"/>
      <c r="E33" s="115">
        <v>2.5</v>
      </c>
      <c r="F33" s="117">
        <f>E33*D33</f>
        <v>0</v>
      </c>
      <c r="G33" s="117"/>
      <c r="H33" s="117"/>
      <c r="I33" s="117"/>
      <c r="J33" s="3"/>
      <c r="K33" s="97"/>
    </row>
    <row r="34" spans="2:11" ht="15.75" customHeight="1" x14ac:dyDescent="0.2">
      <c r="B34" s="265"/>
      <c r="C34" s="236"/>
      <c r="D34" s="217"/>
      <c r="E34" s="115"/>
      <c r="F34" s="117"/>
      <c r="G34" s="117"/>
      <c r="H34" s="117"/>
      <c r="I34" s="117"/>
      <c r="J34" s="3"/>
      <c r="K34" s="97"/>
    </row>
    <row r="35" spans="2:11" ht="15.75" customHeight="1" x14ac:dyDescent="0.2">
      <c r="B35" s="265"/>
      <c r="C35" s="236"/>
      <c r="D35" s="217"/>
      <c r="E35" s="115"/>
      <c r="F35" s="117"/>
      <c r="G35" s="117"/>
      <c r="H35" s="117"/>
      <c r="I35" s="117"/>
      <c r="J35" s="3"/>
      <c r="K35" s="97"/>
    </row>
    <row r="36" spans="2:11" ht="15.75" customHeight="1" x14ac:dyDescent="0.2">
      <c r="B36" s="265" t="s">
        <v>217</v>
      </c>
      <c r="C36" s="236"/>
      <c r="D36" s="217"/>
      <c r="E36" s="115"/>
      <c r="F36" s="117"/>
      <c r="G36" s="117"/>
      <c r="H36" s="117"/>
      <c r="I36" s="117"/>
      <c r="J36" s="3"/>
      <c r="K36" s="97"/>
    </row>
    <row r="37" spans="2:11" ht="15.75" customHeight="1" x14ac:dyDescent="0.2">
      <c r="B37" s="117" t="s">
        <v>218</v>
      </c>
      <c r="C37" s="236"/>
      <c r="D37" s="117">
        <v>0</v>
      </c>
      <c r="E37" s="115">
        <v>0</v>
      </c>
      <c r="F37" s="117">
        <f>E37*D37</f>
        <v>0</v>
      </c>
      <c r="G37" s="117"/>
      <c r="H37" s="117"/>
      <c r="I37" s="117"/>
      <c r="J37" s="3"/>
      <c r="K37" s="97"/>
    </row>
    <row r="38" spans="2:11" ht="15.75" customHeight="1" x14ac:dyDescent="0.2">
      <c r="B38" s="220"/>
      <c r="C38" s="236"/>
      <c r="D38" s="217"/>
      <c r="E38" s="115"/>
      <c r="F38" s="117"/>
      <c r="G38" s="117"/>
      <c r="H38" s="117"/>
      <c r="I38" s="117"/>
      <c r="J38" s="3"/>
      <c r="K38" s="97"/>
    </row>
    <row r="39" spans="2:11" ht="15.75" customHeight="1" x14ac:dyDescent="0.2">
      <c r="B39" s="220"/>
      <c r="C39" s="236"/>
      <c r="D39" s="217"/>
      <c r="E39" s="115"/>
      <c r="F39" s="117"/>
      <c r="G39" s="117"/>
      <c r="H39" s="117"/>
      <c r="I39" s="117"/>
      <c r="J39" s="3"/>
      <c r="K39" s="97"/>
    </row>
    <row r="40" spans="2:11" ht="15.75" customHeight="1" x14ac:dyDescent="0.2">
      <c r="B40" s="220"/>
      <c r="C40" s="236"/>
      <c r="D40" s="217"/>
      <c r="E40" s="115"/>
      <c r="F40" s="117"/>
      <c r="G40" s="117"/>
      <c r="H40" s="117"/>
      <c r="I40" s="117"/>
      <c r="J40" s="3"/>
      <c r="K40" s="97"/>
    </row>
    <row r="41" spans="2:11" ht="15.75" customHeight="1" x14ac:dyDescent="0.2">
      <c r="B41" s="165"/>
      <c r="C41" s="236"/>
      <c r="D41" s="175"/>
      <c r="E41" s="115"/>
      <c r="F41" s="117"/>
      <c r="G41" s="117"/>
      <c r="H41" s="117"/>
      <c r="I41" s="117"/>
      <c r="J41" s="3"/>
      <c r="K41" s="97"/>
    </row>
    <row r="42" spans="2:11" ht="15" x14ac:dyDescent="0.35">
      <c r="B42" s="165"/>
      <c r="C42" s="165"/>
      <c r="D42" s="221"/>
      <c r="E42" s="221"/>
      <c r="F42" s="223"/>
      <c r="G42" s="221" t="s">
        <v>136</v>
      </c>
      <c r="H42" s="221" t="s">
        <v>137</v>
      </c>
      <c r="I42" s="223" t="s">
        <v>5</v>
      </c>
      <c r="J42" s="3"/>
      <c r="K42" s="97"/>
    </row>
    <row r="43" spans="2:11" ht="15" x14ac:dyDescent="0.35">
      <c r="B43" s="165"/>
      <c r="C43" s="165"/>
      <c r="D43" s="196"/>
      <c r="E43" s="196"/>
      <c r="F43" s="198"/>
      <c r="G43" s="221" t="s">
        <v>136</v>
      </c>
      <c r="H43" s="221" t="s">
        <v>137</v>
      </c>
      <c r="I43" s="223" t="s">
        <v>5</v>
      </c>
      <c r="J43" s="3"/>
      <c r="K43" s="97"/>
    </row>
    <row r="44" spans="2:11" x14ac:dyDescent="0.2">
      <c r="B44" s="165" t="s">
        <v>135</v>
      </c>
      <c r="C44" s="165"/>
      <c r="D44" s="115"/>
      <c r="E44" s="215"/>
      <c r="F44" s="117"/>
      <c r="G44" s="222">
        <v>6</v>
      </c>
      <c r="H44" s="222">
        <v>8</v>
      </c>
      <c r="I44" s="117">
        <f>SUM(G44:H44)</f>
        <v>14</v>
      </c>
      <c r="J44" s="3"/>
      <c r="K44" s="97"/>
    </row>
    <row r="45" spans="2:11" x14ac:dyDescent="0.2">
      <c r="B45" s="192" t="s">
        <v>201</v>
      </c>
      <c r="C45" s="165"/>
      <c r="D45" s="115">
        <v>9</v>
      </c>
      <c r="E45" s="115"/>
      <c r="F45" s="117"/>
      <c r="G45" s="215">
        <v>3</v>
      </c>
      <c r="H45" s="117"/>
      <c r="I45" s="117">
        <f t="shared" ref="I45:I46" si="0">SUM(G45:H45)</f>
        <v>3</v>
      </c>
      <c r="J45" s="3"/>
      <c r="K45" s="97"/>
    </row>
    <row r="46" spans="2:11" x14ac:dyDescent="0.2">
      <c r="B46" s="192" t="s">
        <v>204</v>
      </c>
      <c r="C46" s="165"/>
      <c r="D46" s="115">
        <v>3</v>
      </c>
      <c r="E46" s="215"/>
      <c r="F46" s="117"/>
      <c r="G46" s="215">
        <v>2</v>
      </c>
      <c r="H46" s="215">
        <v>3</v>
      </c>
      <c r="I46" s="117">
        <f t="shared" si="0"/>
        <v>5</v>
      </c>
      <c r="J46" s="42"/>
      <c r="K46" s="97"/>
    </row>
    <row r="47" spans="2:11" x14ac:dyDescent="0.2">
      <c r="B47" s="165" t="s">
        <v>229</v>
      </c>
      <c r="C47" s="165"/>
      <c r="D47" s="115">
        <v>1</v>
      </c>
      <c r="E47" s="215"/>
      <c r="F47" s="117"/>
      <c r="G47" s="117"/>
      <c r="H47" s="215"/>
      <c r="I47" s="117"/>
      <c r="J47" s="42"/>
      <c r="K47" s="97"/>
    </row>
    <row r="48" spans="2:11" x14ac:dyDescent="0.2">
      <c r="B48" s="165"/>
      <c r="C48" s="165"/>
      <c r="D48" s="115"/>
      <c r="E48" s="115"/>
      <c r="F48" s="117"/>
      <c r="G48" s="117"/>
      <c r="H48" s="117"/>
      <c r="I48" s="117"/>
      <c r="J48" s="3"/>
      <c r="K48" s="97"/>
    </row>
    <row r="49" spans="2:11" x14ac:dyDescent="0.2">
      <c r="B49" s="165" t="s">
        <v>232</v>
      </c>
      <c r="C49" s="165"/>
      <c r="D49" s="115">
        <f>((38.5+24.5+7+7+21.4+14.4+11.4+4.5)*2.7)+(2*0.5*7*2.7)+1</f>
        <v>367.39000000000004</v>
      </c>
      <c r="E49" s="115" t="s">
        <v>0</v>
      </c>
      <c r="F49" s="117"/>
      <c r="G49" s="222">
        <f>D49-0.63-6.22</f>
        <v>360.54</v>
      </c>
      <c r="H49" s="117"/>
      <c r="I49" s="117"/>
      <c r="J49" s="42"/>
      <c r="K49" s="97"/>
    </row>
    <row r="50" spans="2:11" x14ac:dyDescent="0.2">
      <c r="B50" s="165" t="s">
        <v>233</v>
      </c>
      <c r="C50" s="165"/>
      <c r="D50" s="115">
        <f>25*1.3*2</f>
        <v>65</v>
      </c>
      <c r="E50" s="115" t="s">
        <v>0</v>
      </c>
      <c r="F50" s="117"/>
      <c r="G50" s="222">
        <f>D50-16.45</f>
        <v>48.55</v>
      </c>
      <c r="H50" s="117"/>
      <c r="I50" s="117"/>
      <c r="J50" s="42"/>
      <c r="K50" s="97"/>
    </row>
    <row r="51" spans="2:11" x14ac:dyDescent="0.2">
      <c r="B51" s="165"/>
      <c r="C51" s="165"/>
      <c r="D51" s="115"/>
      <c r="E51" s="115"/>
      <c r="F51" s="117"/>
      <c r="G51" s="117"/>
      <c r="H51" s="117"/>
      <c r="I51" s="117"/>
      <c r="J51" s="3"/>
      <c r="K51" s="97"/>
    </row>
    <row r="52" spans="2:11" x14ac:dyDescent="0.2">
      <c r="B52" s="165" t="s">
        <v>76</v>
      </c>
      <c r="C52" s="165"/>
      <c r="D52" s="115"/>
      <c r="E52" s="115"/>
      <c r="F52" s="117"/>
      <c r="G52" s="222">
        <f>D52-4.69-0.37-5.71</f>
        <v>-10.77</v>
      </c>
      <c r="H52" s="117"/>
      <c r="I52" s="117"/>
      <c r="J52" s="3"/>
      <c r="K52" s="97"/>
    </row>
    <row r="53" spans="2:11" x14ac:dyDescent="0.2">
      <c r="B53" s="192" t="s">
        <v>209</v>
      </c>
      <c r="C53" s="165"/>
      <c r="D53" s="197"/>
      <c r="E53" s="115"/>
      <c r="F53" s="117"/>
      <c r="G53" s="117"/>
      <c r="H53" s="117"/>
      <c r="I53" s="117"/>
      <c r="J53" s="3"/>
      <c r="K53" s="97"/>
    </row>
    <row r="54" spans="2:11" x14ac:dyDescent="0.2">
      <c r="B54" s="192" t="s">
        <v>208</v>
      </c>
      <c r="C54" s="165"/>
      <c r="D54" s="115"/>
      <c r="E54" s="115"/>
      <c r="F54" s="117"/>
      <c r="G54" s="117"/>
      <c r="H54" s="117"/>
      <c r="I54" s="117"/>
      <c r="J54" s="3"/>
      <c r="K54" s="97"/>
    </row>
    <row r="55" spans="2:11" x14ac:dyDescent="0.2">
      <c r="B55" s="192" t="s">
        <v>207</v>
      </c>
      <c r="C55" s="165"/>
      <c r="D55" s="197"/>
      <c r="E55" s="115"/>
      <c r="F55" s="117"/>
      <c r="G55" s="222"/>
      <c r="H55" s="117"/>
      <c r="I55" s="117"/>
      <c r="J55" s="3"/>
      <c r="K55" s="97"/>
    </row>
    <row r="56" spans="2:11" x14ac:dyDescent="0.2">
      <c r="B56" s="192" t="s">
        <v>211</v>
      </c>
      <c r="C56" s="165"/>
      <c r="D56" s="115"/>
      <c r="E56" s="115"/>
      <c r="F56" s="117"/>
      <c r="G56" s="117"/>
      <c r="H56" s="117"/>
      <c r="I56" s="117"/>
      <c r="J56" s="3"/>
      <c r="K56" s="97"/>
    </row>
    <row r="57" spans="2:11" x14ac:dyDescent="0.2">
      <c r="B57" s="165"/>
      <c r="C57" s="165"/>
      <c r="D57" s="115"/>
      <c r="E57" s="115"/>
      <c r="F57" s="117"/>
      <c r="G57" s="222"/>
      <c r="H57" s="117"/>
      <c r="I57" s="117"/>
      <c r="J57" s="3"/>
      <c r="K57" s="97"/>
    </row>
    <row r="58" spans="2:11" x14ac:dyDescent="0.2">
      <c r="B58" s="165" t="s">
        <v>214</v>
      </c>
      <c r="C58" s="165"/>
      <c r="D58" s="115">
        <v>2</v>
      </c>
      <c r="E58" s="115"/>
      <c r="F58" s="117"/>
      <c r="G58" s="222"/>
      <c r="H58" s="117"/>
      <c r="I58" s="117"/>
      <c r="J58" s="3"/>
      <c r="K58" s="97"/>
    </row>
    <row r="59" spans="2:11" x14ac:dyDescent="0.2">
      <c r="B59" s="165" t="s">
        <v>228</v>
      </c>
      <c r="C59" s="165"/>
      <c r="D59" s="115">
        <v>1</v>
      </c>
      <c r="E59" s="115"/>
      <c r="F59" s="117"/>
      <c r="G59" s="222"/>
      <c r="H59" s="117"/>
      <c r="I59" s="117"/>
      <c r="J59" s="3"/>
      <c r="K59" s="97"/>
    </row>
    <row r="60" spans="2:11" x14ac:dyDescent="0.2">
      <c r="B60" s="165" t="s">
        <v>230</v>
      </c>
      <c r="C60" s="165"/>
      <c r="D60" s="115">
        <v>1</v>
      </c>
      <c r="E60" s="115"/>
      <c r="F60" s="117"/>
      <c r="G60" s="222"/>
      <c r="H60" s="117"/>
      <c r="I60" s="117"/>
      <c r="J60" s="3"/>
      <c r="K60" s="97"/>
    </row>
    <row r="61" spans="2:11" x14ac:dyDescent="0.2">
      <c r="B61" s="165" t="s">
        <v>231</v>
      </c>
      <c r="C61" s="165"/>
      <c r="D61" s="115">
        <v>4</v>
      </c>
      <c r="E61" s="115"/>
      <c r="F61" s="117"/>
      <c r="G61" s="117"/>
      <c r="H61" s="117"/>
      <c r="I61" s="117"/>
      <c r="J61" s="3"/>
      <c r="K61" s="97"/>
    </row>
    <row r="62" spans="2:11" x14ac:dyDescent="0.2">
      <c r="B62" s="165"/>
      <c r="C62" s="165"/>
      <c r="D62" s="115"/>
      <c r="E62" s="115"/>
      <c r="F62" s="117"/>
      <c r="G62" s="117"/>
      <c r="H62" s="117"/>
      <c r="I62" s="117"/>
      <c r="J62" s="3"/>
      <c r="K62" s="97"/>
    </row>
    <row r="63" spans="2:11" x14ac:dyDescent="0.2">
      <c r="B63" s="165"/>
      <c r="C63" s="165"/>
      <c r="D63" s="115"/>
      <c r="E63" s="115"/>
      <c r="F63" s="117"/>
      <c r="G63" s="117"/>
      <c r="H63" s="117"/>
      <c r="I63" s="117"/>
      <c r="J63" s="3"/>
      <c r="K63" s="97"/>
    </row>
    <row r="64" spans="2:11" x14ac:dyDescent="0.2">
      <c r="B64" s="165"/>
      <c r="C64" s="165"/>
      <c r="D64" s="115"/>
      <c r="E64" s="115"/>
      <c r="F64" s="117"/>
      <c r="G64" s="117"/>
      <c r="H64" s="117"/>
      <c r="I64" s="117"/>
      <c r="J64" s="3"/>
      <c r="K64" s="97"/>
    </row>
    <row r="65" spans="2:11" s="106" customFormat="1" ht="18" customHeight="1" x14ac:dyDescent="0.2">
      <c r="B65" s="107" t="s">
        <v>19</v>
      </c>
      <c r="C65" s="107"/>
      <c r="D65" s="120"/>
      <c r="E65" s="120"/>
      <c r="F65" s="121"/>
      <c r="G65" s="121"/>
      <c r="H65" s="121"/>
      <c r="I65" s="121"/>
      <c r="J65" s="108"/>
      <c r="K65" s="109"/>
    </row>
    <row r="66" spans="2:11" x14ac:dyDescent="0.2">
      <c r="B66" s="98"/>
      <c r="C66" s="98"/>
      <c r="D66" s="115"/>
      <c r="E66" s="115"/>
      <c r="F66" s="117"/>
      <c r="G66" s="117"/>
      <c r="H66" s="117"/>
      <c r="I66" s="117"/>
      <c r="J66" s="4"/>
      <c r="K66" s="97"/>
    </row>
    <row r="67" spans="2:11" x14ac:dyDescent="0.2">
      <c r="B67" s="98"/>
      <c r="C67" s="98"/>
      <c r="D67" s="115"/>
      <c r="E67" s="115"/>
      <c r="F67" s="117"/>
      <c r="G67" s="117"/>
      <c r="H67" s="117"/>
      <c r="I67" s="117"/>
      <c r="J67" s="4"/>
      <c r="K67" s="97"/>
    </row>
    <row r="68" spans="2:11" s="106" customFormat="1" ht="27" customHeight="1" x14ac:dyDescent="0.2">
      <c r="B68" s="122" t="s">
        <v>5</v>
      </c>
      <c r="C68" s="122"/>
      <c r="D68" s="123"/>
      <c r="E68" s="123"/>
      <c r="F68" s="124"/>
      <c r="G68" s="124"/>
      <c r="H68" s="124"/>
      <c r="I68" s="124"/>
      <c r="J68" s="125"/>
      <c r="K68" s="126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D71"/>
  <sheetViews>
    <sheetView topLeftCell="A27" workbookViewId="0">
      <selection activeCell="D71" sqref="D71"/>
    </sheetView>
  </sheetViews>
  <sheetFormatPr defaultRowHeight="12.75" x14ac:dyDescent="0.2"/>
  <cols>
    <col min="1" max="1" width="37" customWidth="1"/>
  </cols>
  <sheetData>
    <row r="3" spans="1:1" x14ac:dyDescent="0.2">
      <c r="A3" s="130" t="s">
        <v>24</v>
      </c>
    </row>
    <row r="4" spans="1:1" x14ac:dyDescent="0.2">
      <c r="A4" s="130" t="s">
        <v>44</v>
      </c>
    </row>
    <row r="5" spans="1:1" x14ac:dyDescent="0.2">
      <c r="A5" s="130" t="s">
        <v>25</v>
      </c>
    </row>
    <row r="6" spans="1:1" x14ac:dyDescent="0.2">
      <c r="A6" s="130" t="s">
        <v>26</v>
      </c>
    </row>
    <row r="7" spans="1:1" x14ac:dyDescent="0.2">
      <c r="A7" s="130" t="s">
        <v>27</v>
      </c>
    </row>
    <row r="8" spans="1:1" x14ac:dyDescent="0.2">
      <c r="A8" s="130" t="s">
        <v>28</v>
      </c>
    </row>
    <row r="9" spans="1:1" x14ac:dyDescent="0.2">
      <c r="A9" s="130" t="s">
        <v>29</v>
      </c>
    </row>
    <row r="10" spans="1:1" x14ac:dyDescent="0.2">
      <c r="A10" s="130" t="s">
        <v>30</v>
      </c>
    </row>
    <row r="11" spans="1:1" x14ac:dyDescent="0.2">
      <c r="A11" s="130" t="s">
        <v>31</v>
      </c>
    </row>
    <row r="12" spans="1:1" x14ac:dyDescent="0.2">
      <c r="A12" s="130" t="s">
        <v>32</v>
      </c>
    </row>
    <row r="13" spans="1:1" x14ac:dyDescent="0.2">
      <c r="A13" s="130" t="s">
        <v>33</v>
      </c>
    </row>
    <row r="14" spans="1:1" x14ac:dyDescent="0.2">
      <c r="A14" s="130" t="s">
        <v>34</v>
      </c>
    </row>
    <row r="15" spans="1:1" x14ac:dyDescent="0.2">
      <c r="A15" s="130" t="s">
        <v>35</v>
      </c>
    </row>
    <row r="16" spans="1:1" x14ac:dyDescent="0.2">
      <c r="A16" s="130" t="s">
        <v>36</v>
      </c>
    </row>
    <row r="17" spans="1:4" x14ac:dyDescent="0.2">
      <c r="A17" s="130" t="s">
        <v>37</v>
      </c>
    </row>
    <row r="18" spans="1:4" x14ac:dyDescent="0.2">
      <c r="A18" s="130" t="s">
        <v>38</v>
      </c>
    </row>
    <row r="19" spans="1:4" x14ac:dyDescent="0.2">
      <c r="A19" s="130" t="s">
        <v>39</v>
      </c>
    </row>
    <row r="20" spans="1:4" x14ac:dyDescent="0.2">
      <c r="A20" s="130" t="s">
        <v>40</v>
      </c>
    </row>
    <row r="21" spans="1:4" x14ac:dyDescent="0.2">
      <c r="A21" s="130" t="s">
        <v>41</v>
      </c>
    </row>
    <row r="22" spans="1:4" x14ac:dyDescent="0.2">
      <c r="A22" s="130" t="s">
        <v>42</v>
      </c>
    </row>
    <row r="23" spans="1:4" x14ac:dyDescent="0.2">
      <c r="A23" s="130" t="s">
        <v>45</v>
      </c>
    </row>
    <row r="26" spans="1:4" x14ac:dyDescent="0.2">
      <c r="A26" s="170" t="s">
        <v>86</v>
      </c>
    </row>
    <row r="27" spans="1:4" x14ac:dyDescent="0.2">
      <c r="A27" s="169" t="s">
        <v>90</v>
      </c>
      <c r="B27">
        <v>1</v>
      </c>
      <c r="C27" s="171">
        <f>0.5*2.8*0.9</f>
        <v>1.26</v>
      </c>
      <c r="D27" s="173">
        <f>C27*B27</f>
        <v>1.26</v>
      </c>
    </row>
    <row r="28" spans="1:4" x14ac:dyDescent="0.2">
      <c r="A28" s="169" t="s">
        <v>102</v>
      </c>
      <c r="B28">
        <v>1</v>
      </c>
      <c r="C28" s="171">
        <f>0.35*0.35*3.142</f>
        <v>0.38489499999999993</v>
      </c>
      <c r="D28" s="173">
        <f>C28*B28</f>
        <v>0.38489499999999993</v>
      </c>
    </row>
    <row r="29" spans="1:4" x14ac:dyDescent="0.2">
      <c r="A29" s="170" t="s">
        <v>87</v>
      </c>
      <c r="C29" s="171"/>
      <c r="D29" s="173"/>
    </row>
    <row r="30" spans="1:4" x14ac:dyDescent="0.2">
      <c r="A30" s="169" t="s">
        <v>95</v>
      </c>
      <c r="B30">
        <v>1</v>
      </c>
      <c r="C30" s="171">
        <f>1.5*1.35</f>
        <v>2.0250000000000004</v>
      </c>
      <c r="D30" s="173">
        <f t="shared" ref="D30:D34" si="0">C30*B30</f>
        <v>2.0250000000000004</v>
      </c>
    </row>
    <row r="31" spans="1:4" x14ac:dyDescent="0.2">
      <c r="A31" s="169" t="s">
        <v>96</v>
      </c>
      <c r="B31">
        <v>1</v>
      </c>
      <c r="C31" s="171">
        <f>1.5*1.4</f>
        <v>2.0999999999999996</v>
      </c>
      <c r="D31" s="173">
        <f t="shared" si="0"/>
        <v>2.0999999999999996</v>
      </c>
    </row>
    <row r="32" spans="1:4" x14ac:dyDescent="0.2">
      <c r="A32" s="169" t="s">
        <v>101</v>
      </c>
      <c r="B32">
        <v>1</v>
      </c>
      <c r="C32" s="171">
        <f>0.95*1.2</f>
        <v>1.1399999999999999</v>
      </c>
      <c r="D32" s="173">
        <f t="shared" si="0"/>
        <v>1.1399999999999999</v>
      </c>
    </row>
    <row r="33" spans="1:4" ht="12" customHeight="1" x14ac:dyDescent="0.2">
      <c r="A33" s="169" t="s">
        <v>113</v>
      </c>
      <c r="B33">
        <v>1</v>
      </c>
      <c r="C33">
        <f>0.8*0.6</f>
        <v>0.48</v>
      </c>
      <c r="D33" s="173">
        <f t="shared" si="0"/>
        <v>0.48</v>
      </c>
    </row>
    <row r="34" spans="1:4" ht="12" customHeight="1" x14ac:dyDescent="0.2">
      <c r="A34" s="169" t="s">
        <v>119</v>
      </c>
      <c r="B34">
        <v>1</v>
      </c>
      <c r="C34" s="171">
        <f>0.95*0.75</f>
        <v>0.71249999999999991</v>
      </c>
      <c r="D34" s="173">
        <f t="shared" si="0"/>
        <v>0.71249999999999991</v>
      </c>
    </row>
    <row r="35" spans="1:4" ht="12" customHeight="1" x14ac:dyDescent="0.2">
      <c r="A35" s="169"/>
      <c r="D35" s="173"/>
    </row>
    <row r="36" spans="1:4" ht="12" customHeight="1" x14ac:dyDescent="0.2">
      <c r="A36" s="169"/>
      <c r="D36" s="173"/>
    </row>
    <row r="37" spans="1:4" x14ac:dyDescent="0.2">
      <c r="A37" s="170" t="s">
        <v>93</v>
      </c>
      <c r="C37" s="171"/>
      <c r="D37" s="173"/>
    </row>
    <row r="38" spans="1:4" x14ac:dyDescent="0.2">
      <c r="A38" s="169" t="s">
        <v>88</v>
      </c>
      <c r="B38">
        <v>1</v>
      </c>
      <c r="C38" s="171">
        <f>4*2.45</f>
        <v>9.8000000000000007</v>
      </c>
      <c r="D38" s="173">
        <f t="shared" ref="D38:D62" si="1">C38*B38</f>
        <v>9.8000000000000007</v>
      </c>
    </row>
    <row r="39" spans="1:4" x14ac:dyDescent="0.2">
      <c r="A39" s="169" t="s">
        <v>89</v>
      </c>
      <c r="B39">
        <v>1</v>
      </c>
      <c r="C39" s="171">
        <f>2.2*2.2</f>
        <v>4.8400000000000007</v>
      </c>
      <c r="D39" s="173">
        <f t="shared" si="1"/>
        <v>4.8400000000000007</v>
      </c>
    </row>
    <row r="40" spans="1:4" x14ac:dyDescent="0.2">
      <c r="A40" s="172" t="s">
        <v>91</v>
      </c>
      <c r="B40">
        <v>5</v>
      </c>
      <c r="C40" s="171">
        <f>0.6*0.6</f>
        <v>0.36</v>
      </c>
      <c r="D40" s="173">
        <f t="shared" si="1"/>
        <v>1.7999999999999998</v>
      </c>
    </row>
    <row r="41" spans="1:4" x14ac:dyDescent="0.2">
      <c r="A41" s="169" t="s">
        <v>99</v>
      </c>
      <c r="B41">
        <v>5</v>
      </c>
      <c r="C41" s="171">
        <f>1.5*1.05</f>
        <v>1.5750000000000002</v>
      </c>
      <c r="D41" s="173">
        <f t="shared" si="1"/>
        <v>7.8750000000000009</v>
      </c>
    </row>
    <row r="42" spans="1:4" x14ac:dyDescent="0.2">
      <c r="A42" s="169" t="s">
        <v>92</v>
      </c>
      <c r="B42">
        <v>1</v>
      </c>
      <c r="C42" s="171">
        <f>1.7*1.7</f>
        <v>2.8899999999999997</v>
      </c>
      <c r="D42" s="173">
        <f t="shared" si="1"/>
        <v>2.8899999999999997</v>
      </c>
    </row>
    <row r="43" spans="1:4" x14ac:dyDescent="0.2">
      <c r="A43" s="169" t="s">
        <v>94</v>
      </c>
      <c r="B43">
        <v>1</v>
      </c>
      <c r="C43" s="171">
        <f>1.5*1.5</f>
        <v>2.25</v>
      </c>
      <c r="D43" s="173">
        <f t="shared" si="1"/>
        <v>2.25</v>
      </c>
    </row>
    <row r="44" spans="1:4" x14ac:dyDescent="0.2">
      <c r="A44" s="169" t="s">
        <v>97</v>
      </c>
      <c r="B44">
        <v>1</v>
      </c>
      <c r="C44" s="171">
        <f>2*0.7</f>
        <v>1.4</v>
      </c>
      <c r="D44" s="173">
        <f t="shared" si="1"/>
        <v>1.4</v>
      </c>
    </row>
    <row r="45" spans="1:4" x14ac:dyDescent="0.2">
      <c r="A45" s="169" t="s">
        <v>98</v>
      </c>
      <c r="B45">
        <v>2</v>
      </c>
      <c r="C45" s="171">
        <v>0.8</v>
      </c>
      <c r="D45" s="173">
        <f t="shared" si="1"/>
        <v>1.6</v>
      </c>
    </row>
    <row r="46" spans="1:4" x14ac:dyDescent="0.2">
      <c r="A46" s="169" t="s">
        <v>118</v>
      </c>
      <c r="B46">
        <v>1</v>
      </c>
      <c r="C46" s="171">
        <f>3.3*2.2</f>
        <v>7.26</v>
      </c>
      <c r="D46" s="173">
        <f t="shared" si="1"/>
        <v>7.26</v>
      </c>
    </row>
    <row r="47" spans="1:4" x14ac:dyDescent="0.2">
      <c r="A47" s="169" t="s">
        <v>100</v>
      </c>
      <c r="B47">
        <v>1</v>
      </c>
      <c r="C47" s="171">
        <f>1.5*0.7</f>
        <v>1.0499999999999998</v>
      </c>
      <c r="D47" s="173">
        <f t="shared" si="1"/>
        <v>1.0499999999999998</v>
      </c>
    </row>
    <row r="48" spans="1:4" x14ac:dyDescent="0.2">
      <c r="A48" s="172" t="s">
        <v>105</v>
      </c>
      <c r="B48">
        <v>1</v>
      </c>
      <c r="C48" s="171">
        <f>2.35*2.35</f>
        <v>5.5225000000000009</v>
      </c>
      <c r="D48" s="173">
        <f t="shared" si="1"/>
        <v>5.5225000000000009</v>
      </c>
    </row>
    <row r="49" spans="1:4" x14ac:dyDescent="0.2">
      <c r="A49" s="169" t="s">
        <v>104</v>
      </c>
      <c r="B49">
        <v>1</v>
      </c>
      <c r="C49" s="171">
        <v>1.4</v>
      </c>
      <c r="D49" s="173">
        <f t="shared" si="1"/>
        <v>1.4</v>
      </c>
    </row>
    <row r="50" spans="1:4" x14ac:dyDescent="0.2">
      <c r="A50" s="169" t="s">
        <v>103</v>
      </c>
      <c r="B50">
        <v>2</v>
      </c>
      <c r="C50">
        <f>0.9*0.4</f>
        <v>0.36000000000000004</v>
      </c>
      <c r="D50" s="173">
        <f t="shared" si="1"/>
        <v>0.72000000000000008</v>
      </c>
    </row>
    <row r="51" spans="1:4" x14ac:dyDescent="0.2">
      <c r="A51" s="169" t="s">
        <v>106</v>
      </c>
      <c r="B51">
        <v>1</v>
      </c>
      <c r="C51">
        <f>1.6*2.4</f>
        <v>3.84</v>
      </c>
      <c r="D51" s="173">
        <f t="shared" si="1"/>
        <v>3.84</v>
      </c>
    </row>
    <row r="52" spans="1:4" x14ac:dyDescent="0.2">
      <c r="A52" s="169" t="s">
        <v>107</v>
      </c>
      <c r="B52">
        <v>1</v>
      </c>
      <c r="C52">
        <f>1.7*0.4</f>
        <v>0.68</v>
      </c>
      <c r="D52" s="173">
        <f t="shared" si="1"/>
        <v>0.68</v>
      </c>
    </row>
    <row r="53" spans="1:4" x14ac:dyDescent="0.2">
      <c r="A53" s="172" t="s">
        <v>108</v>
      </c>
      <c r="B53">
        <v>1</v>
      </c>
      <c r="C53">
        <f>1.8*1.1</f>
        <v>1.9800000000000002</v>
      </c>
      <c r="D53" s="173">
        <f t="shared" si="1"/>
        <v>1.9800000000000002</v>
      </c>
    </row>
    <row r="54" spans="1:4" x14ac:dyDescent="0.2">
      <c r="A54" s="169" t="s">
        <v>115</v>
      </c>
      <c r="B54">
        <v>1</v>
      </c>
      <c r="C54" s="171">
        <f>1.6*1.5</f>
        <v>2.4000000000000004</v>
      </c>
      <c r="D54" s="173">
        <f t="shared" si="1"/>
        <v>2.4000000000000004</v>
      </c>
    </row>
    <row r="55" spans="1:4" x14ac:dyDescent="0.2">
      <c r="A55" s="169" t="s">
        <v>113</v>
      </c>
      <c r="B55">
        <v>2</v>
      </c>
      <c r="C55">
        <f>0.8*0.6</f>
        <v>0.48</v>
      </c>
      <c r="D55" s="173">
        <f t="shared" si="1"/>
        <v>0.96</v>
      </c>
    </row>
    <row r="56" spans="1:4" x14ac:dyDescent="0.2">
      <c r="A56" s="169" t="s">
        <v>114</v>
      </c>
      <c r="B56">
        <v>4</v>
      </c>
      <c r="C56">
        <f>1.5*0.9</f>
        <v>1.35</v>
      </c>
      <c r="D56" s="173">
        <f t="shared" si="1"/>
        <v>5.4</v>
      </c>
    </row>
    <row r="57" spans="1:4" x14ac:dyDescent="0.2">
      <c r="A57" s="169" t="s">
        <v>116</v>
      </c>
      <c r="B57">
        <v>1</v>
      </c>
      <c r="C57" s="171">
        <f>1.25*2.45</f>
        <v>3.0625</v>
      </c>
      <c r="D57" s="173">
        <f t="shared" si="1"/>
        <v>3.0625</v>
      </c>
    </row>
    <row r="58" spans="1:4" x14ac:dyDescent="0.2">
      <c r="A58" s="169" t="s">
        <v>117</v>
      </c>
      <c r="B58">
        <v>1</v>
      </c>
      <c r="C58" s="171">
        <f>0.85*2.1</f>
        <v>1.7849999999999999</v>
      </c>
      <c r="D58" s="173">
        <f t="shared" si="1"/>
        <v>1.7849999999999999</v>
      </c>
    </row>
    <row r="59" spans="1:4" x14ac:dyDescent="0.2">
      <c r="A59" s="169" t="s">
        <v>122</v>
      </c>
      <c r="B59">
        <v>1</v>
      </c>
      <c r="C59" s="171">
        <f>0.95*0.95</f>
        <v>0.90249999999999997</v>
      </c>
      <c r="D59" s="173">
        <f t="shared" si="1"/>
        <v>0.90249999999999997</v>
      </c>
    </row>
    <row r="60" spans="1:4" x14ac:dyDescent="0.2">
      <c r="A60" s="169" t="s">
        <v>120</v>
      </c>
      <c r="B60">
        <v>1</v>
      </c>
      <c r="C60">
        <f>1.1*1.1</f>
        <v>1.2100000000000002</v>
      </c>
      <c r="D60" s="173">
        <f t="shared" si="1"/>
        <v>1.2100000000000002</v>
      </c>
    </row>
    <row r="61" spans="1:4" x14ac:dyDescent="0.2">
      <c r="A61" s="169" t="s">
        <v>121</v>
      </c>
      <c r="B61">
        <v>1</v>
      </c>
      <c r="C61">
        <f>1.9*1.1</f>
        <v>2.09</v>
      </c>
      <c r="D61" s="173">
        <f t="shared" si="1"/>
        <v>2.09</v>
      </c>
    </row>
    <row r="62" spans="1:4" x14ac:dyDescent="0.2">
      <c r="A62" s="169" t="s">
        <v>123</v>
      </c>
      <c r="B62">
        <v>2</v>
      </c>
      <c r="C62">
        <f>1.8*2.4</f>
        <v>4.32</v>
      </c>
      <c r="D62" s="173">
        <f t="shared" si="1"/>
        <v>8.64</v>
      </c>
    </row>
    <row r="63" spans="1:4" x14ac:dyDescent="0.2">
      <c r="A63" s="169"/>
      <c r="D63" s="173"/>
    </row>
    <row r="64" spans="1:4" x14ac:dyDescent="0.2">
      <c r="A64" s="169"/>
      <c r="D64" s="173"/>
    </row>
    <row r="65" spans="1:4" x14ac:dyDescent="0.2">
      <c r="A65" s="169"/>
      <c r="D65" s="173"/>
    </row>
    <row r="66" spans="1:4" x14ac:dyDescent="0.2">
      <c r="A66" t="s">
        <v>110</v>
      </c>
      <c r="D66" s="173"/>
    </row>
    <row r="67" spans="1:4" x14ac:dyDescent="0.2">
      <c r="A67" s="172" t="s">
        <v>109</v>
      </c>
      <c r="B67">
        <v>1</v>
      </c>
      <c r="C67" s="171">
        <v>0.6</v>
      </c>
      <c r="D67" s="173">
        <f t="shared" ref="D67:D69" si="2">C67*B67</f>
        <v>0.6</v>
      </c>
    </row>
    <row r="68" spans="1:4" x14ac:dyDescent="0.2">
      <c r="A68" s="169" t="s">
        <v>111</v>
      </c>
      <c r="B68">
        <v>1</v>
      </c>
      <c r="C68">
        <f>1.8*1.8</f>
        <v>3.24</v>
      </c>
      <c r="D68" s="173">
        <f t="shared" si="2"/>
        <v>3.24</v>
      </c>
    </row>
    <row r="69" spans="1:4" x14ac:dyDescent="0.2">
      <c r="A69" s="169" t="s">
        <v>112</v>
      </c>
      <c r="B69">
        <v>1</v>
      </c>
      <c r="C69" s="171">
        <f>0.95*1.05</f>
        <v>0.99749999999999994</v>
      </c>
      <c r="D69" s="173">
        <f t="shared" si="2"/>
        <v>0.99749999999999994</v>
      </c>
    </row>
    <row r="71" spans="1:4" x14ac:dyDescent="0.2">
      <c r="D71" s="177">
        <f>SUM(D27:D70)</f>
        <v>94.29739499999998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4"/>
  <sheetViews>
    <sheetView workbookViewId="0">
      <selection activeCell="C14" sqref="C14:C45"/>
    </sheetView>
  </sheetViews>
  <sheetFormatPr defaultColWidth="9.140625" defaultRowHeight="12.75" x14ac:dyDescent="0.2"/>
  <cols>
    <col min="1" max="1" width="2.42578125" style="1" customWidth="1"/>
    <col min="2" max="2" width="36.7109375" style="1" bestFit="1" customWidth="1"/>
    <col min="3" max="4" width="9.85546875" style="8" customWidth="1"/>
    <col min="5" max="5" width="11.28515625" style="213" customWidth="1"/>
    <col min="6" max="6" width="25.85546875" style="8" customWidth="1"/>
    <col min="7" max="7" width="10.85546875" style="229" customWidth="1"/>
    <col min="8" max="8" width="2.7109375" style="1" customWidth="1"/>
    <col min="9" max="10" width="9.140625" style="1"/>
    <col min="11" max="11" width="11.28515625" style="1" bestFit="1" customWidth="1"/>
    <col min="12" max="16384" width="9.140625" style="1"/>
  </cols>
  <sheetData>
    <row r="1" spans="1:10" x14ac:dyDescent="0.2">
      <c r="A1" s="13"/>
      <c r="B1" s="14"/>
      <c r="C1" s="14"/>
      <c r="D1" s="14"/>
      <c r="E1" s="14"/>
      <c r="F1" s="14"/>
      <c r="G1" s="14"/>
      <c r="H1" s="15"/>
    </row>
    <row r="2" spans="1:10" x14ac:dyDescent="0.2">
      <c r="A2" s="100"/>
      <c r="B2" s="104" t="s">
        <v>21</v>
      </c>
      <c r="C2" s="104"/>
      <c r="D2" s="104"/>
      <c r="E2" s="104"/>
      <c r="F2" s="1"/>
      <c r="G2" s="1"/>
      <c r="H2" s="17"/>
    </row>
    <row r="3" spans="1:10" x14ac:dyDescent="0.2">
      <c r="A3" s="100"/>
      <c r="B3" s="104" t="s">
        <v>22</v>
      </c>
      <c r="C3" s="104"/>
      <c r="D3" s="104"/>
      <c r="E3" s="104"/>
      <c r="F3" s="137" t="s">
        <v>23</v>
      </c>
      <c r="G3" s="1"/>
      <c r="H3" s="17"/>
    </row>
    <row r="4" spans="1:10" x14ac:dyDescent="0.2">
      <c r="A4" s="100"/>
      <c r="B4" s="104" t="s">
        <v>43</v>
      </c>
      <c r="C4" s="104"/>
      <c r="D4" s="104"/>
      <c r="E4" s="104"/>
      <c r="F4" s="137" t="s">
        <v>48</v>
      </c>
      <c r="G4" s="1"/>
      <c r="H4" s="17"/>
    </row>
    <row r="5" spans="1:10" x14ac:dyDescent="0.2">
      <c r="A5" s="227"/>
      <c r="B5" s="19"/>
      <c r="C5" s="68"/>
      <c r="D5" s="68"/>
      <c r="E5" s="68"/>
      <c r="F5" s="68"/>
      <c r="G5" s="68"/>
      <c r="H5" s="228"/>
    </row>
    <row r="6" spans="1:10" x14ac:dyDescent="0.2">
      <c r="A6" s="42"/>
      <c r="B6" s="22"/>
      <c r="C6" s="42"/>
      <c r="D6" s="42"/>
      <c r="E6" s="42"/>
      <c r="F6" s="42"/>
      <c r="G6" s="42"/>
      <c r="H6" s="42"/>
    </row>
    <row r="7" spans="1:10" x14ac:dyDescent="0.2">
      <c r="A7" s="42"/>
      <c r="B7" s="22"/>
      <c r="C7" s="42"/>
      <c r="D7" s="42"/>
      <c r="E7" s="42"/>
      <c r="F7" s="42"/>
      <c r="G7" s="42"/>
      <c r="H7" s="42"/>
    </row>
    <row r="8" spans="1:10" x14ac:dyDescent="0.2">
      <c r="B8" s="23" t="s">
        <v>6</v>
      </c>
    </row>
    <row r="9" spans="1:10" x14ac:dyDescent="0.2">
      <c r="B9" s="23" t="s">
        <v>63</v>
      </c>
    </row>
    <row r="10" spans="1:10" x14ac:dyDescent="0.2">
      <c r="B10" s="23" t="s">
        <v>64</v>
      </c>
    </row>
    <row r="11" spans="1:10" s="106" customFormat="1" ht="30.75" customHeight="1" x14ac:dyDescent="0.2">
      <c r="B11" s="230" t="s">
        <v>16</v>
      </c>
      <c r="C11" s="118" t="s">
        <v>0</v>
      </c>
      <c r="D11" s="118" t="s">
        <v>75</v>
      </c>
      <c r="E11" s="119" t="s">
        <v>69</v>
      </c>
      <c r="F11" s="231" t="s">
        <v>20</v>
      </c>
      <c r="G11" s="232"/>
    </row>
    <row r="12" spans="1:10" ht="20.25" customHeight="1" x14ac:dyDescent="0.2">
      <c r="B12" s="127" t="s">
        <v>46</v>
      </c>
      <c r="C12" s="114"/>
      <c r="D12" s="114"/>
      <c r="E12" s="116"/>
      <c r="F12" s="233"/>
      <c r="G12" s="234"/>
    </row>
    <row r="13" spans="1:10" ht="20.25" customHeight="1" x14ac:dyDescent="0.2">
      <c r="B13" s="165" t="s">
        <v>131</v>
      </c>
      <c r="C13" s="163"/>
      <c r="D13" s="163"/>
      <c r="E13" s="164"/>
      <c r="F13" s="104"/>
      <c r="G13" s="235"/>
      <c r="J13" s="42"/>
    </row>
    <row r="14" spans="1:10" ht="15.75" customHeight="1" x14ac:dyDescent="0.2">
      <c r="B14" s="192" t="s">
        <v>51</v>
      </c>
      <c r="C14" s="236">
        <f>1.75*2.75</f>
        <v>4.8125</v>
      </c>
      <c r="D14" s="163"/>
      <c r="E14" s="164"/>
      <c r="F14" s="104"/>
      <c r="G14" s="235"/>
      <c r="J14" s="1">
        <f>5.15*4.5</f>
        <v>23.175000000000001</v>
      </c>
    </row>
    <row r="15" spans="1:10" ht="15.75" customHeight="1" x14ac:dyDescent="0.2">
      <c r="B15" s="192" t="s">
        <v>54</v>
      </c>
      <c r="C15" s="236">
        <v>18.2</v>
      </c>
      <c r="D15" s="163"/>
      <c r="E15" s="164"/>
      <c r="F15" s="104"/>
      <c r="G15" s="235"/>
    </row>
    <row r="16" spans="1:10" ht="15.75" customHeight="1" x14ac:dyDescent="0.2">
      <c r="B16" s="192" t="s">
        <v>141</v>
      </c>
      <c r="C16" s="236">
        <v>8.85</v>
      </c>
      <c r="D16" s="163"/>
      <c r="E16" s="164"/>
      <c r="F16" s="104"/>
      <c r="G16" s="235"/>
    </row>
    <row r="17" spans="2:10" ht="15.75" customHeight="1" x14ac:dyDescent="0.2">
      <c r="B17" s="192" t="s">
        <v>162</v>
      </c>
      <c r="C17" s="236">
        <v>2.73</v>
      </c>
      <c r="D17" s="163"/>
      <c r="E17" s="164"/>
      <c r="F17" s="104"/>
      <c r="G17" s="235"/>
    </row>
    <row r="18" spans="2:10" ht="15.75" customHeight="1" x14ac:dyDescent="0.2">
      <c r="B18" s="192" t="s">
        <v>129</v>
      </c>
      <c r="C18" s="236">
        <v>4.5</v>
      </c>
      <c r="D18" s="163"/>
      <c r="E18" s="164"/>
      <c r="F18" s="104"/>
      <c r="G18" s="235"/>
    </row>
    <row r="19" spans="2:10" ht="15.75" customHeight="1" x14ac:dyDescent="0.2">
      <c r="B19" s="192" t="s">
        <v>50</v>
      </c>
      <c r="C19" s="236">
        <v>33.92</v>
      </c>
      <c r="D19" s="163"/>
      <c r="E19" s="164"/>
      <c r="F19" s="104"/>
      <c r="G19" s="235"/>
    </row>
    <row r="20" spans="2:10" ht="15.75" customHeight="1" x14ac:dyDescent="0.2">
      <c r="B20" s="192" t="s">
        <v>53</v>
      </c>
      <c r="C20" s="236">
        <v>43.2</v>
      </c>
      <c r="D20" s="163"/>
      <c r="E20" s="164"/>
      <c r="F20" s="104"/>
      <c r="G20" s="235"/>
    </row>
    <row r="21" spans="2:10" ht="15.75" customHeight="1" x14ac:dyDescent="0.2">
      <c r="B21" s="192" t="s">
        <v>130</v>
      </c>
      <c r="C21" s="236">
        <v>78.8</v>
      </c>
      <c r="D21" s="163"/>
      <c r="E21" s="164"/>
      <c r="F21" s="104"/>
      <c r="G21" s="235"/>
    </row>
    <row r="22" spans="2:10" ht="15.75" customHeight="1" x14ac:dyDescent="0.2">
      <c r="B22" s="192" t="s">
        <v>52</v>
      </c>
      <c r="C22" s="236">
        <v>50.41</v>
      </c>
      <c r="D22" s="163"/>
      <c r="E22" s="164"/>
      <c r="F22" s="104"/>
      <c r="G22" s="235"/>
    </row>
    <row r="23" spans="2:10" ht="15.75" customHeight="1" x14ac:dyDescent="0.2">
      <c r="B23" s="193" t="s">
        <v>55</v>
      </c>
      <c r="C23" s="199">
        <v>30.82</v>
      </c>
      <c r="D23" s="163"/>
      <c r="E23" s="164"/>
      <c r="F23" s="104"/>
      <c r="G23" s="235"/>
    </row>
    <row r="24" spans="2:10" ht="15.75" customHeight="1" x14ac:dyDescent="0.2">
      <c r="B24" s="193"/>
      <c r="C24" s="176"/>
      <c r="D24" s="163"/>
      <c r="E24" s="164"/>
      <c r="F24" s="104"/>
      <c r="G24" s="235"/>
    </row>
    <row r="25" spans="2:10" ht="15.75" customHeight="1" x14ac:dyDescent="0.2">
      <c r="B25" s="165" t="s">
        <v>132</v>
      </c>
      <c r="C25" s="174"/>
      <c r="D25" s="163"/>
      <c r="E25" s="164"/>
      <c r="F25" s="104"/>
      <c r="G25" s="235"/>
    </row>
    <row r="26" spans="2:10" ht="15.75" customHeight="1" x14ac:dyDescent="0.2">
      <c r="B26" s="192" t="s">
        <v>56</v>
      </c>
      <c r="C26" s="174">
        <v>26.23</v>
      </c>
      <c r="D26" s="163"/>
      <c r="E26" s="164"/>
      <c r="F26" s="104"/>
      <c r="G26" s="235"/>
      <c r="I26" s="360"/>
      <c r="J26" s="360"/>
    </row>
    <row r="27" spans="2:10" ht="15.75" customHeight="1" x14ac:dyDescent="0.2">
      <c r="B27" s="192" t="s">
        <v>58</v>
      </c>
      <c r="C27" s="174">
        <v>9.2100000000000009</v>
      </c>
      <c r="D27" s="163"/>
      <c r="E27" s="164"/>
      <c r="F27" s="104"/>
      <c r="G27" s="235"/>
    </row>
    <row r="28" spans="2:10" ht="15.75" customHeight="1" x14ac:dyDescent="0.2">
      <c r="B28" s="192" t="s">
        <v>133</v>
      </c>
      <c r="C28" s="174">
        <v>7.91</v>
      </c>
      <c r="D28" s="163"/>
      <c r="E28" s="164"/>
      <c r="F28" s="104"/>
      <c r="G28" s="235"/>
    </row>
    <row r="29" spans="2:10" ht="15.75" customHeight="1" x14ac:dyDescent="0.2">
      <c r="B29" s="192" t="s">
        <v>54</v>
      </c>
      <c r="C29" s="174">
        <v>21.8</v>
      </c>
      <c r="D29" s="163"/>
      <c r="E29" s="164"/>
      <c r="F29" s="104"/>
      <c r="G29" s="235"/>
    </row>
    <row r="30" spans="2:10" ht="15.75" customHeight="1" x14ac:dyDescent="0.2">
      <c r="B30" s="192" t="s">
        <v>134</v>
      </c>
      <c r="C30" s="174">
        <v>5.3</v>
      </c>
      <c r="D30" s="163"/>
      <c r="E30" s="164"/>
      <c r="F30" s="104"/>
      <c r="G30" s="235"/>
    </row>
    <row r="31" spans="2:10" ht="15.75" customHeight="1" x14ac:dyDescent="0.2">
      <c r="B31" s="192" t="s">
        <v>57</v>
      </c>
      <c r="C31" s="174">
        <v>15.2</v>
      </c>
      <c r="D31" s="163"/>
      <c r="E31" s="164"/>
      <c r="F31" s="104"/>
      <c r="G31" s="235"/>
    </row>
    <row r="32" spans="2:10" s="106" customFormat="1" ht="15.75" customHeight="1" x14ac:dyDescent="0.2">
      <c r="B32" s="194" t="s">
        <v>59</v>
      </c>
      <c r="C32" s="237">
        <v>15.2</v>
      </c>
      <c r="D32" s="132"/>
      <c r="E32" s="133"/>
      <c r="F32" s="60"/>
      <c r="G32" s="238"/>
    </row>
    <row r="33" spans="2:10" s="106" customFormat="1" ht="15.75" customHeight="1" x14ac:dyDescent="0.2">
      <c r="B33" s="194" t="s">
        <v>58</v>
      </c>
      <c r="C33" s="237">
        <v>5.25</v>
      </c>
      <c r="D33" s="132"/>
      <c r="E33" s="133"/>
      <c r="F33" s="60"/>
      <c r="G33" s="238"/>
      <c r="I33" s="178"/>
      <c r="J33" s="178"/>
    </row>
    <row r="34" spans="2:10" ht="15.75" customHeight="1" x14ac:dyDescent="0.2">
      <c r="B34" s="192" t="s">
        <v>60</v>
      </c>
      <c r="C34" s="175">
        <v>15.2</v>
      </c>
      <c r="D34" s="115"/>
      <c r="E34" s="117"/>
      <c r="F34" s="42"/>
      <c r="G34" s="235"/>
    </row>
    <row r="35" spans="2:10" ht="15.75" customHeight="1" x14ac:dyDescent="0.2">
      <c r="B35" s="192" t="s">
        <v>58</v>
      </c>
      <c r="C35" s="175">
        <v>3.6</v>
      </c>
      <c r="D35" s="115"/>
      <c r="E35" s="117"/>
      <c r="F35" s="42"/>
      <c r="G35" s="235"/>
      <c r="I35" s="179"/>
      <c r="J35" s="179"/>
    </row>
    <row r="36" spans="2:10" ht="15.75" customHeight="1" x14ac:dyDescent="0.2">
      <c r="B36" s="192" t="s">
        <v>61</v>
      </c>
      <c r="C36" s="175">
        <v>19.239999999999998</v>
      </c>
      <c r="D36" s="115"/>
      <c r="E36" s="117"/>
      <c r="F36" s="42"/>
      <c r="G36" s="235"/>
    </row>
    <row r="37" spans="2:10" ht="15.75" customHeight="1" x14ac:dyDescent="0.2">
      <c r="B37" s="165" t="s">
        <v>163</v>
      </c>
      <c r="C37" s="175">
        <v>2</v>
      </c>
      <c r="D37" s="115"/>
      <c r="E37" s="117"/>
      <c r="F37" s="42"/>
      <c r="G37" s="235"/>
    </row>
    <row r="38" spans="2:10" ht="15.75" customHeight="1" x14ac:dyDescent="0.2">
      <c r="B38" s="165"/>
      <c r="C38" s="175"/>
      <c r="D38" s="115"/>
      <c r="E38" s="117"/>
      <c r="F38" s="42"/>
      <c r="G38" s="235"/>
    </row>
    <row r="39" spans="2:10" ht="15.75" customHeight="1" x14ac:dyDescent="0.2">
      <c r="B39" s="195" t="s">
        <v>62</v>
      </c>
      <c r="C39" s="175">
        <v>26.82</v>
      </c>
      <c r="D39" s="115"/>
      <c r="E39" s="117"/>
      <c r="F39" s="42"/>
      <c r="G39" s="235"/>
    </row>
    <row r="40" spans="2:10" ht="15" x14ac:dyDescent="0.35">
      <c r="B40" s="165"/>
      <c r="C40" s="196"/>
      <c r="D40" s="196"/>
      <c r="E40" s="117"/>
      <c r="F40" s="42"/>
      <c r="G40" s="235"/>
    </row>
    <row r="41" spans="2:10" x14ac:dyDescent="0.2">
      <c r="B41" s="165" t="s">
        <v>72</v>
      </c>
      <c r="C41" s="115"/>
      <c r="D41" s="115"/>
      <c r="E41" s="117"/>
      <c r="F41" s="42"/>
      <c r="G41" s="235"/>
    </row>
    <row r="42" spans="2:10" ht="15" x14ac:dyDescent="0.35">
      <c r="B42" s="165"/>
      <c r="C42" s="196"/>
      <c r="D42" s="196"/>
      <c r="E42" s="117"/>
      <c r="F42" s="42"/>
      <c r="G42" s="235"/>
    </row>
    <row r="43" spans="2:10" x14ac:dyDescent="0.2">
      <c r="B43" s="165" t="s">
        <v>70</v>
      </c>
      <c r="C43" s="115">
        <v>272</v>
      </c>
      <c r="D43" s="115"/>
      <c r="E43" s="117"/>
      <c r="F43" s="42"/>
      <c r="G43" s="235"/>
      <c r="I43" s="1" t="s">
        <v>142</v>
      </c>
    </row>
    <row r="44" spans="2:10" x14ac:dyDescent="0.2">
      <c r="B44" s="165" t="s">
        <v>138</v>
      </c>
      <c r="C44" s="239">
        <v>153</v>
      </c>
      <c r="D44" s="115"/>
      <c r="E44" s="117"/>
      <c r="F44" s="240">
        <f>C43-C44</f>
        <v>119</v>
      </c>
      <c r="G44" s="235"/>
      <c r="I44" s="1">
        <f>5.1*23.3</f>
        <v>118.83</v>
      </c>
    </row>
    <row r="45" spans="2:10" x14ac:dyDescent="0.2">
      <c r="B45" s="165" t="s">
        <v>71</v>
      </c>
      <c r="C45" s="115">
        <f>SUM(C43:C44)</f>
        <v>425</v>
      </c>
      <c r="D45" s="115"/>
      <c r="E45" s="117"/>
      <c r="F45" s="42"/>
      <c r="G45" s="235"/>
      <c r="I45" s="1">
        <f>5.8*2.6</f>
        <v>15.08</v>
      </c>
    </row>
    <row r="46" spans="2:10" x14ac:dyDescent="0.2">
      <c r="B46" s="165" t="s">
        <v>73</v>
      </c>
      <c r="C46" s="115"/>
      <c r="D46" s="115"/>
      <c r="E46" s="117"/>
      <c r="F46" s="42"/>
      <c r="G46" s="235"/>
      <c r="I46" s="1">
        <f>2.9*5.4</f>
        <v>15.66</v>
      </c>
    </row>
    <row r="47" spans="2:10" ht="15" x14ac:dyDescent="0.35">
      <c r="B47" s="165"/>
      <c r="C47" s="196"/>
      <c r="D47" s="196"/>
      <c r="E47" s="117"/>
      <c r="F47" s="42"/>
      <c r="G47" s="235"/>
      <c r="I47" s="1">
        <f>1.4*2.9</f>
        <v>4.0599999999999996</v>
      </c>
    </row>
    <row r="48" spans="2:10" ht="15" x14ac:dyDescent="0.35">
      <c r="B48" s="165"/>
      <c r="C48" s="196"/>
      <c r="D48" s="196"/>
      <c r="E48" s="117"/>
      <c r="F48" s="42"/>
      <c r="G48" s="235"/>
      <c r="I48" s="1">
        <f>SUM(I44:I47)</f>
        <v>153.63</v>
      </c>
    </row>
    <row r="49" spans="2:9" ht="15" x14ac:dyDescent="0.35">
      <c r="B49" s="165"/>
      <c r="C49" s="196"/>
      <c r="D49" s="196"/>
      <c r="E49" s="117"/>
      <c r="F49" s="42"/>
      <c r="G49" s="235"/>
    </row>
    <row r="50" spans="2:9" ht="15" x14ac:dyDescent="0.35">
      <c r="B50" s="165"/>
      <c r="C50" s="196" t="s">
        <v>136</v>
      </c>
      <c r="D50" s="196" t="s">
        <v>137</v>
      </c>
      <c r="E50" s="198" t="s">
        <v>5</v>
      </c>
      <c r="F50" s="42"/>
      <c r="G50" s="235"/>
    </row>
    <row r="51" spans="2:9" x14ac:dyDescent="0.2">
      <c r="B51" s="165" t="s">
        <v>135</v>
      </c>
      <c r="C51" s="115">
        <v>5</v>
      </c>
      <c r="D51" s="115">
        <v>9</v>
      </c>
      <c r="E51" s="117">
        <f>SUM(C51,D51)</f>
        <v>14</v>
      </c>
      <c r="F51" s="42"/>
      <c r="G51" s="235"/>
    </row>
    <row r="52" spans="2:9" x14ac:dyDescent="0.2">
      <c r="B52" s="165" t="s">
        <v>140</v>
      </c>
      <c r="C52" s="115">
        <v>3</v>
      </c>
      <c r="D52" s="115">
        <v>0</v>
      </c>
      <c r="E52" s="117">
        <f t="shared" ref="E52:E57" si="0">SUM(C52,D52)</f>
        <v>3</v>
      </c>
      <c r="F52" s="42"/>
      <c r="G52" s="235"/>
    </row>
    <row r="53" spans="2:9" x14ac:dyDescent="0.2">
      <c r="B53" s="165"/>
      <c r="C53" s="115"/>
      <c r="D53" s="115"/>
      <c r="E53" s="117">
        <f t="shared" si="0"/>
        <v>0</v>
      </c>
      <c r="F53" s="42"/>
      <c r="G53" s="235"/>
      <c r="I53" s="42" t="s">
        <v>164</v>
      </c>
    </row>
    <row r="54" spans="2:9" x14ac:dyDescent="0.2">
      <c r="B54" s="165" t="s">
        <v>65</v>
      </c>
      <c r="C54" s="115">
        <v>1</v>
      </c>
      <c r="D54" s="115">
        <v>4</v>
      </c>
      <c r="E54" s="117">
        <f t="shared" si="0"/>
        <v>5</v>
      </c>
      <c r="F54" s="42"/>
      <c r="G54" s="235"/>
    </row>
    <row r="55" spans="2:9" x14ac:dyDescent="0.2">
      <c r="B55" s="165" t="s">
        <v>66</v>
      </c>
      <c r="C55" s="115">
        <v>1</v>
      </c>
      <c r="D55" s="115">
        <v>5</v>
      </c>
      <c r="E55" s="117">
        <f t="shared" si="0"/>
        <v>6</v>
      </c>
      <c r="F55" s="42"/>
      <c r="G55" s="235"/>
    </row>
    <row r="56" spans="2:9" x14ac:dyDescent="0.2">
      <c r="B56" s="165" t="s">
        <v>67</v>
      </c>
      <c r="C56" s="115"/>
      <c r="D56" s="115">
        <v>2</v>
      </c>
      <c r="E56" s="117">
        <f t="shared" si="0"/>
        <v>2</v>
      </c>
      <c r="F56" s="42"/>
      <c r="G56" s="235"/>
    </row>
    <row r="57" spans="2:9" x14ac:dyDescent="0.2">
      <c r="B57" s="165" t="s">
        <v>68</v>
      </c>
      <c r="C57" s="115"/>
      <c r="D57" s="115">
        <v>2</v>
      </c>
      <c r="E57" s="117">
        <f t="shared" si="0"/>
        <v>2</v>
      </c>
      <c r="F57" s="42"/>
      <c r="G57" s="235"/>
    </row>
    <row r="58" spans="2:9" x14ac:dyDescent="0.2">
      <c r="B58" s="165"/>
      <c r="C58" s="115"/>
      <c r="D58" s="115"/>
      <c r="E58" s="117"/>
      <c r="F58" s="42"/>
      <c r="G58" s="235"/>
    </row>
    <row r="59" spans="2:9" x14ac:dyDescent="0.2">
      <c r="B59" s="165"/>
      <c r="C59" s="115"/>
      <c r="D59" s="115"/>
      <c r="E59" s="117"/>
      <c r="F59" s="42"/>
      <c r="G59" s="235"/>
    </row>
    <row r="60" spans="2:9" x14ac:dyDescent="0.2">
      <c r="B60" s="165" t="s">
        <v>84</v>
      </c>
      <c r="C60" s="115">
        <v>29</v>
      </c>
      <c r="D60" s="115"/>
      <c r="E60" s="117"/>
      <c r="F60" s="42"/>
      <c r="G60" s="235"/>
    </row>
    <row r="61" spans="2:9" x14ac:dyDescent="0.2">
      <c r="B61" s="165" t="s">
        <v>74</v>
      </c>
      <c r="C61" s="115"/>
      <c r="D61" s="115"/>
      <c r="E61" s="117"/>
      <c r="F61" s="42"/>
      <c r="G61" s="235"/>
    </row>
    <row r="62" spans="2:9" x14ac:dyDescent="0.2">
      <c r="B62" s="165"/>
      <c r="C62" s="115"/>
      <c r="D62" s="115"/>
      <c r="E62" s="117"/>
      <c r="F62" s="42"/>
      <c r="G62" s="235"/>
    </row>
    <row r="63" spans="2:9" x14ac:dyDescent="0.2">
      <c r="B63" s="165" t="s">
        <v>76</v>
      </c>
      <c r="C63" s="115"/>
      <c r="D63" s="115"/>
      <c r="E63" s="117"/>
      <c r="F63" s="42"/>
      <c r="G63" s="235"/>
    </row>
    <row r="64" spans="2:9" x14ac:dyDescent="0.2">
      <c r="B64" s="165" t="s">
        <v>139</v>
      </c>
      <c r="C64" s="197">
        <v>2</v>
      </c>
      <c r="D64" s="115"/>
      <c r="E64" s="117"/>
      <c r="F64" s="42"/>
      <c r="G64" s="235"/>
    </row>
    <row r="65" spans="2:7" x14ac:dyDescent="0.2">
      <c r="B65" s="165"/>
      <c r="C65" s="115"/>
      <c r="D65" s="115"/>
      <c r="E65" s="117"/>
      <c r="F65" s="42"/>
      <c r="G65" s="235"/>
    </row>
    <row r="66" spans="2:7" x14ac:dyDescent="0.2">
      <c r="B66" s="165" t="s">
        <v>165</v>
      </c>
      <c r="C66" s="115">
        <v>342.3</v>
      </c>
      <c r="D66" s="115"/>
      <c r="E66" s="117"/>
      <c r="F66" s="42"/>
      <c r="G66" s="235"/>
    </row>
    <row r="67" spans="2:7" x14ac:dyDescent="0.2">
      <c r="B67" s="165" t="s">
        <v>85</v>
      </c>
      <c r="C67" s="115"/>
      <c r="D67" s="115"/>
      <c r="E67" s="117"/>
      <c r="F67" s="42"/>
      <c r="G67" s="235"/>
    </row>
    <row r="68" spans="2:7" x14ac:dyDescent="0.2">
      <c r="B68" s="165"/>
      <c r="C68" s="115"/>
      <c r="D68" s="115"/>
      <c r="E68" s="117"/>
      <c r="F68" s="42"/>
      <c r="G68" s="235"/>
    </row>
    <row r="69" spans="2:7" x14ac:dyDescent="0.2">
      <c r="B69" s="165"/>
      <c r="C69" s="115"/>
      <c r="D69" s="115"/>
      <c r="E69" s="117"/>
      <c r="F69" s="42"/>
      <c r="G69" s="235"/>
    </row>
    <row r="70" spans="2:7" x14ac:dyDescent="0.2">
      <c r="B70" s="165"/>
      <c r="C70" s="115"/>
      <c r="D70" s="115"/>
      <c r="E70" s="117"/>
      <c r="F70" s="42"/>
      <c r="G70" s="235"/>
    </row>
    <row r="71" spans="2:7" s="106" customFormat="1" ht="18" customHeight="1" x14ac:dyDescent="0.2">
      <c r="B71" s="241" t="s">
        <v>19</v>
      </c>
      <c r="C71" s="120">
        <f>SUM(C32:C34)</f>
        <v>35.65</v>
      </c>
      <c r="D71" s="120"/>
      <c r="E71" s="121">
        <f>C71*10.764</f>
        <v>383.73659999999995</v>
      </c>
      <c r="F71" s="242"/>
      <c r="G71" s="243"/>
    </row>
    <row r="72" spans="2:7" x14ac:dyDescent="0.2">
      <c r="B72" s="244"/>
      <c r="C72" s="115"/>
      <c r="D72" s="115"/>
      <c r="E72" s="117">
        <f>C72*10.764</f>
        <v>0</v>
      </c>
      <c r="F72" s="104"/>
      <c r="G72" s="235"/>
    </row>
    <row r="73" spans="2:7" x14ac:dyDescent="0.2">
      <c r="B73" s="244"/>
      <c r="C73" s="115"/>
      <c r="D73" s="115"/>
      <c r="E73" s="117">
        <f>C73*10.764</f>
        <v>0</v>
      </c>
      <c r="F73" s="104"/>
      <c r="G73" s="235"/>
    </row>
    <row r="74" spans="2:7" s="106" customFormat="1" ht="27" customHeight="1" x14ac:dyDescent="0.2">
      <c r="B74" s="245" t="s">
        <v>5</v>
      </c>
      <c r="C74" s="123">
        <f>C71+C72+C73</f>
        <v>35.65</v>
      </c>
      <c r="D74" s="123"/>
      <c r="E74" s="124">
        <f>E71+E72+E73</f>
        <v>383.73659999999995</v>
      </c>
      <c r="F74" s="246"/>
      <c r="G74" s="247"/>
    </row>
  </sheetData>
  <mergeCells count="1">
    <mergeCell ref="I26:J26"/>
  </mergeCells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1"/>
  <sheetViews>
    <sheetView topLeftCell="A2" workbookViewId="0">
      <selection activeCell="B37" sqref="B37:D37"/>
    </sheetView>
  </sheetViews>
  <sheetFormatPr defaultRowHeight="12.75" x14ac:dyDescent="0.2"/>
  <cols>
    <col min="1" max="1" width="3.5703125" customWidth="1"/>
    <col min="2" max="2" width="52.85546875" customWidth="1"/>
    <col min="3" max="3" width="12.42578125" customWidth="1"/>
    <col min="4" max="4" width="17.140625" customWidth="1"/>
    <col min="5" max="9" width="9.140625" style="1"/>
  </cols>
  <sheetData>
    <row r="1" spans="1:8" x14ac:dyDescent="0.2">
      <c r="A1" s="13"/>
      <c r="B1" s="71"/>
      <c r="C1" s="14"/>
      <c r="D1" s="15"/>
      <c r="E1" s="202"/>
      <c r="H1" s="74"/>
    </row>
    <row r="2" spans="1:8" x14ac:dyDescent="0.2">
      <c r="A2" s="100"/>
      <c r="B2" s="104" t="s">
        <v>78</v>
      </c>
      <c r="C2" s="4"/>
      <c r="D2" s="208"/>
      <c r="E2" s="202"/>
      <c r="H2" s="74"/>
    </row>
    <row r="3" spans="1:8" x14ac:dyDescent="0.2">
      <c r="A3" s="100"/>
      <c r="B3" s="104" t="s">
        <v>77</v>
      </c>
      <c r="C3" s="167"/>
      <c r="D3" s="208"/>
      <c r="E3" s="202"/>
      <c r="H3" s="74"/>
    </row>
    <row r="4" spans="1:8" x14ac:dyDescent="0.2">
      <c r="A4" s="100"/>
      <c r="B4" s="104" t="s">
        <v>83</v>
      </c>
      <c r="C4" s="167"/>
      <c r="D4" s="208"/>
      <c r="E4" s="202"/>
      <c r="H4" s="74"/>
    </row>
    <row r="5" spans="1:8" x14ac:dyDescent="0.2">
      <c r="A5" s="18"/>
      <c r="B5" s="19"/>
      <c r="C5" s="20"/>
      <c r="D5" s="21"/>
      <c r="E5" s="27"/>
      <c r="F5" s="3"/>
      <c r="G5" s="3"/>
      <c r="H5" s="74"/>
    </row>
    <row r="8" spans="1:8" x14ac:dyDescent="0.2">
      <c r="B8" s="191" t="s">
        <v>167</v>
      </c>
      <c r="E8" s="209"/>
    </row>
    <row r="9" spans="1:8" x14ac:dyDescent="0.2">
      <c r="B9" s="38" t="s">
        <v>152</v>
      </c>
      <c r="C9" s="249"/>
    </row>
    <row r="10" spans="1:8" x14ac:dyDescent="0.2">
      <c r="B10" s="38" t="s">
        <v>154</v>
      </c>
      <c r="C10" s="203">
        <v>-12000</v>
      </c>
    </row>
    <row r="11" spans="1:8" x14ac:dyDescent="0.2">
      <c r="B11" s="38" t="s">
        <v>153</v>
      </c>
      <c r="C11" s="249"/>
    </row>
    <row r="12" spans="1:8" x14ac:dyDescent="0.2">
      <c r="B12" s="38" t="s">
        <v>144</v>
      </c>
      <c r="C12" s="249"/>
    </row>
    <row r="13" spans="1:8" x14ac:dyDescent="0.2">
      <c r="B13" s="38" t="s">
        <v>145</v>
      </c>
      <c r="C13" s="249"/>
    </row>
    <row r="14" spans="1:8" x14ac:dyDescent="0.2">
      <c r="B14" s="38" t="s">
        <v>146</v>
      </c>
      <c r="C14" s="203" t="e">
        <f>-ROUND((#REF!+#REF!)*150,-3)</f>
        <v>#REF!</v>
      </c>
    </row>
    <row r="15" spans="1:8" x14ac:dyDescent="0.2">
      <c r="B15" s="38" t="s">
        <v>149</v>
      </c>
      <c r="C15" s="203">
        <v>-1000</v>
      </c>
    </row>
    <row r="16" spans="1:8" x14ac:dyDescent="0.2">
      <c r="B16" s="38" t="s">
        <v>148</v>
      </c>
      <c r="C16" s="249"/>
    </row>
    <row r="17" spans="2:4" x14ac:dyDescent="0.2">
      <c r="B17" s="38" t="s">
        <v>150</v>
      </c>
      <c r="C17" s="253" t="e">
        <f>-#REF!</f>
        <v>#REF!</v>
      </c>
    </row>
    <row r="18" spans="2:4" x14ac:dyDescent="0.2">
      <c r="B18" t="s">
        <v>125</v>
      </c>
      <c r="C18" s="249"/>
    </row>
    <row r="19" spans="2:4" x14ac:dyDescent="0.2">
      <c r="B19" s="38" t="s">
        <v>151</v>
      </c>
      <c r="C19" s="203">
        <v>-2000</v>
      </c>
    </row>
    <row r="20" spans="2:4" x14ac:dyDescent="0.2">
      <c r="B20" t="s">
        <v>124</v>
      </c>
      <c r="C20" s="249"/>
    </row>
    <row r="21" spans="2:4" x14ac:dyDescent="0.2">
      <c r="B21" s="38" t="s">
        <v>170</v>
      </c>
      <c r="C21" s="248"/>
    </row>
    <row r="22" spans="2:4" x14ac:dyDescent="0.2">
      <c r="B22" t="s">
        <v>126</v>
      </c>
      <c r="C22" s="249"/>
    </row>
    <row r="23" spans="2:4" ht="25.5" x14ac:dyDescent="0.2">
      <c r="B23" s="207" t="s">
        <v>155</v>
      </c>
      <c r="C23" s="249"/>
    </row>
    <row r="24" spans="2:4" x14ac:dyDescent="0.2">
      <c r="B24" s="38" t="s">
        <v>127</v>
      </c>
      <c r="C24" s="248">
        <v>-5000</v>
      </c>
    </row>
    <row r="25" spans="2:4" x14ac:dyDescent="0.2">
      <c r="B25" s="38" t="s">
        <v>157</v>
      </c>
      <c r="C25" s="249"/>
    </row>
    <row r="26" spans="2:4" x14ac:dyDescent="0.2">
      <c r="C26" s="204"/>
    </row>
    <row r="27" spans="2:4" x14ac:dyDescent="0.2">
      <c r="B27" s="206" t="s">
        <v>128</v>
      </c>
      <c r="C27" s="205" t="e">
        <f>ROUND(SUM(C8:C26),-3)</f>
        <v>#REF!</v>
      </c>
    </row>
    <row r="29" spans="2:4" x14ac:dyDescent="0.2">
      <c r="B29" s="252" t="s">
        <v>171</v>
      </c>
    </row>
    <row r="30" spans="2:4" x14ac:dyDescent="0.2">
      <c r="B30" s="251" t="s">
        <v>168</v>
      </c>
      <c r="C30" s="249"/>
    </row>
    <row r="31" spans="2:4" x14ac:dyDescent="0.2">
      <c r="B31" s="251" t="s">
        <v>169</v>
      </c>
      <c r="C31" s="248"/>
      <c r="D31" s="38" t="s">
        <v>18</v>
      </c>
    </row>
    <row r="35" spans="2:4" x14ac:dyDescent="0.2">
      <c r="B35" s="191" t="s">
        <v>147</v>
      </c>
    </row>
    <row r="36" spans="2:4" ht="25.5" customHeight="1" x14ac:dyDescent="0.2">
      <c r="B36" s="361" t="s">
        <v>158</v>
      </c>
      <c r="C36" s="361"/>
      <c r="D36" s="361"/>
    </row>
    <row r="37" spans="2:4" ht="28.5" customHeight="1" x14ac:dyDescent="0.2">
      <c r="B37" s="361" t="s">
        <v>166</v>
      </c>
      <c r="C37" s="361"/>
      <c r="D37" s="361"/>
    </row>
    <row r="38" spans="2:4" ht="25.5" customHeight="1" x14ac:dyDescent="0.2">
      <c r="B38" s="362" t="s">
        <v>159</v>
      </c>
      <c r="C38" s="362"/>
      <c r="D38" s="362"/>
    </row>
    <row r="39" spans="2:4" ht="25.5" customHeight="1" x14ac:dyDescent="0.2">
      <c r="B39" s="361" t="s">
        <v>160</v>
      </c>
      <c r="C39" s="361"/>
      <c r="D39" s="361"/>
    </row>
    <row r="40" spans="2:4" ht="25.5" customHeight="1" x14ac:dyDescent="0.2">
      <c r="B40" s="362" t="s">
        <v>156</v>
      </c>
      <c r="C40" s="362"/>
      <c r="D40" s="362"/>
    </row>
    <row r="41" spans="2:4" x14ac:dyDescent="0.2">
      <c r="B41" s="250" t="s">
        <v>161</v>
      </c>
      <c r="C41" s="250"/>
      <c r="D41" s="250"/>
    </row>
  </sheetData>
  <mergeCells count="5">
    <mergeCell ref="B36:D36"/>
    <mergeCell ref="B37:D37"/>
    <mergeCell ref="B40:D40"/>
    <mergeCell ref="B38:D38"/>
    <mergeCell ref="B39:D39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L38" sqref="L38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view="pageBreakPreview" zoomScale="87" zoomScaleNormal="100" zoomScaleSheetLayoutView="87" workbookViewId="0">
      <selection activeCell="C29" sqref="C29"/>
    </sheetView>
  </sheetViews>
  <sheetFormatPr defaultRowHeight="12.75" x14ac:dyDescent="0.2"/>
  <cols>
    <col min="1" max="1" width="4.28515625" customWidth="1"/>
    <col min="2" max="2" width="7.28515625" customWidth="1"/>
    <col min="3" max="3" width="12.5703125" customWidth="1"/>
    <col min="4" max="4" width="14" customWidth="1"/>
    <col min="5" max="6" width="10.7109375" customWidth="1"/>
    <col min="7" max="7" width="14.7109375" customWidth="1"/>
    <col min="8" max="8" width="13.28515625" customWidth="1"/>
    <col min="9" max="9" width="5.140625" customWidth="1"/>
    <col min="10" max="10" width="8.7109375" customWidth="1"/>
    <col min="11" max="11" width="12.7109375" bestFit="1" customWidth="1"/>
    <col min="13" max="13" width="10.5703125" bestFit="1" customWidth="1"/>
    <col min="14" max="14" width="11.5703125" bestFit="1" customWidth="1"/>
  </cols>
  <sheetData>
    <row r="1" spans="1:11" ht="15.75" customHeight="1" x14ac:dyDescent="0.2">
      <c r="A1" s="13"/>
      <c r="B1" s="14"/>
      <c r="C1" s="14"/>
      <c r="D1" s="14"/>
      <c r="E1" s="14"/>
      <c r="F1" s="14"/>
      <c r="G1" s="14"/>
      <c r="H1" s="14"/>
      <c r="I1" s="15"/>
      <c r="J1" s="1"/>
    </row>
    <row r="2" spans="1:1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"/>
      <c r="I2" s="17"/>
      <c r="J2" s="1"/>
    </row>
    <row r="3" spans="1:11" ht="12.75" customHeight="1" x14ac:dyDescent="0.2">
      <c r="A3" s="16"/>
      <c r="B3" s="104" t="s">
        <v>243</v>
      </c>
      <c r="C3" s="4"/>
      <c r="D3" s="4"/>
      <c r="E3" s="4"/>
      <c r="F3" s="135"/>
      <c r="G3" s="135" t="s">
        <v>357</v>
      </c>
      <c r="H3" s="1"/>
      <c r="I3" s="17"/>
      <c r="J3" s="1"/>
    </row>
    <row r="4" spans="1:11" ht="12.75" customHeight="1" x14ac:dyDescent="0.2">
      <c r="A4" s="16"/>
      <c r="B4" s="104" t="s">
        <v>288</v>
      </c>
      <c r="C4" s="4"/>
      <c r="D4" s="4"/>
      <c r="E4" s="4"/>
      <c r="F4" s="135"/>
      <c r="G4" s="135" t="s">
        <v>365</v>
      </c>
      <c r="H4" s="1"/>
      <c r="I4" s="17"/>
      <c r="J4" s="1"/>
    </row>
    <row r="5" spans="1:11" s="2" customFormat="1" ht="13.5" customHeight="1" x14ac:dyDescent="0.2">
      <c r="A5" s="18"/>
      <c r="B5" s="19"/>
      <c r="C5" s="20"/>
      <c r="D5" s="20"/>
      <c r="E5" s="20"/>
      <c r="F5" s="20"/>
      <c r="G5" s="20"/>
      <c r="H5" s="20"/>
      <c r="I5" s="21"/>
      <c r="J5" s="3"/>
    </row>
    <row r="6" spans="1:11" s="2" customFormat="1" ht="14.25" customHeight="1" x14ac:dyDescent="0.2">
      <c r="B6" s="22"/>
      <c r="C6" s="3"/>
      <c r="D6" s="3"/>
      <c r="E6" s="3"/>
      <c r="F6" s="3"/>
      <c r="G6" s="3"/>
      <c r="H6" s="3"/>
      <c r="I6" s="3"/>
      <c r="J6" s="3"/>
    </row>
    <row r="7" spans="1:11" s="2" customFormat="1" ht="15.75" customHeight="1" x14ac:dyDescent="0.2">
      <c r="A7" s="23"/>
      <c r="B7" s="189" t="s">
        <v>361</v>
      </c>
      <c r="C7" s="3"/>
      <c r="D7" s="3"/>
      <c r="E7" s="3"/>
      <c r="F7" s="3"/>
      <c r="G7" s="3"/>
      <c r="H7" s="3"/>
      <c r="I7" s="3"/>
      <c r="J7" s="3"/>
    </row>
    <row r="8" spans="1:11" s="2" customFormat="1" ht="9" customHeight="1" x14ac:dyDescent="0.2">
      <c r="A8" s="23"/>
      <c r="B8" s="189"/>
      <c r="C8" s="3"/>
      <c r="D8" s="3"/>
      <c r="E8" s="3"/>
      <c r="F8" s="3"/>
      <c r="G8" s="3"/>
      <c r="H8" s="3"/>
      <c r="I8" s="3"/>
      <c r="J8" s="3"/>
    </row>
    <row r="9" spans="1:11" s="2" customFormat="1" ht="9" customHeight="1" x14ac:dyDescent="0.2">
      <c r="A9" s="23"/>
      <c r="B9" s="189"/>
      <c r="C9" s="3"/>
      <c r="D9" s="3"/>
      <c r="E9" s="3"/>
      <c r="F9" s="3"/>
      <c r="G9" s="3"/>
      <c r="H9" s="3"/>
      <c r="I9" s="3"/>
      <c r="J9" s="3"/>
    </row>
    <row r="10" spans="1:11" s="2" customFormat="1" ht="30" customHeight="1" x14ac:dyDescent="0.2">
      <c r="A10" s="5"/>
      <c r="B10" s="356" t="s">
        <v>292</v>
      </c>
      <c r="C10" s="357"/>
      <c r="D10" s="357"/>
      <c r="E10" s="357"/>
      <c r="F10" s="357"/>
      <c r="G10" s="357"/>
      <c r="H10" s="357"/>
      <c r="I10" s="3"/>
      <c r="J10" s="3"/>
    </row>
    <row r="11" spans="1:11" s="2" customFormat="1" ht="9.75" customHeight="1" x14ac:dyDescent="0.2">
      <c r="A11" s="33"/>
      <c r="B11" s="29"/>
      <c r="C11" s="25"/>
      <c r="D11" s="35"/>
      <c r="E11" s="3"/>
      <c r="F11" s="3"/>
      <c r="G11" s="3"/>
      <c r="H11" s="3"/>
      <c r="I11" s="3"/>
      <c r="J11" s="3"/>
    </row>
    <row r="12" spans="1:11" s="2" customFormat="1" ht="9.75" customHeight="1" x14ac:dyDescent="0.2">
      <c r="A12" s="33"/>
      <c r="B12" s="29"/>
      <c r="C12" s="25"/>
      <c r="D12" s="35"/>
      <c r="E12" s="3"/>
      <c r="F12" s="3"/>
      <c r="G12" s="3"/>
      <c r="H12" s="3"/>
      <c r="I12" s="3"/>
      <c r="J12" s="3"/>
    </row>
    <row r="13" spans="1:11" s="2" customFormat="1" ht="14.25" customHeight="1" x14ac:dyDescent="0.2">
      <c r="A13" s="23"/>
      <c r="B13" s="276" t="s">
        <v>175</v>
      </c>
      <c r="C13" s="181"/>
      <c r="D13" s="181"/>
      <c r="E13" s="181"/>
      <c r="F13" s="269"/>
      <c r="G13" s="187" t="s">
        <v>5</v>
      </c>
      <c r="H13" s="188"/>
      <c r="I13" s="3"/>
      <c r="J13" s="30"/>
      <c r="K13"/>
    </row>
    <row r="14" spans="1:11" s="2" customFormat="1" ht="14.25" customHeight="1" x14ac:dyDescent="0.2">
      <c r="A14" s="23"/>
      <c r="B14" s="185"/>
      <c r="C14" s="182"/>
      <c r="D14" s="182"/>
      <c r="E14" s="182"/>
      <c r="F14" s="182"/>
      <c r="G14" s="183" t="s">
        <v>12</v>
      </c>
      <c r="H14" s="186"/>
      <c r="I14" s="3"/>
      <c r="J14" s="30"/>
      <c r="K14"/>
    </row>
    <row r="15" spans="1:11" s="2" customFormat="1" ht="15.75" customHeight="1" x14ac:dyDescent="0.2">
      <c r="A15" s="9"/>
      <c r="B15" s="24"/>
      <c r="C15" s="355"/>
      <c r="D15" s="355"/>
      <c r="E15" s="355"/>
      <c r="F15" s="3"/>
      <c r="G15" s="32"/>
      <c r="H15" s="86"/>
      <c r="I15" s="3"/>
      <c r="J15" s="25"/>
      <c r="K15"/>
    </row>
    <row r="16" spans="1:11" s="2" customFormat="1" ht="15.75" customHeight="1" x14ac:dyDescent="0.2">
      <c r="A16" s="9"/>
      <c r="B16" s="99"/>
      <c r="C16" s="60"/>
      <c r="D16" s="268"/>
      <c r="E16" s="268"/>
      <c r="F16" s="268"/>
      <c r="H16" s="86"/>
      <c r="I16" s="3"/>
      <c r="J16" s="25"/>
      <c r="K16"/>
    </row>
    <row r="17" spans="1:11" s="2" customFormat="1" ht="15.75" customHeight="1" x14ac:dyDescent="0.2">
      <c r="A17" s="9"/>
      <c r="B17" s="24"/>
      <c r="C17" s="270" t="s">
        <v>352</v>
      </c>
      <c r="D17" s="264"/>
      <c r="E17" s="264"/>
      <c r="F17" s="271"/>
      <c r="G17" s="272">
        <f>'Congregationalist Large'!G24</f>
        <v>0</v>
      </c>
      <c r="H17" s="273"/>
      <c r="I17" s="3"/>
      <c r="J17" s="25"/>
      <c r="K17"/>
    </row>
    <row r="18" spans="1:11" s="2" customFormat="1" ht="15.75" customHeight="1" x14ac:dyDescent="0.2">
      <c r="A18" s="9"/>
      <c r="B18" s="99"/>
      <c r="C18" s="60"/>
      <c r="D18" s="268"/>
      <c r="E18" s="268"/>
      <c r="F18" s="268"/>
      <c r="H18" s="86"/>
      <c r="I18" s="3"/>
      <c r="J18" s="25"/>
      <c r="K18"/>
    </row>
    <row r="19" spans="1:11" s="2" customFormat="1" ht="15.75" customHeight="1" x14ac:dyDescent="0.2">
      <c r="A19" s="9"/>
      <c r="B19" s="24"/>
      <c r="C19" s="270" t="s">
        <v>244</v>
      </c>
      <c r="D19" s="264"/>
      <c r="E19" s="264"/>
      <c r="F19" s="271"/>
      <c r="G19" s="272">
        <f>Congregationalist!G36</f>
        <v>0</v>
      </c>
      <c r="H19" s="273"/>
      <c r="I19" s="3"/>
      <c r="J19" s="25"/>
      <c r="K19"/>
    </row>
    <row r="20" spans="1:11" s="2" customFormat="1" ht="15.75" customHeight="1" x14ac:dyDescent="0.2">
      <c r="A20" s="9"/>
      <c r="B20" s="99"/>
      <c r="C20" s="270"/>
      <c r="D20" s="264"/>
      <c r="E20" s="264"/>
      <c r="F20" s="271"/>
      <c r="G20" s="272"/>
      <c r="H20" s="273"/>
      <c r="I20" s="3"/>
      <c r="J20" s="25"/>
      <c r="K20"/>
    </row>
    <row r="21" spans="1:11" s="2" customFormat="1" ht="15.75" customHeight="1" x14ac:dyDescent="0.2">
      <c r="A21" s="9"/>
      <c r="B21" s="99"/>
      <c r="C21" s="270" t="s">
        <v>264</v>
      </c>
      <c r="D21" s="264"/>
      <c r="E21" s="264"/>
      <c r="F21" s="271"/>
      <c r="G21" s="272">
        <f>Jewish!G35</f>
        <v>0</v>
      </c>
      <c r="H21" s="273"/>
      <c r="I21" s="3"/>
      <c r="J21" s="25"/>
      <c r="K21"/>
    </row>
    <row r="22" spans="1:11" s="2" customFormat="1" ht="15.75" customHeight="1" x14ac:dyDescent="0.2">
      <c r="A22" s="9"/>
      <c r="B22" s="99"/>
      <c r="C22" s="270"/>
      <c r="D22" s="264"/>
      <c r="E22" s="264"/>
      <c r="F22" s="271"/>
      <c r="G22" s="272"/>
      <c r="H22" s="273"/>
      <c r="I22" s="3"/>
      <c r="J22" s="25"/>
      <c r="K22"/>
    </row>
    <row r="23" spans="1:11" s="2" customFormat="1" ht="15.75" customHeight="1" x14ac:dyDescent="0.2">
      <c r="A23" s="9"/>
      <c r="B23" s="99"/>
      <c r="C23" s="270" t="s">
        <v>291</v>
      </c>
      <c r="D23" s="264"/>
      <c r="E23" s="264"/>
      <c r="F23" s="264"/>
      <c r="G23" s="272">
        <f>Preliminaries!G40</f>
        <v>0</v>
      </c>
      <c r="H23" s="273"/>
      <c r="I23" s="3"/>
      <c r="J23" s="25"/>
      <c r="K23"/>
    </row>
    <row r="24" spans="1:11" s="2" customFormat="1" ht="15.75" customHeight="1" x14ac:dyDescent="0.2">
      <c r="A24" s="9"/>
      <c r="B24" s="99"/>
      <c r="C24" s="270"/>
      <c r="D24" s="264"/>
      <c r="E24" s="264"/>
      <c r="F24" s="264"/>
      <c r="G24" s="272"/>
      <c r="H24" s="273"/>
      <c r="I24" s="3"/>
      <c r="J24" s="25"/>
      <c r="K24"/>
    </row>
    <row r="25" spans="1:11" s="2" customFormat="1" ht="15.75" customHeight="1" x14ac:dyDescent="0.2">
      <c r="A25" s="9"/>
      <c r="B25" s="99"/>
      <c r="C25" s="270" t="s">
        <v>294</v>
      </c>
      <c r="D25" s="264"/>
      <c r="E25" s="264"/>
      <c r="F25" s="264"/>
      <c r="G25" s="272">
        <f>SUM(G19:G23)*0</f>
        <v>0</v>
      </c>
      <c r="H25" s="273"/>
      <c r="I25" s="3"/>
      <c r="J25" s="25"/>
      <c r="K25"/>
    </row>
    <row r="26" spans="1:11" s="2" customFormat="1" ht="15.75" customHeight="1" x14ac:dyDescent="0.2">
      <c r="A26" s="9"/>
      <c r="B26" s="99"/>
      <c r="C26" s="270"/>
      <c r="D26" s="264"/>
      <c r="E26" s="264"/>
      <c r="F26" s="264"/>
      <c r="G26" s="279"/>
      <c r="H26" s="273"/>
      <c r="I26" s="3"/>
      <c r="J26" s="25"/>
      <c r="K26"/>
    </row>
    <row r="27" spans="1:11" s="264" customFormat="1" ht="20.100000000000001" customHeight="1" thickBot="1" x14ac:dyDescent="0.25">
      <c r="A27" s="288"/>
      <c r="B27" s="295"/>
      <c r="C27" s="291" t="s">
        <v>293</v>
      </c>
      <c r="D27" s="292"/>
      <c r="E27" s="292"/>
      <c r="F27" s="293" t="s">
        <v>12</v>
      </c>
      <c r="G27" s="294">
        <f>SUM(G19:G25)</f>
        <v>0</v>
      </c>
      <c r="H27" s="296"/>
      <c r="I27" s="28"/>
      <c r="J27" s="289"/>
      <c r="K27" s="290"/>
    </row>
    <row r="28" spans="1:11" s="2" customFormat="1" ht="15.75" customHeight="1" thickTop="1" x14ac:dyDescent="0.2">
      <c r="A28" s="9"/>
      <c r="B28" s="99"/>
      <c r="C28" s="277"/>
      <c r="G28" s="278"/>
      <c r="H28" s="86"/>
      <c r="I28" s="3"/>
      <c r="J28" s="25"/>
      <c r="K28"/>
    </row>
    <row r="29" spans="1:11" s="2" customFormat="1" ht="15.75" customHeight="1" x14ac:dyDescent="0.2">
      <c r="A29" s="9"/>
      <c r="B29" s="99"/>
      <c r="C29" s="166"/>
      <c r="D29" s="93"/>
      <c r="E29" s="93"/>
      <c r="F29" s="93"/>
      <c r="G29" s="180"/>
      <c r="H29" s="86"/>
      <c r="I29" s="3"/>
      <c r="J29" s="25"/>
      <c r="K29"/>
    </row>
    <row r="30" spans="1:11" s="2" customFormat="1" ht="11.25" customHeight="1" x14ac:dyDescent="0.2">
      <c r="A30" s="9"/>
      <c r="B30" s="18"/>
      <c r="C30" s="87"/>
      <c r="D30" s="88"/>
      <c r="E30" s="88"/>
      <c r="F30" s="89"/>
      <c r="G30" s="90"/>
      <c r="H30" s="91"/>
      <c r="I30" s="3"/>
      <c r="J30" s="25"/>
      <c r="K30"/>
    </row>
    <row r="31" spans="1:11" s="2" customFormat="1" ht="11.25" customHeight="1" x14ac:dyDescent="0.2">
      <c r="A31" s="9"/>
      <c r="B31" s="3"/>
      <c r="C31" s="33"/>
      <c r="D31" s="31"/>
      <c r="E31" s="34"/>
      <c r="F31" s="27"/>
      <c r="G31" s="32"/>
      <c r="H31" s="1"/>
      <c r="I31" s="3"/>
      <c r="J31" s="25"/>
      <c r="K31"/>
    </row>
    <row r="32" spans="1:11" s="2" customFormat="1" ht="15.75" hidden="1" customHeight="1" x14ac:dyDescent="0.2">
      <c r="A32" s="3"/>
      <c r="B32" s="184"/>
      <c r="C32" s="181"/>
      <c r="D32" s="181"/>
      <c r="E32" s="181"/>
      <c r="F32" s="181"/>
      <c r="G32" s="187"/>
      <c r="H32" s="188"/>
      <c r="I32" s="3"/>
      <c r="J32" s="25"/>
      <c r="K32"/>
    </row>
    <row r="33" spans="1:11" s="2" customFormat="1" ht="15.75" hidden="1" customHeight="1" x14ac:dyDescent="0.2">
      <c r="A33" s="3"/>
      <c r="B33" s="185"/>
      <c r="C33" s="182"/>
      <c r="D33" s="182"/>
      <c r="E33" s="182"/>
      <c r="F33" s="182"/>
      <c r="G33" s="183"/>
      <c r="H33" s="186"/>
      <c r="I33" s="200"/>
      <c r="J33" s="201"/>
      <c r="K33"/>
    </row>
    <row r="34" spans="1:11" s="2" customFormat="1" ht="15.75" hidden="1" customHeight="1" x14ac:dyDescent="0.2">
      <c r="A34" s="3"/>
      <c r="B34" s="24"/>
      <c r="C34" s="358"/>
      <c r="D34" s="358"/>
      <c r="E34" s="358"/>
      <c r="F34" s="3"/>
      <c r="G34" s="32"/>
      <c r="H34" s="86"/>
      <c r="I34" s="200"/>
      <c r="J34" s="201"/>
      <c r="K34"/>
    </row>
    <row r="35" spans="1:11" s="2" customFormat="1" ht="13.5" hidden="1" customHeight="1" x14ac:dyDescent="0.2">
      <c r="A35" s="3"/>
      <c r="B35" s="24"/>
      <c r="C35" s="359"/>
      <c r="D35" s="359"/>
      <c r="E35" s="359"/>
      <c r="F35" s="359"/>
      <c r="G35" s="32"/>
      <c r="H35" s="86"/>
      <c r="I35" s="200"/>
      <c r="J35" s="201"/>
      <c r="K35"/>
    </row>
    <row r="36" spans="1:11" s="2" customFormat="1" ht="15.75" hidden="1" customHeight="1" x14ac:dyDescent="0.2">
      <c r="A36" s="3"/>
      <c r="B36" s="24"/>
      <c r="C36" s="359"/>
      <c r="D36" s="359"/>
      <c r="E36" s="359"/>
      <c r="F36" s="359"/>
      <c r="G36" s="32"/>
      <c r="H36" s="86"/>
      <c r="I36" s="35"/>
      <c r="J36" s="25"/>
      <c r="K36"/>
    </row>
    <row r="37" spans="1:11" s="2" customFormat="1" ht="15.75" hidden="1" customHeight="1" x14ac:dyDescent="0.2">
      <c r="A37" s="3"/>
      <c r="B37" s="99"/>
      <c r="C37" s="211"/>
      <c r="D37" s="212"/>
      <c r="E37" s="212"/>
      <c r="F37" s="212"/>
      <c r="G37" s="180"/>
      <c r="H37" s="86"/>
      <c r="I37" s="35"/>
      <c r="J37" s="25"/>
      <c r="K37"/>
    </row>
    <row r="38" spans="1:11" s="2" customFormat="1" ht="15.75" hidden="1" customHeight="1" x14ac:dyDescent="0.2">
      <c r="A38" s="3"/>
      <c r="B38" s="99"/>
      <c r="C38" s="166"/>
      <c r="D38" s="212"/>
      <c r="E38" s="212"/>
      <c r="F38" s="212"/>
      <c r="G38" s="180"/>
      <c r="H38" s="86"/>
      <c r="I38" s="35"/>
      <c r="J38" s="25"/>
      <c r="K38"/>
    </row>
    <row r="39" spans="1:11" s="2" customFormat="1" ht="15.75" hidden="1" customHeight="1" x14ac:dyDescent="0.2">
      <c r="A39" s="3"/>
      <c r="B39" s="18"/>
      <c r="C39" s="87"/>
      <c r="D39" s="88"/>
      <c r="E39" s="88"/>
      <c r="F39" s="89"/>
      <c r="G39" s="90"/>
      <c r="H39" s="91"/>
      <c r="I39" s="35"/>
      <c r="J39" s="25"/>
      <c r="K39"/>
    </row>
    <row r="40" spans="1:11" s="2" customFormat="1" ht="15.75" customHeight="1" x14ac:dyDescent="0.2">
      <c r="A40" s="3"/>
      <c r="B40" s="3"/>
      <c r="C40" s="33"/>
      <c r="D40" s="285"/>
      <c r="E40" s="285"/>
      <c r="F40" s="27"/>
      <c r="G40" s="32"/>
      <c r="H40" s="1"/>
      <c r="I40" s="35"/>
      <c r="J40" s="25"/>
      <c r="K40"/>
    </row>
  </sheetData>
  <mergeCells count="5">
    <mergeCell ref="C15:E15"/>
    <mergeCell ref="B10:H10"/>
    <mergeCell ref="C34:E34"/>
    <mergeCell ref="C35:F35"/>
    <mergeCell ref="C36:F36"/>
  </mergeCells>
  <phoneticPr fontId="0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G33" sqref="G33"/>
    </sheetView>
  </sheetViews>
  <sheetFormatPr defaultColWidth="9.140625" defaultRowHeight="12.75" x14ac:dyDescent="0.2"/>
  <cols>
    <col min="1" max="1" width="2.42578125" style="1" customWidth="1"/>
    <col min="2" max="2" width="28.5703125" style="1" customWidth="1"/>
    <col min="3" max="3" width="9.85546875" style="8" customWidth="1"/>
    <col min="4" max="4" width="11.28515625" style="6" customWidth="1"/>
    <col min="5" max="5" width="25.85546875" style="8" customWidth="1"/>
    <col min="6" max="6" width="10.85546875" style="7" customWidth="1"/>
    <col min="7" max="7" width="2.7109375" style="1" customWidth="1"/>
    <col min="8" max="9" width="9.140625" style="1"/>
    <col min="10" max="10" width="11.28515625" style="1" bestFit="1" customWidth="1"/>
    <col min="11" max="16384" width="9.140625" style="1"/>
  </cols>
  <sheetData>
    <row r="1" spans="1:7" x14ac:dyDescent="0.2">
      <c r="A1" s="13"/>
      <c r="B1" s="14"/>
      <c r="C1" s="14"/>
      <c r="D1" s="14"/>
      <c r="E1" s="14"/>
      <c r="F1" s="14"/>
      <c r="G1" s="15"/>
    </row>
    <row r="2" spans="1:7" x14ac:dyDescent="0.2">
      <c r="A2" s="100"/>
      <c r="B2" s="104" t="s">
        <v>78</v>
      </c>
      <c r="C2" s="4"/>
      <c r="D2" s="4"/>
      <c r="E2" s="1"/>
      <c r="F2" s="1"/>
      <c r="G2" s="17"/>
    </row>
    <row r="3" spans="1:7" x14ac:dyDescent="0.2">
      <c r="A3" s="100"/>
      <c r="B3" s="104" t="s">
        <v>77</v>
      </c>
      <c r="C3" s="4"/>
      <c r="D3" s="4"/>
      <c r="E3" s="168" t="s">
        <v>79</v>
      </c>
      <c r="F3" s="1"/>
      <c r="G3" s="17"/>
    </row>
    <row r="4" spans="1:7" x14ac:dyDescent="0.2">
      <c r="A4" s="100"/>
      <c r="B4" s="104" t="s">
        <v>83</v>
      </c>
      <c r="C4" s="4"/>
      <c r="D4" s="4"/>
      <c r="E4" s="168" t="s">
        <v>80</v>
      </c>
      <c r="F4" s="1"/>
      <c r="G4" s="17"/>
    </row>
    <row r="5" spans="1:7" x14ac:dyDescent="0.2">
      <c r="A5" s="18"/>
      <c r="B5" s="19"/>
      <c r="C5" s="20"/>
      <c r="D5" s="20"/>
      <c r="E5" s="20"/>
      <c r="F5" s="20"/>
      <c r="G5" s="21"/>
    </row>
    <row r="6" spans="1:7" x14ac:dyDescent="0.2">
      <c r="A6" s="3"/>
      <c r="B6" s="22"/>
      <c r="C6" s="3"/>
      <c r="D6" s="3"/>
      <c r="E6" s="3"/>
      <c r="F6" s="3"/>
      <c r="G6" s="3"/>
    </row>
    <row r="7" spans="1:7" x14ac:dyDescent="0.2">
      <c r="A7" s="3"/>
      <c r="B7" s="22"/>
      <c r="C7" s="3"/>
      <c r="D7" s="3"/>
      <c r="E7" s="3"/>
      <c r="F7" s="3"/>
      <c r="G7" s="3"/>
    </row>
    <row r="8" spans="1:7" x14ac:dyDescent="0.2">
      <c r="B8" s="23" t="s">
        <v>6</v>
      </c>
    </row>
    <row r="9" spans="1:7" x14ac:dyDescent="0.2">
      <c r="B9" s="23"/>
    </row>
    <row r="10" spans="1:7" x14ac:dyDescent="0.2">
      <c r="B10" s="105"/>
    </row>
    <row r="11" spans="1:7" s="106" customFormat="1" ht="30.75" customHeight="1" x14ac:dyDescent="0.2">
      <c r="B11" s="111" t="s">
        <v>16</v>
      </c>
      <c r="C11" s="118" t="s">
        <v>0</v>
      </c>
      <c r="D11" s="119" t="s">
        <v>7</v>
      </c>
      <c r="E11" s="112" t="s">
        <v>20</v>
      </c>
      <c r="F11" s="113"/>
    </row>
    <row r="12" spans="1:7" ht="20.25" customHeight="1" x14ac:dyDescent="0.2">
      <c r="B12" s="127" t="s">
        <v>46</v>
      </c>
      <c r="C12" s="114"/>
      <c r="D12" s="116"/>
      <c r="E12" s="110"/>
      <c r="F12" s="96"/>
    </row>
    <row r="13" spans="1:7" s="106" customFormat="1" ht="20.25" customHeight="1" x14ac:dyDescent="0.2">
      <c r="B13" s="131" t="s">
        <v>81</v>
      </c>
      <c r="C13" s="132" t="e">
        <f>ROUND(Quants!#REF!,-1)</f>
        <v>#REF!</v>
      </c>
      <c r="D13" s="133" t="e">
        <f t="shared" ref="D13:D18" si="0">C13*10.764</f>
        <v>#REF!</v>
      </c>
      <c r="E13" s="60" t="s">
        <v>47</v>
      </c>
      <c r="F13" s="134"/>
    </row>
    <row r="14" spans="1:7" s="106" customFormat="1" ht="20.25" customHeight="1" x14ac:dyDescent="0.2">
      <c r="B14" s="131" t="s">
        <v>82</v>
      </c>
      <c r="C14" s="132" t="e">
        <f>ROUND(Quants!#REF!,-1)</f>
        <v>#REF!</v>
      </c>
      <c r="D14" s="133" t="e">
        <f t="shared" si="0"/>
        <v>#REF!</v>
      </c>
      <c r="E14" s="28"/>
      <c r="F14" s="134"/>
    </row>
    <row r="15" spans="1:7" x14ac:dyDescent="0.2">
      <c r="B15" s="99"/>
      <c r="C15" s="115"/>
      <c r="D15" s="117"/>
      <c r="E15" s="3"/>
      <c r="F15" s="97"/>
    </row>
    <row r="16" spans="1:7" s="106" customFormat="1" ht="18" customHeight="1" x14ac:dyDescent="0.2">
      <c r="B16" s="107" t="s">
        <v>19</v>
      </c>
      <c r="C16" s="120" t="e">
        <f>SUM(C13:C15)</f>
        <v>#REF!</v>
      </c>
      <c r="D16" s="121" t="e">
        <f t="shared" si="0"/>
        <v>#REF!</v>
      </c>
      <c r="E16" s="108"/>
      <c r="F16" s="109"/>
    </row>
    <row r="17" spans="2:6" x14ac:dyDescent="0.2">
      <c r="B17" s="98"/>
      <c r="C17" s="115"/>
      <c r="D17" s="117">
        <f t="shared" si="0"/>
        <v>0</v>
      </c>
      <c r="E17" s="4"/>
      <c r="F17" s="97"/>
    </row>
    <row r="18" spans="2:6" x14ac:dyDescent="0.2">
      <c r="B18" s="98"/>
      <c r="C18" s="115"/>
      <c r="D18" s="117">
        <f t="shared" si="0"/>
        <v>0</v>
      </c>
      <c r="E18" s="4"/>
      <c r="F18" s="97"/>
    </row>
    <row r="19" spans="2:6" s="106" customFormat="1" ht="27" customHeight="1" x14ac:dyDescent="0.2">
      <c r="B19" s="122" t="s">
        <v>5</v>
      </c>
      <c r="C19" s="123" t="e">
        <f>C16+C17+C18</f>
        <v>#REF!</v>
      </c>
      <c r="D19" s="124" t="e">
        <f>D16+D17+D18</f>
        <v>#REF!</v>
      </c>
      <c r="E19" s="125"/>
      <c r="F19" s="126"/>
    </row>
  </sheetData>
  <phoneticPr fontId="0" type="noConversion"/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50A5-FF11-44E5-9EEF-E1DBD5173FD6}">
  <dimension ref="A1:K232"/>
  <sheetViews>
    <sheetView zoomScaleNormal="100" workbookViewId="0">
      <selection activeCell="B24" sqref="B24"/>
    </sheetView>
  </sheetViews>
  <sheetFormatPr defaultColWidth="9.140625" defaultRowHeight="12.75" x14ac:dyDescent="0.2"/>
  <cols>
    <col min="1" max="1" width="3.42578125" style="280" customWidth="1"/>
    <col min="2" max="2" width="5.42578125" style="350" customWidth="1"/>
    <col min="3" max="3" width="38.28515625" style="12" customWidth="1"/>
    <col min="4" max="4" width="9.42578125" style="83" customWidth="1"/>
    <col min="5" max="5" width="8.5703125" style="84" customWidth="1"/>
    <col min="6" max="6" width="9.140625" style="84" customWidth="1"/>
    <col min="7" max="7" width="9.42578125" style="83" customWidth="1"/>
    <col min="8" max="8" width="3.28515625" style="280" customWidth="1"/>
    <col min="9" max="9" width="27.7109375" style="340" customWidth="1"/>
    <col min="10" max="16384" width="9.140625" style="280"/>
  </cols>
  <sheetData>
    <row r="1" spans="1:10" x14ac:dyDescent="0.2">
      <c r="A1" s="13"/>
      <c r="B1" s="343"/>
      <c r="C1" s="14"/>
      <c r="D1" s="14"/>
      <c r="E1" s="14"/>
      <c r="F1" s="14"/>
      <c r="G1" s="14"/>
      <c r="H1" s="15"/>
      <c r="I1" s="339"/>
    </row>
    <row r="2" spans="1:10" customFormat="1" ht="12.75" customHeight="1" x14ac:dyDescent="0.2">
      <c r="A2" s="16"/>
      <c r="B2" s="344" t="s">
        <v>242</v>
      </c>
      <c r="C2" s="4"/>
      <c r="D2" s="4"/>
      <c r="E2" s="4"/>
      <c r="F2" s="1"/>
      <c r="G2" s="1"/>
      <c r="H2" s="17"/>
      <c r="I2" s="340"/>
      <c r="J2" s="1"/>
    </row>
    <row r="3" spans="1:10" customFormat="1" ht="12.75" customHeight="1" x14ac:dyDescent="0.2">
      <c r="A3" s="16"/>
      <c r="B3" s="344" t="s">
        <v>243</v>
      </c>
      <c r="C3" s="4"/>
      <c r="D3" s="4"/>
      <c r="E3" s="135" t="s">
        <v>357</v>
      </c>
      <c r="F3" s="1"/>
      <c r="G3" s="1"/>
      <c r="H3" s="76"/>
      <c r="I3" s="340"/>
      <c r="J3" s="1"/>
    </row>
    <row r="4" spans="1:10" customFormat="1" ht="12.75" customHeight="1" x14ac:dyDescent="0.2">
      <c r="A4" s="16"/>
      <c r="B4" s="344" t="s">
        <v>288</v>
      </c>
      <c r="C4" s="4"/>
      <c r="D4" s="4"/>
      <c r="E4" s="135" t="s">
        <v>365</v>
      </c>
      <c r="F4" s="1"/>
      <c r="G4" s="1"/>
      <c r="H4" s="76"/>
      <c r="I4" s="340"/>
      <c r="J4" s="1"/>
    </row>
    <row r="5" spans="1:10" x14ac:dyDescent="0.2">
      <c r="A5" s="18"/>
      <c r="B5" s="345"/>
      <c r="C5" s="19"/>
      <c r="D5" s="20"/>
      <c r="E5" s="20"/>
      <c r="F5" s="20"/>
      <c r="G5" s="20"/>
      <c r="H5" s="21"/>
      <c r="I5" s="352"/>
    </row>
    <row r="6" spans="1:10" x14ac:dyDescent="0.2">
      <c r="B6" s="346"/>
      <c r="D6" s="78"/>
      <c r="E6" s="80"/>
      <c r="F6" s="80"/>
      <c r="G6" s="78"/>
    </row>
    <row r="7" spans="1:10" s="129" customFormat="1" ht="16.5" customHeight="1" x14ac:dyDescent="0.2">
      <c r="B7" s="347" t="s">
        <v>352</v>
      </c>
      <c r="C7" s="297"/>
      <c r="D7" s="128"/>
      <c r="G7" s="79"/>
      <c r="I7" s="341"/>
    </row>
    <row r="8" spans="1:10" s="129" customFormat="1" ht="13.35" customHeight="1" x14ac:dyDescent="0.2">
      <c r="B8" s="323"/>
      <c r="C8" s="297"/>
      <c r="D8" s="128"/>
      <c r="G8" s="79"/>
      <c r="I8" s="341"/>
    </row>
    <row r="9" spans="1:10" s="129" customFormat="1" ht="12" customHeight="1" x14ac:dyDescent="0.2">
      <c r="B9" s="82" t="s">
        <v>9</v>
      </c>
      <c r="C9" s="299" t="s">
        <v>3</v>
      </c>
      <c r="D9" s="81" t="s">
        <v>4</v>
      </c>
      <c r="E9" s="82" t="s">
        <v>10</v>
      </c>
      <c r="F9" s="82" t="s">
        <v>1</v>
      </c>
      <c r="G9" s="85" t="s">
        <v>11</v>
      </c>
      <c r="H9" s="300"/>
      <c r="I9" s="342" t="s">
        <v>295</v>
      </c>
    </row>
    <row r="10" spans="1:10" s="129" customFormat="1" ht="12" customHeight="1" x14ac:dyDescent="0.2">
      <c r="A10" s="94"/>
      <c r="B10" s="82"/>
      <c r="C10" s="299"/>
      <c r="D10" s="81"/>
      <c r="E10" s="82"/>
      <c r="F10" s="82" t="s">
        <v>12</v>
      </c>
      <c r="G10" s="85" t="s">
        <v>12</v>
      </c>
      <c r="H10" s="300"/>
      <c r="I10" s="341"/>
    </row>
    <row r="11" spans="1:10" s="129" customFormat="1" ht="14.25" customHeight="1" x14ac:dyDescent="0.2">
      <c r="B11" s="323"/>
      <c r="C11" s="299"/>
      <c r="D11" s="128"/>
      <c r="E11" s="128"/>
      <c r="F11" s="304"/>
      <c r="G11" s="305"/>
      <c r="I11" s="341"/>
    </row>
    <row r="12" spans="1:10" s="129" customFormat="1" ht="13.5" customHeight="1" x14ac:dyDescent="0.2">
      <c r="B12" s="323" t="s">
        <v>247</v>
      </c>
      <c r="C12" s="297" t="s">
        <v>330</v>
      </c>
      <c r="D12" s="307"/>
      <c r="E12" s="306" t="s">
        <v>2</v>
      </c>
      <c r="F12" s="351"/>
      <c r="G12" s="309"/>
      <c r="I12" s="341" t="s">
        <v>303</v>
      </c>
    </row>
    <row r="13" spans="1:10" s="129" customFormat="1" ht="13.5" customHeight="1" x14ac:dyDescent="0.2">
      <c r="B13" s="323" t="s">
        <v>249</v>
      </c>
      <c r="C13" s="297" t="s">
        <v>332</v>
      </c>
      <c r="D13" s="307"/>
      <c r="E13" s="306" t="s">
        <v>2</v>
      </c>
      <c r="F13" s="351"/>
      <c r="G13" s="309"/>
      <c r="I13" s="341" t="s">
        <v>303</v>
      </c>
    </row>
    <row r="14" spans="1:10" s="129" customFormat="1" ht="13.5" customHeight="1" x14ac:dyDescent="0.2">
      <c r="B14" s="323" t="s">
        <v>250</v>
      </c>
      <c r="C14" s="297" t="s">
        <v>333</v>
      </c>
      <c r="D14" s="307"/>
      <c r="E14" s="306" t="s">
        <v>2</v>
      </c>
      <c r="F14" s="351"/>
      <c r="G14" s="309"/>
      <c r="I14" s="341" t="s">
        <v>303</v>
      </c>
    </row>
    <row r="15" spans="1:10" s="129" customFormat="1" ht="13.5" customHeight="1" x14ac:dyDescent="0.2">
      <c r="B15" s="323" t="s">
        <v>284</v>
      </c>
      <c r="C15" s="297" t="s">
        <v>305</v>
      </c>
      <c r="D15" s="307"/>
      <c r="E15" s="306" t="s">
        <v>2</v>
      </c>
      <c r="F15" s="351"/>
      <c r="G15" s="309"/>
      <c r="I15" s="341" t="s">
        <v>303</v>
      </c>
    </row>
    <row r="16" spans="1:10" s="129" customFormat="1" ht="13.5" customHeight="1" x14ac:dyDescent="0.2">
      <c r="B16" s="323" t="s">
        <v>254</v>
      </c>
      <c r="C16" s="297" t="s">
        <v>336</v>
      </c>
      <c r="D16" s="307"/>
      <c r="E16" s="306" t="s">
        <v>2</v>
      </c>
      <c r="F16" s="351"/>
      <c r="G16" s="309"/>
      <c r="I16" s="341" t="s">
        <v>298</v>
      </c>
    </row>
    <row r="17" spans="1:11" s="129" customFormat="1" ht="13.5" customHeight="1" x14ac:dyDescent="0.2">
      <c r="B17" s="323" t="s">
        <v>353</v>
      </c>
      <c r="C17" s="297" t="s">
        <v>354</v>
      </c>
      <c r="D17" s="307"/>
      <c r="E17" s="306" t="s">
        <v>2</v>
      </c>
      <c r="F17" s="351"/>
      <c r="G17" s="309"/>
      <c r="I17" s="341"/>
    </row>
    <row r="18" spans="1:11" s="94" customFormat="1" ht="13.5" customHeight="1" x14ac:dyDescent="0.2">
      <c r="B18" s="323" t="s">
        <v>302</v>
      </c>
      <c r="C18" s="297" t="s">
        <v>309</v>
      </c>
      <c r="D18" s="307"/>
      <c r="E18" s="306" t="s">
        <v>2</v>
      </c>
      <c r="F18" s="351"/>
      <c r="G18" s="309"/>
      <c r="H18" s="129"/>
      <c r="I18" s="341" t="s">
        <v>303</v>
      </c>
    </row>
    <row r="19" spans="1:11" s="129" customFormat="1" ht="13.5" customHeight="1" x14ac:dyDescent="0.2">
      <c r="B19" s="323" t="s">
        <v>262</v>
      </c>
      <c r="C19" s="297" t="s">
        <v>342</v>
      </c>
      <c r="D19" s="307"/>
      <c r="E19" s="306" t="s">
        <v>2</v>
      </c>
      <c r="F19" s="351"/>
      <c r="G19" s="309"/>
      <c r="I19" s="341" t="s">
        <v>307</v>
      </c>
    </row>
    <row r="20" spans="1:11" s="129" customFormat="1" ht="13.5" customHeight="1" x14ac:dyDescent="0.2">
      <c r="B20" s="323"/>
      <c r="C20" s="297" t="s">
        <v>285</v>
      </c>
      <c r="D20" s="307"/>
      <c r="E20" s="306" t="s">
        <v>2</v>
      </c>
      <c r="F20" s="351"/>
      <c r="G20" s="309"/>
      <c r="I20" s="341"/>
    </row>
    <row r="21" spans="1:11" s="129" customFormat="1" x14ac:dyDescent="0.2">
      <c r="B21" s="348"/>
      <c r="C21" s="311"/>
      <c r="D21" s="78"/>
      <c r="E21" s="80"/>
      <c r="F21" s="80"/>
      <c r="G21" s="78"/>
      <c r="I21" s="341"/>
    </row>
    <row r="22" spans="1:11" s="129" customFormat="1" x14ac:dyDescent="0.2">
      <c r="A22" s="94"/>
      <c r="B22" s="348"/>
      <c r="C22" s="311"/>
      <c r="D22" s="78"/>
      <c r="E22" s="80"/>
      <c r="F22" s="80"/>
      <c r="G22" s="78"/>
      <c r="I22" s="341"/>
    </row>
    <row r="23" spans="1:11" s="129" customFormat="1" x14ac:dyDescent="0.2">
      <c r="A23" s="94"/>
      <c r="B23" s="348"/>
      <c r="C23" s="311"/>
      <c r="D23" s="78"/>
      <c r="E23" s="80"/>
      <c r="F23" s="80"/>
      <c r="G23" s="78"/>
      <c r="I23" s="341"/>
    </row>
    <row r="24" spans="1:11" s="129" customFormat="1" ht="15" customHeight="1" thickBot="1" x14ac:dyDescent="0.25">
      <c r="B24" s="348"/>
      <c r="C24" s="311"/>
      <c r="D24" s="78"/>
      <c r="E24" s="316" t="s">
        <v>5</v>
      </c>
      <c r="F24" s="317" t="s">
        <v>12</v>
      </c>
      <c r="G24" s="318">
        <f>SUM(G11:G22)</f>
        <v>0</v>
      </c>
      <c r="I24" s="341"/>
      <c r="J24" s="319"/>
      <c r="K24" s="319"/>
    </row>
    <row r="25" spans="1:11" s="129" customFormat="1" ht="13.5" thickTop="1" x14ac:dyDescent="0.2">
      <c r="B25" s="348"/>
      <c r="C25" s="311"/>
      <c r="D25" s="78"/>
      <c r="E25" s="80"/>
      <c r="F25" s="80"/>
      <c r="G25" s="78"/>
      <c r="I25" s="341"/>
    </row>
    <row r="26" spans="1:11" x14ac:dyDescent="0.2">
      <c r="B26" s="349"/>
      <c r="C26" s="281"/>
      <c r="D26" s="92"/>
      <c r="E26" s="283"/>
      <c r="F26" s="283"/>
      <c r="G26" s="92"/>
      <c r="H26" s="129"/>
      <c r="I26" s="341"/>
    </row>
    <row r="27" spans="1:11" x14ac:dyDescent="0.2">
      <c r="B27" s="349"/>
      <c r="C27" s="281"/>
      <c r="D27" s="92"/>
      <c r="E27" s="283"/>
      <c r="F27" s="283"/>
      <c r="G27" s="92"/>
      <c r="H27" s="129"/>
      <c r="I27" s="341"/>
    </row>
    <row r="28" spans="1:11" x14ac:dyDescent="0.2">
      <c r="B28" s="349"/>
      <c r="C28" s="281"/>
      <c r="D28" s="92"/>
      <c r="E28" s="283"/>
      <c r="F28" s="283"/>
      <c r="G28" s="92"/>
    </row>
    <row r="29" spans="1:11" x14ac:dyDescent="0.2">
      <c r="B29" s="349"/>
      <c r="C29" s="281"/>
      <c r="D29" s="92"/>
      <c r="E29" s="283"/>
      <c r="F29" s="283"/>
      <c r="G29" s="92"/>
    </row>
    <row r="30" spans="1:11" x14ac:dyDescent="0.2">
      <c r="B30" s="349"/>
      <c r="C30" s="281"/>
      <c r="D30" s="92"/>
      <c r="E30" s="283"/>
      <c r="F30" s="283"/>
      <c r="G30" s="92"/>
    </row>
    <row r="31" spans="1:11" x14ac:dyDescent="0.2">
      <c r="B31" s="349"/>
      <c r="C31" s="281"/>
      <c r="D31" s="92"/>
      <c r="E31" s="283"/>
      <c r="F31" s="283"/>
      <c r="G31" s="92"/>
    </row>
    <row r="32" spans="1:11" x14ac:dyDescent="0.2">
      <c r="B32" s="349"/>
      <c r="C32" s="281"/>
      <c r="D32" s="92"/>
      <c r="E32" s="283"/>
      <c r="F32" s="283"/>
      <c r="G32" s="92"/>
    </row>
    <row r="33" spans="2:7" x14ac:dyDescent="0.2">
      <c r="B33" s="349"/>
      <c r="C33" s="281"/>
      <c r="D33" s="92"/>
      <c r="E33" s="283"/>
      <c r="F33" s="283"/>
      <c r="G33" s="92"/>
    </row>
    <row r="34" spans="2:7" x14ac:dyDescent="0.2">
      <c r="B34" s="349"/>
      <c r="C34" s="281"/>
      <c r="D34" s="92"/>
      <c r="E34" s="283"/>
      <c r="F34" s="283"/>
      <c r="G34" s="92"/>
    </row>
    <row r="35" spans="2:7" x14ac:dyDescent="0.2">
      <c r="B35" s="349"/>
      <c r="C35" s="281"/>
      <c r="D35" s="92"/>
      <c r="E35" s="283"/>
      <c r="F35" s="283"/>
      <c r="G35" s="92"/>
    </row>
    <row r="36" spans="2:7" x14ac:dyDescent="0.2">
      <c r="B36" s="349"/>
      <c r="C36" s="281"/>
      <c r="D36" s="92"/>
      <c r="E36" s="283"/>
      <c r="F36" s="283"/>
      <c r="G36" s="92"/>
    </row>
    <row r="37" spans="2:7" x14ac:dyDescent="0.2">
      <c r="B37" s="349"/>
      <c r="C37" s="281"/>
      <c r="D37" s="92"/>
      <c r="E37" s="283"/>
      <c r="F37" s="283"/>
      <c r="G37" s="92"/>
    </row>
    <row r="38" spans="2:7" x14ac:dyDescent="0.2">
      <c r="B38" s="349"/>
      <c r="C38" s="281"/>
      <c r="D38" s="92"/>
      <c r="E38" s="283"/>
      <c r="F38" s="283"/>
      <c r="G38" s="92"/>
    </row>
    <row r="39" spans="2:7" x14ac:dyDescent="0.2">
      <c r="B39" s="349"/>
      <c r="C39" s="281"/>
      <c r="D39" s="92"/>
      <c r="E39" s="283"/>
      <c r="F39" s="283"/>
      <c r="G39" s="92"/>
    </row>
    <row r="40" spans="2:7" x14ac:dyDescent="0.2">
      <c r="B40" s="349"/>
      <c r="C40" s="281"/>
      <c r="D40" s="92"/>
      <c r="E40" s="283"/>
      <c r="F40" s="283"/>
      <c r="G40" s="92"/>
    </row>
    <row r="41" spans="2:7" x14ac:dyDescent="0.2">
      <c r="B41" s="349"/>
      <c r="C41" s="281"/>
      <c r="D41" s="92"/>
      <c r="E41" s="283"/>
      <c r="F41" s="283"/>
      <c r="G41" s="92"/>
    </row>
    <row r="42" spans="2:7" x14ac:dyDescent="0.2">
      <c r="B42" s="349"/>
      <c r="C42" s="281"/>
      <c r="D42" s="92"/>
      <c r="E42" s="283"/>
      <c r="F42" s="283"/>
      <c r="G42" s="92"/>
    </row>
    <row r="43" spans="2:7" x14ac:dyDescent="0.2">
      <c r="B43" s="349"/>
      <c r="C43" s="281"/>
      <c r="D43" s="92"/>
      <c r="E43" s="283"/>
      <c r="F43" s="283"/>
      <c r="G43" s="92"/>
    </row>
    <row r="44" spans="2:7" x14ac:dyDescent="0.2">
      <c r="B44" s="349"/>
      <c r="C44" s="281"/>
      <c r="D44" s="92"/>
      <c r="E44" s="283"/>
      <c r="F44" s="283"/>
      <c r="G44" s="92"/>
    </row>
    <row r="45" spans="2:7" x14ac:dyDescent="0.2">
      <c r="B45" s="349"/>
      <c r="C45" s="281"/>
      <c r="D45" s="92"/>
      <c r="E45" s="283"/>
      <c r="F45" s="283"/>
      <c r="G45" s="92"/>
    </row>
    <row r="46" spans="2:7" x14ac:dyDescent="0.2">
      <c r="B46" s="349"/>
      <c r="C46" s="281"/>
      <c r="D46" s="92"/>
      <c r="E46" s="283"/>
      <c r="F46" s="283"/>
      <c r="G46" s="92"/>
    </row>
    <row r="47" spans="2:7" x14ac:dyDescent="0.2">
      <c r="B47" s="349"/>
      <c r="C47" s="281"/>
      <c r="D47" s="92"/>
      <c r="E47" s="283"/>
      <c r="F47" s="283"/>
      <c r="G47" s="92"/>
    </row>
    <row r="48" spans="2:7" x14ac:dyDescent="0.2">
      <c r="B48" s="349"/>
      <c r="C48" s="281"/>
      <c r="D48" s="92"/>
      <c r="E48" s="283"/>
      <c r="F48" s="283"/>
      <c r="G48" s="92"/>
    </row>
    <row r="49" spans="2:7" x14ac:dyDescent="0.2">
      <c r="B49" s="349"/>
      <c r="C49" s="281"/>
      <c r="D49" s="92"/>
      <c r="E49" s="283"/>
      <c r="F49" s="283"/>
      <c r="G49" s="92"/>
    </row>
    <row r="50" spans="2:7" x14ac:dyDescent="0.2">
      <c r="B50" s="349"/>
      <c r="C50" s="281"/>
      <c r="D50" s="92"/>
      <c r="E50" s="283"/>
      <c r="F50" s="283"/>
      <c r="G50" s="92"/>
    </row>
    <row r="51" spans="2:7" x14ac:dyDescent="0.2">
      <c r="B51" s="349"/>
      <c r="C51" s="281"/>
      <c r="D51" s="92"/>
      <c r="E51" s="283"/>
      <c r="F51" s="283"/>
      <c r="G51" s="92"/>
    </row>
    <row r="52" spans="2:7" x14ac:dyDescent="0.2">
      <c r="B52" s="349"/>
      <c r="C52" s="281"/>
      <c r="D52" s="92"/>
      <c r="E52" s="283"/>
      <c r="F52" s="283"/>
      <c r="G52" s="92"/>
    </row>
    <row r="53" spans="2:7" x14ac:dyDescent="0.2">
      <c r="B53" s="349"/>
      <c r="C53" s="281"/>
      <c r="D53" s="92"/>
      <c r="E53" s="283"/>
      <c r="F53" s="283"/>
      <c r="G53" s="92"/>
    </row>
    <row r="54" spans="2:7" x14ac:dyDescent="0.2">
      <c r="B54" s="349"/>
      <c r="C54" s="281"/>
      <c r="D54" s="92"/>
      <c r="E54" s="283"/>
      <c r="F54" s="283"/>
      <c r="G54" s="92"/>
    </row>
    <row r="55" spans="2:7" x14ac:dyDescent="0.2">
      <c r="B55" s="349"/>
      <c r="C55" s="281"/>
      <c r="D55" s="92"/>
      <c r="E55" s="283"/>
      <c r="F55" s="283"/>
      <c r="G55" s="92"/>
    </row>
    <row r="56" spans="2:7" x14ac:dyDescent="0.2">
      <c r="B56" s="349"/>
      <c r="C56" s="281"/>
      <c r="D56" s="92"/>
      <c r="E56" s="283"/>
      <c r="F56" s="283"/>
      <c r="G56" s="92"/>
    </row>
    <row r="57" spans="2:7" x14ac:dyDescent="0.2">
      <c r="B57" s="349"/>
      <c r="C57" s="281"/>
      <c r="D57" s="92"/>
      <c r="E57" s="283"/>
      <c r="F57" s="283"/>
      <c r="G57" s="92"/>
    </row>
    <row r="58" spans="2:7" x14ac:dyDescent="0.2">
      <c r="B58" s="349"/>
      <c r="C58" s="281"/>
      <c r="D58" s="92"/>
      <c r="E58" s="283"/>
      <c r="F58" s="283"/>
      <c r="G58" s="92"/>
    </row>
    <row r="59" spans="2:7" x14ac:dyDescent="0.2">
      <c r="B59" s="349"/>
      <c r="C59" s="281"/>
      <c r="D59" s="92"/>
      <c r="E59" s="283"/>
      <c r="F59" s="283"/>
      <c r="G59" s="92"/>
    </row>
    <row r="60" spans="2:7" x14ac:dyDescent="0.2">
      <c r="B60" s="349"/>
      <c r="C60" s="281"/>
      <c r="D60" s="92"/>
      <c r="E60" s="283"/>
      <c r="F60" s="283"/>
      <c r="G60" s="92"/>
    </row>
    <row r="61" spans="2:7" x14ac:dyDescent="0.2">
      <c r="B61" s="349"/>
      <c r="C61" s="281"/>
      <c r="D61" s="92"/>
      <c r="E61" s="283"/>
      <c r="F61" s="283"/>
      <c r="G61" s="92"/>
    </row>
    <row r="62" spans="2:7" x14ac:dyDescent="0.2">
      <c r="B62" s="349"/>
      <c r="C62" s="281"/>
      <c r="D62" s="92"/>
      <c r="E62" s="283"/>
      <c r="F62" s="283"/>
      <c r="G62" s="92"/>
    </row>
    <row r="63" spans="2:7" x14ac:dyDescent="0.2">
      <c r="B63" s="349"/>
      <c r="C63" s="281"/>
      <c r="D63" s="92"/>
      <c r="E63" s="283"/>
      <c r="F63" s="283"/>
      <c r="G63" s="92"/>
    </row>
    <row r="64" spans="2:7" x14ac:dyDescent="0.2">
      <c r="B64" s="349"/>
      <c r="C64" s="281"/>
      <c r="D64" s="92"/>
      <c r="E64" s="283"/>
      <c r="F64" s="283"/>
      <c r="G64" s="92"/>
    </row>
    <row r="65" spans="2:7" x14ac:dyDescent="0.2">
      <c r="B65" s="349"/>
      <c r="C65" s="281"/>
      <c r="D65" s="92"/>
      <c r="E65" s="283"/>
      <c r="F65" s="283"/>
      <c r="G65" s="92"/>
    </row>
    <row r="66" spans="2:7" x14ac:dyDescent="0.2">
      <c r="B66" s="349"/>
      <c r="C66" s="281"/>
      <c r="D66" s="92"/>
      <c r="E66" s="283"/>
      <c r="F66" s="283"/>
      <c r="G66" s="92"/>
    </row>
    <row r="67" spans="2:7" x14ac:dyDescent="0.2">
      <c r="B67" s="349"/>
      <c r="C67" s="281"/>
      <c r="D67" s="92"/>
      <c r="E67" s="283"/>
      <c r="F67" s="283"/>
      <c r="G67" s="92"/>
    </row>
    <row r="68" spans="2:7" x14ac:dyDescent="0.2">
      <c r="B68" s="349"/>
      <c r="C68" s="281"/>
      <c r="D68" s="92"/>
      <c r="E68" s="283"/>
      <c r="F68" s="283"/>
      <c r="G68" s="92"/>
    </row>
    <row r="69" spans="2:7" x14ac:dyDescent="0.2">
      <c r="B69" s="349"/>
      <c r="C69" s="281"/>
      <c r="D69" s="92"/>
      <c r="E69" s="283"/>
      <c r="F69" s="283"/>
      <c r="G69" s="92"/>
    </row>
    <row r="70" spans="2:7" x14ac:dyDescent="0.2">
      <c r="B70" s="349"/>
      <c r="C70" s="281"/>
      <c r="D70" s="92"/>
      <c r="E70" s="283"/>
      <c r="F70" s="283"/>
      <c r="G70" s="92"/>
    </row>
    <row r="71" spans="2:7" x14ac:dyDescent="0.2">
      <c r="B71" s="349"/>
      <c r="C71" s="281"/>
      <c r="D71" s="92"/>
      <c r="E71" s="283"/>
      <c r="F71" s="283"/>
      <c r="G71" s="92"/>
    </row>
    <row r="72" spans="2:7" x14ac:dyDescent="0.2">
      <c r="B72" s="349"/>
      <c r="C72" s="281"/>
      <c r="D72" s="92"/>
      <c r="E72" s="283"/>
      <c r="F72" s="283"/>
      <c r="G72" s="92"/>
    </row>
    <row r="73" spans="2:7" x14ac:dyDescent="0.2">
      <c r="B73" s="349"/>
      <c r="C73" s="281"/>
      <c r="D73" s="92"/>
      <c r="E73" s="283"/>
      <c r="F73" s="283"/>
      <c r="G73" s="92"/>
    </row>
    <row r="74" spans="2:7" x14ac:dyDescent="0.2">
      <c r="B74" s="349"/>
      <c r="C74" s="281"/>
      <c r="D74" s="92"/>
      <c r="E74" s="283"/>
      <c r="F74" s="283"/>
      <c r="G74" s="92"/>
    </row>
    <row r="75" spans="2:7" x14ac:dyDescent="0.2">
      <c r="B75" s="349"/>
      <c r="C75" s="281"/>
      <c r="D75" s="92"/>
      <c r="E75" s="283"/>
      <c r="F75" s="283"/>
      <c r="G75" s="92"/>
    </row>
    <row r="76" spans="2:7" x14ac:dyDescent="0.2">
      <c r="B76" s="349"/>
      <c r="C76" s="281"/>
      <c r="D76" s="92"/>
      <c r="E76" s="283"/>
      <c r="F76" s="283"/>
      <c r="G76" s="92"/>
    </row>
    <row r="77" spans="2:7" x14ac:dyDescent="0.2">
      <c r="B77" s="349"/>
      <c r="C77" s="281"/>
      <c r="D77" s="92"/>
      <c r="E77" s="283"/>
      <c r="F77" s="283"/>
      <c r="G77" s="92"/>
    </row>
    <row r="78" spans="2:7" x14ac:dyDescent="0.2">
      <c r="B78" s="349"/>
      <c r="C78" s="281"/>
      <c r="D78" s="92"/>
      <c r="E78" s="283"/>
      <c r="F78" s="283"/>
      <c r="G78" s="92"/>
    </row>
    <row r="79" spans="2:7" x14ac:dyDescent="0.2">
      <c r="B79" s="349"/>
      <c r="C79" s="281"/>
      <c r="D79" s="92"/>
      <c r="E79" s="283"/>
      <c r="F79" s="283"/>
      <c r="G79" s="92"/>
    </row>
    <row r="80" spans="2:7" x14ac:dyDescent="0.2">
      <c r="B80" s="349"/>
      <c r="C80" s="281"/>
      <c r="D80" s="92"/>
      <c r="E80" s="283"/>
      <c r="F80" s="283"/>
      <c r="G80" s="92"/>
    </row>
    <row r="81" spans="2:7" x14ac:dyDescent="0.2">
      <c r="B81" s="349"/>
      <c r="C81" s="281"/>
      <c r="D81" s="92"/>
      <c r="E81" s="283"/>
      <c r="F81" s="283"/>
      <c r="G81" s="92"/>
    </row>
    <row r="82" spans="2:7" x14ac:dyDescent="0.2">
      <c r="B82" s="349"/>
      <c r="C82" s="281"/>
      <c r="D82" s="92"/>
      <c r="E82" s="283"/>
      <c r="F82" s="283"/>
      <c r="G82" s="92"/>
    </row>
    <row r="83" spans="2:7" x14ac:dyDescent="0.2">
      <c r="B83" s="349"/>
      <c r="C83" s="281"/>
      <c r="D83" s="92"/>
      <c r="E83" s="283"/>
      <c r="F83" s="283"/>
      <c r="G83" s="92"/>
    </row>
    <row r="84" spans="2:7" x14ac:dyDescent="0.2">
      <c r="B84" s="349"/>
      <c r="C84" s="281"/>
      <c r="D84" s="92"/>
      <c r="E84" s="283"/>
      <c r="F84" s="283"/>
      <c r="G84" s="92"/>
    </row>
    <row r="85" spans="2:7" x14ac:dyDescent="0.2">
      <c r="B85" s="349"/>
      <c r="C85" s="281"/>
      <c r="D85" s="92"/>
      <c r="E85" s="283"/>
      <c r="F85" s="283"/>
      <c r="G85" s="92"/>
    </row>
    <row r="86" spans="2:7" x14ac:dyDescent="0.2">
      <c r="B86" s="349"/>
      <c r="C86" s="281"/>
      <c r="D86" s="92"/>
      <c r="E86" s="283"/>
      <c r="F86" s="283"/>
      <c r="G86" s="92"/>
    </row>
    <row r="87" spans="2:7" x14ac:dyDescent="0.2">
      <c r="B87" s="349"/>
      <c r="C87" s="281"/>
      <c r="D87" s="92"/>
      <c r="E87" s="283"/>
      <c r="F87" s="283"/>
      <c r="G87" s="92"/>
    </row>
    <row r="88" spans="2:7" x14ac:dyDescent="0.2">
      <c r="B88" s="349"/>
      <c r="C88" s="281"/>
      <c r="D88" s="92"/>
      <c r="E88" s="283"/>
      <c r="F88" s="283"/>
      <c r="G88" s="92"/>
    </row>
    <row r="89" spans="2:7" x14ac:dyDescent="0.2">
      <c r="B89" s="349"/>
      <c r="C89" s="281"/>
      <c r="D89" s="92"/>
      <c r="E89" s="283"/>
      <c r="F89" s="283"/>
      <c r="G89" s="92"/>
    </row>
    <row r="90" spans="2:7" x14ac:dyDescent="0.2">
      <c r="B90" s="349"/>
      <c r="C90" s="281"/>
      <c r="D90" s="92"/>
      <c r="E90" s="283"/>
      <c r="F90" s="283"/>
      <c r="G90" s="92"/>
    </row>
    <row r="91" spans="2:7" x14ac:dyDescent="0.2">
      <c r="B91" s="349"/>
      <c r="C91" s="281"/>
      <c r="D91" s="92"/>
      <c r="E91" s="283"/>
      <c r="F91" s="283"/>
      <c r="G91" s="92"/>
    </row>
    <row r="92" spans="2:7" x14ac:dyDescent="0.2">
      <c r="B92" s="349"/>
      <c r="C92" s="281"/>
      <c r="D92" s="92"/>
      <c r="E92" s="283"/>
      <c r="F92" s="283"/>
      <c r="G92" s="92"/>
    </row>
    <row r="93" spans="2:7" x14ac:dyDescent="0.2">
      <c r="B93" s="349"/>
      <c r="C93" s="281"/>
      <c r="D93" s="92"/>
      <c r="E93" s="283"/>
      <c r="F93" s="283"/>
      <c r="G93" s="92"/>
    </row>
    <row r="94" spans="2:7" x14ac:dyDescent="0.2">
      <c r="B94" s="349"/>
      <c r="C94" s="281"/>
      <c r="D94" s="92"/>
      <c r="E94" s="283"/>
      <c r="F94" s="283"/>
      <c r="G94" s="92"/>
    </row>
    <row r="95" spans="2:7" x14ac:dyDescent="0.2">
      <c r="B95" s="349"/>
      <c r="C95" s="281"/>
      <c r="D95" s="92"/>
      <c r="E95" s="283"/>
      <c r="F95" s="283"/>
      <c r="G95" s="92"/>
    </row>
    <row r="96" spans="2:7" x14ac:dyDescent="0.2">
      <c r="B96" s="349"/>
      <c r="C96" s="281"/>
      <c r="D96" s="92"/>
      <c r="E96" s="283"/>
      <c r="F96" s="283"/>
      <c r="G96" s="92"/>
    </row>
    <row r="97" spans="2:7" x14ac:dyDescent="0.2">
      <c r="B97" s="349"/>
      <c r="C97" s="281"/>
      <c r="D97" s="92"/>
      <c r="E97" s="283"/>
      <c r="F97" s="283"/>
      <c r="G97" s="92"/>
    </row>
    <row r="98" spans="2:7" x14ac:dyDescent="0.2">
      <c r="B98" s="349"/>
      <c r="C98" s="281"/>
      <c r="D98" s="92"/>
      <c r="E98" s="283"/>
      <c r="F98" s="283"/>
      <c r="G98" s="92"/>
    </row>
    <row r="99" spans="2:7" x14ac:dyDescent="0.2">
      <c r="B99" s="349"/>
      <c r="C99" s="281"/>
      <c r="D99" s="92"/>
      <c r="E99" s="283"/>
      <c r="F99" s="283"/>
      <c r="G99" s="92"/>
    </row>
    <row r="100" spans="2:7" x14ac:dyDescent="0.2">
      <c r="B100" s="349"/>
      <c r="C100" s="281"/>
      <c r="D100" s="92"/>
      <c r="E100" s="283"/>
      <c r="F100" s="283"/>
      <c r="G100" s="92"/>
    </row>
    <row r="101" spans="2:7" x14ac:dyDescent="0.2">
      <c r="B101" s="349"/>
      <c r="C101" s="281"/>
      <c r="D101" s="92"/>
      <c r="E101" s="283"/>
      <c r="F101" s="283"/>
      <c r="G101" s="92"/>
    </row>
    <row r="102" spans="2:7" x14ac:dyDescent="0.2">
      <c r="B102" s="349"/>
      <c r="C102" s="281"/>
      <c r="D102" s="92"/>
      <c r="E102" s="283"/>
      <c r="F102" s="283"/>
      <c r="G102" s="92"/>
    </row>
    <row r="103" spans="2:7" x14ac:dyDescent="0.2">
      <c r="B103" s="349"/>
      <c r="C103" s="281"/>
      <c r="D103" s="92"/>
      <c r="E103" s="283"/>
      <c r="F103" s="283"/>
      <c r="G103" s="92"/>
    </row>
    <row r="104" spans="2:7" x14ac:dyDescent="0.2">
      <c r="B104" s="349"/>
      <c r="C104" s="281"/>
      <c r="D104" s="92"/>
      <c r="E104" s="283"/>
      <c r="F104" s="283"/>
      <c r="G104" s="92"/>
    </row>
    <row r="105" spans="2:7" x14ac:dyDescent="0.2">
      <c r="B105" s="349"/>
      <c r="C105" s="281"/>
      <c r="D105" s="92"/>
      <c r="E105" s="283"/>
      <c r="F105" s="283"/>
      <c r="G105" s="92"/>
    </row>
    <row r="106" spans="2:7" x14ac:dyDescent="0.2">
      <c r="B106" s="349"/>
      <c r="C106" s="281"/>
      <c r="D106" s="92"/>
      <c r="E106" s="283"/>
      <c r="F106" s="283"/>
      <c r="G106" s="92"/>
    </row>
    <row r="107" spans="2:7" x14ac:dyDescent="0.2">
      <c r="B107" s="349"/>
      <c r="C107" s="281"/>
      <c r="D107" s="92"/>
      <c r="E107" s="283"/>
      <c r="F107" s="283"/>
      <c r="G107" s="92"/>
    </row>
    <row r="108" spans="2:7" x14ac:dyDescent="0.2">
      <c r="B108" s="349"/>
      <c r="C108" s="281"/>
      <c r="D108" s="92"/>
      <c r="E108" s="283"/>
      <c r="F108" s="283"/>
      <c r="G108" s="92"/>
    </row>
    <row r="109" spans="2:7" x14ac:dyDescent="0.2">
      <c r="B109" s="349"/>
      <c r="C109" s="281"/>
      <c r="D109" s="92"/>
      <c r="E109" s="283"/>
      <c r="F109" s="283"/>
      <c r="G109" s="92"/>
    </row>
    <row r="110" spans="2:7" x14ac:dyDescent="0.2">
      <c r="B110" s="349"/>
      <c r="C110" s="281"/>
      <c r="D110" s="92"/>
      <c r="E110" s="283"/>
      <c r="F110" s="283"/>
      <c r="G110" s="92"/>
    </row>
    <row r="111" spans="2:7" x14ac:dyDescent="0.2">
      <c r="B111" s="349"/>
      <c r="C111" s="281"/>
      <c r="D111" s="92"/>
      <c r="E111" s="283"/>
      <c r="F111" s="283"/>
      <c r="G111" s="92"/>
    </row>
    <row r="112" spans="2:7" x14ac:dyDescent="0.2">
      <c r="B112" s="349"/>
      <c r="C112" s="281"/>
      <c r="D112" s="92"/>
      <c r="E112" s="283"/>
      <c r="F112" s="283"/>
      <c r="G112" s="92"/>
    </row>
    <row r="113" spans="2:7" x14ac:dyDescent="0.2">
      <c r="B113" s="349"/>
      <c r="C113" s="281"/>
      <c r="D113" s="92"/>
      <c r="E113" s="283"/>
      <c r="F113" s="283"/>
      <c r="G113" s="92"/>
    </row>
    <row r="114" spans="2:7" x14ac:dyDescent="0.2">
      <c r="B114" s="349"/>
      <c r="C114" s="281"/>
      <c r="D114" s="92"/>
      <c r="E114" s="283"/>
      <c r="F114" s="283"/>
      <c r="G114" s="92"/>
    </row>
    <row r="115" spans="2:7" x14ac:dyDescent="0.2">
      <c r="B115" s="349"/>
      <c r="C115" s="281"/>
      <c r="D115" s="92"/>
      <c r="E115" s="283"/>
      <c r="F115" s="283"/>
      <c r="G115" s="92"/>
    </row>
    <row r="116" spans="2:7" x14ac:dyDescent="0.2">
      <c r="B116" s="349"/>
      <c r="C116" s="281"/>
      <c r="D116" s="92"/>
      <c r="E116" s="283"/>
      <c r="F116" s="283"/>
      <c r="G116" s="92"/>
    </row>
    <row r="117" spans="2:7" x14ac:dyDescent="0.2">
      <c r="B117" s="349"/>
      <c r="C117" s="281"/>
      <c r="D117" s="92"/>
      <c r="E117" s="283"/>
      <c r="F117" s="283"/>
      <c r="G117" s="92"/>
    </row>
    <row r="118" spans="2:7" x14ac:dyDescent="0.2">
      <c r="B118" s="349"/>
      <c r="C118" s="281"/>
      <c r="D118" s="92"/>
      <c r="E118" s="283"/>
      <c r="F118" s="283"/>
      <c r="G118" s="92"/>
    </row>
    <row r="119" spans="2:7" x14ac:dyDescent="0.2">
      <c r="B119" s="349"/>
      <c r="C119" s="281"/>
      <c r="D119" s="92"/>
      <c r="E119" s="283"/>
      <c r="F119" s="283"/>
      <c r="G119" s="92"/>
    </row>
    <row r="120" spans="2:7" x14ac:dyDescent="0.2">
      <c r="B120" s="349"/>
      <c r="C120" s="281"/>
      <c r="D120" s="92"/>
      <c r="E120" s="283"/>
      <c r="F120" s="283"/>
      <c r="G120" s="92"/>
    </row>
    <row r="121" spans="2:7" x14ac:dyDescent="0.2">
      <c r="B121" s="349"/>
      <c r="C121" s="281"/>
      <c r="D121" s="92"/>
      <c r="E121" s="283"/>
      <c r="F121" s="283"/>
      <c r="G121" s="92"/>
    </row>
    <row r="122" spans="2:7" x14ac:dyDescent="0.2">
      <c r="B122" s="349"/>
      <c r="C122" s="281"/>
      <c r="D122" s="92"/>
      <c r="E122" s="283"/>
      <c r="F122" s="283"/>
      <c r="G122" s="92"/>
    </row>
    <row r="123" spans="2:7" x14ac:dyDescent="0.2">
      <c r="B123" s="349"/>
      <c r="C123" s="281"/>
      <c r="D123" s="92"/>
      <c r="E123" s="283"/>
      <c r="F123" s="283"/>
      <c r="G123" s="92"/>
    </row>
    <row r="124" spans="2:7" x14ac:dyDescent="0.2">
      <c r="B124" s="349"/>
      <c r="C124" s="281"/>
      <c r="D124" s="92"/>
      <c r="E124" s="283"/>
      <c r="F124" s="283"/>
      <c r="G124" s="92"/>
    </row>
    <row r="125" spans="2:7" x14ac:dyDescent="0.2">
      <c r="B125" s="349"/>
      <c r="C125" s="281"/>
      <c r="D125" s="92"/>
      <c r="E125" s="283"/>
      <c r="F125" s="283"/>
      <c r="G125" s="92"/>
    </row>
    <row r="126" spans="2:7" x14ac:dyDescent="0.2">
      <c r="B126" s="349"/>
      <c r="C126" s="281"/>
      <c r="D126" s="92"/>
      <c r="E126" s="283"/>
      <c r="F126" s="283"/>
      <c r="G126" s="92"/>
    </row>
    <row r="127" spans="2:7" x14ac:dyDescent="0.2">
      <c r="B127" s="349"/>
      <c r="C127" s="281"/>
      <c r="D127" s="92"/>
      <c r="E127" s="283"/>
      <c r="F127" s="283"/>
      <c r="G127" s="92"/>
    </row>
    <row r="128" spans="2:7" x14ac:dyDescent="0.2">
      <c r="B128" s="349"/>
      <c r="C128" s="281"/>
      <c r="D128" s="92"/>
      <c r="E128" s="283"/>
      <c r="F128" s="283"/>
      <c r="G128" s="92"/>
    </row>
    <row r="129" spans="2:7" x14ac:dyDescent="0.2">
      <c r="B129" s="349"/>
      <c r="C129" s="281"/>
      <c r="D129" s="92"/>
      <c r="E129" s="283"/>
      <c r="F129" s="283"/>
      <c r="G129" s="92"/>
    </row>
    <row r="130" spans="2:7" x14ac:dyDescent="0.2">
      <c r="B130" s="349"/>
      <c r="C130" s="281"/>
      <c r="D130" s="92"/>
      <c r="E130" s="283"/>
      <c r="F130" s="283"/>
      <c r="G130" s="92"/>
    </row>
    <row r="131" spans="2:7" x14ac:dyDescent="0.2">
      <c r="B131" s="349"/>
      <c r="C131" s="281"/>
      <c r="D131" s="92"/>
      <c r="E131" s="283"/>
      <c r="F131" s="283"/>
      <c r="G131" s="92"/>
    </row>
    <row r="132" spans="2:7" x14ac:dyDescent="0.2">
      <c r="B132" s="349"/>
      <c r="C132" s="281"/>
      <c r="D132" s="92"/>
      <c r="E132" s="283"/>
      <c r="F132" s="283"/>
      <c r="G132" s="92"/>
    </row>
    <row r="133" spans="2:7" x14ac:dyDescent="0.2">
      <c r="B133" s="349"/>
      <c r="C133" s="281"/>
      <c r="D133" s="92"/>
      <c r="E133" s="283"/>
      <c r="F133" s="283"/>
      <c r="G133" s="92"/>
    </row>
    <row r="134" spans="2:7" x14ac:dyDescent="0.2">
      <c r="B134" s="349"/>
      <c r="C134" s="281"/>
      <c r="D134" s="92"/>
      <c r="E134" s="283"/>
      <c r="F134" s="283"/>
      <c r="G134" s="92"/>
    </row>
    <row r="135" spans="2:7" x14ac:dyDescent="0.2">
      <c r="B135" s="349"/>
      <c r="C135" s="281"/>
      <c r="D135" s="92"/>
      <c r="E135" s="283"/>
      <c r="F135" s="283"/>
      <c r="G135" s="92"/>
    </row>
    <row r="136" spans="2:7" x14ac:dyDescent="0.2">
      <c r="B136" s="349"/>
      <c r="C136" s="281"/>
      <c r="D136" s="92"/>
      <c r="E136" s="283"/>
      <c r="F136" s="283"/>
      <c r="G136" s="92"/>
    </row>
    <row r="137" spans="2:7" x14ac:dyDescent="0.2">
      <c r="B137" s="349"/>
      <c r="C137" s="281"/>
      <c r="D137" s="92"/>
      <c r="E137" s="283"/>
      <c r="F137" s="283"/>
      <c r="G137" s="92"/>
    </row>
    <row r="138" spans="2:7" x14ac:dyDescent="0.2">
      <c r="B138" s="349"/>
      <c r="C138" s="281"/>
      <c r="D138" s="92"/>
      <c r="E138" s="283"/>
      <c r="F138" s="283"/>
      <c r="G138" s="92"/>
    </row>
    <row r="139" spans="2:7" x14ac:dyDescent="0.2">
      <c r="B139" s="349"/>
      <c r="C139" s="281"/>
      <c r="D139" s="92"/>
      <c r="E139" s="283"/>
      <c r="F139" s="283"/>
      <c r="G139" s="92"/>
    </row>
    <row r="140" spans="2:7" x14ac:dyDescent="0.2">
      <c r="B140" s="349"/>
      <c r="C140" s="281"/>
      <c r="D140" s="92"/>
      <c r="E140" s="283"/>
      <c r="F140" s="283"/>
      <c r="G140" s="92"/>
    </row>
    <row r="141" spans="2:7" x14ac:dyDescent="0.2">
      <c r="B141" s="349"/>
      <c r="C141" s="281"/>
      <c r="D141" s="92"/>
      <c r="E141" s="283"/>
      <c r="F141" s="283"/>
      <c r="G141" s="92"/>
    </row>
    <row r="142" spans="2:7" x14ac:dyDescent="0.2">
      <c r="B142" s="349"/>
      <c r="C142" s="281"/>
      <c r="D142" s="92"/>
      <c r="E142" s="283"/>
      <c r="F142" s="283"/>
      <c r="G142" s="92"/>
    </row>
    <row r="143" spans="2:7" x14ac:dyDescent="0.2">
      <c r="B143" s="349"/>
      <c r="C143" s="281"/>
      <c r="D143" s="92"/>
      <c r="E143" s="283"/>
      <c r="F143" s="283"/>
      <c r="G143" s="92"/>
    </row>
    <row r="144" spans="2:7" x14ac:dyDescent="0.2">
      <c r="B144" s="349"/>
      <c r="C144" s="281"/>
      <c r="D144" s="92"/>
      <c r="E144" s="283"/>
      <c r="F144" s="283"/>
      <c r="G144" s="92"/>
    </row>
    <row r="145" spans="2:7" x14ac:dyDescent="0.2">
      <c r="B145" s="349"/>
      <c r="C145" s="281"/>
      <c r="D145" s="92"/>
      <c r="E145" s="283"/>
      <c r="F145" s="283"/>
      <c r="G145" s="92"/>
    </row>
    <row r="146" spans="2:7" x14ac:dyDescent="0.2">
      <c r="B146" s="349"/>
      <c r="C146" s="281"/>
      <c r="D146" s="92"/>
      <c r="E146" s="283"/>
      <c r="F146" s="283"/>
      <c r="G146" s="92"/>
    </row>
    <row r="147" spans="2:7" x14ac:dyDescent="0.2">
      <c r="B147" s="349"/>
      <c r="C147" s="281"/>
      <c r="D147" s="92"/>
      <c r="E147" s="283"/>
      <c r="F147" s="283"/>
      <c r="G147" s="92"/>
    </row>
    <row r="148" spans="2:7" x14ac:dyDescent="0.2">
      <c r="B148" s="349"/>
      <c r="C148" s="281"/>
      <c r="D148" s="92"/>
      <c r="E148" s="283"/>
      <c r="F148" s="283"/>
      <c r="G148" s="92"/>
    </row>
    <row r="149" spans="2:7" x14ac:dyDescent="0.2">
      <c r="B149" s="349"/>
      <c r="C149" s="281"/>
      <c r="D149" s="92"/>
      <c r="E149" s="283"/>
      <c r="F149" s="283"/>
      <c r="G149" s="92"/>
    </row>
    <row r="150" spans="2:7" x14ac:dyDescent="0.2">
      <c r="B150" s="349"/>
      <c r="C150" s="281"/>
      <c r="D150" s="92"/>
      <c r="E150" s="283"/>
      <c r="F150" s="283"/>
      <c r="G150" s="92"/>
    </row>
    <row r="151" spans="2:7" x14ac:dyDescent="0.2">
      <c r="B151" s="349"/>
      <c r="C151" s="281"/>
      <c r="D151" s="92"/>
      <c r="E151" s="283"/>
      <c r="F151" s="283"/>
      <c r="G151" s="92"/>
    </row>
    <row r="152" spans="2:7" x14ac:dyDescent="0.2">
      <c r="B152" s="349"/>
      <c r="C152" s="281"/>
      <c r="D152" s="92"/>
      <c r="E152" s="283"/>
      <c r="F152" s="283"/>
      <c r="G152" s="92"/>
    </row>
    <row r="153" spans="2:7" x14ac:dyDescent="0.2">
      <c r="B153" s="349"/>
      <c r="C153" s="281"/>
      <c r="D153" s="92"/>
      <c r="E153" s="283"/>
      <c r="F153" s="283"/>
      <c r="G153" s="92"/>
    </row>
    <row r="154" spans="2:7" x14ac:dyDescent="0.2">
      <c r="B154" s="349"/>
      <c r="C154" s="281"/>
      <c r="D154" s="92"/>
      <c r="E154" s="283"/>
      <c r="F154" s="283"/>
      <c r="G154" s="92"/>
    </row>
    <row r="155" spans="2:7" x14ac:dyDescent="0.2">
      <c r="B155" s="349"/>
      <c r="C155" s="281"/>
      <c r="D155" s="92"/>
      <c r="E155" s="283"/>
      <c r="F155" s="283"/>
      <c r="G155" s="92"/>
    </row>
    <row r="156" spans="2:7" x14ac:dyDescent="0.2">
      <c r="B156" s="349"/>
      <c r="C156" s="281"/>
      <c r="D156" s="92"/>
      <c r="E156" s="283"/>
      <c r="F156" s="283"/>
      <c r="G156" s="92"/>
    </row>
    <row r="157" spans="2:7" x14ac:dyDescent="0.2">
      <c r="B157" s="349"/>
      <c r="C157" s="281"/>
      <c r="D157" s="92"/>
      <c r="E157" s="283"/>
      <c r="F157" s="283"/>
      <c r="G157" s="92"/>
    </row>
    <row r="158" spans="2:7" x14ac:dyDescent="0.2">
      <c r="B158" s="349"/>
      <c r="C158" s="281"/>
      <c r="D158" s="92"/>
      <c r="E158" s="283"/>
      <c r="F158" s="283"/>
      <c r="G158" s="92"/>
    </row>
    <row r="159" spans="2:7" x14ac:dyDescent="0.2">
      <c r="B159" s="349"/>
      <c r="C159" s="281"/>
      <c r="D159" s="92"/>
      <c r="E159" s="283"/>
      <c r="F159" s="283"/>
      <c r="G159" s="92"/>
    </row>
    <row r="160" spans="2:7" x14ac:dyDescent="0.2">
      <c r="B160" s="349"/>
      <c r="C160" s="281"/>
      <c r="D160" s="92"/>
      <c r="E160" s="283"/>
      <c r="F160" s="283"/>
      <c r="G160" s="92"/>
    </row>
    <row r="161" spans="2:7" x14ac:dyDescent="0.2">
      <c r="B161" s="349"/>
      <c r="C161" s="281"/>
      <c r="D161" s="92"/>
      <c r="E161" s="283"/>
      <c r="F161" s="283"/>
      <c r="G161" s="92"/>
    </row>
    <row r="162" spans="2:7" x14ac:dyDescent="0.2">
      <c r="B162" s="349"/>
      <c r="C162" s="281"/>
      <c r="D162" s="92"/>
      <c r="E162" s="283"/>
      <c r="F162" s="283"/>
      <c r="G162" s="92"/>
    </row>
    <row r="163" spans="2:7" x14ac:dyDescent="0.2">
      <c r="B163" s="349"/>
      <c r="C163" s="281"/>
      <c r="D163" s="92"/>
      <c r="E163" s="283"/>
      <c r="F163" s="283"/>
      <c r="G163" s="92"/>
    </row>
    <row r="164" spans="2:7" x14ac:dyDescent="0.2">
      <c r="B164" s="349"/>
      <c r="C164" s="281"/>
      <c r="D164" s="92"/>
      <c r="E164" s="283"/>
      <c r="F164" s="283"/>
      <c r="G164" s="92"/>
    </row>
    <row r="165" spans="2:7" x14ac:dyDescent="0.2">
      <c r="B165" s="349"/>
      <c r="C165" s="281"/>
      <c r="D165" s="92"/>
      <c r="E165" s="283"/>
      <c r="F165" s="283"/>
      <c r="G165" s="92"/>
    </row>
    <row r="166" spans="2:7" x14ac:dyDescent="0.2">
      <c r="B166" s="349"/>
      <c r="C166" s="281"/>
      <c r="D166" s="92"/>
      <c r="E166" s="283"/>
      <c r="F166" s="283"/>
      <c r="G166" s="92"/>
    </row>
    <row r="167" spans="2:7" x14ac:dyDescent="0.2">
      <c r="B167" s="349"/>
      <c r="C167" s="281"/>
      <c r="D167" s="92"/>
      <c r="E167" s="283"/>
      <c r="F167" s="283"/>
      <c r="G167" s="92"/>
    </row>
    <row r="168" spans="2:7" x14ac:dyDescent="0.2">
      <c r="B168" s="349"/>
      <c r="C168" s="281"/>
      <c r="D168" s="92"/>
      <c r="E168" s="283"/>
      <c r="F168" s="283"/>
      <c r="G168" s="92"/>
    </row>
    <row r="169" spans="2:7" x14ac:dyDescent="0.2">
      <c r="B169" s="349"/>
      <c r="C169" s="281"/>
      <c r="D169" s="92"/>
      <c r="E169" s="283"/>
      <c r="F169" s="283"/>
      <c r="G169" s="92"/>
    </row>
    <row r="170" spans="2:7" x14ac:dyDescent="0.2">
      <c r="B170" s="349"/>
      <c r="C170" s="281"/>
      <c r="D170" s="92"/>
      <c r="E170" s="283"/>
      <c r="F170" s="283"/>
      <c r="G170" s="92"/>
    </row>
    <row r="171" spans="2:7" x14ac:dyDescent="0.2">
      <c r="B171" s="349"/>
      <c r="C171" s="281"/>
      <c r="D171" s="92"/>
      <c r="E171" s="283"/>
      <c r="F171" s="283"/>
      <c r="G171" s="92"/>
    </row>
    <row r="172" spans="2:7" x14ac:dyDescent="0.2">
      <c r="B172" s="349"/>
      <c r="C172" s="281"/>
      <c r="D172" s="92"/>
      <c r="E172" s="283"/>
      <c r="F172" s="283"/>
      <c r="G172" s="92"/>
    </row>
    <row r="173" spans="2:7" x14ac:dyDescent="0.2">
      <c r="B173" s="349"/>
      <c r="C173" s="281"/>
      <c r="D173" s="92"/>
      <c r="E173" s="283"/>
      <c r="F173" s="283"/>
      <c r="G173" s="92"/>
    </row>
    <row r="174" spans="2:7" x14ac:dyDescent="0.2">
      <c r="B174" s="349"/>
      <c r="C174" s="281"/>
      <c r="D174" s="92"/>
      <c r="E174" s="283"/>
      <c r="F174" s="283"/>
      <c r="G174" s="92"/>
    </row>
    <row r="175" spans="2:7" x14ac:dyDescent="0.2">
      <c r="B175" s="349"/>
      <c r="C175" s="281"/>
      <c r="D175" s="92"/>
      <c r="E175" s="283"/>
      <c r="F175" s="283"/>
      <c r="G175" s="92"/>
    </row>
    <row r="176" spans="2:7" x14ac:dyDescent="0.2">
      <c r="B176" s="349"/>
      <c r="C176" s="281"/>
      <c r="D176" s="92"/>
      <c r="E176" s="283"/>
      <c r="F176" s="283"/>
      <c r="G176" s="92"/>
    </row>
    <row r="177" spans="2:7" x14ac:dyDescent="0.2">
      <c r="B177" s="349"/>
      <c r="C177" s="281"/>
      <c r="D177" s="92"/>
      <c r="E177" s="283"/>
      <c r="F177" s="283"/>
      <c r="G177" s="92"/>
    </row>
    <row r="178" spans="2:7" x14ac:dyDescent="0.2">
      <c r="B178" s="349"/>
      <c r="C178" s="281"/>
      <c r="D178" s="92"/>
      <c r="E178" s="283"/>
      <c r="F178" s="283"/>
      <c r="G178" s="92"/>
    </row>
    <row r="179" spans="2:7" x14ac:dyDescent="0.2">
      <c r="B179" s="349"/>
      <c r="C179" s="281"/>
      <c r="D179" s="92"/>
      <c r="E179" s="283"/>
      <c r="F179" s="283"/>
      <c r="G179" s="92"/>
    </row>
    <row r="180" spans="2:7" x14ac:dyDescent="0.2">
      <c r="B180" s="349"/>
      <c r="C180" s="281"/>
      <c r="D180" s="92"/>
      <c r="E180" s="283"/>
      <c r="F180" s="283"/>
      <c r="G180" s="92"/>
    </row>
    <row r="181" spans="2:7" x14ac:dyDescent="0.2">
      <c r="B181" s="349"/>
      <c r="C181" s="281"/>
      <c r="D181" s="92"/>
      <c r="E181" s="283"/>
      <c r="F181" s="283"/>
      <c r="G181" s="92"/>
    </row>
    <row r="182" spans="2:7" x14ac:dyDescent="0.2">
      <c r="B182" s="349"/>
      <c r="C182" s="281"/>
      <c r="D182" s="92"/>
      <c r="E182" s="283"/>
      <c r="F182" s="283"/>
      <c r="G182" s="92"/>
    </row>
    <row r="183" spans="2:7" x14ac:dyDescent="0.2">
      <c r="B183" s="349"/>
      <c r="C183" s="281"/>
      <c r="D183" s="92"/>
      <c r="E183" s="283"/>
      <c r="F183" s="283"/>
      <c r="G183" s="92"/>
    </row>
    <row r="184" spans="2:7" x14ac:dyDescent="0.2">
      <c r="B184" s="349"/>
      <c r="C184" s="281"/>
      <c r="D184" s="92"/>
      <c r="E184" s="283"/>
      <c r="F184" s="283"/>
      <c r="G184" s="92"/>
    </row>
    <row r="185" spans="2:7" x14ac:dyDescent="0.2">
      <c r="B185" s="349"/>
      <c r="C185" s="281"/>
      <c r="D185" s="92"/>
      <c r="E185" s="283"/>
      <c r="F185" s="283"/>
      <c r="G185" s="92"/>
    </row>
    <row r="186" spans="2:7" x14ac:dyDescent="0.2">
      <c r="B186" s="349"/>
      <c r="C186" s="281"/>
      <c r="D186" s="92"/>
      <c r="E186" s="283"/>
      <c r="F186" s="283"/>
      <c r="G186" s="92"/>
    </row>
    <row r="187" spans="2:7" x14ac:dyDescent="0.2">
      <c r="B187" s="349"/>
      <c r="C187" s="281"/>
      <c r="D187" s="92"/>
      <c r="E187" s="283"/>
      <c r="F187" s="283"/>
      <c r="G187" s="92"/>
    </row>
    <row r="188" spans="2:7" x14ac:dyDescent="0.2">
      <c r="B188" s="349"/>
      <c r="C188" s="281"/>
      <c r="D188" s="92"/>
      <c r="E188" s="283"/>
      <c r="F188" s="283"/>
      <c r="G188" s="92"/>
    </row>
    <row r="189" spans="2:7" x14ac:dyDescent="0.2">
      <c r="B189" s="349"/>
      <c r="C189" s="281"/>
      <c r="D189" s="92"/>
      <c r="E189" s="283"/>
      <c r="F189" s="283"/>
      <c r="G189" s="92"/>
    </row>
    <row r="190" spans="2:7" x14ac:dyDescent="0.2">
      <c r="B190" s="349"/>
      <c r="C190" s="281"/>
      <c r="D190" s="92"/>
      <c r="E190" s="283"/>
      <c r="F190" s="283"/>
      <c r="G190" s="92"/>
    </row>
    <row r="191" spans="2:7" x14ac:dyDescent="0.2">
      <c r="B191" s="349"/>
      <c r="C191" s="281"/>
      <c r="D191" s="92"/>
      <c r="E191" s="283"/>
      <c r="F191" s="283"/>
      <c r="G191" s="92"/>
    </row>
    <row r="192" spans="2:7" x14ac:dyDescent="0.2">
      <c r="B192" s="349"/>
      <c r="C192" s="281"/>
      <c r="D192" s="92"/>
      <c r="E192" s="283"/>
      <c r="F192" s="283"/>
      <c r="G192" s="92"/>
    </row>
    <row r="193" spans="2:7" x14ac:dyDescent="0.2">
      <c r="B193" s="349"/>
      <c r="C193" s="281"/>
      <c r="D193" s="92"/>
      <c r="E193" s="283"/>
      <c r="F193" s="283"/>
      <c r="G193" s="92"/>
    </row>
    <row r="194" spans="2:7" x14ac:dyDescent="0.2">
      <c r="B194" s="349"/>
      <c r="C194" s="281"/>
      <c r="D194" s="92"/>
      <c r="E194" s="283"/>
      <c r="F194" s="283"/>
      <c r="G194" s="92"/>
    </row>
    <row r="195" spans="2:7" x14ac:dyDescent="0.2">
      <c r="B195" s="349"/>
      <c r="C195" s="281"/>
      <c r="D195" s="92"/>
      <c r="E195" s="283"/>
      <c r="F195" s="283"/>
      <c r="G195" s="92"/>
    </row>
    <row r="196" spans="2:7" x14ac:dyDescent="0.2">
      <c r="B196" s="349"/>
      <c r="C196" s="281"/>
      <c r="D196" s="92"/>
      <c r="E196" s="283"/>
      <c r="F196" s="283"/>
      <c r="G196" s="92"/>
    </row>
    <row r="197" spans="2:7" x14ac:dyDescent="0.2">
      <c r="B197" s="349"/>
      <c r="C197" s="281"/>
      <c r="D197" s="92"/>
      <c r="E197" s="283"/>
      <c r="F197" s="283"/>
      <c r="G197" s="92"/>
    </row>
    <row r="198" spans="2:7" x14ac:dyDescent="0.2">
      <c r="B198" s="349"/>
      <c r="C198" s="281"/>
      <c r="D198" s="92"/>
      <c r="E198" s="283"/>
      <c r="F198" s="283"/>
      <c r="G198" s="92"/>
    </row>
    <row r="199" spans="2:7" x14ac:dyDescent="0.2">
      <c r="B199" s="349"/>
      <c r="C199" s="281"/>
      <c r="D199" s="92"/>
      <c r="E199" s="283"/>
      <c r="F199" s="283"/>
      <c r="G199" s="92"/>
    </row>
    <row r="200" spans="2:7" x14ac:dyDescent="0.2">
      <c r="B200" s="349"/>
      <c r="C200" s="281"/>
      <c r="D200" s="92"/>
      <c r="E200" s="283"/>
      <c r="F200" s="283"/>
      <c r="G200" s="92"/>
    </row>
    <row r="201" spans="2:7" x14ac:dyDescent="0.2">
      <c r="B201" s="349"/>
      <c r="C201" s="281"/>
      <c r="D201" s="92"/>
      <c r="E201" s="283"/>
      <c r="F201" s="283"/>
      <c r="G201" s="92"/>
    </row>
    <row r="202" spans="2:7" x14ac:dyDescent="0.2">
      <c r="B202" s="349"/>
      <c r="C202" s="281"/>
      <c r="D202" s="92"/>
      <c r="E202" s="283"/>
      <c r="F202" s="283"/>
      <c r="G202" s="92"/>
    </row>
    <row r="203" spans="2:7" x14ac:dyDescent="0.2">
      <c r="B203" s="349"/>
      <c r="C203" s="281"/>
      <c r="D203" s="92"/>
      <c r="E203" s="283"/>
      <c r="F203" s="283"/>
      <c r="G203" s="92"/>
    </row>
    <row r="204" spans="2:7" x14ac:dyDescent="0.2">
      <c r="B204" s="349"/>
      <c r="C204" s="281"/>
      <c r="D204" s="92"/>
      <c r="E204" s="283"/>
      <c r="F204" s="283"/>
      <c r="G204" s="92"/>
    </row>
    <row r="205" spans="2:7" x14ac:dyDescent="0.2">
      <c r="B205" s="349"/>
      <c r="C205" s="281"/>
      <c r="D205" s="92"/>
      <c r="E205" s="283"/>
      <c r="F205" s="283"/>
      <c r="G205" s="92"/>
    </row>
    <row r="206" spans="2:7" x14ac:dyDescent="0.2">
      <c r="B206" s="349"/>
      <c r="C206" s="281"/>
      <c r="D206" s="92"/>
      <c r="E206" s="283"/>
      <c r="F206" s="283"/>
      <c r="G206" s="92"/>
    </row>
    <row r="207" spans="2:7" x14ac:dyDescent="0.2">
      <c r="B207" s="349"/>
      <c r="C207" s="281"/>
      <c r="D207" s="92"/>
      <c r="E207" s="283"/>
      <c r="F207" s="283"/>
      <c r="G207" s="92"/>
    </row>
    <row r="208" spans="2:7" x14ac:dyDescent="0.2">
      <c r="B208" s="349"/>
      <c r="C208" s="281"/>
      <c r="D208" s="92"/>
      <c r="E208" s="283"/>
      <c r="F208" s="283"/>
      <c r="G208" s="92"/>
    </row>
    <row r="209" spans="2:7" x14ac:dyDescent="0.2">
      <c r="B209" s="349"/>
      <c r="C209" s="281"/>
      <c r="D209" s="92"/>
      <c r="E209" s="283"/>
      <c r="F209" s="283"/>
      <c r="G209" s="92"/>
    </row>
    <row r="210" spans="2:7" x14ac:dyDescent="0.2">
      <c r="B210" s="349"/>
      <c r="C210" s="281"/>
      <c r="D210" s="92"/>
      <c r="E210" s="283"/>
      <c r="F210" s="283"/>
      <c r="G210" s="92"/>
    </row>
    <row r="211" spans="2:7" x14ac:dyDescent="0.2">
      <c r="B211" s="349"/>
      <c r="C211" s="281"/>
      <c r="D211" s="92"/>
      <c r="E211" s="283"/>
      <c r="F211" s="283"/>
      <c r="G211" s="92"/>
    </row>
    <row r="212" spans="2:7" x14ac:dyDescent="0.2">
      <c r="B212" s="349"/>
      <c r="C212" s="281"/>
      <c r="D212" s="92"/>
      <c r="E212" s="283"/>
      <c r="F212" s="283"/>
      <c r="G212" s="92"/>
    </row>
    <row r="213" spans="2:7" x14ac:dyDescent="0.2">
      <c r="B213" s="349"/>
      <c r="C213" s="281"/>
      <c r="D213" s="92"/>
      <c r="E213" s="283"/>
      <c r="F213" s="283"/>
      <c r="G213" s="92"/>
    </row>
    <row r="214" spans="2:7" x14ac:dyDescent="0.2">
      <c r="B214" s="349"/>
      <c r="C214" s="281"/>
      <c r="D214" s="92"/>
      <c r="E214" s="283"/>
      <c r="F214" s="283"/>
      <c r="G214" s="92"/>
    </row>
    <row r="215" spans="2:7" x14ac:dyDescent="0.2">
      <c r="B215" s="349"/>
      <c r="C215" s="281"/>
      <c r="D215" s="92"/>
      <c r="E215" s="283"/>
      <c r="F215" s="283"/>
      <c r="G215" s="92"/>
    </row>
    <row r="216" spans="2:7" x14ac:dyDescent="0.2">
      <c r="B216" s="349"/>
      <c r="C216" s="281"/>
      <c r="D216" s="92"/>
      <c r="E216" s="283"/>
      <c r="F216" s="283"/>
      <c r="G216" s="92"/>
    </row>
    <row r="217" spans="2:7" x14ac:dyDescent="0.2">
      <c r="B217" s="349"/>
      <c r="C217" s="281"/>
      <c r="D217" s="92"/>
      <c r="E217" s="283"/>
      <c r="F217" s="283"/>
      <c r="G217" s="92"/>
    </row>
    <row r="218" spans="2:7" x14ac:dyDescent="0.2">
      <c r="B218" s="349"/>
      <c r="C218" s="281"/>
      <c r="D218" s="92"/>
      <c r="E218" s="283"/>
      <c r="F218" s="283"/>
      <c r="G218" s="92"/>
    </row>
    <row r="219" spans="2:7" x14ac:dyDescent="0.2">
      <c r="B219" s="349"/>
      <c r="C219" s="281"/>
      <c r="D219" s="92"/>
      <c r="E219" s="283"/>
      <c r="F219" s="283"/>
      <c r="G219" s="92"/>
    </row>
    <row r="220" spans="2:7" x14ac:dyDescent="0.2">
      <c r="B220" s="349"/>
      <c r="C220" s="281"/>
      <c r="D220" s="92"/>
      <c r="E220" s="283"/>
      <c r="F220" s="283"/>
      <c r="G220" s="92"/>
    </row>
    <row r="221" spans="2:7" x14ac:dyDescent="0.2">
      <c r="B221" s="349"/>
      <c r="C221" s="281"/>
      <c r="D221" s="92"/>
      <c r="E221" s="283"/>
      <c r="F221" s="283"/>
      <c r="G221" s="92"/>
    </row>
    <row r="222" spans="2:7" x14ac:dyDescent="0.2">
      <c r="B222" s="349"/>
      <c r="C222" s="281"/>
      <c r="D222" s="92"/>
      <c r="E222" s="283"/>
      <c r="F222" s="283"/>
      <c r="G222" s="92"/>
    </row>
    <row r="223" spans="2:7" x14ac:dyDescent="0.2">
      <c r="B223" s="349"/>
      <c r="C223" s="281"/>
      <c r="D223" s="92"/>
      <c r="E223" s="283"/>
      <c r="F223" s="283"/>
      <c r="G223" s="92"/>
    </row>
    <row r="224" spans="2:7" x14ac:dyDescent="0.2">
      <c r="B224" s="349"/>
      <c r="C224" s="281"/>
      <c r="D224" s="92"/>
      <c r="E224" s="283"/>
      <c r="F224" s="283"/>
      <c r="G224" s="92"/>
    </row>
    <row r="225" spans="2:7" x14ac:dyDescent="0.2">
      <c r="B225" s="349"/>
      <c r="C225" s="281"/>
      <c r="D225" s="92"/>
      <c r="E225" s="283"/>
      <c r="F225" s="283"/>
      <c r="G225" s="92"/>
    </row>
    <row r="226" spans="2:7" x14ac:dyDescent="0.2">
      <c r="B226" s="349"/>
      <c r="C226" s="281"/>
      <c r="D226" s="92"/>
      <c r="E226" s="283"/>
      <c r="F226" s="283"/>
      <c r="G226" s="92"/>
    </row>
    <row r="227" spans="2:7" x14ac:dyDescent="0.2">
      <c r="B227" s="349"/>
      <c r="C227" s="281"/>
      <c r="D227" s="92"/>
      <c r="E227" s="283"/>
      <c r="F227" s="283"/>
      <c r="G227" s="92"/>
    </row>
    <row r="228" spans="2:7" x14ac:dyDescent="0.2">
      <c r="B228" s="349"/>
      <c r="C228" s="281"/>
      <c r="D228" s="92"/>
      <c r="E228" s="283"/>
      <c r="F228" s="283"/>
      <c r="G228" s="92"/>
    </row>
    <row r="229" spans="2:7" x14ac:dyDescent="0.2">
      <c r="B229" s="349"/>
      <c r="C229" s="281"/>
      <c r="D229" s="92"/>
      <c r="E229" s="283"/>
      <c r="F229" s="283"/>
      <c r="G229" s="92"/>
    </row>
    <row r="230" spans="2:7" x14ac:dyDescent="0.2">
      <c r="B230" s="349"/>
      <c r="C230" s="281"/>
      <c r="D230" s="92"/>
      <c r="E230" s="283"/>
      <c r="F230" s="283"/>
      <c r="G230" s="92"/>
    </row>
    <row r="231" spans="2:7" x14ac:dyDescent="0.2">
      <c r="B231" s="349"/>
      <c r="C231" s="281"/>
      <c r="D231" s="92"/>
      <c r="E231" s="283"/>
      <c r="F231" s="283"/>
      <c r="G231" s="92"/>
    </row>
    <row r="232" spans="2:7" x14ac:dyDescent="0.2">
      <c r="B232" s="349"/>
      <c r="C232" s="281"/>
      <c r="D232" s="92"/>
      <c r="E232" s="283"/>
      <c r="F232" s="283"/>
      <c r="G232" s="92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B4FD-ED76-4E02-9B6F-88789408B33C}">
  <dimension ref="A1:K244"/>
  <sheetViews>
    <sheetView zoomScaleNormal="100" workbookViewId="0">
      <selection activeCell="B36" sqref="B36"/>
    </sheetView>
  </sheetViews>
  <sheetFormatPr defaultColWidth="9.140625" defaultRowHeight="12.75" x14ac:dyDescent="0.2"/>
  <cols>
    <col min="1" max="1" width="3.42578125" style="280" customWidth="1"/>
    <col min="2" max="2" width="5.42578125" style="350" customWidth="1"/>
    <col min="3" max="3" width="38.28515625" style="12" customWidth="1"/>
    <col min="4" max="4" width="9.42578125" style="83" customWidth="1"/>
    <col min="5" max="5" width="8.5703125" style="84" customWidth="1"/>
    <col min="6" max="6" width="9.140625" style="84" customWidth="1"/>
    <col min="7" max="7" width="9.42578125" style="83" customWidth="1"/>
    <col min="8" max="8" width="3.28515625" style="280" customWidth="1"/>
    <col min="9" max="9" width="27.7109375" style="340" customWidth="1"/>
    <col min="10" max="16384" width="9.140625" style="280"/>
  </cols>
  <sheetData>
    <row r="1" spans="1:10" x14ac:dyDescent="0.2">
      <c r="A1" s="13"/>
      <c r="B1" s="343"/>
      <c r="C1" s="14"/>
      <c r="D1" s="14"/>
      <c r="E1" s="14"/>
      <c r="F1" s="14"/>
      <c r="G1" s="14"/>
      <c r="H1" s="15"/>
      <c r="I1" s="339"/>
    </row>
    <row r="2" spans="1:10" customFormat="1" ht="12.75" customHeight="1" x14ac:dyDescent="0.2">
      <c r="A2" s="16"/>
      <c r="B2" s="344" t="s">
        <v>242</v>
      </c>
      <c r="C2" s="4"/>
      <c r="D2" s="4"/>
      <c r="E2" s="4"/>
      <c r="F2" s="1"/>
      <c r="G2" s="1"/>
      <c r="H2" s="17"/>
      <c r="I2" s="340"/>
      <c r="J2" s="1"/>
    </row>
    <row r="3" spans="1:10" customFormat="1" ht="12.75" customHeight="1" x14ac:dyDescent="0.2">
      <c r="A3" s="16"/>
      <c r="B3" s="344" t="s">
        <v>243</v>
      </c>
      <c r="C3" s="4"/>
      <c r="D3" s="4"/>
      <c r="E3" s="135" t="s">
        <v>357</v>
      </c>
      <c r="F3" s="1"/>
      <c r="G3" s="1"/>
      <c r="H3" s="76"/>
      <c r="I3" s="340"/>
      <c r="J3" s="1"/>
    </row>
    <row r="4" spans="1:10" customFormat="1" ht="12.75" customHeight="1" x14ac:dyDescent="0.2">
      <c r="A4" s="16"/>
      <c r="B4" s="344" t="s">
        <v>288</v>
      </c>
      <c r="C4" s="4"/>
      <c r="D4" s="4"/>
      <c r="E4" s="135" t="s">
        <v>365</v>
      </c>
      <c r="F4" s="1"/>
      <c r="G4" s="1"/>
      <c r="H4" s="76"/>
      <c r="I4" s="340"/>
      <c r="J4" s="1"/>
    </row>
    <row r="5" spans="1:10" x14ac:dyDescent="0.2">
      <c r="A5" s="18"/>
      <c r="B5" s="345"/>
      <c r="C5" s="19"/>
      <c r="D5" s="20"/>
      <c r="E5" s="20"/>
      <c r="F5" s="20"/>
      <c r="G5" s="20"/>
      <c r="H5" s="21"/>
      <c r="I5" s="338"/>
    </row>
    <row r="6" spans="1:10" x14ac:dyDescent="0.2">
      <c r="B6" s="346"/>
      <c r="D6" s="78"/>
      <c r="E6" s="80"/>
      <c r="F6" s="80"/>
      <c r="G6" s="78"/>
    </row>
    <row r="7" spans="1:10" s="129" customFormat="1" ht="16.5" customHeight="1" x14ac:dyDescent="0.2">
      <c r="B7" s="347" t="s">
        <v>244</v>
      </c>
      <c r="C7" s="297"/>
      <c r="D7" s="128"/>
      <c r="G7" s="79"/>
      <c r="I7" s="341"/>
    </row>
    <row r="8" spans="1:10" s="129" customFormat="1" ht="13.35" customHeight="1" x14ac:dyDescent="0.2">
      <c r="B8" s="323"/>
      <c r="C8" s="297"/>
      <c r="D8" s="128"/>
      <c r="G8" s="79"/>
      <c r="I8" s="341"/>
    </row>
    <row r="9" spans="1:10" s="129" customFormat="1" ht="12" customHeight="1" x14ac:dyDescent="0.2">
      <c r="B9" s="82" t="s">
        <v>9</v>
      </c>
      <c r="C9" s="299" t="s">
        <v>3</v>
      </c>
      <c r="D9" s="81" t="s">
        <v>4</v>
      </c>
      <c r="E9" s="82" t="s">
        <v>10</v>
      </c>
      <c r="F9" s="82" t="s">
        <v>1</v>
      </c>
      <c r="G9" s="85" t="s">
        <v>11</v>
      </c>
      <c r="H9" s="300"/>
      <c r="I9" s="342" t="s">
        <v>295</v>
      </c>
    </row>
    <row r="10" spans="1:10" s="129" customFormat="1" ht="12" customHeight="1" x14ac:dyDescent="0.2">
      <c r="A10" s="94"/>
      <c r="B10" s="82"/>
      <c r="C10" s="299"/>
      <c r="D10" s="81"/>
      <c r="E10" s="82"/>
      <c r="F10" s="82" t="s">
        <v>12</v>
      </c>
      <c r="G10" s="85" t="s">
        <v>12</v>
      </c>
      <c r="H10" s="300"/>
      <c r="I10" s="341"/>
    </row>
    <row r="11" spans="1:10" s="129" customFormat="1" ht="14.25" customHeight="1" x14ac:dyDescent="0.2">
      <c r="B11" s="323"/>
      <c r="C11" s="299"/>
      <c r="D11" s="128"/>
      <c r="E11" s="128"/>
      <c r="F11" s="304"/>
      <c r="G11" s="305"/>
      <c r="I11" s="341"/>
    </row>
    <row r="12" spans="1:10" s="129" customFormat="1" ht="13.5" customHeight="1" x14ac:dyDescent="0.2">
      <c r="B12" s="323" t="s">
        <v>245</v>
      </c>
      <c r="C12" s="297" t="s">
        <v>308</v>
      </c>
      <c r="D12" s="307"/>
      <c r="E12" s="306" t="s">
        <v>2</v>
      </c>
      <c r="F12" s="351"/>
      <c r="G12" s="309"/>
      <c r="I12" s="341" t="s">
        <v>296</v>
      </c>
    </row>
    <row r="13" spans="1:10" s="129" customFormat="1" ht="13.5" customHeight="1" x14ac:dyDescent="0.2">
      <c r="B13" s="323" t="s">
        <v>246</v>
      </c>
      <c r="C13" s="297" t="s">
        <v>329</v>
      </c>
      <c r="D13" s="307"/>
      <c r="E13" s="306" t="s">
        <v>2</v>
      </c>
      <c r="F13" s="351"/>
      <c r="G13" s="309"/>
      <c r="I13" s="341" t="s">
        <v>296</v>
      </c>
    </row>
    <row r="14" spans="1:10" s="129" customFormat="1" ht="13.5" customHeight="1" x14ac:dyDescent="0.2">
      <c r="B14" s="323" t="s">
        <v>248</v>
      </c>
      <c r="C14" s="297" t="s">
        <v>331</v>
      </c>
      <c r="D14" s="307"/>
      <c r="E14" s="306" t="s">
        <v>2</v>
      </c>
      <c r="F14" s="351"/>
      <c r="G14" s="309"/>
      <c r="I14" s="341" t="s">
        <v>296</v>
      </c>
    </row>
    <row r="15" spans="1:10" s="129" customFormat="1" ht="13.5" customHeight="1" x14ac:dyDescent="0.2">
      <c r="B15" s="323" t="s">
        <v>251</v>
      </c>
      <c r="C15" s="297" t="s">
        <v>304</v>
      </c>
      <c r="D15" s="307"/>
      <c r="E15" s="306" t="s">
        <v>2</v>
      </c>
      <c r="F15" s="351"/>
      <c r="G15" s="309"/>
      <c r="I15" s="341" t="s">
        <v>299</v>
      </c>
    </row>
    <row r="16" spans="1:10" s="129" customFormat="1" ht="13.5" customHeight="1" x14ac:dyDescent="0.2">
      <c r="B16" s="323" t="s">
        <v>252</v>
      </c>
      <c r="C16" s="297" t="s">
        <v>334</v>
      </c>
      <c r="D16" s="307"/>
      <c r="E16" s="306" t="s">
        <v>2</v>
      </c>
      <c r="F16" s="351"/>
      <c r="G16" s="309"/>
      <c r="I16" s="341" t="s">
        <v>296</v>
      </c>
    </row>
    <row r="17" spans="2:9" s="129" customFormat="1" ht="13.5" customHeight="1" x14ac:dyDescent="0.2">
      <c r="B17" s="323" t="s">
        <v>253</v>
      </c>
      <c r="C17" s="297" t="s">
        <v>335</v>
      </c>
      <c r="D17" s="307"/>
      <c r="E17" s="306" t="s">
        <v>2</v>
      </c>
      <c r="F17" s="351"/>
      <c r="G17" s="309"/>
      <c r="I17" s="341" t="s">
        <v>297</v>
      </c>
    </row>
    <row r="18" spans="2:9" s="129" customFormat="1" ht="13.5" customHeight="1" x14ac:dyDescent="0.2">
      <c r="B18" s="323" t="s">
        <v>254</v>
      </c>
      <c r="C18" s="297" t="s">
        <v>336</v>
      </c>
      <c r="D18" s="307"/>
      <c r="E18" s="306" t="s">
        <v>2</v>
      </c>
      <c r="F18" s="351"/>
      <c r="G18" s="309"/>
      <c r="I18" s="341" t="s">
        <v>298</v>
      </c>
    </row>
    <row r="19" spans="2:9" s="94" customFormat="1" ht="13.5" customHeight="1" x14ac:dyDescent="0.2">
      <c r="B19" s="323" t="s">
        <v>346</v>
      </c>
      <c r="C19" s="297" t="s">
        <v>347</v>
      </c>
      <c r="D19" s="307"/>
      <c r="E19" s="306" t="s">
        <v>2</v>
      </c>
      <c r="F19" s="351"/>
      <c r="G19" s="309"/>
      <c r="H19" s="129"/>
      <c r="I19" s="341" t="s">
        <v>303</v>
      </c>
    </row>
    <row r="20" spans="2:9" s="129" customFormat="1" ht="13.5" customHeight="1" x14ac:dyDescent="0.2">
      <c r="B20" s="323" t="s">
        <v>255</v>
      </c>
      <c r="C20" s="297" t="s">
        <v>337</v>
      </c>
      <c r="D20" s="307"/>
      <c r="E20" s="306" t="s">
        <v>2</v>
      </c>
      <c r="F20" s="351"/>
      <c r="G20" s="309"/>
      <c r="I20" s="341" t="s">
        <v>299</v>
      </c>
    </row>
    <row r="21" spans="2:9" s="129" customFormat="1" ht="13.5" customHeight="1" x14ac:dyDescent="0.2">
      <c r="B21" s="323" t="s">
        <v>256</v>
      </c>
      <c r="C21" s="297" t="s">
        <v>310</v>
      </c>
      <c r="D21" s="307"/>
      <c r="E21" s="306" t="s">
        <v>2</v>
      </c>
      <c r="F21" s="351"/>
      <c r="G21" s="309"/>
      <c r="I21" s="341" t="s">
        <v>296</v>
      </c>
    </row>
    <row r="22" spans="2:9" s="129" customFormat="1" ht="13.5" customHeight="1" x14ac:dyDescent="0.2">
      <c r="B22" s="323" t="s">
        <v>257</v>
      </c>
      <c r="C22" s="297" t="s">
        <v>338</v>
      </c>
      <c r="D22" s="307"/>
      <c r="E22" s="306" t="s">
        <v>2</v>
      </c>
      <c r="F22" s="351"/>
      <c r="G22" s="309"/>
      <c r="I22" s="341" t="s">
        <v>299</v>
      </c>
    </row>
    <row r="23" spans="2:9" s="129" customFormat="1" ht="13.5" customHeight="1" x14ac:dyDescent="0.2">
      <c r="B23" s="323" t="s">
        <v>348</v>
      </c>
      <c r="C23" s="297" t="s">
        <v>349</v>
      </c>
      <c r="D23" s="307"/>
      <c r="E23" s="306" t="s">
        <v>2</v>
      </c>
      <c r="F23" s="351"/>
      <c r="G23" s="309"/>
      <c r="I23" s="341" t="s">
        <v>296</v>
      </c>
    </row>
    <row r="24" spans="2:9" s="129" customFormat="1" ht="13.5" customHeight="1" x14ac:dyDescent="0.2">
      <c r="B24" s="323" t="s">
        <v>258</v>
      </c>
      <c r="C24" s="297" t="s">
        <v>339</v>
      </c>
      <c r="D24" s="307"/>
      <c r="E24" s="306" t="s">
        <v>2</v>
      </c>
      <c r="F24" s="351"/>
      <c r="G24" s="309"/>
      <c r="I24" s="341" t="s">
        <v>296</v>
      </c>
    </row>
    <row r="25" spans="2:9" s="129" customFormat="1" ht="13.5" customHeight="1" x14ac:dyDescent="0.2">
      <c r="B25" s="323" t="s">
        <v>259</v>
      </c>
      <c r="C25" s="297" t="s">
        <v>340</v>
      </c>
      <c r="D25" s="307"/>
      <c r="E25" s="306" t="s">
        <v>2</v>
      </c>
      <c r="F25" s="351"/>
      <c r="G25" s="309"/>
      <c r="I25" s="341" t="s">
        <v>303</v>
      </c>
    </row>
    <row r="26" spans="2:9" s="129" customFormat="1" ht="27" customHeight="1" x14ac:dyDescent="0.2">
      <c r="B26" s="323" t="s">
        <v>260</v>
      </c>
      <c r="C26" s="297" t="s">
        <v>311</v>
      </c>
      <c r="D26" s="307"/>
      <c r="E26" s="306" t="s">
        <v>2</v>
      </c>
      <c r="F26" s="351"/>
      <c r="G26" s="309"/>
      <c r="I26" s="341" t="s">
        <v>299</v>
      </c>
    </row>
    <row r="27" spans="2:9" s="129" customFormat="1" ht="13.5" customHeight="1" x14ac:dyDescent="0.2">
      <c r="B27" s="323" t="s">
        <v>261</v>
      </c>
      <c r="C27" s="297" t="s">
        <v>341</v>
      </c>
      <c r="D27" s="307"/>
      <c r="E27" s="306" t="s">
        <v>2</v>
      </c>
      <c r="F27" s="351"/>
      <c r="G27" s="309"/>
      <c r="I27" s="341" t="s">
        <v>296</v>
      </c>
    </row>
    <row r="28" spans="2:9" s="129" customFormat="1" ht="13.5" customHeight="1" x14ac:dyDescent="0.2">
      <c r="B28" s="323" t="s">
        <v>262</v>
      </c>
      <c r="C28" s="297" t="s">
        <v>342</v>
      </c>
      <c r="D28" s="307"/>
      <c r="E28" s="306" t="s">
        <v>2</v>
      </c>
      <c r="F28" s="351"/>
      <c r="G28" s="309"/>
      <c r="I28" s="341" t="s">
        <v>307</v>
      </c>
    </row>
    <row r="29" spans="2:9" s="129" customFormat="1" ht="13.5" customHeight="1" x14ac:dyDescent="0.2">
      <c r="B29" s="323" t="s">
        <v>263</v>
      </c>
      <c r="C29" s="297" t="s">
        <v>343</v>
      </c>
      <c r="D29" s="307"/>
      <c r="E29" s="306" t="s">
        <v>2</v>
      </c>
      <c r="F29" s="351"/>
      <c r="G29" s="309"/>
      <c r="I29" s="341" t="s">
        <v>303</v>
      </c>
    </row>
    <row r="30" spans="2:9" s="129" customFormat="1" ht="13.5" customHeight="1" x14ac:dyDescent="0.2">
      <c r="B30" s="323" t="s">
        <v>350</v>
      </c>
      <c r="C30" s="297" t="s">
        <v>351</v>
      </c>
      <c r="D30" s="307"/>
      <c r="E30" s="306" t="s">
        <v>2</v>
      </c>
      <c r="F30" s="351"/>
      <c r="G30" s="309"/>
      <c r="I30" s="341" t="s">
        <v>303</v>
      </c>
    </row>
    <row r="31" spans="2:9" s="94" customFormat="1" ht="27.6" customHeight="1" x14ac:dyDescent="0.2">
      <c r="B31" s="323" t="s">
        <v>300</v>
      </c>
      <c r="C31" s="297" t="s">
        <v>306</v>
      </c>
      <c r="D31" s="307"/>
      <c r="E31" s="306" t="s">
        <v>2</v>
      </c>
      <c r="F31" s="351"/>
      <c r="G31" s="309"/>
      <c r="H31" s="129"/>
      <c r="I31" s="341" t="s">
        <v>301</v>
      </c>
    </row>
    <row r="32" spans="2:9" s="129" customFormat="1" ht="13.5" customHeight="1" x14ac:dyDescent="0.2">
      <c r="B32" s="323"/>
      <c r="C32" s="297" t="s">
        <v>285</v>
      </c>
      <c r="D32" s="307"/>
      <c r="E32" s="306" t="s">
        <v>2</v>
      </c>
      <c r="F32" s="351"/>
      <c r="G32" s="309"/>
      <c r="I32" s="341"/>
    </row>
    <row r="33" spans="1:11" s="129" customFormat="1" x14ac:dyDescent="0.2">
      <c r="B33" s="348"/>
      <c r="C33" s="311"/>
      <c r="D33" s="78"/>
      <c r="E33" s="80"/>
      <c r="F33" s="80"/>
      <c r="G33" s="78"/>
      <c r="I33" s="341"/>
    </row>
    <row r="34" spans="1:11" s="129" customFormat="1" x14ac:dyDescent="0.2">
      <c r="A34" s="94"/>
      <c r="B34" s="348"/>
      <c r="C34" s="311"/>
      <c r="D34" s="78"/>
      <c r="E34" s="80"/>
      <c r="F34" s="80"/>
      <c r="G34" s="78"/>
      <c r="I34" s="341"/>
    </row>
    <row r="35" spans="1:11" s="129" customFormat="1" x14ac:dyDescent="0.2">
      <c r="A35" s="94"/>
      <c r="B35" s="348"/>
      <c r="C35" s="311"/>
      <c r="D35" s="78"/>
      <c r="E35" s="80"/>
      <c r="F35" s="80"/>
      <c r="G35" s="78"/>
      <c r="I35" s="341"/>
    </row>
    <row r="36" spans="1:11" s="129" customFormat="1" ht="15" customHeight="1" thickBot="1" x14ac:dyDescent="0.25">
      <c r="B36" s="348"/>
      <c r="C36" s="311"/>
      <c r="D36" s="78"/>
      <c r="E36" s="316" t="s">
        <v>5</v>
      </c>
      <c r="F36" s="317" t="s">
        <v>12</v>
      </c>
      <c r="G36" s="318">
        <f>SUM(G11:G34)</f>
        <v>0</v>
      </c>
      <c r="I36" s="341"/>
      <c r="J36" s="319"/>
      <c r="K36" s="319"/>
    </row>
    <row r="37" spans="1:11" s="129" customFormat="1" ht="13.5" thickTop="1" x14ac:dyDescent="0.2">
      <c r="B37" s="348"/>
      <c r="C37" s="311"/>
      <c r="D37" s="78"/>
      <c r="E37" s="80"/>
      <c r="F37" s="80"/>
      <c r="G37" s="78"/>
      <c r="I37" s="341"/>
    </row>
    <row r="38" spans="1:11" x14ac:dyDescent="0.2">
      <c r="B38" s="349"/>
      <c r="C38" s="281"/>
      <c r="D38" s="92"/>
      <c r="E38" s="283"/>
      <c r="F38" s="283"/>
      <c r="G38" s="92"/>
      <c r="H38" s="129"/>
      <c r="I38" s="341"/>
    </row>
    <row r="39" spans="1:11" x14ac:dyDescent="0.2">
      <c r="B39" s="349"/>
      <c r="C39" s="281"/>
      <c r="D39" s="92"/>
      <c r="E39" s="283"/>
      <c r="F39" s="283"/>
      <c r="G39" s="92"/>
      <c r="H39" s="129"/>
      <c r="I39" s="341"/>
    </row>
    <row r="40" spans="1:11" x14ac:dyDescent="0.2">
      <c r="B40" s="349"/>
      <c r="C40" s="281"/>
      <c r="D40" s="92"/>
      <c r="E40" s="283"/>
      <c r="F40" s="283"/>
      <c r="G40" s="92"/>
    </row>
    <row r="41" spans="1:11" x14ac:dyDescent="0.2">
      <c r="B41" s="349"/>
      <c r="C41" s="281"/>
      <c r="D41" s="92"/>
      <c r="E41" s="283"/>
      <c r="F41" s="283"/>
      <c r="G41" s="92"/>
    </row>
    <row r="42" spans="1:11" x14ac:dyDescent="0.2">
      <c r="B42" s="349"/>
      <c r="C42" s="281"/>
      <c r="D42" s="92"/>
      <c r="E42" s="283"/>
      <c r="F42" s="283"/>
      <c r="G42" s="92"/>
    </row>
    <row r="43" spans="1:11" x14ac:dyDescent="0.2">
      <c r="B43" s="349"/>
      <c r="C43" s="281"/>
      <c r="D43" s="92"/>
      <c r="E43" s="283"/>
      <c r="F43" s="283"/>
      <c r="G43" s="92"/>
    </row>
    <row r="44" spans="1:11" x14ac:dyDescent="0.2">
      <c r="B44" s="349"/>
      <c r="C44" s="281"/>
      <c r="D44" s="92"/>
      <c r="E44" s="283"/>
      <c r="F44" s="283"/>
      <c r="G44" s="92"/>
    </row>
    <row r="45" spans="1:11" x14ac:dyDescent="0.2">
      <c r="B45" s="349"/>
      <c r="C45" s="281"/>
      <c r="D45" s="92"/>
      <c r="E45" s="283"/>
      <c r="F45" s="283"/>
      <c r="G45" s="92"/>
    </row>
    <row r="46" spans="1:11" x14ac:dyDescent="0.2">
      <c r="B46" s="349"/>
      <c r="C46" s="281"/>
      <c r="D46" s="92"/>
      <c r="E46" s="283"/>
      <c r="F46" s="283"/>
      <c r="G46" s="92"/>
    </row>
    <row r="47" spans="1:11" x14ac:dyDescent="0.2">
      <c r="B47" s="349"/>
      <c r="C47" s="281"/>
      <c r="D47" s="92"/>
      <c r="E47" s="283"/>
      <c r="F47" s="283"/>
      <c r="G47" s="92"/>
    </row>
    <row r="48" spans="1:11" x14ac:dyDescent="0.2">
      <c r="B48" s="349"/>
      <c r="C48" s="281"/>
      <c r="D48" s="92"/>
      <c r="E48" s="283"/>
      <c r="F48" s="283"/>
      <c r="G48" s="92"/>
    </row>
    <row r="49" spans="2:7" x14ac:dyDescent="0.2">
      <c r="B49" s="349"/>
      <c r="C49" s="281"/>
      <c r="D49" s="92"/>
      <c r="E49" s="283"/>
      <c r="F49" s="283"/>
      <c r="G49" s="92"/>
    </row>
    <row r="50" spans="2:7" x14ac:dyDescent="0.2">
      <c r="B50" s="349"/>
      <c r="C50" s="281"/>
      <c r="D50" s="92"/>
      <c r="E50" s="283"/>
      <c r="F50" s="283"/>
      <c r="G50" s="92"/>
    </row>
    <row r="51" spans="2:7" x14ac:dyDescent="0.2">
      <c r="B51" s="349"/>
      <c r="C51" s="281"/>
      <c r="D51" s="92"/>
      <c r="E51" s="283"/>
      <c r="F51" s="283"/>
      <c r="G51" s="92"/>
    </row>
    <row r="52" spans="2:7" x14ac:dyDescent="0.2">
      <c r="B52" s="349"/>
      <c r="C52" s="281"/>
      <c r="D52" s="92"/>
      <c r="E52" s="283"/>
      <c r="F52" s="283"/>
      <c r="G52" s="92"/>
    </row>
    <row r="53" spans="2:7" x14ac:dyDescent="0.2">
      <c r="B53" s="349"/>
      <c r="C53" s="281"/>
      <c r="D53" s="92"/>
      <c r="E53" s="283"/>
      <c r="F53" s="283"/>
      <c r="G53" s="92"/>
    </row>
    <row r="54" spans="2:7" x14ac:dyDescent="0.2">
      <c r="B54" s="349"/>
      <c r="C54" s="281"/>
      <c r="D54" s="92"/>
      <c r="E54" s="283"/>
      <c r="F54" s="283"/>
      <c r="G54" s="92"/>
    </row>
    <row r="55" spans="2:7" x14ac:dyDescent="0.2">
      <c r="B55" s="349"/>
      <c r="C55" s="281"/>
      <c r="D55" s="92"/>
      <c r="E55" s="283"/>
      <c r="F55" s="283"/>
      <c r="G55" s="92"/>
    </row>
    <row r="56" spans="2:7" x14ac:dyDescent="0.2">
      <c r="B56" s="349"/>
      <c r="C56" s="281"/>
      <c r="D56" s="92"/>
      <c r="E56" s="283"/>
      <c r="F56" s="283"/>
      <c r="G56" s="92"/>
    </row>
    <row r="57" spans="2:7" x14ac:dyDescent="0.2">
      <c r="B57" s="349"/>
      <c r="C57" s="281"/>
      <c r="D57" s="92"/>
      <c r="E57" s="283"/>
      <c r="F57" s="283"/>
      <c r="G57" s="92"/>
    </row>
    <row r="58" spans="2:7" x14ac:dyDescent="0.2">
      <c r="B58" s="349"/>
      <c r="C58" s="281"/>
      <c r="D58" s="92"/>
      <c r="E58" s="283"/>
      <c r="F58" s="283"/>
      <c r="G58" s="92"/>
    </row>
    <row r="59" spans="2:7" x14ac:dyDescent="0.2">
      <c r="B59" s="349"/>
      <c r="C59" s="281"/>
      <c r="D59" s="92"/>
      <c r="E59" s="283"/>
      <c r="F59" s="283"/>
      <c r="G59" s="92"/>
    </row>
    <row r="60" spans="2:7" x14ac:dyDescent="0.2">
      <c r="B60" s="349"/>
      <c r="C60" s="281"/>
      <c r="D60" s="92"/>
      <c r="E60" s="283"/>
      <c r="F60" s="283"/>
      <c r="G60" s="92"/>
    </row>
    <row r="61" spans="2:7" x14ac:dyDescent="0.2">
      <c r="B61" s="349"/>
      <c r="C61" s="281"/>
      <c r="D61" s="92"/>
      <c r="E61" s="283"/>
      <c r="F61" s="283"/>
      <c r="G61" s="92"/>
    </row>
    <row r="62" spans="2:7" x14ac:dyDescent="0.2">
      <c r="B62" s="349"/>
      <c r="C62" s="281"/>
      <c r="D62" s="92"/>
      <c r="E62" s="283"/>
      <c r="F62" s="283"/>
      <c r="G62" s="92"/>
    </row>
    <row r="63" spans="2:7" x14ac:dyDescent="0.2">
      <c r="B63" s="349"/>
      <c r="C63" s="281"/>
      <c r="D63" s="92"/>
      <c r="E63" s="283"/>
      <c r="F63" s="283"/>
      <c r="G63" s="92"/>
    </row>
    <row r="64" spans="2:7" x14ac:dyDescent="0.2">
      <c r="B64" s="349"/>
      <c r="C64" s="281"/>
      <c r="D64" s="92"/>
      <c r="E64" s="283"/>
      <c r="F64" s="283"/>
      <c r="G64" s="92"/>
    </row>
    <row r="65" spans="2:7" x14ac:dyDescent="0.2">
      <c r="B65" s="349"/>
      <c r="C65" s="281"/>
      <c r="D65" s="92"/>
      <c r="E65" s="283"/>
      <c r="F65" s="283"/>
      <c r="G65" s="92"/>
    </row>
    <row r="66" spans="2:7" x14ac:dyDescent="0.2">
      <c r="B66" s="349"/>
      <c r="C66" s="281"/>
      <c r="D66" s="92"/>
      <c r="E66" s="283"/>
      <c r="F66" s="283"/>
      <c r="G66" s="92"/>
    </row>
    <row r="67" spans="2:7" x14ac:dyDescent="0.2">
      <c r="B67" s="349"/>
      <c r="C67" s="281"/>
      <c r="D67" s="92"/>
      <c r="E67" s="283"/>
      <c r="F67" s="283"/>
      <c r="G67" s="92"/>
    </row>
    <row r="68" spans="2:7" x14ac:dyDescent="0.2">
      <c r="B68" s="349"/>
      <c r="C68" s="281"/>
      <c r="D68" s="92"/>
      <c r="E68" s="283"/>
      <c r="F68" s="283"/>
      <c r="G68" s="92"/>
    </row>
    <row r="69" spans="2:7" x14ac:dyDescent="0.2">
      <c r="B69" s="349"/>
      <c r="C69" s="281"/>
      <c r="D69" s="92"/>
      <c r="E69" s="283"/>
      <c r="F69" s="283"/>
      <c r="G69" s="92"/>
    </row>
    <row r="70" spans="2:7" x14ac:dyDescent="0.2">
      <c r="B70" s="349"/>
      <c r="C70" s="281"/>
      <c r="D70" s="92"/>
      <c r="E70" s="283"/>
      <c r="F70" s="283"/>
      <c r="G70" s="92"/>
    </row>
    <row r="71" spans="2:7" x14ac:dyDescent="0.2">
      <c r="B71" s="349"/>
      <c r="C71" s="281"/>
      <c r="D71" s="92"/>
      <c r="E71" s="283"/>
      <c r="F71" s="283"/>
      <c r="G71" s="92"/>
    </row>
    <row r="72" spans="2:7" x14ac:dyDescent="0.2">
      <c r="B72" s="349"/>
      <c r="C72" s="281"/>
      <c r="D72" s="92"/>
      <c r="E72" s="283"/>
      <c r="F72" s="283"/>
      <c r="G72" s="92"/>
    </row>
    <row r="73" spans="2:7" x14ac:dyDescent="0.2">
      <c r="B73" s="349"/>
      <c r="C73" s="281"/>
      <c r="D73" s="92"/>
      <c r="E73" s="283"/>
      <c r="F73" s="283"/>
      <c r="G73" s="92"/>
    </row>
    <row r="74" spans="2:7" x14ac:dyDescent="0.2">
      <c r="B74" s="349"/>
      <c r="C74" s="281"/>
      <c r="D74" s="92"/>
      <c r="E74" s="283"/>
      <c r="F74" s="283"/>
      <c r="G74" s="92"/>
    </row>
    <row r="75" spans="2:7" x14ac:dyDescent="0.2">
      <c r="B75" s="349"/>
      <c r="C75" s="281"/>
      <c r="D75" s="92"/>
      <c r="E75" s="283"/>
      <c r="F75" s="283"/>
      <c r="G75" s="92"/>
    </row>
    <row r="76" spans="2:7" x14ac:dyDescent="0.2">
      <c r="B76" s="349"/>
      <c r="C76" s="281"/>
      <c r="D76" s="92"/>
      <c r="E76" s="283"/>
      <c r="F76" s="283"/>
      <c r="G76" s="92"/>
    </row>
    <row r="77" spans="2:7" x14ac:dyDescent="0.2">
      <c r="B77" s="349"/>
      <c r="C77" s="281"/>
      <c r="D77" s="92"/>
      <c r="E77" s="283"/>
      <c r="F77" s="283"/>
      <c r="G77" s="92"/>
    </row>
    <row r="78" spans="2:7" x14ac:dyDescent="0.2">
      <c r="B78" s="349"/>
      <c r="C78" s="281"/>
      <c r="D78" s="92"/>
      <c r="E78" s="283"/>
      <c r="F78" s="283"/>
      <c r="G78" s="92"/>
    </row>
    <row r="79" spans="2:7" x14ac:dyDescent="0.2">
      <c r="B79" s="349"/>
      <c r="C79" s="281"/>
      <c r="D79" s="92"/>
      <c r="E79" s="283"/>
      <c r="F79" s="283"/>
      <c r="G79" s="92"/>
    </row>
    <row r="80" spans="2:7" x14ac:dyDescent="0.2">
      <c r="B80" s="349"/>
      <c r="C80" s="281"/>
      <c r="D80" s="92"/>
      <c r="E80" s="283"/>
      <c r="F80" s="283"/>
      <c r="G80" s="92"/>
    </row>
    <row r="81" spans="2:7" x14ac:dyDescent="0.2">
      <c r="B81" s="349"/>
      <c r="C81" s="281"/>
      <c r="D81" s="92"/>
      <c r="E81" s="283"/>
      <c r="F81" s="283"/>
      <c r="G81" s="92"/>
    </row>
    <row r="82" spans="2:7" x14ac:dyDescent="0.2">
      <c r="B82" s="349"/>
      <c r="C82" s="281"/>
      <c r="D82" s="92"/>
      <c r="E82" s="283"/>
      <c r="F82" s="283"/>
      <c r="G82" s="92"/>
    </row>
    <row r="83" spans="2:7" x14ac:dyDescent="0.2">
      <c r="B83" s="349"/>
      <c r="C83" s="281"/>
      <c r="D83" s="92"/>
      <c r="E83" s="283"/>
      <c r="F83" s="283"/>
      <c r="G83" s="92"/>
    </row>
    <row r="84" spans="2:7" x14ac:dyDescent="0.2">
      <c r="B84" s="349"/>
      <c r="C84" s="281"/>
      <c r="D84" s="92"/>
      <c r="E84" s="283"/>
      <c r="F84" s="283"/>
      <c r="G84" s="92"/>
    </row>
    <row r="85" spans="2:7" x14ac:dyDescent="0.2">
      <c r="B85" s="349"/>
      <c r="C85" s="281"/>
      <c r="D85" s="92"/>
      <c r="E85" s="283"/>
      <c r="F85" s="283"/>
      <c r="G85" s="92"/>
    </row>
    <row r="86" spans="2:7" x14ac:dyDescent="0.2">
      <c r="B86" s="349"/>
      <c r="C86" s="281"/>
      <c r="D86" s="92"/>
      <c r="E86" s="283"/>
      <c r="F86" s="283"/>
      <c r="G86" s="92"/>
    </row>
    <row r="87" spans="2:7" x14ac:dyDescent="0.2">
      <c r="B87" s="349"/>
      <c r="C87" s="281"/>
      <c r="D87" s="92"/>
      <c r="E87" s="283"/>
      <c r="F87" s="283"/>
      <c r="G87" s="92"/>
    </row>
    <row r="88" spans="2:7" x14ac:dyDescent="0.2">
      <c r="B88" s="349"/>
      <c r="C88" s="281"/>
      <c r="D88" s="92"/>
      <c r="E88" s="283"/>
      <c r="F88" s="283"/>
      <c r="G88" s="92"/>
    </row>
    <row r="89" spans="2:7" x14ac:dyDescent="0.2">
      <c r="B89" s="349"/>
      <c r="C89" s="281"/>
      <c r="D89" s="92"/>
      <c r="E89" s="283"/>
      <c r="F89" s="283"/>
      <c r="G89" s="92"/>
    </row>
    <row r="90" spans="2:7" x14ac:dyDescent="0.2">
      <c r="B90" s="349"/>
      <c r="C90" s="281"/>
      <c r="D90" s="92"/>
      <c r="E90" s="283"/>
      <c r="F90" s="283"/>
      <c r="G90" s="92"/>
    </row>
    <row r="91" spans="2:7" x14ac:dyDescent="0.2">
      <c r="B91" s="349"/>
      <c r="C91" s="281"/>
      <c r="D91" s="92"/>
      <c r="E91" s="283"/>
      <c r="F91" s="283"/>
      <c r="G91" s="92"/>
    </row>
    <row r="92" spans="2:7" x14ac:dyDescent="0.2">
      <c r="B92" s="349"/>
      <c r="C92" s="281"/>
      <c r="D92" s="92"/>
      <c r="E92" s="283"/>
      <c r="F92" s="283"/>
      <c r="G92" s="92"/>
    </row>
    <row r="93" spans="2:7" x14ac:dyDescent="0.2">
      <c r="B93" s="349"/>
      <c r="C93" s="281"/>
      <c r="D93" s="92"/>
      <c r="E93" s="283"/>
      <c r="F93" s="283"/>
      <c r="G93" s="92"/>
    </row>
    <row r="94" spans="2:7" x14ac:dyDescent="0.2">
      <c r="B94" s="349"/>
      <c r="C94" s="281"/>
      <c r="D94" s="92"/>
      <c r="E94" s="283"/>
      <c r="F94" s="283"/>
      <c r="G94" s="92"/>
    </row>
    <row r="95" spans="2:7" x14ac:dyDescent="0.2">
      <c r="B95" s="349"/>
      <c r="C95" s="281"/>
      <c r="D95" s="92"/>
      <c r="E95" s="283"/>
      <c r="F95" s="283"/>
      <c r="G95" s="92"/>
    </row>
    <row r="96" spans="2:7" x14ac:dyDescent="0.2">
      <c r="B96" s="349"/>
      <c r="C96" s="281"/>
      <c r="D96" s="92"/>
      <c r="E96" s="283"/>
      <c r="F96" s="283"/>
      <c r="G96" s="92"/>
    </row>
    <row r="97" spans="2:7" x14ac:dyDescent="0.2">
      <c r="B97" s="349"/>
      <c r="C97" s="281"/>
      <c r="D97" s="92"/>
      <c r="E97" s="283"/>
      <c r="F97" s="283"/>
      <c r="G97" s="92"/>
    </row>
    <row r="98" spans="2:7" x14ac:dyDescent="0.2">
      <c r="B98" s="349"/>
      <c r="C98" s="281"/>
      <c r="D98" s="92"/>
      <c r="E98" s="283"/>
      <c r="F98" s="283"/>
      <c r="G98" s="92"/>
    </row>
    <row r="99" spans="2:7" x14ac:dyDescent="0.2">
      <c r="B99" s="349"/>
      <c r="C99" s="281"/>
      <c r="D99" s="92"/>
      <c r="E99" s="283"/>
      <c r="F99" s="283"/>
      <c r="G99" s="92"/>
    </row>
    <row r="100" spans="2:7" x14ac:dyDescent="0.2">
      <c r="B100" s="349"/>
      <c r="C100" s="281"/>
      <c r="D100" s="92"/>
      <c r="E100" s="283"/>
      <c r="F100" s="283"/>
      <c r="G100" s="92"/>
    </row>
    <row r="101" spans="2:7" x14ac:dyDescent="0.2">
      <c r="B101" s="349"/>
      <c r="C101" s="281"/>
      <c r="D101" s="92"/>
      <c r="E101" s="283"/>
      <c r="F101" s="283"/>
      <c r="G101" s="92"/>
    </row>
    <row r="102" spans="2:7" x14ac:dyDescent="0.2">
      <c r="B102" s="349"/>
      <c r="C102" s="281"/>
      <c r="D102" s="92"/>
      <c r="E102" s="283"/>
      <c r="F102" s="283"/>
      <c r="G102" s="92"/>
    </row>
    <row r="103" spans="2:7" x14ac:dyDescent="0.2">
      <c r="B103" s="349"/>
      <c r="C103" s="281"/>
      <c r="D103" s="92"/>
      <c r="E103" s="283"/>
      <c r="F103" s="283"/>
      <c r="G103" s="92"/>
    </row>
    <row r="104" spans="2:7" x14ac:dyDescent="0.2">
      <c r="B104" s="349"/>
      <c r="C104" s="281"/>
      <c r="D104" s="92"/>
      <c r="E104" s="283"/>
      <c r="F104" s="283"/>
      <c r="G104" s="92"/>
    </row>
    <row r="105" spans="2:7" x14ac:dyDescent="0.2">
      <c r="B105" s="349"/>
      <c r="C105" s="281"/>
      <c r="D105" s="92"/>
      <c r="E105" s="283"/>
      <c r="F105" s="283"/>
      <c r="G105" s="92"/>
    </row>
    <row r="106" spans="2:7" x14ac:dyDescent="0.2">
      <c r="B106" s="349"/>
      <c r="C106" s="281"/>
      <c r="D106" s="92"/>
      <c r="E106" s="283"/>
      <c r="F106" s="283"/>
      <c r="G106" s="92"/>
    </row>
    <row r="107" spans="2:7" x14ac:dyDescent="0.2">
      <c r="B107" s="349"/>
      <c r="C107" s="281"/>
      <c r="D107" s="92"/>
      <c r="E107" s="283"/>
      <c r="F107" s="283"/>
      <c r="G107" s="92"/>
    </row>
    <row r="108" spans="2:7" x14ac:dyDescent="0.2">
      <c r="B108" s="349"/>
      <c r="C108" s="281"/>
      <c r="D108" s="92"/>
      <c r="E108" s="283"/>
      <c r="F108" s="283"/>
      <c r="G108" s="92"/>
    </row>
    <row r="109" spans="2:7" x14ac:dyDescent="0.2">
      <c r="B109" s="349"/>
      <c r="C109" s="281"/>
      <c r="D109" s="92"/>
      <c r="E109" s="283"/>
      <c r="F109" s="283"/>
      <c r="G109" s="92"/>
    </row>
    <row r="110" spans="2:7" x14ac:dyDescent="0.2">
      <c r="B110" s="349"/>
      <c r="C110" s="281"/>
      <c r="D110" s="92"/>
      <c r="E110" s="283"/>
      <c r="F110" s="283"/>
      <c r="G110" s="92"/>
    </row>
    <row r="111" spans="2:7" x14ac:dyDescent="0.2">
      <c r="B111" s="349"/>
      <c r="C111" s="281"/>
      <c r="D111" s="92"/>
      <c r="E111" s="283"/>
      <c r="F111" s="283"/>
      <c r="G111" s="92"/>
    </row>
    <row r="112" spans="2:7" x14ac:dyDescent="0.2">
      <c r="B112" s="349"/>
      <c r="C112" s="281"/>
      <c r="D112" s="92"/>
      <c r="E112" s="283"/>
      <c r="F112" s="283"/>
      <c r="G112" s="92"/>
    </row>
    <row r="113" spans="2:7" x14ac:dyDescent="0.2">
      <c r="B113" s="349"/>
      <c r="C113" s="281"/>
      <c r="D113" s="92"/>
      <c r="E113" s="283"/>
      <c r="F113" s="283"/>
      <c r="G113" s="92"/>
    </row>
    <row r="114" spans="2:7" x14ac:dyDescent="0.2">
      <c r="B114" s="349"/>
      <c r="C114" s="281"/>
      <c r="D114" s="92"/>
      <c r="E114" s="283"/>
      <c r="F114" s="283"/>
      <c r="G114" s="92"/>
    </row>
    <row r="115" spans="2:7" x14ac:dyDescent="0.2">
      <c r="B115" s="349"/>
      <c r="C115" s="281"/>
      <c r="D115" s="92"/>
      <c r="E115" s="283"/>
      <c r="F115" s="283"/>
      <c r="G115" s="92"/>
    </row>
    <row r="116" spans="2:7" x14ac:dyDescent="0.2">
      <c r="B116" s="349"/>
      <c r="C116" s="281"/>
      <c r="D116" s="92"/>
      <c r="E116" s="283"/>
      <c r="F116" s="283"/>
      <c r="G116" s="92"/>
    </row>
    <row r="117" spans="2:7" x14ac:dyDescent="0.2">
      <c r="B117" s="349"/>
      <c r="C117" s="281"/>
      <c r="D117" s="92"/>
      <c r="E117" s="283"/>
      <c r="F117" s="283"/>
      <c r="G117" s="92"/>
    </row>
    <row r="118" spans="2:7" x14ac:dyDescent="0.2">
      <c r="B118" s="349"/>
      <c r="C118" s="281"/>
      <c r="D118" s="92"/>
      <c r="E118" s="283"/>
      <c r="F118" s="283"/>
      <c r="G118" s="92"/>
    </row>
    <row r="119" spans="2:7" x14ac:dyDescent="0.2">
      <c r="B119" s="349"/>
      <c r="C119" s="281"/>
      <c r="D119" s="92"/>
      <c r="E119" s="283"/>
      <c r="F119" s="283"/>
      <c r="G119" s="92"/>
    </row>
    <row r="120" spans="2:7" x14ac:dyDescent="0.2">
      <c r="B120" s="349"/>
      <c r="C120" s="281"/>
      <c r="D120" s="92"/>
      <c r="E120" s="283"/>
      <c r="F120" s="283"/>
      <c r="G120" s="92"/>
    </row>
    <row r="121" spans="2:7" x14ac:dyDescent="0.2">
      <c r="B121" s="349"/>
      <c r="C121" s="281"/>
      <c r="D121" s="92"/>
      <c r="E121" s="283"/>
      <c r="F121" s="283"/>
      <c r="G121" s="92"/>
    </row>
    <row r="122" spans="2:7" x14ac:dyDescent="0.2">
      <c r="B122" s="349"/>
      <c r="C122" s="281"/>
      <c r="D122" s="92"/>
      <c r="E122" s="283"/>
      <c r="F122" s="283"/>
      <c r="G122" s="92"/>
    </row>
    <row r="123" spans="2:7" x14ac:dyDescent="0.2">
      <c r="B123" s="349"/>
      <c r="C123" s="281"/>
      <c r="D123" s="92"/>
      <c r="E123" s="283"/>
      <c r="F123" s="283"/>
      <c r="G123" s="92"/>
    </row>
    <row r="124" spans="2:7" x14ac:dyDescent="0.2">
      <c r="B124" s="349"/>
      <c r="C124" s="281"/>
      <c r="D124" s="92"/>
      <c r="E124" s="283"/>
      <c r="F124" s="283"/>
      <c r="G124" s="92"/>
    </row>
    <row r="125" spans="2:7" x14ac:dyDescent="0.2">
      <c r="B125" s="349"/>
      <c r="C125" s="281"/>
      <c r="D125" s="92"/>
      <c r="E125" s="283"/>
      <c r="F125" s="283"/>
      <c r="G125" s="92"/>
    </row>
    <row r="126" spans="2:7" x14ac:dyDescent="0.2">
      <c r="B126" s="349"/>
      <c r="C126" s="281"/>
      <c r="D126" s="92"/>
      <c r="E126" s="283"/>
      <c r="F126" s="283"/>
      <c r="G126" s="92"/>
    </row>
    <row r="127" spans="2:7" x14ac:dyDescent="0.2">
      <c r="B127" s="349"/>
      <c r="C127" s="281"/>
      <c r="D127" s="92"/>
      <c r="E127" s="283"/>
      <c r="F127" s="283"/>
      <c r="G127" s="92"/>
    </row>
    <row r="128" spans="2:7" x14ac:dyDescent="0.2">
      <c r="B128" s="349"/>
      <c r="C128" s="281"/>
      <c r="D128" s="92"/>
      <c r="E128" s="283"/>
      <c r="F128" s="283"/>
      <c r="G128" s="92"/>
    </row>
    <row r="129" spans="2:7" x14ac:dyDescent="0.2">
      <c r="B129" s="349"/>
      <c r="C129" s="281"/>
      <c r="D129" s="92"/>
      <c r="E129" s="283"/>
      <c r="F129" s="283"/>
      <c r="G129" s="92"/>
    </row>
    <row r="130" spans="2:7" x14ac:dyDescent="0.2">
      <c r="B130" s="349"/>
      <c r="C130" s="281"/>
      <c r="D130" s="92"/>
      <c r="E130" s="283"/>
      <c r="F130" s="283"/>
      <c r="G130" s="92"/>
    </row>
    <row r="131" spans="2:7" x14ac:dyDescent="0.2">
      <c r="B131" s="349"/>
      <c r="C131" s="281"/>
      <c r="D131" s="92"/>
      <c r="E131" s="283"/>
      <c r="F131" s="283"/>
      <c r="G131" s="92"/>
    </row>
    <row r="132" spans="2:7" x14ac:dyDescent="0.2">
      <c r="B132" s="349"/>
      <c r="C132" s="281"/>
      <c r="D132" s="92"/>
      <c r="E132" s="283"/>
      <c r="F132" s="283"/>
      <c r="G132" s="92"/>
    </row>
    <row r="133" spans="2:7" x14ac:dyDescent="0.2">
      <c r="B133" s="349"/>
      <c r="C133" s="281"/>
      <c r="D133" s="92"/>
      <c r="E133" s="283"/>
      <c r="F133" s="283"/>
      <c r="G133" s="92"/>
    </row>
    <row r="134" spans="2:7" x14ac:dyDescent="0.2">
      <c r="B134" s="349"/>
      <c r="C134" s="281"/>
      <c r="D134" s="92"/>
      <c r="E134" s="283"/>
      <c r="F134" s="283"/>
      <c r="G134" s="92"/>
    </row>
    <row r="135" spans="2:7" x14ac:dyDescent="0.2">
      <c r="B135" s="349"/>
      <c r="C135" s="281"/>
      <c r="D135" s="92"/>
      <c r="E135" s="283"/>
      <c r="F135" s="283"/>
      <c r="G135" s="92"/>
    </row>
    <row r="136" spans="2:7" x14ac:dyDescent="0.2">
      <c r="B136" s="349"/>
      <c r="C136" s="281"/>
      <c r="D136" s="92"/>
      <c r="E136" s="283"/>
      <c r="F136" s="283"/>
      <c r="G136" s="92"/>
    </row>
    <row r="137" spans="2:7" x14ac:dyDescent="0.2">
      <c r="B137" s="349"/>
      <c r="C137" s="281"/>
      <c r="D137" s="92"/>
      <c r="E137" s="283"/>
      <c r="F137" s="283"/>
      <c r="G137" s="92"/>
    </row>
    <row r="138" spans="2:7" x14ac:dyDescent="0.2">
      <c r="B138" s="349"/>
      <c r="C138" s="281"/>
      <c r="D138" s="92"/>
      <c r="E138" s="283"/>
      <c r="F138" s="283"/>
      <c r="G138" s="92"/>
    </row>
    <row r="139" spans="2:7" x14ac:dyDescent="0.2">
      <c r="B139" s="349"/>
      <c r="C139" s="281"/>
      <c r="D139" s="92"/>
      <c r="E139" s="283"/>
      <c r="F139" s="283"/>
      <c r="G139" s="92"/>
    </row>
    <row r="140" spans="2:7" x14ac:dyDescent="0.2">
      <c r="B140" s="349"/>
      <c r="C140" s="281"/>
      <c r="D140" s="92"/>
      <c r="E140" s="283"/>
      <c r="F140" s="283"/>
      <c r="G140" s="92"/>
    </row>
    <row r="141" spans="2:7" x14ac:dyDescent="0.2">
      <c r="B141" s="349"/>
      <c r="C141" s="281"/>
      <c r="D141" s="92"/>
      <c r="E141" s="283"/>
      <c r="F141" s="283"/>
      <c r="G141" s="92"/>
    </row>
    <row r="142" spans="2:7" x14ac:dyDescent="0.2">
      <c r="B142" s="349"/>
      <c r="C142" s="281"/>
      <c r="D142" s="92"/>
      <c r="E142" s="283"/>
      <c r="F142" s="283"/>
      <c r="G142" s="92"/>
    </row>
    <row r="143" spans="2:7" x14ac:dyDescent="0.2">
      <c r="B143" s="349"/>
      <c r="C143" s="281"/>
      <c r="D143" s="92"/>
      <c r="E143" s="283"/>
      <c r="F143" s="283"/>
      <c r="G143" s="92"/>
    </row>
    <row r="144" spans="2:7" x14ac:dyDescent="0.2">
      <c r="B144" s="349"/>
      <c r="C144" s="281"/>
      <c r="D144" s="92"/>
      <c r="E144" s="283"/>
      <c r="F144" s="283"/>
      <c r="G144" s="92"/>
    </row>
    <row r="145" spans="2:7" x14ac:dyDescent="0.2">
      <c r="B145" s="349"/>
      <c r="C145" s="281"/>
      <c r="D145" s="92"/>
      <c r="E145" s="283"/>
      <c r="F145" s="283"/>
      <c r="G145" s="92"/>
    </row>
    <row r="146" spans="2:7" x14ac:dyDescent="0.2">
      <c r="B146" s="349"/>
      <c r="C146" s="281"/>
      <c r="D146" s="92"/>
      <c r="E146" s="283"/>
      <c r="F146" s="283"/>
      <c r="G146" s="92"/>
    </row>
    <row r="147" spans="2:7" x14ac:dyDescent="0.2">
      <c r="B147" s="349"/>
      <c r="C147" s="281"/>
      <c r="D147" s="92"/>
      <c r="E147" s="283"/>
      <c r="F147" s="283"/>
      <c r="G147" s="92"/>
    </row>
    <row r="148" spans="2:7" x14ac:dyDescent="0.2">
      <c r="B148" s="349"/>
      <c r="C148" s="281"/>
      <c r="D148" s="92"/>
      <c r="E148" s="283"/>
      <c r="F148" s="283"/>
      <c r="G148" s="92"/>
    </row>
    <row r="149" spans="2:7" x14ac:dyDescent="0.2">
      <c r="B149" s="349"/>
      <c r="C149" s="281"/>
      <c r="D149" s="92"/>
      <c r="E149" s="283"/>
      <c r="F149" s="283"/>
      <c r="G149" s="92"/>
    </row>
    <row r="150" spans="2:7" x14ac:dyDescent="0.2">
      <c r="B150" s="349"/>
      <c r="C150" s="281"/>
      <c r="D150" s="92"/>
      <c r="E150" s="283"/>
      <c r="F150" s="283"/>
      <c r="G150" s="92"/>
    </row>
    <row r="151" spans="2:7" x14ac:dyDescent="0.2">
      <c r="B151" s="349"/>
      <c r="C151" s="281"/>
      <c r="D151" s="92"/>
      <c r="E151" s="283"/>
      <c r="F151" s="283"/>
      <c r="G151" s="92"/>
    </row>
    <row r="152" spans="2:7" x14ac:dyDescent="0.2">
      <c r="B152" s="349"/>
      <c r="C152" s="281"/>
      <c r="D152" s="92"/>
      <c r="E152" s="283"/>
      <c r="F152" s="283"/>
      <c r="G152" s="92"/>
    </row>
    <row r="153" spans="2:7" x14ac:dyDescent="0.2">
      <c r="B153" s="349"/>
      <c r="C153" s="281"/>
      <c r="D153" s="92"/>
      <c r="E153" s="283"/>
      <c r="F153" s="283"/>
      <c r="G153" s="92"/>
    </row>
    <row r="154" spans="2:7" x14ac:dyDescent="0.2">
      <c r="B154" s="349"/>
      <c r="C154" s="281"/>
      <c r="D154" s="92"/>
      <c r="E154" s="283"/>
      <c r="F154" s="283"/>
      <c r="G154" s="92"/>
    </row>
    <row r="155" spans="2:7" x14ac:dyDescent="0.2">
      <c r="B155" s="349"/>
      <c r="C155" s="281"/>
      <c r="D155" s="92"/>
      <c r="E155" s="283"/>
      <c r="F155" s="283"/>
      <c r="G155" s="92"/>
    </row>
    <row r="156" spans="2:7" x14ac:dyDescent="0.2">
      <c r="B156" s="349"/>
      <c r="C156" s="281"/>
      <c r="D156" s="92"/>
      <c r="E156" s="283"/>
      <c r="F156" s="283"/>
      <c r="G156" s="92"/>
    </row>
    <row r="157" spans="2:7" x14ac:dyDescent="0.2">
      <c r="B157" s="349"/>
      <c r="C157" s="281"/>
      <c r="D157" s="92"/>
      <c r="E157" s="283"/>
      <c r="F157" s="283"/>
      <c r="G157" s="92"/>
    </row>
    <row r="158" spans="2:7" x14ac:dyDescent="0.2">
      <c r="B158" s="349"/>
      <c r="C158" s="281"/>
      <c r="D158" s="92"/>
      <c r="E158" s="283"/>
      <c r="F158" s="283"/>
      <c r="G158" s="92"/>
    </row>
    <row r="159" spans="2:7" x14ac:dyDescent="0.2">
      <c r="B159" s="349"/>
      <c r="C159" s="281"/>
      <c r="D159" s="92"/>
      <c r="E159" s="283"/>
      <c r="F159" s="283"/>
      <c r="G159" s="92"/>
    </row>
    <row r="160" spans="2:7" x14ac:dyDescent="0.2">
      <c r="B160" s="349"/>
      <c r="C160" s="281"/>
      <c r="D160" s="92"/>
      <c r="E160" s="283"/>
      <c r="F160" s="283"/>
      <c r="G160" s="92"/>
    </row>
    <row r="161" spans="2:7" x14ac:dyDescent="0.2">
      <c r="B161" s="349"/>
      <c r="C161" s="281"/>
      <c r="D161" s="92"/>
      <c r="E161" s="283"/>
      <c r="F161" s="283"/>
      <c r="G161" s="92"/>
    </row>
    <row r="162" spans="2:7" x14ac:dyDescent="0.2">
      <c r="B162" s="349"/>
      <c r="C162" s="281"/>
      <c r="D162" s="92"/>
      <c r="E162" s="283"/>
      <c r="F162" s="283"/>
      <c r="G162" s="92"/>
    </row>
    <row r="163" spans="2:7" x14ac:dyDescent="0.2">
      <c r="B163" s="349"/>
      <c r="C163" s="281"/>
      <c r="D163" s="92"/>
      <c r="E163" s="283"/>
      <c r="F163" s="283"/>
      <c r="G163" s="92"/>
    </row>
    <row r="164" spans="2:7" x14ac:dyDescent="0.2">
      <c r="B164" s="349"/>
      <c r="C164" s="281"/>
      <c r="D164" s="92"/>
      <c r="E164" s="283"/>
      <c r="F164" s="283"/>
      <c r="G164" s="92"/>
    </row>
    <row r="165" spans="2:7" x14ac:dyDescent="0.2">
      <c r="B165" s="349"/>
      <c r="C165" s="281"/>
      <c r="D165" s="92"/>
      <c r="E165" s="283"/>
      <c r="F165" s="283"/>
      <c r="G165" s="92"/>
    </row>
    <row r="166" spans="2:7" x14ac:dyDescent="0.2">
      <c r="B166" s="349"/>
      <c r="C166" s="281"/>
      <c r="D166" s="92"/>
      <c r="E166" s="283"/>
      <c r="F166" s="283"/>
      <c r="G166" s="92"/>
    </row>
    <row r="167" spans="2:7" x14ac:dyDescent="0.2">
      <c r="B167" s="349"/>
      <c r="C167" s="281"/>
      <c r="D167" s="92"/>
      <c r="E167" s="283"/>
      <c r="F167" s="283"/>
      <c r="G167" s="92"/>
    </row>
    <row r="168" spans="2:7" x14ac:dyDescent="0.2">
      <c r="B168" s="349"/>
      <c r="C168" s="281"/>
      <c r="D168" s="92"/>
      <c r="E168" s="283"/>
      <c r="F168" s="283"/>
      <c r="G168" s="92"/>
    </row>
    <row r="169" spans="2:7" x14ac:dyDescent="0.2">
      <c r="B169" s="349"/>
      <c r="C169" s="281"/>
      <c r="D169" s="92"/>
      <c r="E169" s="283"/>
      <c r="F169" s="283"/>
      <c r="G169" s="92"/>
    </row>
    <row r="170" spans="2:7" x14ac:dyDescent="0.2">
      <c r="B170" s="349"/>
      <c r="C170" s="281"/>
      <c r="D170" s="92"/>
      <c r="E170" s="283"/>
      <c r="F170" s="283"/>
      <c r="G170" s="92"/>
    </row>
    <row r="171" spans="2:7" x14ac:dyDescent="0.2">
      <c r="B171" s="349"/>
      <c r="C171" s="281"/>
      <c r="D171" s="92"/>
      <c r="E171" s="283"/>
      <c r="F171" s="283"/>
      <c r="G171" s="92"/>
    </row>
    <row r="172" spans="2:7" x14ac:dyDescent="0.2">
      <c r="B172" s="349"/>
      <c r="C172" s="281"/>
      <c r="D172" s="92"/>
      <c r="E172" s="283"/>
      <c r="F172" s="283"/>
      <c r="G172" s="92"/>
    </row>
    <row r="173" spans="2:7" x14ac:dyDescent="0.2">
      <c r="B173" s="349"/>
      <c r="C173" s="281"/>
      <c r="D173" s="92"/>
      <c r="E173" s="283"/>
      <c r="F173" s="283"/>
      <c r="G173" s="92"/>
    </row>
    <row r="174" spans="2:7" x14ac:dyDescent="0.2">
      <c r="B174" s="349"/>
      <c r="C174" s="281"/>
      <c r="D174" s="92"/>
      <c r="E174" s="283"/>
      <c r="F174" s="283"/>
      <c r="G174" s="92"/>
    </row>
    <row r="175" spans="2:7" x14ac:dyDescent="0.2">
      <c r="B175" s="349"/>
      <c r="C175" s="281"/>
      <c r="D175" s="92"/>
      <c r="E175" s="283"/>
      <c r="F175" s="283"/>
      <c r="G175" s="92"/>
    </row>
    <row r="176" spans="2:7" x14ac:dyDescent="0.2">
      <c r="B176" s="349"/>
      <c r="C176" s="281"/>
      <c r="D176" s="92"/>
      <c r="E176" s="283"/>
      <c r="F176" s="283"/>
      <c r="G176" s="92"/>
    </row>
    <row r="177" spans="2:7" x14ac:dyDescent="0.2">
      <c r="B177" s="349"/>
      <c r="C177" s="281"/>
      <c r="D177" s="92"/>
      <c r="E177" s="283"/>
      <c r="F177" s="283"/>
      <c r="G177" s="92"/>
    </row>
    <row r="178" spans="2:7" x14ac:dyDescent="0.2">
      <c r="B178" s="349"/>
      <c r="C178" s="281"/>
      <c r="D178" s="92"/>
      <c r="E178" s="283"/>
      <c r="F178" s="283"/>
      <c r="G178" s="92"/>
    </row>
    <row r="179" spans="2:7" x14ac:dyDescent="0.2">
      <c r="B179" s="349"/>
      <c r="C179" s="281"/>
      <c r="D179" s="92"/>
      <c r="E179" s="283"/>
      <c r="F179" s="283"/>
      <c r="G179" s="92"/>
    </row>
    <row r="180" spans="2:7" x14ac:dyDescent="0.2">
      <c r="B180" s="349"/>
      <c r="C180" s="281"/>
      <c r="D180" s="92"/>
      <c r="E180" s="283"/>
      <c r="F180" s="283"/>
      <c r="G180" s="92"/>
    </row>
    <row r="181" spans="2:7" x14ac:dyDescent="0.2">
      <c r="B181" s="349"/>
      <c r="C181" s="281"/>
      <c r="D181" s="92"/>
      <c r="E181" s="283"/>
      <c r="F181" s="283"/>
      <c r="G181" s="92"/>
    </row>
    <row r="182" spans="2:7" x14ac:dyDescent="0.2">
      <c r="B182" s="349"/>
      <c r="C182" s="281"/>
      <c r="D182" s="92"/>
      <c r="E182" s="283"/>
      <c r="F182" s="283"/>
      <c r="G182" s="92"/>
    </row>
    <row r="183" spans="2:7" x14ac:dyDescent="0.2">
      <c r="B183" s="349"/>
      <c r="C183" s="281"/>
      <c r="D183" s="92"/>
      <c r="E183" s="283"/>
      <c r="F183" s="283"/>
      <c r="G183" s="92"/>
    </row>
    <row r="184" spans="2:7" x14ac:dyDescent="0.2">
      <c r="B184" s="349"/>
      <c r="C184" s="281"/>
      <c r="D184" s="92"/>
      <c r="E184" s="283"/>
      <c r="F184" s="283"/>
      <c r="G184" s="92"/>
    </row>
    <row r="185" spans="2:7" x14ac:dyDescent="0.2">
      <c r="B185" s="349"/>
      <c r="C185" s="281"/>
      <c r="D185" s="92"/>
      <c r="E185" s="283"/>
      <c r="F185" s="283"/>
      <c r="G185" s="92"/>
    </row>
    <row r="186" spans="2:7" x14ac:dyDescent="0.2">
      <c r="B186" s="349"/>
      <c r="C186" s="281"/>
      <c r="D186" s="92"/>
      <c r="E186" s="283"/>
      <c r="F186" s="283"/>
      <c r="G186" s="92"/>
    </row>
    <row r="187" spans="2:7" x14ac:dyDescent="0.2">
      <c r="B187" s="349"/>
      <c r="C187" s="281"/>
      <c r="D187" s="92"/>
      <c r="E187" s="283"/>
      <c r="F187" s="283"/>
      <c r="G187" s="92"/>
    </row>
    <row r="188" spans="2:7" x14ac:dyDescent="0.2">
      <c r="B188" s="349"/>
      <c r="C188" s="281"/>
      <c r="D188" s="92"/>
      <c r="E188" s="283"/>
      <c r="F188" s="283"/>
      <c r="G188" s="92"/>
    </row>
    <row r="189" spans="2:7" x14ac:dyDescent="0.2">
      <c r="B189" s="349"/>
      <c r="C189" s="281"/>
      <c r="D189" s="92"/>
      <c r="E189" s="283"/>
      <c r="F189" s="283"/>
      <c r="G189" s="92"/>
    </row>
    <row r="190" spans="2:7" x14ac:dyDescent="0.2">
      <c r="B190" s="349"/>
      <c r="C190" s="281"/>
      <c r="D190" s="92"/>
      <c r="E190" s="283"/>
      <c r="F190" s="283"/>
      <c r="G190" s="92"/>
    </row>
    <row r="191" spans="2:7" x14ac:dyDescent="0.2">
      <c r="B191" s="349"/>
      <c r="C191" s="281"/>
      <c r="D191" s="92"/>
      <c r="E191" s="283"/>
      <c r="F191" s="283"/>
      <c r="G191" s="92"/>
    </row>
    <row r="192" spans="2:7" x14ac:dyDescent="0.2">
      <c r="B192" s="349"/>
      <c r="C192" s="281"/>
      <c r="D192" s="92"/>
      <c r="E192" s="283"/>
      <c r="F192" s="283"/>
      <c r="G192" s="92"/>
    </row>
    <row r="193" spans="2:7" x14ac:dyDescent="0.2">
      <c r="B193" s="349"/>
      <c r="C193" s="281"/>
      <c r="D193" s="92"/>
      <c r="E193" s="283"/>
      <c r="F193" s="283"/>
      <c r="G193" s="92"/>
    </row>
    <row r="194" spans="2:7" x14ac:dyDescent="0.2">
      <c r="B194" s="349"/>
      <c r="C194" s="281"/>
      <c r="D194" s="92"/>
      <c r="E194" s="283"/>
      <c r="F194" s="283"/>
      <c r="G194" s="92"/>
    </row>
    <row r="195" spans="2:7" x14ac:dyDescent="0.2">
      <c r="B195" s="349"/>
      <c r="C195" s="281"/>
      <c r="D195" s="92"/>
      <c r="E195" s="283"/>
      <c r="F195" s="283"/>
      <c r="G195" s="92"/>
    </row>
    <row r="196" spans="2:7" x14ac:dyDescent="0.2">
      <c r="B196" s="349"/>
      <c r="C196" s="281"/>
      <c r="D196" s="92"/>
      <c r="E196" s="283"/>
      <c r="F196" s="283"/>
      <c r="G196" s="92"/>
    </row>
    <row r="197" spans="2:7" x14ac:dyDescent="0.2">
      <c r="B197" s="349"/>
      <c r="C197" s="281"/>
      <c r="D197" s="92"/>
      <c r="E197" s="283"/>
      <c r="F197" s="283"/>
      <c r="G197" s="92"/>
    </row>
    <row r="198" spans="2:7" x14ac:dyDescent="0.2">
      <c r="B198" s="349"/>
      <c r="C198" s="281"/>
      <c r="D198" s="92"/>
      <c r="E198" s="283"/>
      <c r="F198" s="283"/>
      <c r="G198" s="92"/>
    </row>
    <row r="199" spans="2:7" x14ac:dyDescent="0.2">
      <c r="B199" s="349"/>
      <c r="C199" s="281"/>
      <c r="D199" s="92"/>
      <c r="E199" s="283"/>
      <c r="F199" s="283"/>
      <c r="G199" s="92"/>
    </row>
    <row r="200" spans="2:7" x14ac:dyDescent="0.2">
      <c r="B200" s="349"/>
      <c r="C200" s="281"/>
      <c r="D200" s="92"/>
      <c r="E200" s="283"/>
      <c r="F200" s="283"/>
      <c r="G200" s="92"/>
    </row>
    <row r="201" spans="2:7" x14ac:dyDescent="0.2">
      <c r="B201" s="349"/>
      <c r="C201" s="281"/>
      <c r="D201" s="92"/>
      <c r="E201" s="283"/>
      <c r="F201" s="283"/>
      <c r="G201" s="92"/>
    </row>
    <row r="202" spans="2:7" x14ac:dyDescent="0.2">
      <c r="B202" s="349"/>
      <c r="C202" s="281"/>
      <c r="D202" s="92"/>
      <c r="E202" s="283"/>
      <c r="F202" s="283"/>
      <c r="G202" s="92"/>
    </row>
    <row r="203" spans="2:7" x14ac:dyDescent="0.2">
      <c r="B203" s="349"/>
      <c r="C203" s="281"/>
      <c r="D203" s="92"/>
      <c r="E203" s="283"/>
      <c r="F203" s="283"/>
      <c r="G203" s="92"/>
    </row>
    <row r="204" spans="2:7" x14ac:dyDescent="0.2">
      <c r="B204" s="349"/>
      <c r="C204" s="281"/>
      <c r="D204" s="92"/>
      <c r="E204" s="283"/>
      <c r="F204" s="283"/>
      <c r="G204" s="92"/>
    </row>
    <row r="205" spans="2:7" x14ac:dyDescent="0.2">
      <c r="B205" s="349"/>
      <c r="C205" s="281"/>
      <c r="D205" s="92"/>
      <c r="E205" s="283"/>
      <c r="F205" s="283"/>
      <c r="G205" s="92"/>
    </row>
    <row r="206" spans="2:7" x14ac:dyDescent="0.2">
      <c r="B206" s="349"/>
      <c r="C206" s="281"/>
      <c r="D206" s="92"/>
      <c r="E206" s="283"/>
      <c r="F206" s="283"/>
      <c r="G206" s="92"/>
    </row>
    <row r="207" spans="2:7" x14ac:dyDescent="0.2">
      <c r="B207" s="349"/>
      <c r="C207" s="281"/>
      <c r="D207" s="92"/>
      <c r="E207" s="283"/>
      <c r="F207" s="283"/>
      <c r="G207" s="92"/>
    </row>
    <row r="208" spans="2:7" x14ac:dyDescent="0.2">
      <c r="B208" s="349"/>
      <c r="C208" s="281"/>
      <c r="D208" s="92"/>
      <c r="E208" s="283"/>
      <c r="F208" s="283"/>
      <c r="G208" s="92"/>
    </row>
    <row r="209" spans="2:7" x14ac:dyDescent="0.2">
      <c r="B209" s="349"/>
      <c r="C209" s="281"/>
      <c r="D209" s="92"/>
      <c r="E209" s="283"/>
      <c r="F209" s="283"/>
      <c r="G209" s="92"/>
    </row>
    <row r="210" spans="2:7" x14ac:dyDescent="0.2">
      <c r="B210" s="349"/>
      <c r="C210" s="281"/>
      <c r="D210" s="92"/>
      <c r="E210" s="283"/>
      <c r="F210" s="283"/>
      <c r="G210" s="92"/>
    </row>
    <row r="211" spans="2:7" x14ac:dyDescent="0.2">
      <c r="B211" s="349"/>
      <c r="C211" s="281"/>
      <c r="D211" s="92"/>
      <c r="E211" s="283"/>
      <c r="F211" s="283"/>
      <c r="G211" s="92"/>
    </row>
    <row r="212" spans="2:7" x14ac:dyDescent="0.2">
      <c r="B212" s="349"/>
      <c r="C212" s="281"/>
      <c r="D212" s="92"/>
      <c r="E212" s="283"/>
      <c r="F212" s="283"/>
      <c r="G212" s="92"/>
    </row>
    <row r="213" spans="2:7" x14ac:dyDescent="0.2">
      <c r="B213" s="349"/>
      <c r="C213" s="281"/>
      <c r="D213" s="92"/>
      <c r="E213" s="283"/>
      <c r="F213" s="283"/>
      <c r="G213" s="92"/>
    </row>
    <row r="214" spans="2:7" x14ac:dyDescent="0.2">
      <c r="B214" s="349"/>
      <c r="C214" s="281"/>
      <c r="D214" s="92"/>
      <c r="E214" s="283"/>
      <c r="F214" s="283"/>
      <c r="G214" s="92"/>
    </row>
    <row r="215" spans="2:7" x14ac:dyDescent="0.2">
      <c r="B215" s="349"/>
      <c r="C215" s="281"/>
      <c r="D215" s="92"/>
      <c r="E215" s="283"/>
      <c r="F215" s="283"/>
      <c r="G215" s="92"/>
    </row>
    <row r="216" spans="2:7" x14ac:dyDescent="0.2">
      <c r="B216" s="349"/>
      <c r="C216" s="281"/>
      <c r="D216" s="92"/>
      <c r="E216" s="283"/>
      <c r="F216" s="283"/>
      <c r="G216" s="92"/>
    </row>
    <row r="217" spans="2:7" x14ac:dyDescent="0.2">
      <c r="B217" s="349"/>
      <c r="C217" s="281"/>
      <c r="D217" s="92"/>
      <c r="E217" s="283"/>
      <c r="F217" s="283"/>
      <c r="G217" s="92"/>
    </row>
    <row r="218" spans="2:7" x14ac:dyDescent="0.2">
      <c r="B218" s="349"/>
      <c r="C218" s="281"/>
      <c r="D218" s="92"/>
      <c r="E218" s="283"/>
      <c r="F218" s="283"/>
      <c r="G218" s="92"/>
    </row>
    <row r="219" spans="2:7" x14ac:dyDescent="0.2">
      <c r="B219" s="349"/>
      <c r="C219" s="281"/>
      <c r="D219" s="92"/>
      <c r="E219" s="283"/>
      <c r="F219" s="283"/>
      <c r="G219" s="92"/>
    </row>
    <row r="220" spans="2:7" x14ac:dyDescent="0.2">
      <c r="B220" s="349"/>
      <c r="C220" s="281"/>
      <c r="D220" s="92"/>
      <c r="E220" s="283"/>
      <c r="F220" s="283"/>
      <c r="G220" s="92"/>
    </row>
    <row r="221" spans="2:7" x14ac:dyDescent="0.2">
      <c r="B221" s="349"/>
      <c r="C221" s="281"/>
      <c r="D221" s="92"/>
      <c r="E221" s="283"/>
      <c r="F221" s="283"/>
      <c r="G221" s="92"/>
    </row>
    <row r="222" spans="2:7" x14ac:dyDescent="0.2">
      <c r="B222" s="349"/>
      <c r="C222" s="281"/>
      <c r="D222" s="92"/>
      <c r="E222" s="283"/>
      <c r="F222" s="283"/>
      <c r="G222" s="92"/>
    </row>
    <row r="223" spans="2:7" x14ac:dyDescent="0.2">
      <c r="B223" s="349"/>
      <c r="C223" s="281"/>
      <c r="D223" s="92"/>
      <c r="E223" s="283"/>
      <c r="F223" s="283"/>
      <c r="G223" s="92"/>
    </row>
    <row r="224" spans="2:7" x14ac:dyDescent="0.2">
      <c r="B224" s="349"/>
      <c r="C224" s="281"/>
      <c r="D224" s="92"/>
      <c r="E224" s="283"/>
      <c r="F224" s="283"/>
      <c r="G224" s="92"/>
    </row>
    <row r="225" spans="2:7" x14ac:dyDescent="0.2">
      <c r="B225" s="349"/>
      <c r="C225" s="281"/>
      <c r="D225" s="92"/>
      <c r="E225" s="283"/>
      <c r="F225" s="283"/>
      <c r="G225" s="92"/>
    </row>
    <row r="226" spans="2:7" x14ac:dyDescent="0.2">
      <c r="B226" s="349"/>
      <c r="C226" s="281"/>
      <c r="D226" s="92"/>
      <c r="E226" s="283"/>
      <c r="F226" s="283"/>
      <c r="G226" s="92"/>
    </row>
    <row r="227" spans="2:7" x14ac:dyDescent="0.2">
      <c r="B227" s="349"/>
      <c r="C227" s="281"/>
      <c r="D227" s="92"/>
      <c r="E227" s="283"/>
      <c r="F227" s="283"/>
      <c r="G227" s="92"/>
    </row>
    <row r="228" spans="2:7" x14ac:dyDescent="0.2">
      <c r="B228" s="349"/>
      <c r="C228" s="281"/>
      <c r="D228" s="92"/>
      <c r="E228" s="283"/>
      <c r="F228" s="283"/>
      <c r="G228" s="92"/>
    </row>
    <row r="229" spans="2:7" x14ac:dyDescent="0.2">
      <c r="B229" s="349"/>
      <c r="C229" s="281"/>
      <c r="D229" s="92"/>
      <c r="E229" s="283"/>
      <c r="F229" s="283"/>
      <c r="G229" s="92"/>
    </row>
    <row r="230" spans="2:7" x14ac:dyDescent="0.2">
      <c r="B230" s="349"/>
      <c r="C230" s="281"/>
      <c r="D230" s="92"/>
      <c r="E230" s="283"/>
      <c r="F230" s="283"/>
      <c r="G230" s="92"/>
    </row>
    <row r="231" spans="2:7" x14ac:dyDescent="0.2">
      <c r="B231" s="349"/>
      <c r="C231" s="281"/>
      <c r="D231" s="92"/>
      <c r="E231" s="283"/>
      <c r="F231" s="283"/>
      <c r="G231" s="92"/>
    </row>
    <row r="232" spans="2:7" x14ac:dyDescent="0.2">
      <c r="B232" s="349"/>
      <c r="C232" s="281"/>
      <c r="D232" s="92"/>
      <c r="E232" s="283"/>
      <c r="F232" s="283"/>
      <c r="G232" s="92"/>
    </row>
    <row r="233" spans="2:7" x14ac:dyDescent="0.2">
      <c r="B233" s="349"/>
      <c r="C233" s="281"/>
      <c r="D233" s="92"/>
      <c r="E233" s="283"/>
      <c r="F233" s="283"/>
      <c r="G233" s="92"/>
    </row>
    <row r="234" spans="2:7" x14ac:dyDescent="0.2">
      <c r="B234" s="349"/>
      <c r="C234" s="281"/>
      <c r="D234" s="92"/>
      <c r="E234" s="283"/>
      <c r="F234" s="283"/>
      <c r="G234" s="92"/>
    </row>
    <row r="235" spans="2:7" x14ac:dyDescent="0.2">
      <c r="B235" s="349"/>
      <c r="C235" s="281"/>
      <c r="D235" s="92"/>
      <c r="E235" s="283"/>
      <c r="F235" s="283"/>
      <c r="G235" s="92"/>
    </row>
    <row r="236" spans="2:7" x14ac:dyDescent="0.2">
      <c r="B236" s="349"/>
      <c r="C236" s="281"/>
      <c r="D236" s="92"/>
      <c r="E236" s="283"/>
      <c r="F236" s="283"/>
      <c r="G236" s="92"/>
    </row>
    <row r="237" spans="2:7" x14ac:dyDescent="0.2">
      <c r="B237" s="349"/>
      <c r="C237" s="281"/>
      <c r="D237" s="92"/>
      <c r="E237" s="283"/>
      <c r="F237" s="283"/>
      <c r="G237" s="92"/>
    </row>
    <row r="238" spans="2:7" x14ac:dyDescent="0.2">
      <c r="B238" s="349"/>
      <c r="C238" s="281"/>
      <c r="D238" s="92"/>
      <c r="E238" s="283"/>
      <c r="F238" s="283"/>
      <c r="G238" s="92"/>
    </row>
    <row r="239" spans="2:7" x14ac:dyDescent="0.2">
      <c r="B239" s="349"/>
      <c r="C239" s="281"/>
      <c r="D239" s="92"/>
      <c r="E239" s="283"/>
      <c r="F239" s="283"/>
      <c r="G239" s="92"/>
    </row>
    <row r="240" spans="2:7" x14ac:dyDescent="0.2">
      <c r="B240" s="349"/>
      <c r="C240" s="281"/>
      <c r="D240" s="92"/>
      <c r="E240" s="283"/>
      <c r="F240" s="283"/>
      <c r="G240" s="92"/>
    </row>
    <row r="241" spans="2:7" x14ac:dyDescent="0.2">
      <c r="B241" s="349"/>
      <c r="C241" s="281"/>
      <c r="D241" s="92"/>
      <c r="E241" s="283"/>
      <c r="F241" s="283"/>
      <c r="G241" s="92"/>
    </row>
    <row r="242" spans="2:7" x14ac:dyDescent="0.2">
      <c r="B242" s="349"/>
      <c r="C242" s="281"/>
      <c r="D242" s="92"/>
      <c r="E242" s="283"/>
      <c r="F242" s="283"/>
      <c r="G242" s="92"/>
    </row>
    <row r="243" spans="2:7" x14ac:dyDescent="0.2">
      <c r="B243" s="349"/>
      <c r="C243" s="281"/>
      <c r="D243" s="92"/>
      <c r="E243" s="283"/>
      <c r="F243" s="283"/>
      <c r="G243" s="92"/>
    </row>
    <row r="244" spans="2:7" x14ac:dyDescent="0.2">
      <c r="B244" s="349"/>
      <c r="C244" s="281"/>
      <c r="D244" s="92"/>
      <c r="E244" s="283"/>
      <c r="F244" s="283"/>
      <c r="G244" s="92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CA94-4A8F-43A1-A2D8-59BAFC0E939B}">
  <dimension ref="A1:K243"/>
  <sheetViews>
    <sheetView zoomScaleNormal="100" workbookViewId="0">
      <selection activeCell="B35" sqref="B35"/>
    </sheetView>
  </sheetViews>
  <sheetFormatPr defaultColWidth="9.140625" defaultRowHeight="12.75" x14ac:dyDescent="0.2"/>
  <cols>
    <col min="1" max="1" width="3.42578125" style="280" customWidth="1"/>
    <col min="2" max="2" width="5.42578125" style="72" customWidth="1"/>
    <col min="3" max="3" width="38.28515625" style="12" customWidth="1"/>
    <col min="4" max="4" width="9.42578125" style="83" customWidth="1"/>
    <col min="5" max="5" width="8.5703125" style="84" customWidth="1"/>
    <col min="6" max="6" width="9.140625" style="84" customWidth="1"/>
    <col min="7" max="7" width="9.42578125" style="83" customWidth="1"/>
    <col min="8" max="8" width="3.28515625" style="280" customWidth="1"/>
    <col min="9" max="16384" width="9.140625" style="280"/>
  </cols>
  <sheetData>
    <row r="1" spans="1:10" x14ac:dyDescent="0.2">
      <c r="A1" s="13"/>
      <c r="B1" s="14"/>
      <c r="C1" s="14"/>
      <c r="D1" s="14"/>
      <c r="E1" s="14"/>
      <c r="F1" s="14"/>
      <c r="G1" s="14"/>
      <c r="H1" s="15"/>
      <c r="I1" s="1"/>
    </row>
    <row r="2" spans="1:10" customFormat="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7"/>
      <c r="I2" s="280"/>
      <c r="J2" s="1"/>
    </row>
    <row r="3" spans="1:10" customFormat="1" ht="12.75" customHeight="1" x14ac:dyDescent="0.2">
      <c r="A3" s="16"/>
      <c r="B3" s="104" t="s">
        <v>243</v>
      </c>
      <c r="C3" s="4"/>
      <c r="D3" s="4"/>
      <c r="E3" s="135" t="s">
        <v>357</v>
      </c>
      <c r="F3" s="1"/>
      <c r="G3" s="1"/>
      <c r="H3" s="76"/>
      <c r="I3" s="280"/>
      <c r="J3" s="1"/>
    </row>
    <row r="4" spans="1:10" customFormat="1" ht="12.75" customHeight="1" x14ac:dyDescent="0.2">
      <c r="A4" s="16"/>
      <c r="B4" s="104" t="s">
        <v>288</v>
      </c>
      <c r="C4" s="4"/>
      <c r="D4" s="4"/>
      <c r="E4" s="135" t="s">
        <v>365</v>
      </c>
      <c r="F4" s="1"/>
      <c r="G4" s="1"/>
      <c r="H4" s="76"/>
      <c r="I4" s="280"/>
      <c r="J4" s="1"/>
    </row>
    <row r="5" spans="1:10" x14ac:dyDescent="0.2">
      <c r="A5" s="18"/>
      <c r="B5" s="20"/>
      <c r="C5" s="19"/>
      <c r="D5" s="20"/>
      <c r="E5" s="20"/>
      <c r="F5" s="20"/>
      <c r="G5" s="20"/>
      <c r="H5" s="21"/>
      <c r="I5" s="3"/>
    </row>
    <row r="6" spans="1:10" x14ac:dyDescent="0.2">
      <c r="B6" s="73"/>
      <c r="D6" s="78"/>
      <c r="E6" s="80"/>
      <c r="F6" s="80"/>
      <c r="G6" s="78"/>
    </row>
    <row r="7" spans="1:10" s="129" customFormat="1" ht="16.5" customHeight="1" x14ac:dyDescent="0.2">
      <c r="B7" s="23" t="s">
        <v>264</v>
      </c>
      <c r="C7" s="297"/>
      <c r="D7" s="128"/>
      <c r="G7" s="79"/>
    </row>
    <row r="8" spans="1:10" s="129" customFormat="1" ht="13.35" customHeight="1" x14ac:dyDescent="0.2">
      <c r="B8" s="298"/>
      <c r="C8" s="297"/>
      <c r="D8" s="128"/>
      <c r="G8" s="79"/>
    </row>
    <row r="9" spans="1:10" s="129" customFormat="1" ht="12" customHeight="1" x14ac:dyDescent="0.2">
      <c r="B9" s="82" t="s">
        <v>9</v>
      </c>
      <c r="C9" s="299" t="s">
        <v>3</v>
      </c>
      <c r="D9" s="81" t="s">
        <v>4</v>
      </c>
      <c r="E9" s="82" t="s">
        <v>10</v>
      </c>
      <c r="F9" s="82" t="s">
        <v>1</v>
      </c>
      <c r="G9" s="85" t="s">
        <v>11</v>
      </c>
      <c r="H9" s="300"/>
    </row>
    <row r="10" spans="1:10" s="129" customFormat="1" ht="12" customHeight="1" x14ac:dyDescent="0.2">
      <c r="A10" s="94"/>
      <c r="B10" s="301"/>
      <c r="C10" s="302"/>
      <c r="D10" s="303"/>
      <c r="E10" s="301"/>
      <c r="F10" s="82" t="s">
        <v>12</v>
      </c>
      <c r="G10" s="85" t="s">
        <v>12</v>
      </c>
      <c r="H10" s="300"/>
    </row>
    <row r="11" spans="1:10" s="129" customFormat="1" ht="14.25" customHeight="1" x14ac:dyDescent="0.2">
      <c r="B11" s="298"/>
      <c r="C11" s="299"/>
      <c r="D11" s="128"/>
      <c r="E11" s="128"/>
      <c r="F11" s="304"/>
      <c r="G11" s="305"/>
    </row>
    <row r="12" spans="1:10" s="129" customFormat="1" ht="13.5" customHeight="1" x14ac:dyDescent="0.2">
      <c r="B12" s="306" t="s">
        <v>265</v>
      </c>
      <c r="C12" s="297" t="s">
        <v>312</v>
      </c>
      <c r="D12" s="307"/>
      <c r="E12" s="306" t="s">
        <v>2</v>
      </c>
      <c r="F12" s="308"/>
      <c r="G12" s="309"/>
    </row>
    <row r="13" spans="1:10" s="129" customFormat="1" ht="13.5" customHeight="1" x14ac:dyDescent="0.2">
      <c r="B13" s="306" t="s">
        <v>358</v>
      </c>
      <c r="C13" s="297" t="s">
        <v>359</v>
      </c>
      <c r="D13" s="307"/>
      <c r="E13" s="306" t="s">
        <v>2</v>
      </c>
      <c r="F13" s="308"/>
      <c r="G13" s="309"/>
    </row>
    <row r="14" spans="1:10" s="129" customFormat="1" ht="13.5" customHeight="1" x14ac:dyDescent="0.2">
      <c r="B14" s="306" t="s">
        <v>266</v>
      </c>
      <c r="C14" s="297" t="s">
        <v>313</v>
      </c>
      <c r="D14" s="307"/>
      <c r="E14" s="306" t="s">
        <v>2</v>
      </c>
      <c r="F14" s="308"/>
      <c r="G14" s="309"/>
    </row>
    <row r="15" spans="1:10" s="129" customFormat="1" ht="13.5" customHeight="1" x14ac:dyDescent="0.2">
      <c r="B15" s="306" t="s">
        <v>267</v>
      </c>
      <c r="C15" s="297" t="s">
        <v>314</v>
      </c>
      <c r="D15" s="307"/>
      <c r="E15" s="306" t="s">
        <v>2</v>
      </c>
      <c r="F15" s="308"/>
      <c r="G15" s="309"/>
    </row>
    <row r="16" spans="1:10" s="129" customFormat="1" ht="13.5" customHeight="1" x14ac:dyDescent="0.2">
      <c r="B16" s="306" t="s">
        <v>268</v>
      </c>
      <c r="C16" s="297" t="s">
        <v>315</v>
      </c>
      <c r="D16" s="307"/>
      <c r="E16" s="306" t="s">
        <v>2</v>
      </c>
      <c r="F16" s="308"/>
      <c r="G16" s="309"/>
    </row>
    <row r="17" spans="2:7" s="129" customFormat="1" ht="13.5" customHeight="1" x14ac:dyDescent="0.2">
      <c r="B17" s="306" t="s">
        <v>269</v>
      </c>
      <c r="C17" s="297" t="s">
        <v>316</v>
      </c>
      <c r="D17" s="307"/>
      <c r="E17" s="306" t="s">
        <v>2</v>
      </c>
      <c r="F17" s="308"/>
      <c r="G17" s="309"/>
    </row>
    <row r="18" spans="2:7" s="129" customFormat="1" ht="13.5" customHeight="1" x14ac:dyDescent="0.2">
      <c r="B18" s="306" t="s">
        <v>270</v>
      </c>
      <c r="C18" s="297" t="s">
        <v>317</v>
      </c>
      <c r="D18" s="307"/>
      <c r="E18" s="306" t="s">
        <v>2</v>
      </c>
      <c r="F18" s="308"/>
      <c r="G18" s="309"/>
    </row>
    <row r="19" spans="2:7" s="129" customFormat="1" ht="13.5" customHeight="1" x14ac:dyDescent="0.2">
      <c r="B19" s="306" t="s">
        <v>271</v>
      </c>
      <c r="C19" s="297" t="s">
        <v>318</v>
      </c>
      <c r="D19" s="307"/>
      <c r="E19" s="306" t="s">
        <v>2</v>
      </c>
      <c r="F19" s="308"/>
      <c r="G19" s="309"/>
    </row>
    <row r="20" spans="2:7" s="129" customFormat="1" ht="13.5" customHeight="1" x14ac:dyDescent="0.2">
      <c r="B20" s="306" t="s">
        <v>272</v>
      </c>
      <c r="C20" s="297" t="s">
        <v>319</v>
      </c>
      <c r="D20" s="307"/>
      <c r="E20" s="306" t="s">
        <v>2</v>
      </c>
      <c r="F20" s="308"/>
      <c r="G20" s="309"/>
    </row>
    <row r="21" spans="2:7" s="129" customFormat="1" ht="13.5" customHeight="1" x14ac:dyDescent="0.2">
      <c r="B21" s="306" t="s">
        <v>273</v>
      </c>
      <c r="C21" s="297" t="s">
        <v>320</v>
      </c>
      <c r="D21" s="307"/>
      <c r="E21" s="306" t="s">
        <v>2</v>
      </c>
      <c r="F21" s="308"/>
      <c r="G21" s="309"/>
    </row>
    <row r="22" spans="2:7" s="129" customFormat="1" ht="13.5" customHeight="1" x14ac:dyDescent="0.2">
      <c r="B22" s="306" t="s">
        <v>274</v>
      </c>
      <c r="C22" s="297" t="s">
        <v>321</v>
      </c>
      <c r="D22" s="307"/>
      <c r="E22" s="306" t="s">
        <v>2</v>
      </c>
      <c r="F22" s="308"/>
      <c r="G22" s="309"/>
    </row>
    <row r="23" spans="2:7" s="129" customFormat="1" ht="13.5" customHeight="1" x14ac:dyDescent="0.2">
      <c r="B23" s="306" t="s">
        <v>275</v>
      </c>
      <c r="C23" s="297" t="s">
        <v>322</v>
      </c>
      <c r="D23" s="307"/>
      <c r="E23" s="306" t="s">
        <v>2</v>
      </c>
      <c r="F23" s="308"/>
      <c r="G23" s="309"/>
    </row>
    <row r="24" spans="2:7" s="129" customFormat="1" ht="13.5" customHeight="1" x14ac:dyDescent="0.2">
      <c r="B24" s="306" t="s">
        <v>276</v>
      </c>
      <c r="C24" s="297" t="s">
        <v>323</v>
      </c>
      <c r="D24" s="307"/>
      <c r="E24" s="306" t="s">
        <v>2</v>
      </c>
      <c r="F24" s="308"/>
      <c r="G24" s="309"/>
    </row>
    <row r="25" spans="2:7" s="129" customFormat="1" ht="13.5" customHeight="1" x14ac:dyDescent="0.2">
      <c r="B25" s="306" t="s">
        <v>277</v>
      </c>
      <c r="C25" s="297" t="s">
        <v>324</v>
      </c>
      <c r="D25" s="307"/>
      <c r="E25" s="306" t="s">
        <v>2</v>
      </c>
      <c r="F25" s="308"/>
      <c r="G25" s="309"/>
    </row>
    <row r="26" spans="2:7" s="129" customFormat="1" ht="13.5" customHeight="1" x14ac:dyDescent="0.2">
      <c r="B26" s="306" t="s">
        <v>278</v>
      </c>
      <c r="C26" s="297" t="s">
        <v>344</v>
      </c>
      <c r="D26" s="307"/>
      <c r="E26" s="306" t="s">
        <v>2</v>
      </c>
      <c r="F26" s="308"/>
      <c r="G26" s="309"/>
    </row>
    <row r="27" spans="2:7" s="129" customFormat="1" ht="13.5" customHeight="1" x14ac:dyDescent="0.2">
      <c r="B27" s="306" t="s">
        <v>279</v>
      </c>
      <c r="C27" s="297" t="s">
        <v>345</v>
      </c>
      <c r="D27" s="307"/>
      <c r="E27" s="306" t="s">
        <v>2</v>
      </c>
      <c r="F27" s="308"/>
      <c r="G27" s="309"/>
    </row>
    <row r="28" spans="2:7" s="129" customFormat="1" ht="13.5" customHeight="1" x14ac:dyDescent="0.2">
      <c r="B28" s="306" t="s">
        <v>280</v>
      </c>
      <c r="C28" s="297" t="s">
        <v>325</v>
      </c>
      <c r="D28" s="307"/>
      <c r="E28" s="306" t="s">
        <v>2</v>
      </c>
      <c r="F28" s="308"/>
      <c r="G28" s="309"/>
    </row>
    <row r="29" spans="2:7" s="129" customFormat="1" ht="13.5" customHeight="1" x14ac:dyDescent="0.2">
      <c r="B29" s="306" t="s">
        <v>281</v>
      </c>
      <c r="C29" s="297" t="s">
        <v>326</v>
      </c>
      <c r="D29" s="307"/>
      <c r="E29" s="306" t="s">
        <v>2</v>
      </c>
      <c r="F29" s="308"/>
      <c r="G29" s="309"/>
    </row>
    <row r="30" spans="2:7" s="129" customFormat="1" ht="13.5" customHeight="1" x14ac:dyDescent="0.2">
      <c r="B30" s="306" t="s">
        <v>282</v>
      </c>
      <c r="C30" s="297" t="s">
        <v>327</v>
      </c>
      <c r="D30" s="307"/>
      <c r="E30" s="306" t="s">
        <v>2</v>
      </c>
      <c r="F30" s="308"/>
      <c r="G30" s="309"/>
    </row>
    <row r="31" spans="2:7" s="129" customFormat="1" ht="13.5" customHeight="1" x14ac:dyDescent="0.2">
      <c r="B31" s="306" t="s">
        <v>283</v>
      </c>
      <c r="C31" s="297" t="s">
        <v>328</v>
      </c>
      <c r="D31" s="307"/>
      <c r="E31" s="306" t="s">
        <v>2</v>
      </c>
      <c r="F31" s="308"/>
      <c r="G31" s="309"/>
    </row>
    <row r="32" spans="2:7" s="129" customFormat="1" ht="13.5" customHeight="1" x14ac:dyDescent="0.2">
      <c r="B32" s="306"/>
      <c r="C32" s="297" t="s">
        <v>285</v>
      </c>
      <c r="D32" s="307"/>
      <c r="E32" s="306" t="s">
        <v>2</v>
      </c>
      <c r="F32" s="308"/>
      <c r="G32" s="309"/>
    </row>
    <row r="33" spans="1:11" s="129" customFormat="1" ht="13.5" customHeight="1" x14ac:dyDescent="0.2">
      <c r="B33" s="306"/>
      <c r="C33" s="297"/>
      <c r="D33" s="307"/>
      <c r="E33" s="306"/>
      <c r="F33" s="308"/>
      <c r="G33" s="309"/>
    </row>
    <row r="34" spans="1:11" s="129" customFormat="1" x14ac:dyDescent="0.2">
      <c r="A34" s="94"/>
      <c r="B34" s="312"/>
      <c r="C34" s="313"/>
      <c r="D34" s="314"/>
      <c r="E34" s="315"/>
      <c r="F34" s="315"/>
      <c r="G34" s="314"/>
    </row>
    <row r="35" spans="1:11" s="129" customFormat="1" ht="15" customHeight="1" thickBot="1" x14ac:dyDescent="0.25">
      <c r="B35" s="310"/>
      <c r="C35" s="311"/>
      <c r="D35" s="78"/>
      <c r="E35" s="316" t="s">
        <v>5</v>
      </c>
      <c r="F35" s="317" t="s">
        <v>12</v>
      </c>
      <c r="G35" s="318">
        <f>SUM(G11:G33)</f>
        <v>0</v>
      </c>
      <c r="J35" s="319"/>
      <c r="K35" s="319"/>
    </row>
    <row r="36" spans="1:11" s="129" customFormat="1" ht="13.5" thickTop="1" x14ac:dyDescent="0.2">
      <c r="B36" s="310"/>
      <c r="C36" s="311"/>
      <c r="D36" s="78"/>
      <c r="E36" s="80"/>
      <c r="F36" s="80"/>
      <c r="G36" s="78"/>
    </row>
    <row r="37" spans="1:11" s="129" customFormat="1" x14ac:dyDescent="0.2">
      <c r="B37" s="310"/>
      <c r="C37" s="311"/>
      <c r="D37" s="78"/>
      <c r="E37" s="80"/>
      <c r="F37" s="80"/>
      <c r="G37" s="78"/>
    </row>
    <row r="38" spans="1:11" x14ac:dyDescent="0.2">
      <c r="B38" s="282"/>
      <c r="C38" s="281"/>
      <c r="D38" s="92"/>
      <c r="E38" s="283"/>
      <c r="F38" s="283"/>
      <c r="G38" s="92"/>
    </row>
    <row r="39" spans="1:11" x14ac:dyDescent="0.2">
      <c r="B39" s="282"/>
      <c r="C39" s="281"/>
      <c r="D39" s="92"/>
      <c r="E39" s="283"/>
      <c r="F39" s="283"/>
      <c r="G39" s="92"/>
    </row>
    <row r="40" spans="1:11" x14ac:dyDescent="0.2">
      <c r="B40" s="282"/>
      <c r="C40" s="281"/>
      <c r="D40" s="92"/>
      <c r="E40" s="283"/>
      <c r="F40" s="283"/>
      <c r="G40" s="92"/>
    </row>
    <row r="41" spans="1:11" x14ac:dyDescent="0.2">
      <c r="B41" s="282"/>
      <c r="C41" s="281"/>
      <c r="D41" s="92"/>
      <c r="E41" s="283"/>
      <c r="F41" s="283"/>
      <c r="G41" s="92"/>
    </row>
    <row r="42" spans="1:11" x14ac:dyDescent="0.2">
      <c r="B42" s="282"/>
      <c r="C42" s="281"/>
      <c r="D42" s="92"/>
      <c r="E42" s="283"/>
      <c r="F42" s="283"/>
      <c r="G42" s="92"/>
    </row>
    <row r="43" spans="1:11" x14ac:dyDescent="0.2">
      <c r="B43" s="282"/>
      <c r="C43" s="281"/>
      <c r="D43" s="92"/>
      <c r="E43" s="283"/>
      <c r="F43" s="283"/>
      <c r="G43" s="92"/>
    </row>
    <row r="44" spans="1:11" x14ac:dyDescent="0.2">
      <c r="B44" s="282"/>
      <c r="C44" s="281"/>
      <c r="D44" s="92"/>
      <c r="E44" s="283"/>
      <c r="F44" s="283"/>
      <c r="G44" s="92"/>
    </row>
    <row r="45" spans="1:11" x14ac:dyDescent="0.2">
      <c r="B45" s="282"/>
      <c r="C45" s="281"/>
      <c r="D45" s="92"/>
      <c r="E45" s="283"/>
      <c r="F45" s="283"/>
      <c r="G45" s="92"/>
    </row>
    <row r="46" spans="1:11" x14ac:dyDescent="0.2">
      <c r="B46" s="282"/>
      <c r="C46" s="281"/>
      <c r="D46" s="92"/>
      <c r="E46" s="283"/>
      <c r="F46" s="283"/>
      <c r="G46" s="92"/>
    </row>
    <row r="47" spans="1:11" x14ac:dyDescent="0.2">
      <c r="B47" s="282"/>
      <c r="C47" s="281"/>
      <c r="D47" s="92"/>
      <c r="E47" s="283"/>
      <c r="F47" s="283"/>
      <c r="G47" s="92"/>
    </row>
    <row r="48" spans="1:11" x14ac:dyDescent="0.2">
      <c r="B48" s="282"/>
      <c r="C48" s="281"/>
      <c r="D48" s="92"/>
      <c r="E48" s="283"/>
      <c r="F48" s="283"/>
      <c r="G48" s="92"/>
    </row>
    <row r="49" spans="2:7" x14ac:dyDescent="0.2">
      <c r="B49" s="282"/>
      <c r="C49" s="281"/>
      <c r="D49" s="92"/>
      <c r="E49" s="283"/>
      <c r="F49" s="283"/>
      <c r="G49" s="92"/>
    </row>
    <row r="50" spans="2:7" x14ac:dyDescent="0.2">
      <c r="B50" s="282"/>
      <c r="C50" s="281"/>
      <c r="D50" s="92"/>
      <c r="E50" s="283"/>
      <c r="F50" s="283"/>
      <c r="G50" s="92"/>
    </row>
    <row r="51" spans="2:7" x14ac:dyDescent="0.2">
      <c r="B51" s="282"/>
      <c r="C51" s="281"/>
      <c r="D51" s="92"/>
      <c r="E51" s="283"/>
      <c r="F51" s="283"/>
      <c r="G51" s="92"/>
    </row>
    <row r="52" spans="2:7" x14ac:dyDescent="0.2">
      <c r="B52" s="282"/>
      <c r="C52" s="281"/>
      <c r="D52" s="92"/>
      <c r="E52" s="283"/>
      <c r="F52" s="283"/>
      <c r="G52" s="92"/>
    </row>
    <row r="53" spans="2:7" x14ac:dyDescent="0.2">
      <c r="B53" s="282"/>
      <c r="C53" s="281"/>
      <c r="D53" s="92"/>
      <c r="E53" s="283"/>
      <c r="F53" s="283"/>
      <c r="G53" s="92"/>
    </row>
    <row r="54" spans="2:7" x14ac:dyDescent="0.2">
      <c r="B54" s="282"/>
      <c r="C54" s="281"/>
      <c r="D54" s="92"/>
      <c r="E54" s="283"/>
      <c r="F54" s="283"/>
      <c r="G54" s="92"/>
    </row>
    <row r="55" spans="2:7" x14ac:dyDescent="0.2">
      <c r="B55" s="282"/>
      <c r="C55" s="281"/>
      <c r="D55" s="92"/>
      <c r="E55" s="283"/>
      <c r="F55" s="283"/>
      <c r="G55" s="92"/>
    </row>
    <row r="56" spans="2:7" x14ac:dyDescent="0.2">
      <c r="B56" s="282"/>
      <c r="C56" s="281"/>
      <c r="D56" s="92"/>
      <c r="E56" s="283"/>
      <c r="F56" s="283"/>
      <c r="G56" s="92"/>
    </row>
    <row r="57" spans="2:7" x14ac:dyDescent="0.2">
      <c r="B57" s="282"/>
      <c r="C57" s="281"/>
      <c r="D57" s="92"/>
      <c r="E57" s="283"/>
      <c r="F57" s="283"/>
      <c r="G57" s="92"/>
    </row>
    <row r="58" spans="2:7" x14ac:dyDescent="0.2">
      <c r="B58" s="282"/>
      <c r="C58" s="281"/>
      <c r="D58" s="92"/>
      <c r="E58" s="283"/>
      <c r="F58" s="283"/>
      <c r="G58" s="92"/>
    </row>
    <row r="59" spans="2:7" x14ac:dyDescent="0.2">
      <c r="B59" s="282"/>
      <c r="C59" s="281"/>
      <c r="D59" s="92"/>
      <c r="E59" s="283"/>
      <c r="F59" s="283"/>
      <c r="G59" s="92"/>
    </row>
    <row r="60" spans="2:7" x14ac:dyDescent="0.2">
      <c r="B60" s="282"/>
      <c r="C60" s="281"/>
      <c r="D60" s="92"/>
      <c r="E60" s="283"/>
      <c r="F60" s="283"/>
      <c r="G60" s="92"/>
    </row>
    <row r="61" spans="2:7" x14ac:dyDescent="0.2">
      <c r="B61" s="282"/>
      <c r="C61" s="281"/>
      <c r="D61" s="92"/>
      <c r="E61" s="283"/>
      <c r="F61" s="283"/>
      <c r="G61" s="92"/>
    </row>
    <row r="62" spans="2:7" x14ac:dyDescent="0.2">
      <c r="B62" s="282"/>
      <c r="C62" s="281"/>
      <c r="D62" s="92"/>
      <c r="E62" s="283"/>
      <c r="F62" s="283"/>
      <c r="G62" s="92"/>
    </row>
    <row r="63" spans="2:7" x14ac:dyDescent="0.2">
      <c r="B63" s="282"/>
      <c r="C63" s="281"/>
      <c r="D63" s="92"/>
      <c r="E63" s="283"/>
      <c r="F63" s="283"/>
      <c r="G63" s="92"/>
    </row>
    <row r="64" spans="2:7" x14ac:dyDescent="0.2">
      <c r="B64" s="282"/>
      <c r="C64" s="281"/>
      <c r="D64" s="92"/>
      <c r="E64" s="283"/>
      <c r="F64" s="283"/>
      <c r="G64" s="92"/>
    </row>
    <row r="65" spans="2:7" x14ac:dyDescent="0.2">
      <c r="B65" s="282"/>
      <c r="C65" s="281"/>
      <c r="D65" s="92"/>
      <c r="E65" s="283"/>
      <c r="F65" s="283"/>
      <c r="G65" s="92"/>
    </row>
    <row r="66" spans="2:7" x14ac:dyDescent="0.2">
      <c r="B66" s="282"/>
      <c r="C66" s="281"/>
      <c r="D66" s="92"/>
      <c r="E66" s="283"/>
      <c r="F66" s="283"/>
      <c r="G66" s="92"/>
    </row>
    <row r="67" spans="2:7" x14ac:dyDescent="0.2">
      <c r="B67" s="282"/>
      <c r="C67" s="281"/>
      <c r="D67" s="92"/>
      <c r="E67" s="283"/>
      <c r="F67" s="283"/>
      <c r="G67" s="92"/>
    </row>
    <row r="68" spans="2:7" x14ac:dyDescent="0.2">
      <c r="B68" s="282"/>
      <c r="C68" s="281"/>
      <c r="D68" s="92"/>
      <c r="E68" s="283"/>
      <c r="F68" s="283"/>
      <c r="G68" s="92"/>
    </row>
    <row r="69" spans="2:7" x14ac:dyDescent="0.2">
      <c r="B69" s="282"/>
      <c r="C69" s="281"/>
      <c r="D69" s="92"/>
      <c r="E69" s="283"/>
      <c r="F69" s="283"/>
      <c r="G69" s="92"/>
    </row>
    <row r="70" spans="2:7" x14ac:dyDescent="0.2">
      <c r="B70" s="282"/>
      <c r="C70" s="281"/>
      <c r="D70" s="92"/>
      <c r="E70" s="283"/>
      <c r="F70" s="283"/>
      <c r="G70" s="92"/>
    </row>
    <row r="71" spans="2:7" x14ac:dyDescent="0.2">
      <c r="B71" s="282"/>
      <c r="C71" s="281"/>
      <c r="D71" s="92"/>
      <c r="E71" s="283"/>
      <c r="F71" s="283"/>
      <c r="G71" s="92"/>
    </row>
    <row r="72" spans="2:7" x14ac:dyDescent="0.2">
      <c r="B72" s="282"/>
      <c r="C72" s="281"/>
      <c r="D72" s="92"/>
      <c r="E72" s="283"/>
      <c r="F72" s="283"/>
      <c r="G72" s="92"/>
    </row>
    <row r="73" spans="2:7" x14ac:dyDescent="0.2">
      <c r="B73" s="282"/>
      <c r="C73" s="281"/>
      <c r="D73" s="92"/>
      <c r="E73" s="283"/>
      <c r="F73" s="283"/>
      <c r="G73" s="92"/>
    </row>
    <row r="74" spans="2:7" x14ac:dyDescent="0.2">
      <c r="B74" s="282"/>
      <c r="C74" s="281"/>
      <c r="D74" s="92"/>
      <c r="E74" s="283"/>
      <c r="F74" s="283"/>
      <c r="G74" s="92"/>
    </row>
    <row r="75" spans="2:7" x14ac:dyDescent="0.2">
      <c r="B75" s="282"/>
      <c r="C75" s="281"/>
      <c r="D75" s="92"/>
      <c r="E75" s="283"/>
      <c r="F75" s="283"/>
      <c r="G75" s="92"/>
    </row>
    <row r="76" spans="2:7" x14ac:dyDescent="0.2">
      <c r="B76" s="282"/>
      <c r="C76" s="281"/>
      <c r="D76" s="92"/>
      <c r="E76" s="283"/>
      <c r="F76" s="283"/>
      <c r="G76" s="92"/>
    </row>
    <row r="77" spans="2:7" x14ac:dyDescent="0.2">
      <c r="B77" s="282"/>
      <c r="C77" s="281"/>
      <c r="D77" s="92"/>
      <c r="E77" s="283"/>
      <c r="F77" s="283"/>
      <c r="G77" s="92"/>
    </row>
    <row r="78" spans="2:7" x14ac:dyDescent="0.2">
      <c r="B78" s="282"/>
      <c r="C78" s="281"/>
      <c r="D78" s="92"/>
      <c r="E78" s="283"/>
      <c r="F78" s="283"/>
      <c r="G78" s="92"/>
    </row>
    <row r="79" spans="2:7" x14ac:dyDescent="0.2">
      <c r="B79" s="282"/>
      <c r="C79" s="281"/>
      <c r="D79" s="92"/>
      <c r="E79" s="283"/>
      <c r="F79" s="283"/>
      <c r="G79" s="92"/>
    </row>
    <row r="80" spans="2:7" x14ac:dyDescent="0.2">
      <c r="B80" s="282"/>
      <c r="C80" s="281"/>
      <c r="D80" s="92"/>
      <c r="E80" s="283"/>
      <c r="F80" s="283"/>
      <c r="G80" s="92"/>
    </row>
    <row r="81" spans="2:7" x14ac:dyDescent="0.2">
      <c r="B81" s="282"/>
      <c r="C81" s="281"/>
      <c r="D81" s="92"/>
      <c r="E81" s="283"/>
      <c r="F81" s="283"/>
      <c r="G81" s="92"/>
    </row>
    <row r="82" spans="2:7" x14ac:dyDescent="0.2">
      <c r="B82" s="282"/>
      <c r="C82" s="281"/>
      <c r="D82" s="92"/>
      <c r="E82" s="283"/>
      <c r="F82" s="283"/>
      <c r="G82" s="92"/>
    </row>
    <row r="83" spans="2:7" x14ac:dyDescent="0.2">
      <c r="B83" s="282"/>
      <c r="C83" s="281"/>
      <c r="D83" s="92"/>
      <c r="E83" s="283"/>
      <c r="F83" s="283"/>
      <c r="G83" s="92"/>
    </row>
    <row r="84" spans="2:7" x14ac:dyDescent="0.2">
      <c r="B84" s="282"/>
      <c r="C84" s="281"/>
      <c r="D84" s="92"/>
      <c r="E84" s="283"/>
      <c r="F84" s="283"/>
      <c r="G84" s="92"/>
    </row>
    <row r="85" spans="2:7" x14ac:dyDescent="0.2">
      <c r="B85" s="282"/>
      <c r="C85" s="281"/>
      <c r="D85" s="92"/>
      <c r="E85" s="283"/>
      <c r="F85" s="283"/>
      <c r="G85" s="92"/>
    </row>
    <row r="86" spans="2:7" x14ac:dyDescent="0.2">
      <c r="B86" s="282"/>
      <c r="C86" s="281"/>
      <c r="D86" s="92"/>
      <c r="E86" s="283"/>
      <c r="F86" s="283"/>
      <c r="G86" s="92"/>
    </row>
    <row r="87" spans="2:7" x14ac:dyDescent="0.2">
      <c r="B87" s="282"/>
      <c r="C87" s="281"/>
      <c r="D87" s="92"/>
      <c r="E87" s="283"/>
      <c r="F87" s="283"/>
      <c r="G87" s="92"/>
    </row>
    <row r="88" spans="2:7" x14ac:dyDescent="0.2">
      <c r="B88" s="282"/>
      <c r="C88" s="281"/>
      <c r="D88" s="92"/>
      <c r="E88" s="283"/>
      <c r="F88" s="283"/>
      <c r="G88" s="92"/>
    </row>
    <row r="89" spans="2:7" x14ac:dyDescent="0.2">
      <c r="B89" s="282"/>
      <c r="C89" s="281"/>
      <c r="D89" s="92"/>
      <c r="E89" s="283"/>
      <c r="F89" s="283"/>
      <c r="G89" s="92"/>
    </row>
    <row r="90" spans="2:7" x14ac:dyDescent="0.2">
      <c r="B90" s="282"/>
      <c r="C90" s="281"/>
      <c r="D90" s="92"/>
      <c r="E90" s="283"/>
      <c r="F90" s="283"/>
      <c r="G90" s="92"/>
    </row>
    <row r="91" spans="2:7" x14ac:dyDescent="0.2">
      <c r="B91" s="282"/>
      <c r="C91" s="281"/>
      <c r="D91" s="92"/>
      <c r="E91" s="283"/>
      <c r="F91" s="283"/>
      <c r="G91" s="92"/>
    </row>
    <row r="92" spans="2:7" x14ac:dyDescent="0.2">
      <c r="B92" s="282"/>
      <c r="C92" s="281"/>
      <c r="D92" s="92"/>
      <c r="E92" s="283"/>
      <c r="F92" s="283"/>
      <c r="G92" s="92"/>
    </row>
    <row r="93" spans="2:7" x14ac:dyDescent="0.2">
      <c r="B93" s="282"/>
      <c r="C93" s="281"/>
      <c r="D93" s="92"/>
      <c r="E93" s="283"/>
      <c r="F93" s="283"/>
      <c r="G93" s="92"/>
    </row>
    <row r="94" spans="2:7" x14ac:dyDescent="0.2">
      <c r="B94" s="282"/>
      <c r="C94" s="281"/>
      <c r="D94" s="92"/>
      <c r="E94" s="283"/>
      <c r="F94" s="283"/>
      <c r="G94" s="92"/>
    </row>
    <row r="95" spans="2:7" x14ac:dyDescent="0.2">
      <c r="B95" s="282"/>
      <c r="C95" s="281"/>
      <c r="D95" s="92"/>
      <c r="E95" s="283"/>
      <c r="F95" s="283"/>
      <c r="G95" s="92"/>
    </row>
    <row r="96" spans="2:7" x14ac:dyDescent="0.2">
      <c r="B96" s="282"/>
      <c r="C96" s="281"/>
      <c r="D96" s="92"/>
      <c r="E96" s="283"/>
      <c r="F96" s="283"/>
      <c r="G96" s="92"/>
    </row>
    <row r="97" spans="2:7" x14ac:dyDescent="0.2">
      <c r="B97" s="282"/>
      <c r="C97" s="281"/>
      <c r="D97" s="92"/>
      <c r="E97" s="283"/>
      <c r="F97" s="283"/>
      <c r="G97" s="92"/>
    </row>
    <row r="98" spans="2:7" x14ac:dyDescent="0.2">
      <c r="B98" s="282"/>
      <c r="C98" s="281"/>
      <c r="D98" s="92"/>
      <c r="E98" s="283"/>
      <c r="F98" s="283"/>
      <c r="G98" s="92"/>
    </row>
    <row r="99" spans="2:7" x14ac:dyDescent="0.2">
      <c r="B99" s="282"/>
      <c r="C99" s="281"/>
      <c r="D99" s="92"/>
      <c r="E99" s="283"/>
      <c r="F99" s="283"/>
      <c r="G99" s="92"/>
    </row>
    <row r="100" spans="2:7" x14ac:dyDescent="0.2">
      <c r="B100" s="282"/>
      <c r="C100" s="281"/>
      <c r="D100" s="92"/>
      <c r="E100" s="283"/>
      <c r="F100" s="283"/>
      <c r="G100" s="92"/>
    </row>
    <row r="101" spans="2:7" x14ac:dyDescent="0.2">
      <c r="B101" s="282"/>
      <c r="C101" s="281"/>
      <c r="D101" s="92"/>
      <c r="E101" s="283"/>
      <c r="F101" s="283"/>
      <c r="G101" s="92"/>
    </row>
    <row r="102" spans="2:7" x14ac:dyDescent="0.2">
      <c r="B102" s="282"/>
      <c r="C102" s="281"/>
      <c r="D102" s="92"/>
      <c r="E102" s="283"/>
      <c r="F102" s="283"/>
      <c r="G102" s="92"/>
    </row>
    <row r="103" spans="2:7" x14ac:dyDescent="0.2">
      <c r="B103" s="282"/>
      <c r="C103" s="281"/>
      <c r="D103" s="92"/>
      <c r="E103" s="283"/>
      <c r="F103" s="283"/>
      <c r="G103" s="92"/>
    </row>
    <row r="104" spans="2:7" x14ac:dyDescent="0.2">
      <c r="B104" s="282"/>
      <c r="C104" s="281"/>
      <c r="D104" s="92"/>
      <c r="E104" s="283"/>
      <c r="F104" s="283"/>
      <c r="G104" s="92"/>
    </row>
    <row r="105" spans="2:7" x14ac:dyDescent="0.2">
      <c r="B105" s="282"/>
      <c r="C105" s="281"/>
      <c r="D105" s="92"/>
      <c r="E105" s="283"/>
      <c r="F105" s="283"/>
      <c r="G105" s="92"/>
    </row>
    <row r="106" spans="2:7" x14ac:dyDescent="0.2">
      <c r="B106" s="282"/>
      <c r="C106" s="281"/>
      <c r="D106" s="92"/>
      <c r="E106" s="283"/>
      <c r="F106" s="283"/>
      <c r="G106" s="92"/>
    </row>
    <row r="107" spans="2:7" x14ac:dyDescent="0.2">
      <c r="B107" s="282"/>
      <c r="C107" s="281"/>
      <c r="D107" s="92"/>
      <c r="E107" s="283"/>
      <c r="F107" s="283"/>
      <c r="G107" s="92"/>
    </row>
    <row r="108" spans="2:7" x14ac:dyDescent="0.2">
      <c r="B108" s="282"/>
      <c r="C108" s="281"/>
      <c r="D108" s="92"/>
      <c r="E108" s="283"/>
      <c r="F108" s="283"/>
      <c r="G108" s="92"/>
    </row>
    <row r="109" spans="2:7" x14ac:dyDescent="0.2">
      <c r="B109" s="282"/>
      <c r="C109" s="281"/>
      <c r="D109" s="92"/>
      <c r="E109" s="283"/>
      <c r="F109" s="283"/>
      <c r="G109" s="92"/>
    </row>
    <row r="110" spans="2:7" x14ac:dyDescent="0.2">
      <c r="B110" s="282"/>
      <c r="C110" s="281"/>
      <c r="D110" s="92"/>
      <c r="E110" s="283"/>
      <c r="F110" s="283"/>
      <c r="G110" s="92"/>
    </row>
    <row r="111" spans="2:7" x14ac:dyDescent="0.2">
      <c r="B111" s="282"/>
      <c r="C111" s="281"/>
      <c r="D111" s="92"/>
      <c r="E111" s="283"/>
      <c r="F111" s="283"/>
      <c r="G111" s="92"/>
    </row>
    <row r="112" spans="2:7" x14ac:dyDescent="0.2">
      <c r="B112" s="282"/>
      <c r="C112" s="281"/>
      <c r="D112" s="92"/>
      <c r="E112" s="283"/>
      <c r="F112" s="283"/>
      <c r="G112" s="92"/>
    </row>
    <row r="113" spans="2:7" x14ac:dyDescent="0.2">
      <c r="B113" s="282"/>
      <c r="C113" s="281"/>
      <c r="D113" s="92"/>
      <c r="E113" s="283"/>
      <c r="F113" s="283"/>
      <c r="G113" s="92"/>
    </row>
    <row r="114" spans="2:7" x14ac:dyDescent="0.2">
      <c r="B114" s="282"/>
      <c r="C114" s="281"/>
      <c r="D114" s="92"/>
      <c r="E114" s="283"/>
      <c r="F114" s="283"/>
      <c r="G114" s="92"/>
    </row>
    <row r="115" spans="2:7" x14ac:dyDescent="0.2">
      <c r="B115" s="282"/>
      <c r="C115" s="281"/>
      <c r="D115" s="92"/>
      <c r="E115" s="283"/>
      <c r="F115" s="283"/>
      <c r="G115" s="92"/>
    </row>
    <row r="116" spans="2:7" x14ac:dyDescent="0.2">
      <c r="B116" s="282"/>
      <c r="C116" s="281"/>
      <c r="D116" s="92"/>
      <c r="E116" s="283"/>
      <c r="F116" s="283"/>
      <c r="G116" s="92"/>
    </row>
    <row r="117" spans="2:7" x14ac:dyDescent="0.2">
      <c r="B117" s="282"/>
      <c r="C117" s="281"/>
      <c r="D117" s="92"/>
      <c r="E117" s="283"/>
      <c r="F117" s="283"/>
      <c r="G117" s="92"/>
    </row>
    <row r="118" spans="2:7" x14ac:dyDescent="0.2">
      <c r="B118" s="282"/>
      <c r="C118" s="281"/>
      <c r="D118" s="92"/>
      <c r="E118" s="283"/>
      <c r="F118" s="283"/>
      <c r="G118" s="92"/>
    </row>
    <row r="119" spans="2:7" x14ac:dyDescent="0.2">
      <c r="B119" s="282"/>
      <c r="C119" s="281"/>
      <c r="D119" s="92"/>
      <c r="E119" s="283"/>
      <c r="F119" s="283"/>
      <c r="G119" s="92"/>
    </row>
    <row r="120" spans="2:7" x14ac:dyDescent="0.2">
      <c r="B120" s="282"/>
      <c r="C120" s="281"/>
      <c r="D120" s="92"/>
      <c r="E120" s="283"/>
      <c r="F120" s="283"/>
      <c r="G120" s="92"/>
    </row>
    <row r="121" spans="2:7" x14ac:dyDescent="0.2">
      <c r="B121" s="282"/>
      <c r="C121" s="281"/>
      <c r="D121" s="92"/>
      <c r="E121" s="283"/>
      <c r="F121" s="283"/>
      <c r="G121" s="92"/>
    </row>
    <row r="122" spans="2:7" x14ac:dyDescent="0.2">
      <c r="B122" s="282"/>
      <c r="C122" s="281"/>
      <c r="D122" s="92"/>
      <c r="E122" s="283"/>
      <c r="F122" s="283"/>
      <c r="G122" s="92"/>
    </row>
    <row r="123" spans="2:7" x14ac:dyDescent="0.2">
      <c r="B123" s="282"/>
      <c r="C123" s="281"/>
      <c r="D123" s="92"/>
      <c r="E123" s="283"/>
      <c r="F123" s="283"/>
      <c r="G123" s="92"/>
    </row>
    <row r="124" spans="2:7" x14ac:dyDescent="0.2">
      <c r="B124" s="282"/>
      <c r="C124" s="281"/>
      <c r="D124" s="92"/>
      <c r="E124" s="283"/>
      <c r="F124" s="283"/>
      <c r="G124" s="92"/>
    </row>
    <row r="125" spans="2:7" x14ac:dyDescent="0.2">
      <c r="B125" s="282"/>
      <c r="C125" s="281"/>
      <c r="D125" s="92"/>
      <c r="E125" s="283"/>
      <c r="F125" s="283"/>
      <c r="G125" s="92"/>
    </row>
    <row r="126" spans="2:7" x14ac:dyDescent="0.2">
      <c r="B126" s="282"/>
      <c r="C126" s="281"/>
      <c r="D126" s="92"/>
      <c r="E126" s="283"/>
      <c r="F126" s="283"/>
      <c r="G126" s="92"/>
    </row>
    <row r="127" spans="2:7" x14ac:dyDescent="0.2">
      <c r="B127" s="282"/>
      <c r="C127" s="281"/>
      <c r="D127" s="92"/>
      <c r="E127" s="283"/>
      <c r="F127" s="283"/>
      <c r="G127" s="92"/>
    </row>
    <row r="128" spans="2:7" x14ac:dyDescent="0.2">
      <c r="B128" s="282"/>
      <c r="C128" s="281"/>
      <c r="D128" s="92"/>
      <c r="E128" s="283"/>
      <c r="F128" s="283"/>
      <c r="G128" s="92"/>
    </row>
    <row r="129" spans="2:7" x14ac:dyDescent="0.2">
      <c r="B129" s="282"/>
      <c r="C129" s="281"/>
      <c r="D129" s="92"/>
      <c r="E129" s="283"/>
      <c r="F129" s="283"/>
      <c r="G129" s="92"/>
    </row>
    <row r="130" spans="2:7" x14ac:dyDescent="0.2">
      <c r="B130" s="282"/>
      <c r="C130" s="281"/>
      <c r="D130" s="92"/>
      <c r="E130" s="283"/>
      <c r="F130" s="283"/>
      <c r="G130" s="92"/>
    </row>
    <row r="131" spans="2:7" x14ac:dyDescent="0.2">
      <c r="B131" s="282"/>
      <c r="C131" s="281"/>
      <c r="D131" s="92"/>
      <c r="E131" s="283"/>
      <c r="F131" s="283"/>
      <c r="G131" s="92"/>
    </row>
    <row r="132" spans="2:7" x14ac:dyDescent="0.2">
      <c r="B132" s="282"/>
      <c r="C132" s="281"/>
      <c r="D132" s="92"/>
      <c r="E132" s="283"/>
      <c r="F132" s="283"/>
      <c r="G132" s="92"/>
    </row>
    <row r="133" spans="2:7" x14ac:dyDescent="0.2">
      <c r="B133" s="282"/>
      <c r="C133" s="281"/>
      <c r="D133" s="92"/>
      <c r="E133" s="283"/>
      <c r="F133" s="283"/>
      <c r="G133" s="92"/>
    </row>
    <row r="134" spans="2:7" x14ac:dyDescent="0.2">
      <c r="B134" s="282"/>
      <c r="C134" s="281"/>
      <c r="D134" s="92"/>
      <c r="E134" s="283"/>
      <c r="F134" s="283"/>
      <c r="G134" s="92"/>
    </row>
    <row r="135" spans="2:7" x14ac:dyDescent="0.2">
      <c r="B135" s="282"/>
      <c r="C135" s="281"/>
      <c r="D135" s="92"/>
      <c r="E135" s="283"/>
      <c r="F135" s="283"/>
      <c r="G135" s="92"/>
    </row>
    <row r="136" spans="2:7" x14ac:dyDescent="0.2">
      <c r="B136" s="282"/>
      <c r="C136" s="281"/>
      <c r="D136" s="92"/>
      <c r="E136" s="283"/>
      <c r="F136" s="283"/>
      <c r="G136" s="92"/>
    </row>
    <row r="137" spans="2:7" x14ac:dyDescent="0.2">
      <c r="B137" s="282"/>
      <c r="C137" s="281"/>
      <c r="D137" s="92"/>
      <c r="E137" s="283"/>
      <c r="F137" s="283"/>
      <c r="G137" s="92"/>
    </row>
    <row r="138" spans="2:7" x14ac:dyDescent="0.2">
      <c r="B138" s="282"/>
      <c r="C138" s="281"/>
      <c r="D138" s="92"/>
      <c r="E138" s="283"/>
      <c r="F138" s="283"/>
      <c r="G138" s="92"/>
    </row>
    <row r="139" spans="2:7" x14ac:dyDescent="0.2">
      <c r="B139" s="282"/>
      <c r="C139" s="281"/>
      <c r="D139" s="92"/>
      <c r="E139" s="283"/>
      <c r="F139" s="283"/>
      <c r="G139" s="92"/>
    </row>
    <row r="140" spans="2:7" x14ac:dyDescent="0.2">
      <c r="B140" s="282"/>
      <c r="C140" s="281"/>
      <c r="D140" s="92"/>
      <c r="E140" s="283"/>
      <c r="F140" s="283"/>
      <c r="G140" s="92"/>
    </row>
    <row r="141" spans="2:7" x14ac:dyDescent="0.2">
      <c r="B141" s="282"/>
      <c r="C141" s="281"/>
      <c r="D141" s="92"/>
      <c r="E141" s="283"/>
      <c r="F141" s="283"/>
      <c r="G141" s="92"/>
    </row>
    <row r="142" spans="2:7" x14ac:dyDescent="0.2">
      <c r="B142" s="282"/>
      <c r="C142" s="281"/>
      <c r="D142" s="92"/>
      <c r="E142" s="283"/>
      <c r="F142" s="283"/>
      <c r="G142" s="92"/>
    </row>
    <row r="143" spans="2:7" x14ac:dyDescent="0.2">
      <c r="B143" s="282"/>
      <c r="C143" s="281"/>
      <c r="D143" s="92"/>
      <c r="E143" s="283"/>
      <c r="F143" s="283"/>
      <c r="G143" s="92"/>
    </row>
    <row r="144" spans="2:7" x14ac:dyDescent="0.2">
      <c r="B144" s="282"/>
      <c r="C144" s="281"/>
      <c r="D144" s="92"/>
      <c r="E144" s="283"/>
      <c r="F144" s="283"/>
      <c r="G144" s="92"/>
    </row>
    <row r="145" spans="2:7" x14ac:dyDescent="0.2">
      <c r="B145" s="282"/>
      <c r="C145" s="281"/>
      <c r="D145" s="92"/>
      <c r="E145" s="283"/>
      <c r="F145" s="283"/>
      <c r="G145" s="92"/>
    </row>
    <row r="146" spans="2:7" x14ac:dyDescent="0.2">
      <c r="B146" s="282"/>
      <c r="C146" s="281"/>
      <c r="D146" s="92"/>
      <c r="E146" s="283"/>
      <c r="F146" s="283"/>
      <c r="G146" s="92"/>
    </row>
    <row r="147" spans="2:7" x14ac:dyDescent="0.2">
      <c r="B147" s="282"/>
      <c r="C147" s="281"/>
      <c r="D147" s="92"/>
      <c r="E147" s="283"/>
      <c r="F147" s="283"/>
      <c r="G147" s="92"/>
    </row>
    <row r="148" spans="2:7" x14ac:dyDescent="0.2">
      <c r="B148" s="282"/>
      <c r="C148" s="281"/>
      <c r="D148" s="92"/>
      <c r="E148" s="283"/>
      <c r="F148" s="283"/>
      <c r="G148" s="92"/>
    </row>
    <row r="149" spans="2:7" x14ac:dyDescent="0.2">
      <c r="B149" s="282"/>
      <c r="C149" s="281"/>
      <c r="D149" s="92"/>
      <c r="E149" s="283"/>
      <c r="F149" s="283"/>
      <c r="G149" s="92"/>
    </row>
    <row r="150" spans="2:7" x14ac:dyDescent="0.2">
      <c r="B150" s="282"/>
      <c r="C150" s="281"/>
      <c r="D150" s="92"/>
      <c r="E150" s="283"/>
      <c r="F150" s="283"/>
      <c r="G150" s="92"/>
    </row>
    <row r="151" spans="2:7" x14ac:dyDescent="0.2">
      <c r="B151" s="282"/>
      <c r="C151" s="281"/>
      <c r="D151" s="92"/>
      <c r="E151" s="283"/>
      <c r="F151" s="283"/>
      <c r="G151" s="92"/>
    </row>
    <row r="152" spans="2:7" x14ac:dyDescent="0.2">
      <c r="B152" s="282"/>
      <c r="C152" s="281"/>
      <c r="D152" s="92"/>
      <c r="E152" s="283"/>
      <c r="F152" s="283"/>
      <c r="G152" s="92"/>
    </row>
    <row r="153" spans="2:7" x14ac:dyDescent="0.2">
      <c r="B153" s="282"/>
      <c r="C153" s="281"/>
      <c r="D153" s="92"/>
      <c r="E153" s="283"/>
      <c r="F153" s="283"/>
      <c r="G153" s="92"/>
    </row>
    <row r="154" spans="2:7" x14ac:dyDescent="0.2">
      <c r="B154" s="282"/>
      <c r="C154" s="281"/>
      <c r="D154" s="92"/>
      <c r="E154" s="283"/>
      <c r="F154" s="283"/>
      <c r="G154" s="92"/>
    </row>
    <row r="155" spans="2:7" x14ac:dyDescent="0.2">
      <c r="B155" s="282"/>
      <c r="C155" s="281"/>
      <c r="D155" s="92"/>
      <c r="E155" s="283"/>
      <c r="F155" s="283"/>
      <c r="G155" s="92"/>
    </row>
    <row r="156" spans="2:7" x14ac:dyDescent="0.2">
      <c r="B156" s="282"/>
      <c r="C156" s="281"/>
      <c r="D156" s="92"/>
      <c r="E156" s="283"/>
      <c r="F156" s="283"/>
      <c r="G156" s="92"/>
    </row>
    <row r="157" spans="2:7" x14ac:dyDescent="0.2">
      <c r="B157" s="282"/>
      <c r="C157" s="281"/>
      <c r="D157" s="92"/>
      <c r="E157" s="283"/>
      <c r="F157" s="283"/>
      <c r="G157" s="92"/>
    </row>
    <row r="158" spans="2:7" x14ac:dyDescent="0.2">
      <c r="B158" s="282"/>
      <c r="C158" s="281"/>
      <c r="D158" s="92"/>
      <c r="E158" s="283"/>
      <c r="F158" s="283"/>
      <c r="G158" s="92"/>
    </row>
    <row r="159" spans="2:7" x14ac:dyDescent="0.2">
      <c r="B159" s="282"/>
      <c r="C159" s="281"/>
      <c r="D159" s="92"/>
      <c r="E159" s="283"/>
      <c r="F159" s="283"/>
      <c r="G159" s="92"/>
    </row>
    <row r="160" spans="2:7" x14ac:dyDescent="0.2">
      <c r="B160" s="282"/>
      <c r="C160" s="281"/>
      <c r="D160" s="92"/>
      <c r="E160" s="283"/>
      <c r="F160" s="283"/>
      <c r="G160" s="92"/>
    </row>
    <row r="161" spans="2:7" x14ac:dyDescent="0.2">
      <c r="B161" s="282"/>
      <c r="C161" s="281"/>
      <c r="D161" s="92"/>
      <c r="E161" s="283"/>
      <c r="F161" s="283"/>
      <c r="G161" s="92"/>
    </row>
    <row r="162" spans="2:7" x14ac:dyDescent="0.2">
      <c r="B162" s="282"/>
      <c r="C162" s="281"/>
      <c r="D162" s="92"/>
      <c r="E162" s="283"/>
      <c r="F162" s="283"/>
      <c r="G162" s="92"/>
    </row>
    <row r="163" spans="2:7" x14ac:dyDescent="0.2">
      <c r="B163" s="282"/>
      <c r="C163" s="281"/>
      <c r="D163" s="92"/>
      <c r="E163" s="283"/>
      <c r="F163" s="283"/>
      <c r="G163" s="92"/>
    </row>
    <row r="164" spans="2:7" x14ac:dyDescent="0.2">
      <c r="B164" s="282"/>
      <c r="C164" s="281"/>
      <c r="D164" s="92"/>
      <c r="E164" s="283"/>
      <c r="F164" s="283"/>
      <c r="G164" s="92"/>
    </row>
    <row r="165" spans="2:7" x14ac:dyDescent="0.2">
      <c r="B165" s="282"/>
      <c r="C165" s="281"/>
      <c r="D165" s="92"/>
      <c r="E165" s="283"/>
      <c r="F165" s="283"/>
      <c r="G165" s="92"/>
    </row>
    <row r="166" spans="2:7" x14ac:dyDescent="0.2">
      <c r="B166" s="282"/>
      <c r="C166" s="281"/>
      <c r="D166" s="92"/>
      <c r="E166" s="283"/>
      <c r="F166" s="283"/>
      <c r="G166" s="92"/>
    </row>
    <row r="167" spans="2:7" x14ac:dyDescent="0.2">
      <c r="B167" s="282"/>
      <c r="C167" s="281"/>
      <c r="D167" s="92"/>
      <c r="E167" s="283"/>
      <c r="F167" s="283"/>
      <c r="G167" s="92"/>
    </row>
    <row r="168" spans="2:7" x14ac:dyDescent="0.2">
      <c r="B168" s="282"/>
      <c r="C168" s="281"/>
      <c r="D168" s="92"/>
      <c r="E168" s="283"/>
      <c r="F168" s="283"/>
      <c r="G168" s="92"/>
    </row>
    <row r="169" spans="2:7" x14ac:dyDescent="0.2">
      <c r="B169" s="282"/>
      <c r="C169" s="281"/>
      <c r="D169" s="92"/>
      <c r="E169" s="283"/>
      <c r="F169" s="283"/>
      <c r="G169" s="92"/>
    </row>
    <row r="170" spans="2:7" x14ac:dyDescent="0.2">
      <c r="B170" s="282"/>
      <c r="C170" s="281"/>
      <c r="D170" s="92"/>
      <c r="E170" s="283"/>
      <c r="F170" s="283"/>
      <c r="G170" s="92"/>
    </row>
    <row r="171" spans="2:7" x14ac:dyDescent="0.2">
      <c r="B171" s="282"/>
      <c r="C171" s="281"/>
      <c r="D171" s="92"/>
      <c r="E171" s="283"/>
      <c r="F171" s="283"/>
      <c r="G171" s="92"/>
    </row>
    <row r="172" spans="2:7" x14ac:dyDescent="0.2">
      <c r="B172" s="282"/>
      <c r="C172" s="281"/>
      <c r="D172" s="92"/>
      <c r="E172" s="283"/>
      <c r="F172" s="283"/>
      <c r="G172" s="92"/>
    </row>
    <row r="173" spans="2:7" x14ac:dyDescent="0.2">
      <c r="B173" s="282"/>
      <c r="C173" s="281"/>
      <c r="D173" s="92"/>
      <c r="E173" s="283"/>
      <c r="F173" s="283"/>
      <c r="G173" s="92"/>
    </row>
    <row r="174" spans="2:7" x14ac:dyDescent="0.2">
      <c r="B174" s="282"/>
      <c r="C174" s="281"/>
      <c r="D174" s="92"/>
      <c r="E174" s="283"/>
      <c r="F174" s="283"/>
      <c r="G174" s="92"/>
    </row>
    <row r="175" spans="2:7" x14ac:dyDescent="0.2">
      <c r="B175" s="282"/>
      <c r="C175" s="281"/>
      <c r="D175" s="92"/>
      <c r="E175" s="283"/>
      <c r="F175" s="283"/>
      <c r="G175" s="92"/>
    </row>
    <row r="176" spans="2:7" x14ac:dyDescent="0.2">
      <c r="B176" s="282"/>
      <c r="C176" s="281"/>
      <c r="D176" s="92"/>
      <c r="E176" s="283"/>
      <c r="F176" s="283"/>
      <c r="G176" s="92"/>
    </row>
    <row r="177" spans="2:7" x14ac:dyDescent="0.2">
      <c r="B177" s="282"/>
      <c r="C177" s="281"/>
      <c r="D177" s="92"/>
      <c r="E177" s="283"/>
      <c r="F177" s="283"/>
      <c r="G177" s="92"/>
    </row>
    <row r="178" spans="2:7" x14ac:dyDescent="0.2">
      <c r="B178" s="282"/>
      <c r="C178" s="281"/>
      <c r="D178" s="92"/>
      <c r="E178" s="283"/>
      <c r="F178" s="283"/>
      <c r="G178" s="92"/>
    </row>
    <row r="179" spans="2:7" x14ac:dyDescent="0.2">
      <c r="B179" s="282"/>
      <c r="C179" s="281"/>
      <c r="D179" s="92"/>
      <c r="E179" s="283"/>
      <c r="F179" s="283"/>
      <c r="G179" s="92"/>
    </row>
    <row r="180" spans="2:7" x14ac:dyDescent="0.2">
      <c r="B180" s="282"/>
      <c r="C180" s="281"/>
      <c r="D180" s="92"/>
      <c r="E180" s="283"/>
      <c r="F180" s="283"/>
      <c r="G180" s="92"/>
    </row>
    <row r="181" spans="2:7" x14ac:dyDescent="0.2">
      <c r="B181" s="282"/>
      <c r="C181" s="281"/>
      <c r="D181" s="92"/>
      <c r="E181" s="283"/>
      <c r="F181" s="283"/>
      <c r="G181" s="92"/>
    </row>
    <row r="182" spans="2:7" x14ac:dyDescent="0.2">
      <c r="B182" s="282"/>
      <c r="C182" s="281"/>
      <c r="D182" s="92"/>
      <c r="E182" s="283"/>
      <c r="F182" s="283"/>
      <c r="G182" s="92"/>
    </row>
    <row r="183" spans="2:7" x14ac:dyDescent="0.2">
      <c r="B183" s="282"/>
      <c r="C183" s="281"/>
      <c r="D183" s="92"/>
      <c r="E183" s="283"/>
      <c r="F183" s="283"/>
      <c r="G183" s="92"/>
    </row>
    <row r="184" spans="2:7" x14ac:dyDescent="0.2">
      <c r="B184" s="282"/>
      <c r="C184" s="281"/>
      <c r="D184" s="92"/>
      <c r="E184" s="283"/>
      <c r="F184" s="283"/>
      <c r="G184" s="92"/>
    </row>
    <row r="185" spans="2:7" x14ac:dyDescent="0.2">
      <c r="B185" s="282"/>
      <c r="C185" s="281"/>
      <c r="D185" s="92"/>
      <c r="E185" s="283"/>
      <c r="F185" s="283"/>
      <c r="G185" s="92"/>
    </row>
    <row r="186" spans="2:7" x14ac:dyDescent="0.2">
      <c r="B186" s="282"/>
      <c r="C186" s="281"/>
      <c r="D186" s="92"/>
      <c r="E186" s="283"/>
      <c r="F186" s="283"/>
      <c r="G186" s="92"/>
    </row>
    <row r="187" spans="2:7" x14ac:dyDescent="0.2">
      <c r="B187" s="282"/>
      <c r="C187" s="281"/>
      <c r="D187" s="92"/>
      <c r="E187" s="283"/>
      <c r="F187" s="283"/>
      <c r="G187" s="92"/>
    </row>
    <row r="188" spans="2:7" x14ac:dyDescent="0.2">
      <c r="B188" s="282"/>
      <c r="C188" s="281"/>
      <c r="D188" s="92"/>
      <c r="E188" s="283"/>
      <c r="F188" s="283"/>
      <c r="G188" s="92"/>
    </row>
    <row r="189" spans="2:7" x14ac:dyDescent="0.2">
      <c r="B189" s="282"/>
      <c r="C189" s="281"/>
      <c r="D189" s="92"/>
      <c r="E189" s="283"/>
      <c r="F189" s="283"/>
      <c r="G189" s="92"/>
    </row>
    <row r="190" spans="2:7" x14ac:dyDescent="0.2">
      <c r="B190" s="282"/>
      <c r="C190" s="281"/>
      <c r="D190" s="92"/>
      <c r="E190" s="283"/>
      <c r="F190" s="283"/>
      <c r="G190" s="92"/>
    </row>
    <row r="191" spans="2:7" x14ac:dyDescent="0.2">
      <c r="B191" s="282"/>
      <c r="C191" s="281"/>
      <c r="D191" s="92"/>
      <c r="E191" s="283"/>
      <c r="F191" s="283"/>
      <c r="G191" s="92"/>
    </row>
    <row r="192" spans="2:7" x14ac:dyDescent="0.2">
      <c r="B192" s="282"/>
      <c r="C192" s="281"/>
      <c r="D192" s="92"/>
      <c r="E192" s="283"/>
      <c r="F192" s="283"/>
      <c r="G192" s="92"/>
    </row>
    <row r="193" spans="2:7" x14ac:dyDescent="0.2">
      <c r="B193" s="282"/>
      <c r="C193" s="281"/>
      <c r="D193" s="92"/>
      <c r="E193" s="283"/>
      <c r="F193" s="283"/>
      <c r="G193" s="92"/>
    </row>
    <row r="194" spans="2:7" x14ac:dyDescent="0.2">
      <c r="B194" s="282"/>
      <c r="C194" s="281"/>
      <c r="D194" s="92"/>
      <c r="E194" s="283"/>
      <c r="F194" s="283"/>
      <c r="G194" s="92"/>
    </row>
    <row r="195" spans="2:7" x14ac:dyDescent="0.2">
      <c r="B195" s="282"/>
      <c r="C195" s="281"/>
      <c r="D195" s="92"/>
      <c r="E195" s="283"/>
      <c r="F195" s="283"/>
      <c r="G195" s="92"/>
    </row>
    <row r="196" spans="2:7" x14ac:dyDescent="0.2">
      <c r="B196" s="282"/>
      <c r="C196" s="281"/>
      <c r="D196" s="92"/>
      <c r="E196" s="283"/>
      <c r="F196" s="283"/>
      <c r="G196" s="92"/>
    </row>
    <row r="197" spans="2:7" x14ac:dyDescent="0.2">
      <c r="B197" s="282"/>
      <c r="C197" s="281"/>
      <c r="D197" s="92"/>
      <c r="E197" s="283"/>
      <c r="F197" s="283"/>
      <c r="G197" s="92"/>
    </row>
    <row r="198" spans="2:7" x14ac:dyDescent="0.2">
      <c r="B198" s="282"/>
      <c r="C198" s="281"/>
      <c r="D198" s="92"/>
      <c r="E198" s="283"/>
      <c r="F198" s="283"/>
      <c r="G198" s="92"/>
    </row>
    <row r="199" spans="2:7" x14ac:dyDescent="0.2">
      <c r="B199" s="282"/>
      <c r="C199" s="281"/>
      <c r="D199" s="92"/>
      <c r="E199" s="283"/>
      <c r="F199" s="283"/>
      <c r="G199" s="92"/>
    </row>
    <row r="200" spans="2:7" x14ac:dyDescent="0.2">
      <c r="B200" s="282"/>
      <c r="C200" s="281"/>
      <c r="D200" s="92"/>
      <c r="E200" s="283"/>
      <c r="F200" s="283"/>
      <c r="G200" s="92"/>
    </row>
    <row r="201" spans="2:7" x14ac:dyDescent="0.2">
      <c r="B201" s="282"/>
      <c r="C201" s="281"/>
      <c r="D201" s="92"/>
      <c r="E201" s="283"/>
      <c r="F201" s="283"/>
      <c r="G201" s="92"/>
    </row>
    <row r="202" spans="2:7" x14ac:dyDescent="0.2">
      <c r="B202" s="282"/>
      <c r="C202" s="281"/>
      <c r="D202" s="92"/>
      <c r="E202" s="283"/>
      <c r="F202" s="283"/>
      <c r="G202" s="92"/>
    </row>
    <row r="203" spans="2:7" x14ac:dyDescent="0.2">
      <c r="B203" s="282"/>
      <c r="C203" s="281"/>
      <c r="D203" s="92"/>
      <c r="E203" s="283"/>
      <c r="F203" s="283"/>
      <c r="G203" s="92"/>
    </row>
    <row r="204" spans="2:7" x14ac:dyDescent="0.2">
      <c r="B204" s="282"/>
      <c r="C204" s="281"/>
      <c r="D204" s="92"/>
      <c r="E204" s="283"/>
      <c r="F204" s="283"/>
      <c r="G204" s="92"/>
    </row>
    <row r="205" spans="2:7" x14ac:dyDescent="0.2">
      <c r="B205" s="282"/>
      <c r="C205" s="281"/>
      <c r="D205" s="92"/>
      <c r="E205" s="283"/>
      <c r="F205" s="283"/>
      <c r="G205" s="92"/>
    </row>
    <row r="206" spans="2:7" x14ac:dyDescent="0.2">
      <c r="B206" s="282"/>
      <c r="C206" s="281"/>
      <c r="D206" s="92"/>
      <c r="E206" s="283"/>
      <c r="F206" s="283"/>
      <c r="G206" s="92"/>
    </row>
    <row r="207" spans="2:7" x14ac:dyDescent="0.2">
      <c r="B207" s="282"/>
      <c r="C207" s="281"/>
      <c r="D207" s="92"/>
      <c r="E207" s="283"/>
      <c r="F207" s="283"/>
      <c r="G207" s="92"/>
    </row>
    <row r="208" spans="2:7" x14ac:dyDescent="0.2">
      <c r="B208" s="282"/>
      <c r="C208" s="281"/>
      <c r="D208" s="92"/>
      <c r="E208" s="283"/>
      <c r="F208" s="283"/>
      <c r="G208" s="92"/>
    </row>
    <row r="209" spans="2:7" x14ac:dyDescent="0.2">
      <c r="B209" s="282"/>
      <c r="C209" s="281"/>
      <c r="D209" s="92"/>
      <c r="E209" s="283"/>
      <c r="F209" s="283"/>
      <c r="G209" s="92"/>
    </row>
    <row r="210" spans="2:7" x14ac:dyDescent="0.2">
      <c r="B210" s="282"/>
      <c r="C210" s="281"/>
      <c r="D210" s="92"/>
      <c r="E210" s="283"/>
      <c r="F210" s="283"/>
      <c r="G210" s="92"/>
    </row>
    <row r="211" spans="2:7" x14ac:dyDescent="0.2">
      <c r="B211" s="282"/>
      <c r="C211" s="281"/>
      <c r="D211" s="92"/>
      <c r="E211" s="283"/>
      <c r="F211" s="283"/>
      <c r="G211" s="92"/>
    </row>
    <row r="212" spans="2:7" x14ac:dyDescent="0.2">
      <c r="B212" s="282"/>
      <c r="C212" s="281"/>
      <c r="D212" s="92"/>
      <c r="E212" s="283"/>
      <c r="F212" s="283"/>
      <c r="G212" s="92"/>
    </row>
    <row r="213" spans="2:7" x14ac:dyDescent="0.2">
      <c r="B213" s="282"/>
      <c r="C213" s="281"/>
      <c r="D213" s="92"/>
      <c r="E213" s="283"/>
      <c r="F213" s="283"/>
      <c r="G213" s="92"/>
    </row>
    <row r="214" spans="2:7" x14ac:dyDescent="0.2">
      <c r="B214" s="282"/>
      <c r="C214" s="281"/>
      <c r="D214" s="92"/>
      <c r="E214" s="283"/>
      <c r="F214" s="283"/>
      <c r="G214" s="92"/>
    </row>
    <row r="215" spans="2:7" x14ac:dyDescent="0.2">
      <c r="B215" s="282"/>
      <c r="C215" s="281"/>
      <c r="D215" s="92"/>
      <c r="E215" s="283"/>
      <c r="F215" s="283"/>
      <c r="G215" s="92"/>
    </row>
    <row r="216" spans="2:7" x14ac:dyDescent="0.2">
      <c r="B216" s="282"/>
      <c r="C216" s="281"/>
      <c r="D216" s="92"/>
      <c r="E216" s="283"/>
      <c r="F216" s="283"/>
      <c r="G216" s="92"/>
    </row>
    <row r="217" spans="2:7" x14ac:dyDescent="0.2">
      <c r="B217" s="282"/>
      <c r="C217" s="281"/>
      <c r="D217" s="92"/>
      <c r="E217" s="283"/>
      <c r="F217" s="283"/>
      <c r="G217" s="92"/>
    </row>
    <row r="218" spans="2:7" x14ac:dyDescent="0.2">
      <c r="B218" s="282"/>
      <c r="C218" s="281"/>
      <c r="D218" s="92"/>
      <c r="E218" s="283"/>
      <c r="F218" s="283"/>
      <c r="G218" s="92"/>
    </row>
    <row r="219" spans="2:7" x14ac:dyDescent="0.2">
      <c r="B219" s="282"/>
      <c r="C219" s="281"/>
      <c r="D219" s="92"/>
      <c r="E219" s="283"/>
      <c r="F219" s="283"/>
      <c r="G219" s="92"/>
    </row>
    <row r="220" spans="2:7" x14ac:dyDescent="0.2">
      <c r="B220" s="282"/>
      <c r="C220" s="281"/>
      <c r="D220" s="92"/>
      <c r="E220" s="283"/>
      <c r="F220" s="283"/>
      <c r="G220" s="92"/>
    </row>
    <row r="221" spans="2:7" x14ac:dyDescent="0.2">
      <c r="B221" s="282"/>
      <c r="C221" s="281"/>
      <c r="D221" s="92"/>
      <c r="E221" s="283"/>
      <c r="F221" s="283"/>
      <c r="G221" s="92"/>
    </row>
    <row r="222" spans="2:7" x14ac:dyDescent="0.2">
      <c r="B222" s="282"/>
      <c r="C222" s="281"/>
      <c r="D222" s="92"/>
      <c r="E222" s="283"/>
      <c r="F222" s="283"/>
      <c r="G222" s="92"/>
    </row>
    <row r="223" spans="2:7" x14ac:dyDescent="0.2">
      <c r="B223" s="282"/>
      <c r="C223" s="281"/>
      <c r="D223" s="92"/>
      <c r="E223" s="283"/>
      <c r="F223" s="283"/>
      <c r="G223" s="92"/>
    </row>
    <row r="224" spans="2:7" x14ac:dyDescent="0.2">
      <c r="B224" s="282"/>
      <c r="C224" s="281"/>
      <c r="D224" s="92"/>
      <c r="E224" s="283"/>
      <c r="F224" s="283"/>
      <c r="G224" s="92"/>
    </row>
    <row r="225" spans="2:7" x14ac:dyDescent="0.2">
      <c r="B225" s="282"/>
      <c r="C225" s="281"/>
      <c r="D225" s="92"/>
      <c r="E225" s="283"/>
      <c r="F225" s="283"/>
      <c r="G225" s="92"/>
    </row>
    <row r="226" spans="2:7" x14ac:dyDescent="0.2">
      <c r="B226" s="282"/>
      <c r="C226" s="281"/>
      <c r="D226" s="92"/>
      <c r="E226" s="283"/>
      <c r="F226" s="283"/>
      <c r="G226" s="92"/>
    </row>
    <row r="227" spans="2:7" x14ac:dyDescent="0.2">
      <c r="B227" s="282"/>
      <c r="C227" s="281"/>
      <c r="D227" s="92"/>
      <c r="E227" s="283"/>
      <c r="F227" s="283"/>
      <c r="G227" s="92"/>
    </row>
    <row r="228" spans="2:7" x14ac:dyDescent="0.2">
      <c r="B228" s="282"/>
      <c r="C228" s="281"/>
      <c r="D228" s="92"/>
      <c r="E228" s="283"/>
      <c r="F228" s="283"/>
      <c r="G228" s="92"/>
    </row>
    <row r="229" spans="2:7" x14ac:dyDescent="0.2">
      <c r="B229" s="282"/>
      <c r="C229" s="281"/>
      <c r="D229" s="92"/>
      <c r="E229" s="283"/>
      <c r="F229" s="283"/>
      <c r="G229" s="92"/>
    </row>
    <row r="230" spans="2:7" x14ac:dyDescent="0.2">
      <c r="B230" s="282"/>
      <c r="C230" s="281"/>
      <c r="D230" s="92"/>
      <c r="E230" s="283"/>
      <c r="F230" s="283"/>
      <c r="G230" s="92"/>
    </row>
    <row r="231" spans="2:7" x14ac:dyDescent="0.2">
      <c r="B231" s="282"/>
      <c r="C231" s="281"/>
      <c r="D231" s="92"/>
      <c r="E231" s="283"/>
      <c r="F231" s="283"/>
      <c r="G231" s="92"/>
    </row>
    <row r="232" spans="2:7" x14ac:dyDescent="0.2">
      <c r="B232" s="282"/>
      <c r="C232" s="281"/>
      <c r="D232" s="92"/>
      <c r="E232" s="283"/>
      <c r="F232" s="283"/>
      <c r="G232" s="92"/>
    </row>
    <row r="233" spans="2:7" x14ac:dyDescent="0.2">
      <c r="B233" s="282"/>
      <c r="C233" s="281"/>
      <c r="D233" s="92"/>
      <c r="E233" s="283"/>
      <c r="F233" s="283"/>
      <c r="G233" s="92"/>
    </row>
    <row r="234" spans="2:7" x14ac:dyDescent="0.2">
      <c r="B234" s="282"/>
      <c r="C234" s="281"/>
      <c r="D234" s="92"/>
      <c r="E234" s="283"/>
      <c r="F234" s="283"/>
      <c r="G234" s="92"/>
    </row>
    <row r="235" spans="2:7" x14ac:dyDescent="0.2">
      <c r="B235" s="282"/>
      <c r="C235" s="281"/>
      <c r="D235" s="92"/>
      <c r="E235" s="283"/>
      <c r="F235" s="283"/>
      <c r="G235" s="92"/>
    </row>
    <row r="236" spans="2:7" x14ac:dyDescent="0.2">
      <c r="B236" s="282"/>
      <c r="C236" s="281"/>
      <c r="D236" s="92"/>
      <c r="E236" s="283"/>
      <c r="F236" s="283"/>
      <c r="G236" s="92"/>
    </row>
    <row r="237" spans="2:7" x14ac:dyDescent="0.2">
      <c r="B237" s="282"/>
      <c r="C237" s="281"/>
      <c r="D237" s="92"/>
      <c r="E237" s="283"/>
      <c r="F237" s="283"/>
      <c r="G237" s="92"/>
    </row>
    <row r="238" spans="2:7" x14ac:dyDescent="0.2">
      <c r="B238" s="282"/>
      <c r="C238" s="281"/>
      <c r="D238" s="92"/>
      <c r="E238" s="283"/>
      <c r="F238" s="283"/>
      <c r="G238" s="92"/>
    </row>
    <row r="239" spans="2:7" x14ac:dyDescent="0.2">
      <c r="B239" s="282"/>
      <c r="C239" s="281"/>
      <c r="D239" s="92"/>
      <c r="E239" s="283"/>
      <c r="F239" s="283"/>
      <c r="G239" s="92"/>
    </row>
    <row r="240" spans="2:7" x14ac:dyDescent="0.2">
      <c r="B240" s="282"/>
      <c r="C240" s="281"/>
      <c r="D240" s="92"/>
      <c r="E240" s="283"/>
      <c r="F240" s="283"/>
      <c r="G240" s="92"/>
    </row>
    <row r="241" spans="2:7" x14ac:dyDescent="0.2">
      <c r="B241" s="282"/>
      <c r="C241" s="281"/>
      <c r="D241" s="92"/>
      <c r="E241" s="283"/>
      <c r="F241" s="283"/>
      <c r="G241" s="92"/>
    </row>
    <row r="242" spans="2:7" x14ac:dyDescent="0.2">
      <c r="B242" s="282"/>
      <c r="C242" s="281"/>
      <c r="D242" s="92"/>
      <c r="E242" s="283"/>
      <c r="F242" s="283"/>
      <c r="G242" s="92"/>
    </row>
    <row r="243" spans="2:7" x14ac:dyDescent="0.2">
      <c r="B243" s="282"/>
      <c r="C243" s="281"/>
      <c r="D243" s="92"/>
      <c r="E243" s="283"/>
      <c r="F243" s="283"/>
      <c r="G243" s="92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1"/>
  <sheetViews>
    <sheetView zoomScaleNormal="100" workbookViewId="0">
      <selection activeCell="B40" sqref="B40"/>
    </sheetView>
  </sheetViews>
  <sheetFormatPr defaultColWidth="9.140625" defaultRowHeight="12.75" x14ac:dyDescent="0.2"/>
  <cols>
    <col min="1" max="1" width="3.42578125" style="74" customWidth="1"/>
    <col min="2" max="2" width="5.42578125" style="72" customWidth="1"/>
    <col min="3" max="3" width="38.28515625" style="12" customWidth="1"/>
    <col min="4" max="4" width="9.42578125" style="11" customWidth="1"/>
    <col min="5" max="5" width="7.7109375" style="72" customWidth="1"/>
    <col min="6" max="7" width="9.42578125" style="11" customWidth="1"/>
    <col min="8" max="8" width="3.28515625" style="74" customWidth="1"/>
    <col min="9" max="16384" width="9.140625" style="10"/>
  </cols>
  <sheetData>
    <row r="1" spans="1:10" x14ac:dyDescent="0.2">
      <c r="A1" s="13"/>
      <c r="B1" s="71"/>
      <c r="C1" s="14"/>
      <c r="D1" s="14"/>
      <c r="E1" s="71"/>
      <c r="F1" s="14"/>
      <c r="G1" s="14"/>
      <c r="H1" s="75"/>
      <c r="I1" s="74"/>
    </row>
    <row r="2" spans="1:10" customFormat="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7"/>
      <c r="I2" s="280"/>
      <c r="J2" s="1"/>
    </row>
    <row r="3" spans="1:10" customFormat="1" ht="12.75" customHeight="1" x14ac:dyDescent="0.2">
      <c r="A3" s="16"/>
      <c r="B3" s="104" t="s">
        <v>243</v>
      </c>
      <c r="C3" s="4"/>
      <c r="D3" s="4"/>
      <c r="E3" s="135" t="s">
        <v>357</v>
      </c>
      <c r="F3" s="1"/>
      <c r="G3" s="1"/>
      <c r="H3" s="76"/>
      <c r="I3" s="280"/>
      <c r="J3" s="1"/>
    </row>
    <row r="4" spans="1:10" customFormat="1" ht="12.75" customHeight="1" x14ac:dyDescent="0.2">
      <c r="A4" s="16"/>
      <c r="B4" s="104" t="s">
        <v>288</v>
      </c>
      <c r="C4" s="4"/>
      <c r="D4" s="4"/>
      <c r="E4" s="135" t="s">
        <v>365</v>
      </c>
      <c r="F4" s="1"/>
      <c r="G4" s="1"/>
      <c r="H4" s="76"/>
      <c r="I4" s="280"/>
      <c r="J4" s="1"/>
    </row>
    <row r="5" spans="1:10" x14ac:dyDescent="0.2">
      <c r="A5" s="18"/>
      <c r="B5" s="19"/>
      <c r="C5" s="20"/>
      <c r="D5" s="20"/>
      <c r="E5" s="89"/>
      <c r="F5" s="20"/>
      <c r="G5" s="20"/>
      <c r="H5" s="77"/>
      <c r="I5" s="74"/>
    </row>
    <row r="6" spans="1:10" x14ac:dyDescent="0.2">
      <c r="B6" s="73"/>
    </row>
    <row r="7" spans="1:10" s="320" customFormat="1" ht="16.5" customHeight="1" x14ac:dyDescent="0.2">
      <c r="B7" s="26" t="s">
        <v>235</v>
      </c>
      <c r="C7" s="321"/>
      <c r="E7" s="322"/>
      <c r="G7" s="79"/>
      <c r="H7" s="129"/>
    </row>
    <row r="8" spans="1:10" s="320" customFormat="1" ht="9.75" customHeight="1" x14ac:dyDescent="0.2">
      <c r="B8" s="26"/>
      <c r="C8" s="321"/>
      <c r="E8" s="322"/>
      <c r="G8" s="79"/>
      <c r="H8" s="129"/>
    </row>
    <row r="9" spans="1:10" s="320" customFormat="1" ht="13.35" customHeight="1" x14ac:dyDescent="0.2">
      <c r="B9" s="322"/>
      <c r="C9" s="321"/>
      <c r="E9" s="322"/>
      <c r="G9" s="79"/>
      <c r="H9" s="129"/>
    </row>
    <row r="10" spans="1:10" s="320" customFormat="1" ht="13.35" customHeight="1" x14ac:dyDescent="0.2">
      <c r="B10" s="82" t="s">
        <v>9</v>
      </c>
      <c r="C10" s="299" t="s">
        <v>3</v>
      </c>
      <c r="D10" s="81" t="s">
        <v>4</v>
      </c>
      <c r="E10" s="82" t="s">
        <v>10</v>
      </c>
      <c r="F10" s="82" t="s">
        <v>1</v>
      </c>
      <c r="G10" s="85" t="s">
        <v>11</v>
      </c>
      <c r="H10" s="129"/>
    </row>
    <row r="11" spans="1:10" s="320" customFormat="1" ht="13.35" customHeight="1" x14ac:dyDescent="0.2">
      <c r="B11" s="82"/>
      <c r="C11" s="299"/>
      <c r="D11" s="81"/>
      <c r="E11" s="82"/>
      <c r="F11" s="82" t="s">
        <v>12</v>
      </c>
      <c r="G11" s="85" t="s">
        <v>12</v>
      </c>
      <c r="H11" s="129"/>
    </row>
    <row r="12" spans="1:10" s="320" customFormat="1" ht="39.950000000000003" customHeight="1" x14ac:dyDescent="0.2">
      <c r="B12" s="82"/>
      <c r="C12" s="299" t="s">
        <v>290</v>
      </c>
      <c r="D12" s="81"/>
      <c r="E12" s="82"/>
      <c r="F12" s="82"/>
      <c r="G12" s="85"/>
      <c r="H12" s="129"/>
    </row>
    <row r="13" spans="1:10" s="320" customFormat="1" ht="30" customHeight="1" x14ac:dyDescent="0.2">
      <c r="B13" s="82"/>
      <c r="C13" s="299" t="s">
        <v>355</v>
      </c>
      <c r="D13" s="81"/>
      <c r="E13" s="82"/>
      <c r="F13" s="82"/>
      <c r="G13" s="85"/>
      <c r="H13" s="129"/>
    </row>
    <row r="14" spans="1:10" s="320" customFormat="1" ht="13.35" customHeight="1" x14ac:dyDescent="0.2">
      <c r="B14" s="82"/>
      <c r="C14" s="299"/>
      <c r="D14" s="81"/>
      <c r="E14" s="82"/>
      <c r="F14" s="82"/>
      <c r="G14" s="85"/>
      <c r="H14" s="129"/>
    </row>
    <row r="15" spans="1:10" s="320" customFormat="1" ht="15" customHeight="1" x14ac:dyDescent="0.2">
      <c r="B15" s="323"/>
      <c r="C15" s="311" t="s">
        <v>240</v>
      </c>
      <c r="H15" s="129"/>
    </row>
    <row r="16" spans="1:10" s="320" customFormat="1" ht="15" customHeight="1" x14ac:dyDescent="0.2">
      <c r="B16" s="323"/>
      <c r="C16" s="324"/>
      <c r="E16" s="322" t="s">
        <v>2</v>
      </c>
      <c r="G16" s="325"/>
      <c r="H16" s="129"/>
    </row>
    <row r="17" spans="1:8" s="320" customFormat="1" ht="15" customHeight="1" x14ac:dyDescent="0.2">
      <c r="B17" s="323"/>
      <c r="C17" s="324"/>
      <c r="D17" s="80"/>
      <c r="E17" s="310" t="s">
        <v>236</v>
      </c>
      <c r="F17" s="80"/>
      <c r="G17" s="325">
        <f>F17*D17</f>
        <v>0</v>
      </c>
      <c r="H17" s="129"/>
    </row>
    <row r="18" spans="1:8" s="320" customFormat="1" ht="12.75" customHeight="1" x14ac:dyDescent="0.2">
      <c r="B18" s="323"/>
      <c r="C18" s="326"/>
      <c r="D18" s="80"/>
      <c r="E18" s="310"/>
      <c r="F18" s="80"/>
      <c r="G18" s="80"/>
      <c r="H18" s="129"/>
    </row>
    <row r="19" spans="1:8" s="320" customFormat="1" ht="12.75" customHeight="1" x14ac:dyDescent="0.2">
      <c r="B19" s="323"/>
      <c r="C19" s="311" t="s">
        <v>237</v>
      </c>
      <c r="D19" s="80"/>
      <c r="E19" s="310"/>
      <c r="F19" s="80"/>
      <c r="G19" s="80"/>
      <c r="H19" s="129"/>
    </row>
    <row r="20" spans="1:8" s="320" customFormat="1" ht="12.75" customHeight="1" x14ac:dyDescent="0.2">
      <c r="B20" s="323"/>
      <c r="C20" s="326"/>
      <c r="D20" s="80"/>
      <c r="E20" s="310" t="s">
        <v>236</v>
      </c>
      <c r="F20" s="80"/>
      <c r="G20" s="325">
        <f t="shared" ref="G20:G22" si="0">F20*D20</f>
        <v>0</v>
      </c>
      <c r="H20" s="129"/>
    </row>
    <row r="21" spans="1:8" s="320" customFormat="1" ht="12.75" customHeight="1" x14ac:dyDescent="0.2">
      <c r="B21" s="82"/>
      <c r="C21" s="326"/>
      <c r="D21" s="80"/>
      <c r="E21" s="310" t="s">
        <v>236</v>
      </c>
      <c r="F21" s="80"/>
      <c r="G21" s="325">
        <f t="shared" si="0"/>
        <v>0</v>
      </c>
      <c r="H21" s="129"/>
    </row>
    <row r="22" spans="1:8" s="320" customFormat="1" ht="12.75" customHeight="1" x14ac:dyDescent="0.2">
      <c r="A22" s="129"/>
      <c r="B22" s="82"/>
      <c r="C22" s="326"/>
      <c r="D22" s="80"/>
      <c r="E22" s="310" t="s">
        <v>236</v>
      </c>
      <c r="F22" s="80"/>
      <c r="G22" s="325">
        <f t="shared" si="0"/>
        <v>0</v>
      </c>
      <c r="H22" s="129"/>
    </row>
    <row r="23" spans="1:8" s="320" customFormat="1" ht="12.75" customHeight="1" x14ac:dyDescent="0.2">
      <c r="A23" s="129"/>
      <c r="B23" s="82"/>
      <c r="C23" s="326"/>
      <c r="D23" s="80"/>
      <c r="E23" s="310"/>
      <c r="F23" s="80"/>
      <c r="G23" s="80"/>
      <c r="H23" s="129"/>
    </row>
    <row r="24" spans="1:8" s="320" customFormat="1" ht="12.75" customHeight="1" x14ac:dyDescent="0.2">
      <c r="A24" s="129"/>
      <c r="B24" s="323"/>
      <c r="C24" s="327"/>
      <c r="D24" s="80">
        <v>1</v>
      </c>
      <c r="E24" s="310" t="s">
        <v>2</v>
      </c>
      <c r="F24" s="80"/>
      <c r="G24" s="325">
        <f t="shared" ref="G24" si="1">F24*D24</f>
        <v>0</v>
      </c>
      <c r="H24" s="129"/>
    </row>
    <row r="25" spans="1:8" s="320" customFormat="1" ht="12.75" customHeight="1" x14ac:dyDescent="0.2">
      <c r="A25" s="129"/>
      <c r="B25" s="323"/>
      <c r="C25" s="327"/>
      <c r="D25" s="80">
        <v>1</v>
      </c>
      <c r="E25" s="310" t="s">
        <v>2</v>
      </c>
      <c r="F25" s="80"/>
      <c r="G25" s="325">
        <f>F25</f>
        <v>0</v>
      </c>
      <c r="H25" s="129"/>
    </row>
    <row r="26" spans="1:8" s="320" customFormat="1" ht="12.75" customHeight="1" x14ac:dyDescent="0.2">
      <c r="A26" s="129"/>
      <c r="B26" s="323"/>
      <c r="C26" s="327"/>
      <c r="D26" s="80"/>
      <c r="E26" s="310"/>
      <c r="F26" s="80"/>
      <c r="G26" s="80"/>
      <c r="H26" s="129"/>
    </row>
    <row r="27" spans="1:8" s="320" customFormat="1" ht="12.75" customHeight="1" x14ac:dyDescent="0.2">
      <c r="A27" s="129"/>
      <c r="B27" s="323"/>
      <c r="C27" s="328" t="s">
        <v>238</v>
      </c>
      <c r="D27" s="80"/>
      <c r="E27" s="310"/>
      <c r="F27" s="80"/>
      <c r="G27" s="80"/>
      <c r="H27" s="129"/>
    </row>
    <row r="28" spans="1:8" s="320" customFormat="1" ht="12.75" customHeight="1" x14ac:dyDescent="0.2">
      <c r="A28" s="129"/>
      <c r="B28" s="323"/>
      <c r="C28" s="326"/>
      <c r="D28" s="80"/>
      <c r="E28" s="310" t="s">
        <v>236</v>
      </c>
      <c r="F28" s="80"/>
      <c r="G28" s="325">
        <f t="shared" ref="G28:G30" si="2">F28*D28</f>
        <v>0</v>
      </c>
      <c r="H28" s="129"/>
    </row>
    <row r="29" spans="1:8" s="320" customFormat="1" ht="12.75" customHeight="1" x14ac:dyDescent="0.2">
      <c r="A29" s="129"/>
      <c r="B29" s="323"/>
      <c r="C29" s="326"/>
      <c r="D29" s="80"/>
      <c r="E29" s="310" t="s">
        <v>236</v>
      </c>
      <c r="F29" s="80"/>
      <c r="G29" s="325">
        <f t="shared" si="2"/>
        <v>0</v>
      </c>
      <c r="H29" s="129"/>
    </row>
    <row r="30" spans="1:8" s="320" customFormat="1" ht="12.75" customHeight="1" x14ac:dyDescent="0.2">
      <c r="A30" s="129"/>
      <c r="B30" s="323"/>
      <c r="C30" s="326"/>
      <c r="D30" s="80"/>
      <c r="E30" s="310" t="s">
        <v>236</v>
      </c>
      <c r="F30" s="80"/>
      <c r="G30" s="325">
        <f t="shared" si="2"/>
        <v>0</v>
      </c>
      <c r="H30" s="129"/>
    </row>
    <row r="31" spans="1:8" s="320" customFormat="1" ht="12.75" customHeight="1" x14ac:dyDescent="0.2">
      <c r="A31" s="129"/>
      <c r="B31" s="323"/>
      <c r="C31" s="324"/>
      <c r="D31" s="310"/>
      <c r="E31" s="310"/>
      <c r="F31" s="329"/>
      <c r="G31" s="330"/>
      <c r="H31" s="129"/>
    </row>
    <row r="32" spans="1:8" s="320" customFormat="1" ht="12.75" customHeight="1" x14ac:dyDescent="0.2">
      <c r="A32" s="129"/>
      <c r="B32" s="310"/>
      <c r="C32" s="311" t="s">
        <v>239</v>
      </c>
      <c r="D32" s="331"/>
      <c r="E32" s="331"/>
      <c r="F32" s="331"/>
      <c r="G32" s="331"/>
      <c r="H32" s="129"/>
    </row>
    <row r="33" spans="1:8" s="320" customFormat="1" ht="12.75" customHeight="1" x14ac:dyDescent="0.2">
      <c r="A33" s="129"/>
      <c r="B33" s="310"/>
      <c r="C33" s="326"/>
      <c r="D33" s="80">
        <v>1</v>
      </c>
      <c r="E33" s="310" t="s">
        <v>2</v>
      </c>
      <c r="F33" s="80"/>
      <c r="G33" s="325">
        <f t="shared" ref="G33:G35" si="3">F33*D33</f>
        <v>0</v>
      </c>
      <c r="H33" s="129"/>
    </row>
    <row r="34" spans="1:8" s="320" customFormat="1" ht="12.75" customHeight="1" x14ac:dyDescent="0.2">
      <c r="A34" s="129"/>
      <c r="B34" s="323"/>
      <c r="C34" s="326"/>
      <c r="D34" s="80">
        <v>1</v>
      </c>
      <c r="E34" s="310" t="s">
        <v>2</v>
      </c>
      <c r="F34" s="80"/>
      <c r="G34" s="325">
        <f t="shared" si="3"/>
        <v>0</v>
      </c>
      <c r="H34" s="129"/>
    </row>
    <row r="35" spans="1:8" s="320" customFormat="1" ht="12.75" customHeight="1" x14ac:dyDescent="0.2">
      <c r="A35" s="129"/>
      <c r="B35" s="310"/>
      <c r="C35" s="326"/>
      <c r="D35" s="80">
        <v>1</v>
      </c>
      <c r="E35" s="310" t="s">
        <v>2</v>
      </c>
      <c r="F35" s="80"/>
      <c r="G35" s="325">
        <f t="shared" si="3"/>
        <v>0</v>
      </c>
      <c r="H35" s="129"/>
    </row>
    <row r="36" spans="1:8" s="320" customFormat="1" ht="12.75" customHeight="1" x14ac:dyDescent="0.2">
      <c r="A36" s="129"/>
      <c r="B36" s="310"/>
      <c r="C36" s="326"/>
      <c r="D36" s="80">
        <v>1</v>
      </c>
      <c r="E36" s="310" t="s">
        <v>2</v>
      </c>
      <c r="F36" s="80"/>
      <c r="G36" s="325">
        <f t="shared" ref="G36" si="4">F36*D36</f>
        <v>0</v>
      </c>
      <c r="H36" s="129"/>
    </row>
    <row r="37" spans="1:8" s="320" customFormat="1" ht="12.75" customHeight="1" x14ac:dyDescent="0.2">
      <c r="A37" s="129"/>
      <c r="B37" s="312"/>
      <c r="C37" s="332"/>
      <c r="D37" s="315"/>
      <c r="E37" s="312"/>
      <c r="F37" s="333"/>
      <c r="G37" s="334"/>
      <c r="H37" s="129"/>
    </row>
    <row r="38" spans="1:8" s="320" customFormat="1" ht="12.75" customHeight="1" x14ac:dyDescent="0.2">
      <c r="A38" s="129"/>
      <c r="B38" s="312"/>
      <c r="C38" s="332"/>
      <c r="D38" s="315"/>
      <c r="E38" s="312"/>
      <c r="F38" s="333"/>
      <c r="G38" s="334"/>
      <c r="H38" s="129"/>
    </row>
    <row r="39" spans="1:8" s="320" customFormat="1" x14ac:dyDescent="0.2">
      <c r="A39" s="129"/>
      <c r="B39" s="310"/>
      <c r="C39" s="311"/>
      <c r="D39" s="80"/>
      <c r="E39" s="310"/>
      <c r="F39" s="80"/>
      <c r="G39" s="335"/>
      <c r="H39" s="129"/>
    </row>
    <row r="40" spans="1:8" s="320" customFormat="1" ht="15" customHeight="1" thickBot="1" x14ac:dyDescent="0.25">
      <c r="A40" s="129"/>
      <c r="B40" s="310"/>
      <c r="C40" s="336" t="s">
        <v>17</v>
      </c>
      <c r="D40" s="80"/>
      <c r="E40" s="310"/>
      <c r="F40" s="284" t="s">
        <v>12</v>
      </c>
      <c r="G40" s="337">
        <f>SUM(G14:G37)</f>
        <v>0</v>
      </c>
      <c r="H40" s="129"/>
    </row>
    <row r="41" spans="1:8" s="320" customFormat="1" ht="13.5" thickTop="1" x14ac:dyDescent="0.2">
      <c r="A41" s="129"/>
      <c r="B41" s="310"/>
      <c r="C41" s="311"/>
      <c r="D41" s="80"/>
      <c r="E41" s="310"/>
      <c r="F41" s="80"/>
      <c r="G41" s="80"/>
      <c r="H41" s="129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0443-C67A-48DF-B2AB-AB362F5108E0}">
  <dimension ref="A1:J38"/>
  <sheetViews>
    <sheetView zoomScaleNormal="100" workbookViewId="0">
      <selection activeCell="B19" sqref="B19"/>
    </sheetView>
  </sheetViews>
  <sheetFormatPr defaultColWidth="9.140625" defaultRowHeight="12.75" x14ac:dyDescent="0.2"/>
  <cols>
    <col min="1" max="1" width="3.42578125" style="280" customWidth="1"/>
    <col min="2" max="2" width="5.42578125" style="72" customWidth="1"/>
    <col min="3" max="3" width="38.28515625" style="12" customWidth="1"/>
    <col min="4" max="4" width="9.42578125" style="11" customWidth="1"/>
    <col min="5" max="5" width="7.7109375" style="72" customWidth="1"/>
    <col min="6" max="7" width="9.42578125" style="11" customWidth="1"/>
    <col min="8" max="8" width="3.28515625" style="280" customWidth="1"/>
    <col min="9" max="16384" width="9.140625" style="10"/>
  </cols>
  <sheetData>
    <row r="1" spans="1:10" x14ac:dyDescent="0.2">
      <c r="A1" s="13"/>
      <c r="B1" s="71"/>
      <c r="C1" s="14"/>
      <c r="D1" s="14"/>
      <c r="E1" s="71"/>
      <c r="F1" s="14"/>
      <c r="G1" s="14"/>
      <c r="H1" s="75"/>
      <c r="I1" s="280"/>
    </row>
    <row r="2" spans="1:10" customFormat="1" ht="12.75" customHeight="1" x14ac:dyDescent="0.2">
      <c r="A2" s="16"/>
      <c r="B2" s="104" t="s">
        <v>242</v>
      </c>
      <c r="C2" s="4"/>
      <c r="D2" s="4"/>
      <c r="E2" s="4"/>
      <c r="F2" s="1"/>
      <c r="G2" s="1"/>
      <c r="H2" s="17"/>
      <c r="I2" s="280"/>
      <c r="J2" s="1"/>
    </row>
    <row r="3" spans="1:10" customFormat="1" ht="12.75" customHeight="1" x14ac:dyDescent="0.2">
      <c r="A3" s="16"/>
      <c r="B3" s="104" t="s">
        <v>243</v>
      </c>
      <c r="C3" s="4"/>
      <c r="D3" s="4"/>
      <c r="E3" s="135" t="s">
        <v>357</v>
      </c>
      <c r="F3" s="1"/>
      <c r="G3" s="1"/>
      <c r="H3" s="76"/>
      <c r="I3" s="280"/>
      <c r="J3" s="1"/>
    </row>
    <row r="4" spans="1:10" customFormat="1" ht="12.75" customHeight="1" x14ac:dyDescent="0.2">
      <c r="A4" s="16"/>
      <c r="B4" s="104" t="s">
        <v>288</v>
      </c>
      <c r="C4" s="4"/>
      <c r="D4" s="4"/>
      <c r="E4" s="135" t="s">
        <v>365</v>
      </c>
      <c r="F4" s="1"/>
      <c r="G4" s="1"/>
      <c r="H4" s="76"/>
      <c r="I4" s="280"/>
      <c r="J4" s="1"/>
    </row>
    <row r="5" spans="1:10" x14ac:dyDescent="0.2">
      <c r="A5" s="18"/>
      <c r="B5" s="19"/>
      <c r="C5" s="20"/>
      <c r="D5" s="20"/>
      <c r="E5" s="89"/>
      <c r="F5" s="20"/>
      <c r="G5" s="20"/>
      <c r="H5" s="77"/>
      <c r="I5" s="280"/>
    </row>
    <row r="6" spans="1:10" x14ac:dyDescent="0.2">
      <c r="B6" s="73"/>
    </row>
    <row r="7" spans="1:10" s="320" customFormat="1" ht="16.5" customHeight="1" x14ac:dyDescent="0.2">
      <c r="B7" s="26" t="s">
        <v>362</v>
      </c>
      <c r="C7" s="321"/>
      <c r="E7" s="322"/>
      <c r="G7" s="79"/>
      <c r="H7" s="129"/>
    </row>
    <row r="8" spans="1:10" s="320" customFormat="1" ht="9.75" customHeight="1" x14ac:dyDescent="0.2">
      <c r="B8" s="26"/>
      <c r="C8" s="321"/>
      <c r="E8" s="322"/>
      <c r="G8" s="79"/>
      <c r="H8" s="129"/>
    </row>
    <row r="9" spans="1:10" s="320" customFormat="1" ht="13.35" customHeight="1" x14ac:dyDescent="0.2">
      <c r="B9" s="322"/>
      <c r="C9" s="321"/>
      <c r="E9" s="322"/>
      <c r="G9" s="79"/>
      <c r="H9" s="129"/>
    </row>
    <row r="10" spans="1:10" s="320" customFormat="1" ht="13.35" customHeight="1" x14ac:dyDescent="0.2">
      <c r="B10" s="82" t="s">
        <v>9</v>
      </c>
      <c r="C10" s="299" t="s">
        <v>3</v>
      </c>
      <c r="D10" s="81" t="s">
        <v>4</v>
      </c>
      <c r="E10" s="82" t="s">
        <v>10</v>
      </c>
      <c r="F10" s="82" t="s">
        <v>1</v>
      </c>
      <c r="G10" s="85" t="s">
        <v>11</v>
      </c>
      <c r="H10" s="129"/>
    </row>
    <row r="11" spans="1:10" s="320" customFormat="1" ht="13.35" customHeight="1" x14ac:dyDescent="0.2">
      <c r="B11" s="82"/>
      <c r="C11" s="299"/>
      <c r="D11" s="81"/>
      <c r="E11" s="82"/>
      <c r="F11" s="82" t="s">
        <v>12</v>
      </c>
      <c r="G11" s="85" t="s">
        <v>12</v>
      </c>
      <c r="H11" s="129"/>
    </row>
    <row r="12" spans="1:10" s="320" customFormat="1" ht="53.1" customHeight="1" x14ac:dyDescent="0.2">
      <c r="B12" s="82"/>
      <c r="C12" s="299" t="s">
        <v>363</v>
      </c>
      <c r="D12" s="81"/>
      <c r="E12" s="82"/>
      <c r="F12" s="82"/>
      <c r="G12" s="85"/>
      <c r="H12" s="129"/>
    </row>
    <row r="13" spans="1:10" s="320" customFormat="1" ht="39.950000000000003" customHeight="1" x14ac:dyDescent="0.2">
      <c r="B13" s="82"/>
      <c r="C13" s="299" t="s">
        <v>364</v>
      </c>
      <c r="D13" s="81"/>
      <c r="E13" s="82"/>
      <c r="F13" s="82"/>
      <c r="G13" s="85"/>
      <c r="H13" s="129"/>
    </row>
    <row r="14" spans="1:10" s="320" customFormat="1" ht="13.35" customHeight="1" x14ac:dyDescent="0.2">
      <c r="B14" s="82"/>
      <c r="C14" s="299"/>
      <c r="D14" s="81"/>
      <c r="E14" s="82"/>
      <c r="F14" s="82"/>
      <c r="G14" s="85"/>
      <c r="H14" s="129"/>
    </row>
    <row r="15" spans="1:10" s="320" customFormat="1" ht="15" customHeight="1" x14ac:dyDescent="0.2">
      <c r="B15" s="323"/>
      <c r="C15" s="311"/>
      <c r="H15" s="129"/>
    </row>
    <row r="16" spans="1:10" s="320" customFormat="1" ht="15" customHeight="1" x14ac:dyDescent="0.2">
      <c r="B16" s="323"/>
      <c r="C16" s="324"/>
      <c r="E16" s="322"/>
      <c r="G16" s="325"/>
      <c r="H16" s="129"/>
    </row>
    <row r="17" spans="1:8" s="320" customFormat="1" ht="15" customHeight="1" x14ac:dyDescent="0.2">
      <c r="B17" s="323"/>
      <c r="C17" s="324"/>
      <c r="D17" s="80"/>
      <c r="E17" s="310"/>
      <c r="F17" s="80"/>
      <c r="G17" s="325"/>
      <c r="H17" s="129"/>
    </row>
    <row r="18" spans="1:8" s="320" customFormat="1" ht="12.75" customHeight="1" x14ac:dyDescent="0.2">
      <c r="B18" s="323"/>
      <c r="C18" s="326"/>
      <c r="D18" s="80"/>
      <c r="E18" s="310"/>
      <c r="F18" s="80"/>
      <c r="G18" s="80"/>
      <c r="H18" s="129"/>
    </row>
    <row r="19" spans="1:8" s="320" customFormat="1" ht="12.75" customHeight="1" x14ac:dyDescent="0.2">
      <c r="B19" s="323"/>
      <c r="C19" s="311"/>
      <c r="D19" s="80"/>
      <c r="E19" s="310"/>
      <c r="F19" s="80"/>
      <c r="G19" s="80"/>
      <c r="H19" s="129"/>
    </row>
    <row r="20" spans="1:8" s="320" customFormat="1" ht="12.75" customHeight="1" x14ac:dyDescent="0.2">
      <c r="B20" s="323"/>
      <c r="C20" s="326"/>
      <c r="D20" s="80"/>
      <c r="E20" s="310"/>
      <c r="F20" s="80"/>
      <c r="G20" s="325"/>
      <c r="H20" s="129"/>
    </row>
    <row r="21" spans="1:8" s="320" customFormat="1" ht="12.75" customHeight="1" x14ac:dyDescent="0.2">
      <c r="B21" s="82"/>
      <c r="C21" s="326"/>
      <c r="D21" s="80"/>
      <c r="E21" s="310"/>
      <c r="F21" s="80"/>
      <c r="G21" s="325"/>
      <c r="H21" s="129"/>
    </row>
    <row r="22" spans="1:8" s="320" customFormat="1" ht="12.75" customHeight="1" x14ac:dyDescent="0.2">
      <c r="A22" s="129"/>
      <c r="B22" s="82"/>
      <c r="C22" s="326"/>
      <c r="D22" s="80"/>
      <c r="E22" s="310"/>
      <c r="F22" s="80"/>
      <c r="G22" s="325"/>
      <c r="H22" s="129"/>
    </row>
    <row r="23" spans="1:8" s="320" customFormat="1" ht="12.75" customHeight="1" x14ac:dyDescent="0.2">
      <c r="A23" s="129"/>
      <c r="B23" s="82"/>
      <c r="C23" s="326"/>
      <c r="D23" s="80"/>
      <c r="E23" s="310"/>
      <c r="F23" s="80"/>
      <c r="G23" s="80"/>
      <c r="H23" s="129"/>
    </row>
    <row r="24" spans="1:8" s="320" customFormat="1" ht="12.75" customHeight="1" x14ac:dyDescent="0.2">
      <c r="A24" s="129"/>
      <c r="B24" s="323"/>
      <c r="C24" s="327"/>
      <c r="D24" s="80"/>
      <c r="E24" s="310"/>
      <c r="F24" s="80"/>
      <c r="G24" s="325"/>
      <c r="H24" s="129"/>
    </row>
    <row r="25" spans="1:8" s="320" customFormat="1" ht="12.75" customHeight="1" x14ac:dyDescent="0.2">
      <c r="A25" s="129"/>
      <c r="B25" s="323"/>
      <c r="C25" s="327"/>
      <c r="D25" s="80"/>
      <c r="E25" s="310"/>
      <c r="F25" s="80"/>
      <c r="G25" s="325"/>
      <c r="H25" s="129"/>
    </row>
    <row r="26" spans="1:8" s="320" customFormat="1" ht="12.75" customHeight="1" x14ac:dyDescent="0.2">
      <c r="A26" s="129"/>
      <c r="B26" s="323"/>
      <c r="C26" s="327"/>
      <c r="D26" s="80"/>
      <c r="E26" s="310"/>
      <c r="F26" s="80"/>
      <c r="G26" s="80"/>
      <c r="H26" s="129"/>
    </row>
    <row r="27" spans="1:8" s="320" customFormat="1" ht="12.75" customHeight="1" x14ac:dyDescent="0.2">
      <c r="A27" s="129"/>
      <c r="B27" s="323"/>
      <c r="C27" s="328"/>
      <c r="D27" s="80"/>
      <c r="E27" s="310"/>
      <c r="F27" s="80"/>
      <c r="G27" s="80"/>
      <c r="H27" s="129"/>
    </row>
    <row r="28" spans="1:8" s="320" customFormat="1" ht="12.75" customHeight="1" x14ac:dyDescent="0.2">
      <c r="A28" s="129"/>
      <c r="B28" s="323"/>
      <c r="C28" s="326"/>
      <c r="D28" s="80"/>
      <c r="E28" s="310"/>
      <c r="F28" s="80"/>
      <c r="G28" s="325"/>
      <c r="H28" s="129"/>
    </row>
    <row r="29" spans="1:8" s="320" customFormat="1" ht="12.75" customHeight="1" x14ac:dyDescent="0.2">
      <c r="A29" s="129"/>
      <c r="B29" s="323"/>
      <c r="C29" s="326"/>
      <c r="D29" s="80"/>
      <c r="E29" s="310"/>
      <c r="F29" s="80"/>
      <c r="G29" s="325"/>
      <c r="H29" s="129"/>
    </row>
    <row r="30" spans="1:8" s="320" customFormat="1" ht="12.75" customHeight="1" x14ac:dyDescent="0.2">
      <c r="A30" s="129"/>
      <c r="B30" s="323"/>
      <c r="C30" s="326"/>
      <c r="D30" s="80"/>
      <c r="E30" s="310"/>
      <c r="F30" s="80"/>
      <c r="G30" s="325"/>
      <c r="H30" s="129"/>
    </row>
    <row r="31" spans="1:8" s="320" customFormat="1" ht="12.75" customHeight="1" x14ac:dyDescent="0.2">
      <c r="A31" s="129"/>
      <c r="B31" s="323"/>
      <c r="C31" s="324"/>
      <c r="D31" s="310"/>
      <c r="E31" s="310"/>
      <c r="F31" s="329"/>
      <c r="G31" s="330"/>
      <c r="H31" s="129"/>
    </row>
    <row r="32" spans="1:8" s="320" customFormat="1" ht="12.75" customHeight="1" x14ac:dyDescent="0.2">
      <c r="A32" s="129"/>
      <c r="B32" s="310"/>
      <c r="C32" s="311"/>
      <c r="D32" s="331"/>
      <c r="E32" s="331"/>
      <c r="F32" s="331"/>
      <c r="G32" s="331"/>
      <c r="H32" s="129"/>
    </row>
    <row r="33" spans="1:8" s="320" customFormat="1" ht="12.75" customHeight="1" x14ac:dyDescent="0.2">
      <c r="A33" s="129"/>
      <c r="B33" s="310"/>
      <c r="C33" s="326"/>
      <c r="D33" s="80"/>
      <c r="E33" s="310"/>
      <c r="F33" s="80"/>
      <c r="G33" s="325"/>
      <c r="H33" s="129"/>
    </row>
    <row r="34" spans="1:8" s="320" customFormat="1" ht="12.75" customHeight="1" x14ac:dyDescent="0.2">
      <c r="A34" s="129"/>
      <c r="B34" s="323"/>
      <c r="C34" s="326"/>
      <c r="D34" s="80"/>
      <c r="E34" s="310"/>
      <c r="F34" s="80"/>
      <c r="G34" s="325"/>
      <c r="H34" s="129"/>
    </row>
    <row r="35" spans="1:8" s="320" customFormat="1" ht="12.75" customHeight="1" x14ac:dyDescent="0.2">
      <c r="A35" s="129"/>
      <c r="B35" s="310"/>
      <c r="C35" s="326"/>
      <c r="D35" s="80"/>
      <c r="E35" s="310"/>
      <c r="F35" s="80"/>
      <c r="G35" s="325"/>
      <c r="H35" s="129"/>
    </row>
    <row r="36" spans="1:8" s="320" customFormat="1" ht="12.75" customHeight="1" x14ac:dyDescent="0.2">
      <c r="A36" s="129"/>
      <c r="B36" s="310"/>
      <c r="C36" s="326"/>
      <c r="D36" s="80"/>
      <c r="E36" s="310"/>
      <c r="F36" s="80"/>
      <c r="G36" s="325"/>
      <c r="H36" s="129"/>
    </row>
    <row r="37" spans="1:8" s="320" customFormat="1" ht="12.75" customHeight="1" x14ac:dyDescent="0.2">
      <c r="A37" s="129"/>
      <c r="B37" s="312"/>
      <c r="C37" s="332"/>
      <c r="D37" s="315"/>
      <c r="E37" s="312"/>
      <c r="F37" s="333"/>
      <c r="G37" s="334"/>
      <c r="H37" s="129"/>
    </row>
    <row r="38" spans="1:8" s="320" customFormat="1" ht="12.75" customHeight="1" x14ac:dyDescent="0.2">
      <c r="A38" s="129"/>
      <c r="B38" s="312"/>
      <c r="C38" s="332"/>
      <c r="D38" s="315"/>
      <c r="E38" s="312"/>
      <c r="F38" s="333"/>
      <c r="G38" s="334"/>
      <c r="H38" s="129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0" orientation="portrait" horizontalDpi="300" verticalDpi="300" r:id="rId1"/>
  <headerFooter alignWithMargins="0">
    <oddFooter>&amp;C&amp;"Arial,Bold"&amp;8&amp;P&amp;R&amp;"Arial,Bold"&amp;8Randall Simmonds LLP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4"/>
  <sheetViews>
    <sheetView topLeftCell="A68" workbookViewId="0">
      <selection activeCell="E79" sqref="E79:E82"/>
    </sheetView>
  </sheetViews>
  <sheetFormatPr defaultColWidth="9.140625" defaultRowHeight="12.75" x14ac:dyDescent="0.2"/>
  <cols>
    <col min="1" max="1" width="2.42578125" style="1" customWidth="1"/>
    <col min="2" max="2" width="36.7109375" style="1" bestFit="1" customWidth="1"/>
    <col min="3" max="3" width="36.7109375" style="1" hidden="1" customWidth="1"/>
    <col min="4" max="5" width="10.28515625" style="8" customWidth="1"/>
    <col min="6" max="6" width="12.42578125" style="6" customWidth="1"/>
    <col min="7" max="9" width="14.7109375" style="210" hidden="1" customWidth="1"/>
    <col min="10" max="10" width="19" style="8" customWidth="1"/>
    <col min="11" max="11" width="10.85546875" style="7" customWidth="1"/>
    <col min="12" max="12" width="2.7109375" style="1" customWidth="1"/>
    <col min="13" max="13" width="11.28515625" style="1" bestFit="1" customWidth="1"/>
    <col min="14" max="16384" width="9.140625" style="1"/>
  </cols>
  <sheetData>
    <row r="1" spans="1:20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</row>
    <row r="2" spans="1:20" x14ac:dyDescent="0.2">
      <c r="A2" s="100"/>
      <c r="B2" s="104" t="s">
        <v>172</v>
      </c>
      <c r="C2" s="4"/>
      <c r="D2" s="4"/>
      <c r="E2" s="4"/>
      <c r="F2" s="4"/>
      <c r="G2" s="4"/>
      <c r="H2" s="4"/>
      <c r="I2" s="4"/>
      <c r="J2" s="1"/>
      <c r="K2" s="1"/>
      <c r="L2" s="17"/>
    </row>
    <row r="3" spans="1:20" x14ac:dyDescent="0.2">
      <c r="A3" s="100"/>
      <c r="B3" s="104" t="s">
        <v>173</v>
      </c>
      <c r="C3" s="4"/>
      <c r="D3" s="4"/>
      <c r="E3" s="4"/>
      <c r="F3" s="4"/>
      <c r="G3" s="4"/>
      <c r="H3" s="4"/>
      <c r="I3" s="4"/>
      <c r="J3" s="135" t="s">
        <v>174</v>
      </c>
      <c r="K3" s="1"/>
      <c r="L3" s="17"/>
    </row>
    <row r="4" spans="1:20" x14ac:dyDescent="0.2">
      <c r="A4" s="100"/>
      <c r="B4" s="104" t="s">
        <v>83</v>
      </c>
      <c r="C4" s="104"/>
      <c r="D4" s="4"/>
      <c r="E4" s="4"/>
      <c r="F4" s="4"/>
      <c r="G4" s="4"/>
      <c r="H4" s="4"/>
      <c r="I4" s="4"/>
      <c r="J4" s="135" t="s">
        <v>80</v>
      </c>
      <c r="K4" s="1"/>
      <c r="L4" s="17"/>
    </row>
    <row r="5" spans="1:20" x14ac:dyDescent="0.2">
      <c r="A5" s="18"/>
      <c r="B5" s="19"/>
      <c r="C5" s="19"/>
      <c r="D5" s="20"/>
      <c r="E5" s="20"/>
      <c r="F5" s="20"/>
      <c r="G5" s="20"/>
      <c r="H5" s="20"/>
      <c r="I5" s="20"/>
      <c r="J5" s="20"/>
      <c r="K5" s="20"/>
      <c r="L5" s="21"/>
    </row>
    <row r="6" spans="1:20" x14ac:dyDescent="0.2">
      <c r="A6" s="3"/>
      <c r="B6" s="22"/>
      <c r="C6" s="22"/>
      <c r="D6" s="3"/>
      <c r="E6" s="3"/>
      <c r="F6" s="3"/>
      <c r="G6" s="3"/>
      <c r="H6" s="3"/>
      <c r="I6" s="3"/>
      <c r="J6" s="3"/>
      <c r="K6" s="3"/>
      <c r="L6" s="3"/>
    </row>
    <row r="7" spans="1:20" x14ac:dyDescent="0.2">
      <c r="A7" s="3"/>
      <c r="B7" s="22"/>
      <c r="C7" s="22"/>
      <c r="D7" s="3"/>
      <c r="E7" s="3"/>
      <c r="F7" s="3"/>
      <c r="G7" s="3"/>
      <c r="H7" s="3"/>
      <c r="I7" s="3"/>
      <c r="J7" s="3"/>
      <c r="K7" s="3"/>
      <c r="L7" s="3"/>
    </row>
    <row r="8" spans="1:20" x14ac:dyDescent="0.2">
      <c r="B8" s="23" t="s">
        <v>6</v>
      </c>
      <c r="C8" s="23"/>
    </row>
    <row r="9" spans="1:20" x14ac:dyDescent="0.2">
      <c r="B9" s="23"/>
      <c r="C9" s="23"/>
      <c r="D9" s="254"/>
      <c r="E9" s="254"/>
      <c r="F9" s="255"/>
      <c r="G9" s="225"/>
      <c r="H9" s="226"/>
      <c r="I9" s="225"/>
    </row>
    <row r="10" spans="1:20" x14ac:dyDescent="0.2">
      <c r="B10" s="23"/>
      <c r="C10" s="23"/>
      <c r="D10" s="254"/>
      <c r="E10" s="254"/>
      <c r="F10" s="255"/>
      <c r="G10" s="226"/>
      <c r="H10" s="225"/>
      <c r="I10" s="225"/>
    </row>
    <row r="11" spans="1:20" s="106" customFormat="1" ht="30.75" customHeight="1" x14ac:dyDescent="0.2">
      <c r="B11" s="257" t="s">
        <v>16</v>
      </c>
      <c r="C11" s="257"/>
      <c r="D11" s="258" t="s">
        <v>0</v>
      </c>
      <c r="E11" s="258" t="s">
        <v>184</v>
      </c>
      <c r="F11" s="259"/>
      <c r="G11" s="259" t="s">
        <v>0</v>
      </c>
      <c r="H11" s="259" t="s">
        <v>75</v>
      </c>
      <c r="I11" s="259"/>
      <c r="J11" s="260" t="s">
        <v>20</v>
      </c>
      <c r="K11" s="261"/>
    </row>
    <row r="12" spans="1:20" ht="20.25" customHeight="1" x14ac:dyDescent="0.2">
      <c r="B12" s="127" t="s">
        <v>176</v>
      </c>
      <c r="C12" s="127"/>
      <c r="D12" s="114"/>
      <c r="E12" s="114"/>
      <c r="F12" s="116"/>
      <c r="G12" s="116"/>
      <c r="H12" s="116"/>
      <c r="I12" s="116"/>
      <c r="J12" s="110"/>
      <c r="K12" s="96"/>
      <c r="N12" s="164"/>
      <c r="O12" s="164"/>
      <c r="P12" s="164"/>
      <c r="Q12" s="164"/>
      <c r="R12" s="164"/>
      <c r="S12" s="164"/>
      <c r="T12" s="164"/>
    </row>
    <row r="13" spans="1:20" ht="20.25" customHeight="1" x14ac:dyDescent="0.2">
      <c r="B13" s="165" t="s">
        <v>177</v>
      </c>
      <c r="C13" s="256"/>
      <c r="D13" s="163"/>
      <c r="E13" s="163"/>
      <c r="F13" s="164"/>
      <c r="G13" s="164"/>
      <c r="H13" s="164"/>
      <c r="I13" s="164"/>
      <c r="J13" s="4"/>
      <c r="K13" s="97"/>
      <c r="N13" s="267" t="s">
        <v>219</v>
      </c>
      <c r="O13" s="164" t="s">
        <v>221</v>
      </c>
      <c r="P13" s="164" t="s">
        <v>222</v>
      </c>
      <c r="Q13" s="164"/>
      <c r="R13" s="164"/>
      <c r="S13" s="164"/>
      <c r="T13" s="164"/>
    </row>
    <row r="14" spans="1:20" ht="20.25" customHeight="1" x14ac:dyDescent="0.2">
      <c r="B14" s="192" t="s">
        <v>178</v>
      </c>
      <c r="C14" s="256"/>
      <c r="D14" s="163">
        <v>31.2</v>
      </c>
      <c r="E14" s="163"/>
      <c r="F14" s="164"/>
      <c r="G14" s="164"/>
      <c r="H14" s="164"/>
      <c r="I14" s="164"/>
      <c r="J14" s="4"/>
      <c r="K14" s="97"/>
      <c r="N14" s="164"/>
      <c r="O14" s="164"/>
      <c r="P14" s="164"/>
      <c r="Q14" s="164"/>
      <c r="R14" s="164"/>
      <c r="S14" s="164"/>
      <c r="T14" s="164"/>
    </row>
    <row r="15" spans="1:20" ht="20.25" customHeight="1" x14ac:dyDescent="0.2">
      <c r="B15" s="192" t="s">
        <v>179</v>
      </c>
      <c r="C15" s="256"/>
      <c r="D15" s="163">
        <v>16.100000000000001</v>
      </c>
      <c r="E15" s="163"/>
      <c r="F15" s="164"/>
      <c r="G15" s="164"/>
      <c r="H15" s="164"/>
      <c r="I15" s="164"/>
      <c r="J15" s="4"/>
      <c r="K15" s="97"/>
      <c r="N15" s="164"/>
      <c r="O15" s="164"/>
      <c r="P15" s="164"/>
      <c r="Q15" s="164"/>
      <c r="R15" s="164"/>
      <c r="S15" s="164"/>
      <c r="T15" s="164"/>
    </row>
    <row r="16" spans="1:20" ht="20.25" customHeight="1" x14ac:dyDescent="0.2">
      <c r="B16" s="192" t="s">
        <v>180</v>
      </c>
      <c r="C16" s="256"/>
      <c r="D16" s="163">
        <v>23.01</v>
      </c>
      <c r="E16" s="163"/>
      <c r="F16" s="164"/>
      <c r="G16" s="164"/>
      <c r="H16" s="164"/>
      <c r="I16" s="164"/>
      <c r="J16" s="4"/>
      <c r="K16" s="97"/>
      <c r="N16" s="164"/>
      <c r="O16" s="164"/>
      <c r="P16" s="164"/>
      <c r="Q16" s="164"/>
      <c r="R16" s="164"/>
      <c r="S16" s="164"/>
      <c r="T16" s="164"/>
    </row>
    <row r="17" spans="2:20" ht="20.25" customHeight="1" x14ac:dyDescent="0.2">
      <c r="B17" s="192" t="s">
        <v>181</v>
      </c>
      <c r="C17" s="256"/>
      <c r="D17" s="163">
        <v>11.9</v>
      </c>
      <c r="E17" s="163"/>
      <c r="F17" s="164"/>
      <c r="G17" s="164"/>
      <c r="H17" s="164"/>
      <c r="I17" s="164"/>
      <c r="J17" s="4"/>
      <c r="K17" s="97"/>
      <c r="N17" s="164"/>
      <c r="O17" s="164"/>
      <c r="P17" s="164"/>
      <c r="Q17" s="164"/>
      <c r="R17" s="164"/>
      <c r="S17" s="164"/>
      <c r="T17" s="164"/>
    </row>
    <row r="18" spans="2:20" ht="20.25" customHeight="1" x14ac:dyDescent="0.2">
      <c r="B18" s="192" t="s">
        <v>182</v>
      </c>
      <c r="C18" s="256"/>
      <c r="D18" s="163">
        <v>8.19</v>
      </c>
      <c r="E18" s="163"/>
      <c r="F18" s="164"/>
      <c r="G18" s="164"/>
      <c r="H18" s="164"/>
      <c r="I18" s="164"/>
      <c r="J18" s="4"/>
      <c r="K18" s="97"/>
      <c r="N18" s="164"/>
      <c r="O18" s="164"/>
      <c r="P18" s="164"/>
      <c r="Q18" s="164"/>
      <c r="R18" s="164"/>
      <c r="S18" s="164"/>
      <c r="T18" s="164"/>
    </row>
    <row r="19" spans="2:20" ht="20.25" customHeight="1" x14ac:dyDescent="0.2">
      <c r="B19" s="192" t="s">
        <v>183</v>
      </c>
      <c r="C19" s="256"/>
      <c r="D19" s="163">
        <f>(2*7.4)+(3*1.6)</f>
        <v>19.600000000000001</v>
      </c>
      <c r="E19" s="163"/>
      <c r="F19" s="164"/>
      <c r="G19" s="164"/>
      <c r="H19" s="164"/>
      <c r="I19" s="164"/>
      <c r="J19" s="4"/>
      <c r="K19" s="97"/>
      <c r="N19" s="164"/>
      <c r="O19" s="164"/>
      <c r="P19" s="164"/>
      <c r="Q19" s="164"/>
      <c r="R19" s="164"/>
      <c r="S19" s="164"/>
      <c r="T19" s="164"/>
    </row>
    <row r="20" spans="2:20" ht="20.25" customHeight="1" x14ac:dyDescent="0.2">
      <c r="B20" s="192"/>
      <c r="C20" s="256"/>
      <c r="D20" s="163"/>
      <c r="E20" s="163">
        <f>ROUND(SUM(D14:D19),0)</f>
        <v>110</v>
      </c>
      <c r="F20" s="164"/>
      <c r="G20" s="164"/>
      <c r="H20" s="164"/>
      <c r="I20" s="164"/>
      <c r="J20" s="4"/>
      <c r="K20" s="97"/>
      <c r="N20" s="164"/>
      <c r="O20" s="164"/>
      <c r="P20" s="164"/>
      <c r="Q20" s="164"/>
      <c r="R20" s="164"/>
      <c r="S20" s="164"/>
      <c r="T20" s="164"/>
    </row>
    <row r="21" spans="2:20" ht="20.25" customHeight="1" x14ac:dyDescent="0.2">
      <c r="B21" s="165" t="s">
        <v>131</v>
      </c>
      <c r="C21" s="165"/>
      <c r="D21" s="163"/>
      <c r="E21" s="163"/>
      <c r="F21" s="164"/>
      <c r="G21" s="164"/>
      <c r="H21" s="164"/>
      <c r="I21" s="164"/>
      <c r="J21" s="4"/>
      <c r="K21" s="97"/>
      <c r="N21" s="164"/>
      <c r="O21" s="164"/>
      <c r="P21" s="164"/>
      <c r="Q21" s="164"/>
      <c r="R21" s="164"/>
      <c r="S21" s="164"/>
      <c r="T21" s="164"/>
    </row>
    <row r="22" spans="2:20" ht="15.75" customHeight="1" x14ac:dyDescent="0.2">
      <c r="B22" s="192" t="s">
        <v>185</v>
      </c>
      <c r="C22" s="236">
        <f>1.75*2.75</f>
        <v>4.8125</v>
      </c>
      <c r="D22" s="163">
        <v>18.25</v>
      </c>
      <c r="E22" s="163"/>
      <c r="F22" s="164"/>
      <c r="G22" s="214">
        <f>1.75*2.75</f>
        <v>4.8125</v>
      </c>
      <c r="H22" s="164"/>
      <c r="I22" s="164"/>
      <c r="J22" s="4"/>
      <c r="K22" s="97"/>
      <c r="N22" s="164"/>
      <c r="O22" s="164">
        <v>1</v>
      </c>
      <c r="P22" s="164"/>
      <c r="Q22" s="164"/>
      <c r="R22" s="164"/>
      <c r="S22" s="164"/>
      <c r="T22" s="164"/>
    </row>
    <row r="23" spans="2:20" ht="15.75" customHeight="1" x14ac:dyDescent="0.2">
      <c r="B23" s="192" t="s">
        <v>186</v>
      </c>
      <c r="C23" s="236">
        <v>18.2</v>
      </c>
      <c r="D23" s="163">
        <v>4.3600000000000003</v>
      </c>
      <c r="E23" s="163"/>
      <c r="F23" s="164"/>
      <c r="G23" s="214">
        <v>16.5</v>
      </c>
      <c r="H23" s="164"/>
      <c r="I23" s="164"/>
      <c r="J23" s="4"/>
      <c r="K23" s="97"/>
      <c r="N23" s="164">
        <f>1.7*1.5</f>
        <v>2.5499999999999998</v>
      </c>
      <c r="O23" s="164">
        <v>0</v>
      </c>
      <c r="P23" s="164"/>
      <c r="Q23" s="164"/>
      <c r="R23" s="164"/>
      <c r="S23" s="164"/>
      <c r="T23" s="164"/>
    </row>
    <row r="24" spans="2:20" ht="15.75" customHeight="1" x14ac:dyDescent="0.2">
      <c r="B24" s="192" t="s">
        <v>183</v>
      </c>
      <c r="C24" s="236">
        <v>8.85</v>
      </c>
      <c r="D24" s="163">
        <v>4.26</v>
      </c>
      <c r="E24" s="163"/>
      <c r="F24" s="164"/>
      <c r="G24" s="214">
        <v>9.19</v>
      </c>
      <c r="H24" s="164"/>
      <c r="I24" s="164"/>
      <c r="J24" s="4"/>
      <c r="K24" s="97"/>
      <c r="N24" s="164"/>
      <c r="O24" s="164">
        <v>1</v>
      </c>
      <c r="P24" s="164"/>
      <c r="Q24" s="164"/>
      <c r="R24" s="164"/>
      <c r="S24" s="164"/>
      <c r="T24" s="164"/>
    </row>
    <row r="25" spans="2:20" ht="15.75" customHeight="1" x14ac:dyDescent="0.2">
      <c r="B25" s="192" t="s">
        <v>187</v>
      </c>
      <c r="C25" s="236">
        <v>2.73</v>
      </c>
      <c r="D25" s="163">
        <v>24.23</v>
      </c>
      <c r="E25" s="163"/>
      <c r="F25" s="164"/>
      <c r="G25" s="214">
        <v>2.73</v>
      </c>
      <c r="H25" s="164"/>
      <c r="I25" s="164"/>
      <c r="J25" s="4"/>
      <c r="K25" s="97"/>
      <c r="N25" s="164"/>
      <c r="O25" s="164">
        <v>4</v>
      </c>
      <c r="P25" s="164"/>
      <c r="Q25" s="164"/>
      <c r="R25" s="164"/>
      <c r="S25" s="164"/>
      <c r="T25" s="164"/>
    </row>
    <row r="26" spans="2:20" ht="15.75" customHeight="1" x14ac:dyDescent="0.2">
      <c r="B26" s="192" t="s">
        <v>188</v>
      </c>
      <c r="C26" s="236">
        <v>4.5</v>
      </c>
      <c r="D26" s="163">
        <v>26.6</v>
      </c>
      <c r="E26" s="163"/>
      <c r="F26" s="164"/>
      <c r="G26" s="214">
        <v>4.5</v>
      </c>
      <c r="H26" s="164"/>
      <c r="I26" s="164"/>
      <c r="J26" s="4"/>
      <c r="K26" s="97"/>
      <c r="N26" s="164"/>
      <c r="O26" s="164">
        <v>4</v>
      </c>
      <c r="P26" s="164"/>
      <c r="Q26" s="164"/>
      <c r="R26" s="164"/>
      <c r="S26" s="164"/>
      <c r="T26" s="164"/>
    </row>
    <row r="27" spans="2:20" ht="15.75" customHeight="1" x14ac:dyDescent="0.2">
      <c r="B27" s="192" t="s">
        <v>220</v>
      </c>
      <c r="C27" s="236">
        <v>33.92</v>
      </c>
      <c r="D27" s="163">
        <v>16.149999999999999</v>
      </c>
      <c r="E27" s="163"/>
      <c r="F27" s="164"/>
      <c r="G27" s="214">
        <v>33.92</v>
      </c>
      <c r="H27" s="164"/>
      <c r="I27" s="164"/>
      <c r="J27" s="4"/>
      <c r="K27" s="97"/>
      <c r="N27" s="164"/>
      <c r="O27" s="164">
        <v>2</v>
      </c>
      <c r="P27" s="164"/>
      <c r="Q27" s="164"/>
      <c r="R27" s="164"/>
      <c r="S27" s="164"/>
      <c r="T27" s="164"/>
    </row>
    <row r="28" spans="2:20" ht="15.75" customHeight="1" x14ac:dyDescent="0.2">
      <c r="B28" s="192" t="s">
        <v>189</v>
      </c>
      <c r="C28" s="236">
        <v>43.2</v>
      </c>
      <c r="D28" s="163">
        <v>106.9</v>
      </c>
      <c r="E28" s="163"/>
      <c r="F28" s="164"/>
      <c r="G28" s="214">
        <v>54.18</v>
      </c>
      <c r="H28" s="164"/>
      <c r="I28" s="164"/>
      <c r="J28" s="4"/>
      <c r="K28" s="97"/>
      <c r="N28" s="164"/>
      <c r="O28" s="164">
        <v>12</v>
      </c>
      <c r="P28" s="164"/>
      <c r="Q28" s="164"/>
      <c r="R28" s="164"/>
      <c r="S28" s="164"/>
      <c r="T28" s="164"/>
    </row>
    <row r="29" spans="2:20" ht="15.75" customHeight="1" x14ac:dyDescent="0.2">
      <c r="B29" s="192" t="s">
        <v>190</v>
      </c>
      <c r="C29" s="236">
        <v>78.8</v>
      </c>
      <c r="D29" s="163">
        <v>43.25</v>
      </c>
      <c r="E29" s="163"/>
      <c r="F29" s="164"/>
      <c r="G29" s="214">
        <v>50.41</v>
      </c>
      <c r="H29" s="164"/>
      <c r="I29" s="164"/>
      <c r="J29" s="4"/>
      <c r="K29" s="97"/>
      <c r="N29" s="164">
        <v>8</v>
      </c>
      <c r="O29" s="164">
        <v>8</v>
      </c>
      <c r="P29" s="164"/>
      <c r="Q29" s="164"/>
      <c r="R29" s="164"/>
      <c r="S29" s="164"/>
      <c r="T29" s="164"/>
    </row>
    <row r="30" spans="2:20" ht="15.75" customHeight="1" x14ac:dyDescent="0.2">
      <c r="B30" s="224" t="s">
        <v>191</v>
      </c>
      <c r="C30" s="236"/>
      <c r="D30" s="163">
        <v>7.36</v>
      </c>
      <c r="E30" s="163"/>
      <c r="F30" s="164"/>
      <c r="G30" s="214">
        <v>2.86</v>
      </c>
      <c r="H30" s="164"/>
      <c r="I30" s="164"/>
      <c r="J30" s="4"/>
      <c r="K30" s="97"/>
      <c r="N30" s="164">
        <f>(11*1.5)</f>
        <v>16.5</v>
      </c>
      <c r="O30" s="164">
        <v>1</v>
      </c>
      <c r="P30" s="164"/>
      <c r="Q30" s="164"/>
      <c r="R30" s="164"/>
      <c r="S30" s="164"/>
      <c r="T30" s="164"/>
    </row>
    <row r="31" spans="2:20" ht="15.75" customHeight="1" x14ac:dyDescent="0.2">
      <c r="B31" s="192" t="s">
        <v>192</v>
      </c>
      <c r="C31" s="236">
        <v>50.41</v>
      </c>
      <c r="D31" s="163">
        <v>21.49</v>
      </c>
      <c r="E31" s="163"/>
      <c r="F31" s="164"/>
      <c r="G31" s="214">
        <v>20.93</v>
      </c>
      <c r="H31" s="164"/>
      <c r="I31" s="164"/>
      <c r="J31" s="4"/>
      <c r="K31" s="97"/>
      <c r="N31" s="164"/>
      <c r="O31" s="164">
        <v>2</v>
      </c>
      <c r="P31" s="164"/>
      <c r="Q31" s="164"/>
      <c r="R31" s="164"/>
      <c r="S31" s="164"/>
      <c r="T31" s="164"/>
    </row>
    <row r="32" spans="2:20" ht="15.75" customHeight="1" x14ac:dyDescent="0.2">
      <c r="B32" s="192" t="s">
        <v>193</v>
      </c>
      <c r="C32" s="236">
        <v>30.82</v>
      </c>
      <c r="D32" s="163">
        <v>3.91</v>
      </c>
      <c r="E32" s="163"/>
      <c r="F32" s="164"/>
      <c r="G32" s="199">
        <v>30</v>
      </c>
      <c r="H32" s="164"/>
      <c r="I32" s="164"/>
      <c r="J32" s="4"/>
      <c r="K32" s="97"/>
      <c r="N32" s="164">
        <v>15</v>
      </c>
      <c r="O32" s="164">
        <v>0</v>
      </c>
      <c r="P32" s="164"/>
      <c r="Q32" s="164"/>
      <c r="R32" s="164"/>
      <c r="S32" s="164"/>
      <c r="T32" s="164"/>
    </row>
    <row r="33" spans="2:20" ht="15.75" customHeight="1" x14ac:dyDescent="0.2">
      <c r="B33" s="224" t="s">
        <v>194</v>
      </c>
      <c r="C33" s="236"/>
      <c r="D33" s="163">
        <v>8.6</v>
      </c>
      <c r="E33" s="163"/>
      <c r="F33" s="164"/>
      <c r="G33" s="199">
        <v>24.2</v>
      </c>
      <c r="H33" s="164"/>
      <c r="I33" s="164"/>
      <c r="J33" s="4"/>
      <c r="K33" s="97"/>
      <c r="N33" s="164"/>
      <c r="O33" s="164">
        <v>0</v>
      </c>
      <c r="P33" s="164"/>
      <c r="Q33" s="164"/>
      <c r="R33" s="164"/>
      <c r="S33" s="164"/>
      <c r="T33" s="164"/>
    </row>
    <row r="34" spans="2:20" ht="15.75" customHeight="1" x14ac:dyDescent="0.2">
      <c r="B34" s="193"/>
      <c r="C34" s="236"/>
      <c r="D34" s="176"/>
      <c r="E34" s="163">
        <f>ROUND(SUM(D22:D33),0)</f>
        <v>285</v>
      </c>
      <c r="F34" s="164"/>
      <c r="G34" s="164"/>
      <c r="H34" s="164"/>
      <c r="I34" s="164"/>
      <c r="J34" s="4"/>
      <c r="K34" s="97"/>
      <c r="M34" s="216"/>
      <c r="N34" s="164"/>
      <c r="O34" s="164"/>
      <c r="P34" s="164"/>
      <c r="Q34" s="164"/>
      <c r="R34" s="164"/>
      <c r="S34" s="164"/>
      <c r="T34" s="164"/>
    </row>
    <row r="35" spans="2:20" ht="15.75" customHeight="1" x14ac:dyDescent="0.2">
      <c r="B35" s="165" t="s">
        <v>132</v>
      </c>
      <c r="C35" s="236"/>
      <c r="D35" s="174"/>
      <c r="E35" s="163"/>
      <c r="F35" s="164"/>
      <c r="G35" s="164"/>
      <c r="H35" s="164"/>
      <c r="I35" s="164"/>
      <c r="J35" s="4"/>
      <c r="K35" s="97"/>
      <c r="N35" s="164"/>
      <c r="O35" s="164"/>
      <c r="P35" s="164"/>
      <c r="Q35" s="164"/>
      <c r="R35" s="164"/>
      <c r="S35" s="164"/>
      <c r="T35" s="164"/>
    </row>
    <row r="36" spans="2:20" ht="15.75" customHeight="1" x14ac:dyDescent="0.2">
      <c r="B36" s="192" t="s">
        <v>56</v>
      </c>
      <c r="C36" s="236">
        <v>26.23</v>
      </c>
      <c r="D36" s="266">
        <v>32.479999999999997</v>
      </c>
      <c r="E36" s="163"/>
      <c r="F36" s="164"/>
      <c r="G36" s="218">
        <v>25.74</v>
      </c>
      <c r="H36" s="164"/>
      <c r="I36" s="164"/>
      <c r="J36" s="4"/>
      <c r="K36" s="97"/>
      <c r="N36" s="164"/>
      <c r="O36" s="164">
        <v>6</v>
      </c>
      <c r="P36" s="164"/>
      <c r="Q36" s="164"/>
      <c r="R36" s="164"/>
      <c r="S36" s="164"/>
      <c r="T36" s="164"/>
    </row>
    <row r="37" spans="2:20" ht="15.75" customHeight="1" x14ac:dyDescent="0.2">
      <c r="B37" s="192" t="s">
        <v>58</v>
      </c>
      <c r="C37" s="174">
        <v>9.2100000000000009</v>
      </c>
      <c r="D37" s="266">
        <v>11.31</v>
      </c>
      <c r="E37" s="163"/>
      <c r="F37" s="164"/>
      <c r="G37" s="218">
        <v>10.51</v>
      </c>
      <c r="H37" s="164"/>
      <c r="I37" s="164"/>
      <c r="J37" s="4"/>
      <c r="K37" s="97"/>
      <c r="N37" s="164">
        <f>13*2</f>
        <v>26</v>
      </c>
      <c r="O37" s="164">
        <v>0</v>
      </c>
      <c r="P37" s="164"/>
      <c r="Q37" s="164"/>
      <c r="R37" s="164"/>
      <c r="S37" s="164"/>
      <c r="T37" s="164"/>
    </row>
    <row r="38" spans="2:20" ht="15.75" customHeight="1" x14ac:dyDescent="0.2">
      <c r="B38" s="192" t="s">
        <v>195</v>
      </c>
      <c r="C38" s="174">
        <v>7.91</v>
      </c>
      <c r="D38" s="266">
        <v>13.065</v>
      </c>
      <c r="E38" s="163"/>
      <c r="F38" s="164"/>
      <c r="G38" s="218">
        <v>15.61</v>
      </c>
      <c r="H38" s="164"/>
      <c r="I38" s="164"/>
      <c r="J38" s="4"/>
      <c r="K38" s="97"/>
      <c r="N38" s="164"/>
      <c r="O38" s="164">
        <v>2</v>
      </c>
      <c r="P38" s="164"/>
      <c r="Q38" s="164"/>
      <c r="R38" s="164"/>
      <c r="S38" s="164"/>
      <c r="T38" s="164"/>
    </row>
    <row r="39" spans="2:20" ht="15.75" customHeight="1" x14ac:dyDescent="0.2">
      <c r="B39" s="192" t="s">
        <v>197</v>
      </c>
      <c r="C39" s="174">
        <v>21.8</v>
      </c>
      <c r="D39" s="266">
        <v>15.9</v>
      </c>
      <c r="E39" s="163"/>
      <c r="F39" s="164"/>
      <c r="G39" s="218">
        <v>15.45</v>
      </c>
      <c r="H39" s="164"/>
      <c r="I39" s="164"/>
      <c r="J39" s="4"/>
      <c r="K39" s="97"/>
      <c r="N39" s="164"/>
      <c r="O39" s="164">
        <v>2</v>
      </c>
      <c r="P39" s="164"/>
      <c r="Q39" s="164"/>
      <c r="R39" s="164"/>
      <c r="S39" s="164"/>
      <c r="T39" s="164"/>
    </row>
    <row r="40" spans="2:20" ht="15.75" customHeight="1" x14ac:dyDescent="0.2">
      <c r="B40" s="192" t="s">
        <v>196</v>
      </c>
      <c r="C40" s="174">
        <v>5.3</v>
      </c>
      <c r="D40" s="266">
        <v>7.53</v>
      </c>
      <c r="E40" s="163"/>
      <c r="F40" s="164"/>
      <c r="G40" s="218">
        <v>5.37</v>
      </c>
      <c r="H40" s="164"/>
      <c r="I40" s="164"/>
      <c r="J40" s="4"/>
      <c r="K40" s="97"/>
      <c r="N40" s="164">
        <v>22</v>
      </c>
      <c r="O40" s="164">
        <v>0</v>
      </c>
      <c r="P40" s="164"/>
      <c r="Q40" s="164"/>
      <c r="R40" s="164"/>
      <c r="S40" s="164"/>
      <c r="T40" s="164"/>
    </row>
    <row r="41" spans="2:20" ht="15.75" customHeight="1" x14ac:dyDescent="0.2">
      <c r="B41" s="192" t="s">
        <v>57</v>
      </c>
      <c r="C41" s="174">
        <v>15.2</v>
      </c>
      <c r="D41" s="266">
        <v>19</v>
      </c>
      <c r="E41" s="163"/>
      <c r="F41" s="164"/>
      <c r="G41" s="218">
        <v>15.2</v>
      </c>
      <c r="H41" s="164"/>
      <c r="I41" s="164"/>
      <c r="J41" s="4"/>
      <c r="K41" s="97"/>
      <c r="N41" s="164"/>
      <c r="O41" s="164">
        <v>4</v>
      </c>
      <c r="P41" s="164"/>
      <c r="Q41" s="164"/>
      <c r="R41" s="164"/>
      <c r="S41" s="164"/>
      <c r="T41" s="164"/>
    </row>
    <row r="42" spans="2:20" ht="15.75" customHeight="1" x14ac:dyDescent="0.2">
      <c r="B42" s="192" t="s">
        <v>198</v>
      </c>
      <c r="C42" s="174"/>
      <c r="D42" s="266">
        <v>7.53</v>
      </c>
      <c r="E42" s="163"/>
      <c r="F42" s="164"/>
      <c r="G42" s="218"/>
      <c r="H42" s="164"/>
      <c r="I42" s="164"/>
      <c r="J42" s="4"/>
      <c r="K42" s="97"/>
      <c r="N42" s="164"/>
      <c r="O42" s="164"/>
      <c r="P42" s="164"/>
      <c r="Q42" s="164"/>
      <c r="R42" s="164"/>
      <c r="S42" s="164"/>
      <c r="T42" s="164"/>
    </row>
    <row r="43" spans="2:20" s="106" customFormat="1" ht="15.75" customHeight="1" x14ac:dyDescent="0.2">
      <c r="B43" s="194" t="s">
        <v>59</v>
      </c>
      <c r="C43" s="237">
        <v>15.2</v>
      </c>
      <c r="D43" s="266">
        <v>17.559999999999999</v>
      </c>
      <c r="E43" s="132"/>
      <c r="F43" s="164"/>
      <c r="G43" s="219">
        <v>15.2</v>
      </c>
      <c r="H43" s="133"/>
      <c r="I43" s="133"/>
      <c r="J43" s="60"/>
      <c r="K43" s="134"/>
      <c r="N43" s="164">
        <v>22</v>
      </c>
      <c r="O43" s="164">
        <v>4</v>
      </c>
      <c r="P43" s="164"/>
      <c r="Q43" s="164"/>
      <c r="R43" s="164"/>
      <c r="S43" s="164"/>
      <c r="T43" s="164"/>
    </row>
    <row r="44" spans="2:20" s="106" customFormat="1" ht="15.75" customHeight="1" x14ac:dyDescent="0.2">
      <c r="B44" s="194" t="s">
        <v>58</v>
      </c>
      <c r="C44" s="236">
        <v>5.25</v>
      </c>
      <c r="D44" s="266">
        <v>5.52</v>
      </c>
      <c r="E44" s="132"/>
      <c r="F44" s="164"/>
      <c r="G44" s="219">
        <v>3.6</v>
      </c>
      <c r="H44" s="133"/>
      <c r="I44" s="133"/>
      <c r="J44" s="28"/>
      <c r="K44" s="134"/>
      <c r="N44" s="164">
        <v>18</v>
      </c>
      <c r="O44" s="164"/>
      <c r="P44" s="164"/>
      <c r="Q44" s="164"/>
      <c r="R44" s="164"/>
      <c r="S44" s="164"/>
      <c r="T44" s="164"/>
    </row>
    <row r="45" spans="2:20" ht="15.75" customHeight="1" x14ac:dyDescent="0.2">
      <c r="B45" s="192" t="s">
        <v>60</v>
      </c>
      <c r="C45" s="236">
        <v>15.2</v>
      </c>
      <c r="D45" s="266">
        <v>24.77</v>
      </c>
      <c r="E45" s="115"/>
      <c r="F45" s="164"/>
      <c r="G45" s="217">
        <v>20.66</v>
      </c>
      <c r="H45" s="117"/>
      <c r="I45" s="117"/>
      <c r="J45" s="3"/>
      <c r="K45" s="97"/>
      <c r="N45" s="164"/>
      <c r="O45" s="164">
        <v>4</v>
      </c>
      <c r="P45" s="164"/>
      <c r="Q45" s="164"/>
      <c r="R45" s="164"/>
      <c r="S45" s="164"/>
      <c r="T45" s="164"/>
    </row>
    <row r="46" spans="2:20" ht="15.75" customHeight="1" x14ac:dyDescent="0.2">
      <c r="B46" s="192" t="s">
        <v>195</v>
      </c>
      <c r="C46" s="236">
        <v>3.6</v>
      </c>
      <c r="D46" s="266">
        <v>5.62</v>
      </c>
      <c r="E46" s="115"/>
      <c r="F46" s="117"/>
      <c r="G46" s="217">
        <v>5.59</v>
      </c>
      <c r="H46" s="117"/>
      <c r="I46" s="117"/>
      <c r="J46" s="3"/>
      <c r="K46" s="97"/>
      <c r="N46" s="164"/>
      <c r="O46" s="164">
        <v>1</v>
      </c>
      <c r="P46" s="164"/>
      <c r="Q46" s="164"/>
      <c r="R46" s="164"/>
      <c r="S46" s="164"/>
      <c r="T46" s="164"/>
    </row>
    <row r="47" spans="2:20" ht="15.75" customHeight="1" x14ac:dyDescent="0.2">
      <c r="B47" s="192" t="s">
        <v>199</v>
      </c>
      <c r="C47" s="236"/>
      <c r="D47" s="266">
        <f>(2*7.5*1.75)+(2*1.5*1.5)-1</f>
        <v>29.75</v>
      </c>
      <c r="E47" s="115"/>
      <c r="F47" s="117"/>
      <c r="G47" s="217"/>
      <c r="H47" s="117"/>
      <c r="I47" s="117"/>
      <c r="J47" s="3"/>
      <c r="K47" s="97"/>
      <c r="N47" s="164"/>
      <c r="O47" s="164">
        <v>2</v>
      </c>
      <c r="P47" s="164"/>
      <c r="Q47" s="164"/>
      <c r="R47" s="164"/>
      <c r="S47" s="164"/>
      <c r="T47" s="164"/>
    </row>
    <row r="48" spans="2:20" ht="15.75" customHeight="1" x14ac:dyDescent="0.2">
      <c r="B48" s="192"/>
      <c r="C48" s="236">
        <v>19.239999999999998</v>
      </c>
      <c r="D48" s="217"/>
      <c r="E48" s="263">
        <f>ROUND(SUM(D36:D47),0)</f>
        <v>190</v>
      </c>
      <c r="F48" s="117"/>
      <c r="G48" s="217">
        <v>26.2</v>
      </c>
      <c r="H48" s="117"/>
      <c r="I48" s="117"/>
      <c r="J48" s="3"/>
      <c r="K48" s="97"/>
      <c r="N48" s="164"/>
      <c r="O48" s="164">
        <f>SUM(O22:O47)</f>
        <v>60</v>
      </c>
      <c r="P48" s="164"/>
      <c r="Q48" s="164"/>
      <c r="R48" s="164"/>
      <c r="S48" s="164"/>
      <c r="T48" s="164"/>
    </row>
    <row r="49" spans="2:11" ht="15.75" customHeight="1" x14ac:dyDescent="0.2">
      <c r="B49" s="220"/>
      <c r="C49" s="236">
        <v>2</v>
      </c>
      <c r="D49" s="217"/>
      <c r="E49" s="115"/>
      <c r="F49" s="117"/>
      <c r="G49" s="117"/>
      <c r="H49" s="117"/>
      <c r="I49" s="117"/>
      <c r="J49" s="3"/>
      <c r="K49" s="97"/>
    </row>
    <row r="50" spans="2:11" ht="15.75" customHeight="1" x14ac:dyDescent="0.2">
      <c r="B50" s="220"/>
      <c r="C50" s="236"/>
      <c r="D50" s="217"/>
      <c r="E50" s="115"/>
      <c r="F50" s="117"/>
      <c r="G50" s="117"/>
      <c r="H50" s="117"/>
      <c r="I50" s="117"/>
      <c r="J50" s="3"/>
      <c r="K50" s="97"/>
    </row>
    <row r="51" spans="2:11" ht="15.75" customHeight="1" x14ac:dyDescent="0.2">
      <c r="B51" s="265" t="s">
        <v>215</v>
      </c>
      <c r="C51" s="236"/>
      <c r="D51" s="217"/>
      <c r="E51" s="115"/>
      <c r="F51" s="117"/>
      <c r="G51" s="117"/>
      <c r="H51" s="117"/>
      <c r="I51" s="117"/>
      <c r="J51" s="3"/>
      <c r="K51" s="97"/>
    </row>
    <row r="52" spans="2:11" ht="15.75" customHeight="1" x14ac:dyDescent="0.2">
      <c r="B52" s="192" t="s">
        <v>216</v>
      </c>
      <c r="C52" s="236"/>
      <c r="D52" s="163"/>
      <c r="E52" s="115">
        <v>2.8</v>
      </c>
      <c r="F52" s="117">
        <f>E52*D52</f>
        <v>0</v>
      </c>
      <c r="G52" s="117"/>
      <c r="H52" s="117"/>
      <c r="I52" s="117"/>
      <c r="J52" s="3"/>
      <c r="K52" s="97"/>
    </row>
    <row r="53" spans="2:11" ht="15.75" customHeight="1" x14ac:dyDescent="0.2">
      <c r="B53" s="192" t="s">
        <v>81</v>
      </c>
      <c r="C53" s="236"/>
      <c r="D53" s="262">
        <f>14.3+4.7+4.7+2.7+3+4+3+2.5+1.7+4.7+2.2+3.7+2.8</f>
        <v>54.000000000000007</v>
      </c>
      <c r="E53" s="115">
        <v>2.8</v>
      </c>
      <c r="F53" s="117">
        <f>E53*D53</f>
        <v>151.20000000000002</v>
      </c>
      <c r="G53" s="117"/>
      <c r="H53" s="117"/>
      <c r="I53" s="117"/>
      <c r="J53" s="3"/>
      <c r="K53" s="97"/>
    </row>
    <row r="54" spans="2:11" ht="15.75" customHeight="1" x14ac:dyDescent="0.2">
      <c r="B54" s="192" t="s">
        <v>82</v>
      </c>
      <c r="C54" s="236"/>
      <c r="D54" s="163">
        <f>4+4+6.4+10.4+7.4+3+3+10.4+7.4+4.7+6.2+6.5</f>
        <v>73.400000000000006</v>
      </c>
      <c r="E54" s="115">
        <v>2.8</v>
      </c>
      <c r="F54" s="117">
        <f>E54*D54</f>
        <v>205.52</v>
      </c>
      <c r="G54" s="117"/>
      <c r="H54" s="117"/>
      <c r="I54" s="117"/>
      <c r="J54" s="3"/>
      <c r="K54" s="97"/>
    </row>
    <row r="55" spans="2:11" ht="15.75" customHeight="1" x14ac:dyDescent="0.2">
      <c r="B55" s="265"/>
      <c r="C55" s="236"/>
      <c r="D55" s="217"/>
      <c r="E55" s="115"/>
      <c r="F55" s="117"/>
      <c r="G55" s="117"/>
      <c r="H55" s="117"/>
      <c r="I55" s="117"/>
      <c r="J55" s="3"/>
      <c r="K55" s="97"/>
    </row>
    <row r="56" spans="2:11" ht="15.75" customHeight="1" x14ac:dyDescent="0.2">
      <c r="B56" s="265"/>
      <c r="C56" s="236"/>
      <c r="D56" s="217"/>
      <c r="E56" s="115"/>
      <c r="F56" s="117"/>
      <c r="G56" s="117"/>
      <c r="H56" s="117"/>
      <c r="I56" s="117"/>
      <c r="J56" s="3"/>
      <c r="K56" s="97"/>
    </row>
    <row r="57" spans="2:11" ht="15.75" customHeight="1" x14ac:dyDescent="0.2">
      <c r="B57" s="265"/>
      <c r="C57" s="236"/>
      <c r="D57" s="217"/>
      <c r="E57" s="115"/>
      <c r="F57" s="117"/>
      <c r="G57" s="117"/>
      <c r="H57" s="117"/>
      <c r="I57" s="117"/>
      <c r="J57" s="3"/>
      <c r="K57" s="97"/>
    </row>
    <row r="58" spans="2:11" ht="15.75" customHeight="1" x14ac:dyDescent="0.2">
      <c r="B58" s="265" t="s">
        <v>217</v>
      </c>
      <c r="C58" s="236"/>
      <c r="D58" s="217"/>
      <c r="E58" s="115"/>
      <c r="F58" s="117"/>
      <c r="G58" s="117"/>
      <c r="H58" s="117"/>
      <c r="I58" s="117"/>
      <c r="J58" s="3"/>
      <c r="K58" s="97"/>
    </row>
    <row r="59" spans="2:11" ht="15.75" customHeight="1" x14ac:dyDescent="0.2">
      <c r="B59" s="117" t="s">
        <v>216</v>
      </c>
      <c r="C59" s="236"/>
      <c r="D59" s="117"/>
      <c r="E59" s="115">
        <v>2.8</v>
      </c>
      <c r="F59" s="117">
        <f>E59*D59</f>
        <v>0</v>
      </c>
      <c r="G59" s="117"/>
      <c r="H59" s="117"/>
      <c r="I59" s="117"/>
      <c r="J59" s="3"/>
      <c r="K59" s="97"/>
    </row>
    <row r="60" spans="2:11" ht="15.75" customHeight="1" x14ac:dyDescent="0.2">
      <c r="B60" s="117" t="s">
        <v>218</v>
      </c>
      <c r="C60" s="236"/>
      <c r="D60" s="117">
        <v>8.5</v>
      </c>
      <c r="E60" s="115">
        <v>5.5</v>
      </c>
      <c r="F60" s="117">
        <f>E60*D60</f>
        <v>46.75</v>
      </c>
      <c r="G60" s="117"/>
      <c r="H60" s="117"/>
      <c r="I60" s="117"/>
      <c r="J60" s="3"/>
      <c r="K60" s="97"/>
    </row>
    <row r="61" spans="2:11" ht="15.75" customHeight="1" x14ac:dyDescent="0.2">
      <c r="B61" s="220"/>
      <c r="C61" s="236"/>
      <c r="D61" s="217"/>
      <c r="E61" s="115"/>
      <c r="F61" s="117"/>
      <c r="G61" s="117"/>
      <c r="H61" s="117"/>
      <c r="I61" s="117"/>
      <c r="J61" s="3"/>
      <c r="K61" s="97"/>
    </row>
    <row r="62" spans="2:11" ht="15.75" customHeight="1" x14ac:dyDescent="0.2">
      <c r="B62" s="220"/>
      <c r="C62" s="236"/>
      <c r="D62" s="217"/>
      <c r="E62" s="115"/>
      <c r="F62" s="117"/>
      <c r="G62" s="117"/>
      <c r="H62" s="117"/>
      <c r="I62" s="117"/>
      <c r="J62" s="3"/>
      <c r="K62" s="97"/>
    </row>
    <row r="63" spans="2:11" ht="15.75" customHeight="1" x14ac:dyDescent="0.2">
      <c r="B63" s="220"/>
      <c r="C63" s="236"/>
      <c r="D63" s="217"/>
      <c r="E63" s="115"/>
      <c r="F63" s="117"/>
      <c r="G63" s="117"/>
      <c r="H63" s="117"/>
      <c r="I63" s="117"/>
      <c r="J63" s="3"/>
      <c r="K63" s="97"/>
    </row>
    <row r="64" spans="2:11" ht="15.75" customHeight="1" x14ac:dyDescent="0.2">
      <c r="B64" s="165"/>
      <c r="C64" s="236"/>
      <c r="D64" s="175"/>
      <c r="E64" s="115"/>
      <c r="F64" s="117"/>
      <c r="G64" s="117"/>
      <c r="H64" s="117"/>
      <c r="I64" s="117"/>
      <c r="J64" s="3"/>
      <c r="K64" s="97"/>
    </row>
    <row r="65" spans="2:11" ht="15" x14ac:dyDescent="0.35">
      <c r="B65" s="165"/>
      <c r="C65" s="165"/>
      <c r="D65" s="221"/>
      <c r="E65" s="221"/>
      <c r="F65" s="223"/>
      <c r="G65" s="221" t="s">
        <v>136</v>
      </c>
      <c r="H65" s="221" t="s">
        <v>137</v>
      </c>
      <c r="I65" s="223" t="s">
        <v>5</v>
      </c>
      <c r="J65" s="3"/>
      <c r="K65" s="97"/>
    </row>
    <row r="66" spans="2:11" ht="15" x14ac:dyDescent="0.35">
      <c r="B66" s="165"/>
      <c r="C66" s="165"/>
      <c r="D66" s="196"/>
      <c r="E66" s="196"/>
      <c r="F66" s="198"/>
      <c r="G66" s="221" t="s">
        <v>136</v>
      </c>
      <c r="H66" s="221" t="s">
        <v>137</v>
      </c>
      <c r="I66" s="223" t="s">
        <v>5</v>
      </c>
      <c r="J66" s="3"/>
      <c r="K66" s="97"/>
    </row>
    <row r="67" spans="2:11" x14ac:dyDescent="0.2">
      <c r="B67" s="165" t="s">
        <v>135</v>
      </c>
      <c r="C67" s="165"/>
      <c r="D67" s="115"/>
      <c r="E67" s="215"/>
      <c r="F67" s="117"/>
      <c r="G67" s="222">
        <v>6</v>
      </c>
      <c r="H67" s="222">
        <v>8</v>
      </c>
      <c r="I67" s="117">
        <f>SUM(G67:H67)</f>
        <v>14</v>
      </c>
      <c r="J67" s="3"/>
      <c r="K67" s="97"/>
    </row>
    <row r="68" spans="2:11" x14ac:dyDescent="0.2">
      <c r="B68" s="192" t="s">
        <v>200</v>
      </c>
      <c r="C68" s="165"/>
      <c r="D68" s="115">
        <v>5</v>
      </c>
      <c r="E68" s="215"/>
      <c r="F68" s="117"/>
      <c r="G68" s="215"/>
      <c r="H68" s="222"/>
      <c r="I68" s="117"/>
      <c r="J68" s="3"/>
      <c r="K68" s="97"/>
    </row>
    <row r="69" spans="2:11" x14ac:dyDescent="0.2">
      <c r="B69" s="192" t="s">
        <v>201</v>
      </c>
      <c r="C69" s="165"/>
      <c r="D69" s="115">
        <v>12</v>
      </c>
      <c r="E69" s="115"/>
      <c r="F69" s="117"/>
      <c r="G69" s="215">
        <v>3</v>
      </c>
      <c r="H69" s="117"/>
      <c r="I69" s="117">
        <f t="shared" ref="I69:I70" si="0">SUM(G69:H69)</f>
        <v>3</v>
      </c>
      <c r="J69" s="3"/>
      <c r="K69" s="97"/>
    </row>
    <row r="70" spans="2:11" x14ac:dyDescent="0.2">
      <c r="B70" s="192" t="s">
        <v>204</v>
      </c>
      <c r="C70" s="165"/>
      <c r="D70" s="115">
        <v>12</v>
      </c>
      <c r="E70" s="215"/>
      <c r="F70" s="117"/>
      <c r="G70" s="215">
        <v>2</v>
      </c>
      <c r="H70" s="215">
        <v>3</v>
      </c>
      <c r="I70" s="117">
        <f t="shared" si="0"/>
        <v>5</v>
      </c>
      <c r="J70" s="42" t="s">
        <v>205</v>
      </c>
      <c r="K70" s="97"/>
    </row>
    <row r="71" spans="2:11" x14ac:dyDescent="0.2">
      <c r="B71" s="165" t="s">
        <v>202</v>
      </c>
      <c r="C71" s="165"/>
      <c r="D71" s="115">
        <v>2</v>
      </c>
      <c r="E71" s="215"/>
      <c r="F71" s="117"/>
      <c r="G71" s="117"/>
      <c r="H71" s="215"/>
      <c r="I71" s="117"/>
      <c r="J71" s="42"/>
      <c r="K71" s="97"/>
    </row>
    <row r="72" spans="2:11" x14ac:dyDescent="0.2">
      <c r="B72" s="165" t="s">
        <v>203</v>
      </c>
      <c r="C72" s="165"/>
      <c r="D72" s="115">
        <v>2</v>
      </c>
      <c r="E72" s="115"/>
      <c r="F72" s="117"/>
      <c r="G72" s="117"/>
      <c r="H72" s="117"/>
      <c r="I72" s="117"/>
      <c r="J72" s="3"/>
      <c r="K72" s="97"/>
    </row>
    <row r="73" spans="2:11" x14ac:dyDescent="0.2">
      <c r="B73" s="165"/>
      <c r="C73" s="165"/>
      <c r="D73" s="115"/>
      <c r="E73" s="115"/>
      <c r="F73" s="117"/>
      <c r="G73" s="117"/>
      <c r="H73" s="117"/>
      <c r="I73" s="117"/>
      <c r="J73" s="3"/>
      <c r="K73" s="97"/>
    </row>
    <row r="74" spans="2:11" x14ac:dyDescent="0.2">
      <c r="B74" s="165" t="s">
        <v>84</v>
      </c>
      <c r="C74" s="165"/>
      <c r="D74" s="115">
        <f>(13.8+13.8+21)*2.5</f>
        <v>121.5</v>
      </c>
      <c r="E74" s="115"/>
      <c r="F74" s="117"/>
      <c r="G74" s="222">
        <f>D74-0.63-6.22</f>
        <v>114.65</v>
      </c>
      <c r="H74" s="117"/>
      <c r="I74" s="117"/>
      <c r="J74" s="42"/>
      <c r="K74" s="97"/>
    </row>
    <row r="75" spans="2:11" x14ac:dyDescent="0.2">
      <c r="B75" s="165" t="s">
        <v>212</v>
      </c>
      <c r="C75" s="165"/>
      <c r="D75" s="115">
        <f>(72*5.5)+(2*5.2*0.9)-D74</f>
        <v>283.86</v>
      </c>
      <c r="E75" s="115"/>
      <c r="F75" s="117"/>
      <c r="G75" s="222">
        <f>D75-16.45</f>
        <v>267.41000000000003</v>
      </c>
      <c r="H75" s="117"/>
      <c r="I75" s="117"/>
      <c r="J75" s="42"/>
      <c r="K75" s="97"/>
    </row>
    <row r="76" spans="2:11" x14ac:dyDescent="0.2">
      <c r="B76" s="165" t="s">
        <v>213</v>
      </c>
      <c r="C76" s="165"/>
      <c r="D76" s="115">
        <f>(8*1.6)+2.3+2.7</f>
        <v>17.8</v>
      </c>
      <c r="E76" s="115"/>
      <c r="F76" s="117"/>
      <c r="G76" s="222"/>
      <c r="H76" s="117"/>
      <c r="I76" s="117"/>
      <c r="J76" s="42"/>
      <c r="K76" s="97"/>
    </row>
    <row r="77" spans="2:11" x14ac:dyDescent="0.2">
      <c r="B77" s="165"/>
      <c r="C77" s="165"/>
      <c r="D77" s="115"/>
      <c r="E77" s="115"/>
      <c r="F77" s="117"/>
      <c r="G77" s="117"/>
      <c r="H77" s="117"/>
      <c r="I77" s="117"/>
      <c r="J77" s="3"/>
      <c r="K77" s="97"/>
    </row>
    <row r="78" spans="2:11" x14ac:dyDescent="0.2">
      <c r="B78" s="165" t="s">
        <v>76</v>
      </c>
      <c r="C78" s="165"/>
      <c r="D78" s="115"/>
      <c r="E78" s="115" t="s">
        <v>234</v>
      </c>
      <c r="F78" s="117"/>
      <c r="G78" s="222">
        <f>D78-4.69-0.37-5.71</f>
        <v>-10.77</v>
      </c>
      <c r="H78" s="117"/>
      <c r="I78" s="117"/>
      <c r="J78" s="3"/>
      <c r="K78" s="97"/>
    </row>
    <row r="79" spans="2:11" x14ac:dyDescent="0.2">
      <c r="B79" s="192" t="s">
        <v>209</v>
      </c>
      <c r="C79" s="165"/>
      <c r="D79" s="197">
        <f>(1.2*1.2*11)+(1*1)</f>
        <v>16.84</v>
      </c>
      <c r="E79" s="197">
        <f>(1.2*4*11)+(1*4)</f>
        <v>56.8</v>
      </c>
      <c r="F79" s="117">
        <f>(1.2*11)+(1*1)</f>
        <v>14.2</v>
      </c>
      <c r="G79" s="117"/>
      <c r="H79" s="117"/>
      <c r="I79" s="117"/>
      <c r="J79" s="3"/>
      <c r="K79" s="97"/>
    </row>
    <row r="80" spans="2:11" x14ac:dyDescent="0.2">
      <c r="B80" s="192" t="s">
        <v>208</v>
      </c>
      <c r="C80" s="165"/>
      <c r="D80" s="115">
        <f>(2.5*2.8)+(2.5*2.8)+(1.8*1.8)</f>
        <v>17.240000000000002</v>
      </c>
      <c r="E80" s="115">
        <f>(2.5+2.5+ 2.8)+(2.5+2.5+ 2.8)+(1.8+1.8+1.8+1.8)</f>
        <v>22.8</v>
      </c>
      <c r="F80" s="117">
        <f>(2.8)+(2.8)+(1.8)</f>
        <v>7.3999999999999995</v>
      </c>
      <c r="G80" s="117"/>
      <c r="H80" s="117"/>
      <c r="I80" s="117"/>
      <c r="J80" s="3"/>
      <c r="K80" s="97"/>
    </row>
    <row r="81" spans="2:11" x14ac:dyDescent="0.2">
      <c r="B81" s="192" t="s">
        <v>207</v>
      </c>
      <c r="C81" s="165"/>
      <c r="D81" s="197">
        <f>(1.2*1.2*15)+(1*0.7)</f>
        <v>22.299999999999997</v>
      </c>
      <c r="E81" s="197">
        <f>(4.8*15)+(3.4)</f>
        <v>75.400000000000006</v>
      </c>
      <c r="F81" s="117">
        <f>(1.2*15)+(1*0.7)</f>
        <v>18.7</v>
      </c>
      <c r="G81" s="222"/>
      <c r="H81" s="117"/>
      <c r="I81" s="117"/>
      <c r="J81" s="3"/>
      <c r="K81" s="97"/>
    </row>
    <row r="82" spans="2:11" x14ac:dyDescent="0.2">
      <c r="B82" s="192" t="s">
        <v>211</v>
      </c>
      <c r="C82" s="165"/>
      <c r="D82" s="115">
        <f>1.8*1.8</f>
        <v>3.24</v>
      </c>
      <c r="E82" s="115">
        <f>6.2</f>
        <v>6.2</v>
      </c>
      <c r="F82" s="117">
        <f>1.8</f>
        <v>1.8</v>
      </c>
      <c r="G82" s="117"/>
      <c r="H82" s="117"/>
      <c r="I82" s="117"/>
      <c r="J82" s="3"/>
      <c r="K82" s="97"/>
    </row>
    <row r="83" spans="2:11" x14ac:dyDescent="0.2">
      <c r="B83" s="165"/>
      <c r="C83" s="165"/>
      <c r="D83" s="115"/>
      <c r="E83" s="115"/>
      <c r="F83" s="117"/>
      <c r="G83" s="222"/>
      <c r="H83" s="117"/>
      <c r="I83" s="117"/>
      <c r="J83" s="3"/>
      <c r="K83" s="97"/>
    </row>
    <row r="84" spans="2:11" x14ac:dyDescent="0.2">
      <c r="B84" s="165" t="s">
        <v>214</v>
      </c>
      <c r="C84" s="165"/>
      <c r="D84" s="115">
        <v>1</v>
      </c>
      <c r="E84" s="115"/>
      <c r="F84" s="117"/>
      <c r="G84" s="222"/>
      <c r="H84" s="117"/>
      <c r="I84" s="117"/>
      <c r="J84" s="3"/>
      <c r="K84" s="97"/>
    </row>
    <row r="85" spans="2:11" x14ac:dyDescent="0.2">
      <c r="B85" s="165" t="s">
        <v>143</v>
      </c>
      <c r="C85" s="165"/>
      <c r="D85" s="115">
        <v>1</v>
      </c>
      <c r="E85" s="115"/>
      <c r="F85" s="117"/>
      <c r="G85" s="222"/>
      <c r="H85" s="117"/>
      <c r="I85" s="117"/>
      <c r="J85" s="3"/>
      <c r="K85" s="97"/>
    </row>
    <row r="86" spans="2:11" x14ac:dyDescent="0.2">
      <c r="B86" s="165" t="s">
        <v>206</v>
      </c>
      <c r="C86" s="165"/>
      <c r="D86" s="115">
        <v>2</v>
      </c>
      <c r="E86" s="115"/>
      <c r="F86" s="117"/>
      <c r="G86" s="222"/>
      <c r="H86" s="117"/>
      <c r="I86" s="117"/>
      <c r="J86" s="3"/>
      <c r="K86" s="97"/>
    </row>
    <row r="87" spans="2:11" x14ac:dyDescent="0.2">
      <c r="B87" s="165" t="s">
        <v>210</v>
      </c>
      <c r="C87" s="165"/>
      <c r="D87" s="115">
        <v>1</v>
      </c>
      <c r="E87" s="115"/>
      <c r="F87" s="117"/>
      <c r="G87" s="117"/>
      <c r="H87" s="117"/>
      <c r="I87" s="117"/>
      <c r="J87" s="3"/>
      <c r="K87" s="97"/>
    </row>
    <row r="88" spans="2:11" x14ac:dyDescent="0.2">
      <c r="B88" s="165"/>
      <c r="C88" s="165"/>
      <c r="D88" s="115"/>
      <c r="E88" s="115"/>
      <c r="F88" s="117"/>
      <c r="G88" s="117"/>
      <c r="H88" s="117"/>
      <c r="I88" s="117"/>
      <c r="J88" s="3"/>
      <c r="K88" s="97"/>
    </row>
    <row r="89" spans="2:11" x14ac:dyDescent="0.2">
      <c r="B89" s="165"/>
      <c r="C89" s="165"/>
      <c r="D89" s="115"/>
      <c r="E89" s="115"/>
      <c r="F89" s="117"/>
      <c r="G89" s="117"/>
      <c r="H89" s="117"/>
      <c r="I89" s="117"/>
      <c r="J89" s="3"/>
      <c r="K89" s="97"/>
    </row>
    <row r="90" spans="2:11" x14ac:dyDescent="0.2">
      <c r="B90" s="165"/>
      <c r="C90" s="165"/>
      <c r="D90" s="115"/>
      <c r="E90" s="115"/>
      <c r="F90" s="117"/>
      <c r="G90" s="117"/>
      <c r="H90" s="117"/>
      <c r="I90" s="117"/>
      <c r="J90" s="3"/>
      <c r="K90" s="97"/>
    </row>
    <row r="91" spans="2:11" s="106" customFormat="1" ht="18" customHeight="1" x14ac:dyDescent="0.2">
      <c r="B91" s="107" t="s">
        <v>19</v>
      </c>
      <c r="C91" s="107"/>
      <c r="D91" s="120"/>
      <c r="E91" s="120"/>
      <c r="F91" s="121"/>
      <c r="G91" s="121"/>
      <c r="H91" s="121"/>
      <c r="I91" s="121"/>
      <c r="J91" s="108"/>
      <c r="K91" s="109"/>
    </row>
    <row r="92" spans="2:11" x14ac:dyDescent="0.2">
      <c r="B92" s="98"/>
      <c r="C92" s="98"/>
      <c r="D92" s="115"/>
      <c r="E92" s="115"/>
      <c r="F92" s="117"/>
      <c r="G92" s="117"/>
      <c r="H92" s="117"/>
      <c r="I92" s="117"/>
      <c r="J92" s="4"/>
      <c r="K92" s="97"/>
    </row>
    <row r="93" spans="2:11" x14ac:dyDescent="0.2">
      <c r="B93" s="98"/>
      <c r="C93" s="98"/>
      <c r="D93" s="115"/>
      <c r="E93" s="115"/>
      <c r="F93" s="117"/>
      <c r="G93" s="117"/>
      <c r="H93" s="117"/>
      <c r="I93" s="117"/>
      <c r="J93" s="4"/>
      <c r="K93" s="97"/>
    </row>
    <row r="94" spans="2:11" s="106" customFormat="1" ht="27" customHeight="1" x14ac:dyDescent="0.2">
      <c r="B94" s="122" t="s">
        <v>5</v>
      </c>
      <c r="C94" s="122"/>
      <c r="D94" s="123"/>
      <c r="E94" s="123"/>
      <c r="F94" s="124"/>
      <c r="G94" s="124"/>
      <c r="H94" s="124"/>
      <c r="I94" s="124"/>
      <c r="J94" s="125"/>
      <c r="K94" s="126"/>
    </row>
  </sheetData>
  <printOptions horizontalCentered="1"/>
  <pageMargins left="0.55118110236220474" right="0.55118110236220474" top="0.59055118110236227" bottom="0.78740157480314965" header="0.51181102362204722" footer="0.51181102362204722"/>
  <pageSetup paperSize="9" scale="95" orientation="portrait" horizontalDpi="300" verticalDpi="300" r:id="rId1"/>
  <headerFooter alignWithMargins="0">
    <oddFooter>&amp;C&amp;"Arial,Bold"&amp;8&amp;P&amp;R&amp;"Arial,Bold"&amp;8Randall Simmonds LLP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Cover</vt:lpstr>
      <vt:lpstr>Summary</vt:lpstr>
      <vt:lpstr>Area schedule</vt:lpstr>
      <vt:lpstr>Congregationalist Large</vt:lpstr>
      <vt:lpstr>Congregationalist</vt:lpstr>
      <vt:lpstr>Jewish</vt:lpstr>
      <vt:lpstr>Preliminaries</vt:lpstr>
      <vt:lpstr>Rates</vt:lpstr>
      <vt:lpstr>Quants</vt:lpstr>
      <vt:lpstr>Quants (2)</vt:lpstr>
      <vt:lpstr>Sheet3</vt:lpstr>
      <vt:lpstr>Original</vt:lpstr>
      <vt:lpstr>Sheet1</vt:lpstr>
      <vt:lpstr>Sheet2</vt:lpstr>
      <vt:lpstr>Congregationalist!Print_Area</vt:lpstr>
      <vt:lpstr>'Congregationalist Large'!Print_Area</vt:lpstr>
      <vt:lpstr>Cover!Print_Area</vt:lpstr>
      <vt:lpstr>Jewish!Print_Area</vt:lpstr>
      <vt:lpstr>Preliminaries!Print_Area</vt:lpstr>
      <vt:lpstr>Rates!Print_Area</vt:lpstr>
      <vt:lpstr>Summary!Print_Area</vt:lpstr>
      <vt:lpstr>Congregationalist!Print_Titles</vt:lpstr>
      <vt:lpstr>'Congregationalist Large'!Print_Titles</vt:lpstr>
      <vt:lpstr>Jewish!Print_Titles</vt:lpstr>
      <vt:lpstr>Preliminaries!Print_Titles</vt:lpstr>
      <vt:lpstr>Rates!Print_Titles</vt:lpstr>
    </vt:vector>
  </TitlesOfParts>
  <Company>Gardiner &amp; Theobald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gtcs</dc:creator>
  <cp:lastModifiedBy>John Cox</cp:lastModifiedBy>
  <cp:lastPrinted>2020-05-21T10:29:01Z</cp:lastPrinted>
  <dcterms:created xsi:type="dcterms:W3CDTF">2001-01-10T10:48:44Z</dcterms:created>
  <dcterms:modified xsi:type="dcterms:W3CDTF">2021-02-22T07:55:38Z</dcterms:modified>
</cp:coreProperties>
</file>