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mc:AlternateContent xmlns:mc="http://schemas.openxmlformats.org/markup-compatibility/2006">
    <mc:Choice Requires="x15">
      <x15ac:absPath xmlns:x15ac="http://schemas.microsoft.com/office/spreadsheetml/2010/11/ac" url="C:\Users\phil.davies-peerless\Desktop\"/>
    </mc:Choice>
  </mc:AlternateContent>
  <xr:revisionPtr revIDLastSave="0" documentId="13_ncr:1_{724D09B4-E5BF-4986-BC10-7862DCAD776F}" xr6:coauthVersionLast="47" xr6:coauthVersionMax="47" xr10:uidLastSave="{00000000-0000-0000-0000-000000000000}"/>
  <bookViews>
    <workbookView xWindow="-110" yWindow="-110" windowWidth="19420" windowHeight="1042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62" l="1"/>
  <c r="A33" i="62"/>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7" i="62"/>
  <c r="A31" i="62"/>
  <c r="A26" i="62"/>
  <c r="F173" i="62"/>
  <c r="I23" i="41" s="1"/>
  <c r="E173" i="62"/>
  <c r="H23" i="41" s="1"/>
  <c r="F157" i="62"/>
  <c r="E157" i="62"/>
  <c r="G151" i="62"/>
  <c r="F151" i="62"/>
  <c r="E151" i="62"/>
  <c r="G147" i="62"/>
  <c r="F147" i="62"/>
  <c r="E147" i="62"/>
  <c r="G144" i="62"/>
  <c r="F144" i="62"/>
  <c r="E144" i="62"/>
  <c r="G134" i="62"/>
  <c r="G163" i="62" s="1"/>
  <c r="F134" i="62"/>
  <c r="F163" i="62" s="1"/>
  <c r="E134" i="62"/>
  <c r="E163" i="62" s="1"/>
  <c r="G129" i="62"/>
  <c r="F129" i="62"/>
  <c r="E129" i="62"/>
  <c r="G109" i="62"/>
  <c r="F109" i="62"/>
  <c r="E109" i="62"/>
  <c r="G91" i="62"/>
  <c r="F91" i="62"/>
  <c r="E91" i="62"/>
  <c r="E164" i="62" s="1"/>
  <c r="G73" i="62"/>
  <c r="F73" i="62"/>
  <c r="E73" i="62"/>
  <c r="G61" i="62"/>
  <c r="F61" i="62"/>
  <c r="E61" i="62"/>
  <c r="G55" i="62"/>
  <c r="F55" i="62"/>
  <c r="E55" i="62"/>
  <c r="G28" i="62"/>
  <c r="G34" i="62" s="1"/>
  <c r="G157" i="62" s="1"/>
  <c r="F28" i="62"/>
  <c r="F34" i="62" s="1"/>
  <c r="E28" i="62"/>
  <c r="E34" i="62" s="1"/>
  <c r="D6" i="62"/>
  <c r="D4" i="62"/>
  <c r="D3" i="62"/>
  <c r="D2" i="62"/>
  <c r="E158" i="62" l="1"/>
  <c r="E170" i="62" s="1"/>
  <c r="H20" i="41" s="1"/>
  <c r="F136" i="62"/>
  <c r="E175" i="62"/>
  <c r="H25" i="41" s="1"/>
  <c r="E25" i="41"/>
  <c r="E169" i="62"/>
  <c r="H19" i="41" s="1"/>
  <c r="E19" i="41"/>
  <c r="E176" i="62"/>
  <c r="H26" i="41" s="1"/>
  <c r="E26" i="41"/>
  <c r="F158" i="62"/>
  <c r="F175" i="62"/>
  <c r="I25" i="41" s="1"/>
  <c r="F25" i="41"/>
  <c r="F169" i="62"/>
  <c r="I19" i="41" s="1"/>
  <c r="F19" i="41"/>
  <c r="E20" i="41"/>
  <c r="G175" i="62"/>
  <c r="J25" i="41" s="1"/>
  <c r="G25" i="41"/>
  <c r="G169" i="62"/>
  <c r="J19" i="41" s="1"/>
  <c r="G19" i="41"/>
  <c r="G136" i="62"/>
  <c r="E111" i="62"/>
  <c r="E162" i="62"/>
  <c r="F113" i="62"/>
  <c r="E136" i="62"/>
  <c r="G158" i="62"/>
  <c r="G159" i="62"/>
  <c r="G161" i="62"/>
  <c r="G160" i="62"/>
  <c r="G43" i="62"/>
  <c r="G47" i="62" s="1"/>
  <c r="G50" i="62" s="1"/>
  <c r="F160" i="62"/>
  <c r="F159" i="62"/>
  <c r="F161" i="62"/>
  <c r="F23" i="41" s="1"/>
  <c r="F43" i="62"/>
  <c r="F47" i="62" s="1"/>
  <c r="F50" i="62" s="1"/>
  <c r="E161" i="62"/>
  <c r="E23" i="41" s="1"/>
  <c r="E160" i="62"/>
  <c r="E159" i="62"/>
  <c r="E113" i="62"/>
  <c r="E43" i="62"/>
  <c r="E47" i="62" s="1"/>
  <c r="E50" i="62" s="1"/>
  <c r="G162" i="62"/>
  <c r="G111" i="62"/>
  <c r="G164" i="62"/>
  <c r="A8" i="62"/>
  <c r="H18" i="58" s="1"/>
  <c r="F142" i="62"/>
  <c r="G142" i="62"/>
  <c r="G113" i="62"/>
  <c r="F164" i="62"/>
  <c r="F162" i="62"/>
  <c r="F111" i="62"/>
  <c r="E142" i="62"/>
  <c r="H13" i="41"/>
  <c r="H12" i="41"/>
  <c r="H11" i="41"/>
  <c r="H10" i="41"/>
  <c r="E172" i="62" l="1"/>
  <c r="H22" i="41" s="1"/>
  <c r="E22" i="41"/>
  <c r="F170" i="62"/>
  <c r="I20" i="41" s="1"/>
  <c r="F20" i="41"/>
  <c r="F176" i="62"/>
  <c r="I26" i="41" s="1"/>
  <c r="F26" i="41"/>
  <c r="F171" i="62"/>
  <c r="I21" i="41" s="1"/>
  <c r="F21" i="41"/>
  <c r="E174" i="62"/>
  <c r="H24" i="41" s="1"/>
  <c r="E24" i="41"/>
  <c r="F172" i="62"/>
  <c r="I22" i="41" s="1"/>
  <c r="F22" i="41"/>
  <c r="F174" i="62"/>
  <c r="I24" i="41" s="1"/>
  <c r="F24" i="41"/>
  <c r="E171" i="62"/>
  <c r="H21" i="41" s="1"/>
  <c r="E21" i="41"/>
  <c r="B142" i="62"/>
  <c r="G170" i="62"/>
  <c r="J20" i="41" s="1"/>
  <c r="G20" i="41"/>
  <c r="G174" i="62"/>
  <c r="J24" i="41" s="1"/>
  <c r="G24" i="41"/>
  <c r="G176" i="62"/>
  <c r="J26" i="41" s="1"/>
  <c r="G26" i="41"/>
  <c r="G23" i="41"/>
  <c r="G173" i="62"/>
  <c r="J23" i="41" s="1"/>
  <c r="G172" i="62"/>
  <c r="J22" i="41" s="1"/>
  <c r="G22" i="41"/>
  <c r="G171" i="62"/>
  <c r="J21" i="41" s="1"/>
  <c r="G21" i="41"/>
  <c r="B8" i="62"/>
  <c r="I18" i="58" s="1"/>
  <c r="X18" i="27" l="1"/>
  <c r="E152" i="62" l="1"/>
  <c r="G152" i="62"/>
  <c r="G156" i="62" s="1"/>
  <c r="F152" i="62"/>
  <c r="F156" i="62" s="1"/>
  <c r="F173" i="27"/>
  <c r="E173" i="27"/>
  <c r="F168" i="62" l="1"/>
  <c r="I18" i="41" s="1"/>
  <c r="F18" i="41"/>
  <c r="E156" i="62"/>
  <c r="E18" i="41" s="1"/>
  <c r="G168" i="62"/>
  <c r="J18" i="41" s="1"/>
  <c r="G18" i="41"/>
  <c r="H64" i="48"/>
  <c r="I64" i="48"/>
  <c r="H76" i="48"/>
  <c r="I76" i="48"/>
  <c r="H88" i="48"/>
  <c r="H92" i="48" s="1"/>
  <c r="I88" i="48"/>
  <c r="N18" i="27"/>
  <c r="O21" i="27"/>
  <c r="P21" i="27"/>
  <c r="Q21" i="27"/>
  <c r="Q144" i="27" s="1"/>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P26" i="27"/>
  <c r="Q26" i="27"/>
  <c r="Y26" i="27"/>
  <c r="Z26" i="27"/>
  <c r="Z28" i="27" s="1"/>
  <c r="AA26" i="27"/>
  <c r="O27" i="27"/>
  <c r="P27" i="27"/>
  <c r="Q27" i="27"/>
  <c r="Y27" i="27"/>
  <c r="Z27" i="27"/>
  <c r="AA27" i="27"/>
  <c r="E28" i="27"/>
  <c r="E34" i="27" s="1"/>
  <c r="E43" i="27" s="1"/>
  <c r="E47" i="27" s="1"/>
  <c r="E50" i="27" s="1"/>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V34" i="27"/>
  <c r="V43" i="27" s="1"/>
  <c r="V47" i="27" s="1"/>
  <c r="V50" i="27" s="1"/>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T55" i="27"/>
  <c r="U55" i="27"/>
  <c r="V55" i="27"/>
  <c r="O56" i="27"/>
  <c r="P56" i="27"/>
  <c r="Q56" i="27"/>
  <c r="Y56" i="27"/>
  <c r="Z56" i="27"/>
  <c r="AA56" i="27"/>
  <c r="O57" i="27"/>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G109" i="27"/>
  <c r="J109" i="27"/>
  <c r="K109" i="27"/>
  <c r="L109" i="27"/>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O132" i="27"/>
  <c r="P132" i="27"/>
  <c r="Q132" i="27"/>
  <c r="Y132" i="27"/>
  <c r="Z132" i="27"/>
  <c r="AA132" i="27"/>
  <c r="O133" i="27"/>
  <c r="P133" i="27"/>
  <c r="Q133" i="27"/>
  <c r="Y133" i="27"/>
  <c r="Z133" i="27"/>
  <c r="AA133" i="27"/>
  <c r="E134" i="27"/>
  <c r="F134" i="27"/>
  <c r="G134" i="27"/>
  <c r="J134" i="27"/>
  <c r="K134" i="27"/>
  <c r="L134" i="27"/>
  <c r="T134" i="27"/>
  <c r="U134" i="27"/>
  <c r="V134" i="27"/>
  <c r="O138" i="27"/>
  <c r="P138" i="27"/>
  <c r="Q138" i="27"/>
  <c r="Y138" i="27"/>
  <c r="Z138" i="27"/>
  <c r="AA138" i="27"/>
  <c r="O139" i="27"/>
  <c r="P139" i="27"/>
  <c r="Q139" i="27"/>
  <c r="Y139" i="27"/>
  <c r="Z139" i="27"/>
  <c r="AA139" i="27"/>
  <c r="E144" i="27"/>
  <c r="F144" i="27"/>
  <c r="G144" i="27"/>
  <c r="J144" i="27"/>
  <c r="K144" i="27"/>
  <c r="L144" i="27"/>
  <c r="O144" i="27"/>
  <c r="P144" i="27"/>
  <c r="T144" i="27"/>
  <c r="U144" i="27"/>
  <c r="V144" i="27"/>
  <c r="AA144" i="27"/>
  <c r="O145" i="27"/>
  <c r="P145" i="27"/>
  <c r="Q145" i="27"/>
  <c r="Y145" i="27"/>
  <c r="Z145" i="27"/>
  <c r="AA145" i="27"/>
  <c r="O146" i="27"/>
  <c r="P146" i="27"/>
  <c r="Q146" i="27"/>
  <c r="Y146" i="27"/>
  <c r="Z146" i="27"/>
  <c r="AA146" i="27"/>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F111" i="27" l="1"/>
  <c r="Q55" i="27"/>
  <c r="L111" i="27"/>
  <c r="I92" i="48"/>
  <c r="J136" i="27"/>
  <c r="G136" i="27"/>
  <c r="O28" i="27"/>
  <c r="O34" i="27" s="1"/>
  <c r="O43" i="27" s="1"/>
  <c r="O47" i="27" s="1"/>
  <c r="O50" i="27" s="1"/>
  <c r="A26" i="27"/>
  <c r="P147" i="27"/>
  <c r="AA134" i="27"/>
  <c r="Q28" i="27"/>
  <c r="AA147" i="27"/>
  <c r="E168" i="62"/>
  <c r="H18" i="41" s="1"/>
  <c r="G111" i="27"/>
  <c r="O61" i="27"/>
  <c r="T136" i="27"/>
  <c r="Y147" i="27"/>
  <c r="L136" i="27"/>
  <c r="E136" i="27"/>
  <c r="AA61" i="27"/>
  <c r="U136" i="27"/>
  <c r="Z109" i="27"/>
  <c r="Y91" i="27"/>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Z136" i="27" s="1"/>
  <c r="Q129" i="27"/>
  <c r="Y109" i="27"/>
  <c r="P109" i="27"/>
  <c r="AA109" i="27"/>
  <c r="J113" i="27"/>
  <c r="P91" i="27"/>
  <c r="AA91" i="27"/>
  <c r="V142" i="27"/>
  <c r="Y34" i="27"/>
  <c r="Y43" i="27" s="1"/>
  <c r="Y47" i="27" s="1"/>
  <c r="Y50" i="27" s="1"/>
  <c r="Z151" i="27"/>
  <c r="O129" i="27"/>
  <c r="P134" i="27"/>
  <c r="Y134" i="27"/>
  <c r="E111" i="27"/>
  <c r="Q109" i="27"/>
  <c r="O109" i="27"/>
  <c r="O111" i="27" s="1"/>
  <c r="Q91" i="27"/>
  <c r="Q111" i="27" s="1"/>
  <c r="U113" i="27"/>
  <c r="J142" i="27"/>
  <c r="AA73" i="27"/>
  <c r="Q61" i="27"/>
  <c r="Z61" i="27"/>
  <c r="Z173" i="27"/>
  <c r="O173" i="27"/>
  <c r="AA28" i="27"/>
  <c r="AA34" i="27" s="1"/>
  <c r="AA43" i="27" s="1"/>
  <c r="AA47" i="27" s="1"/>
  <c r="AA50" i="27" s="1"/>
  <c r="P28" i="27"/>
  <c r="P34" i="27" s="1"/>
  <c r="P43" i="27" s="1"/>
  <c r="P47" i="27" s="1"/>
  <c r="P50" i="27" s="1"/>
  <c r="G113" i="27"/>
  <c r="Z73" i="27"/>
  <c r="O73" i="27"/>
  <c r="Q73" i="27"/>
  <c r="L142" i="27"/>
  <c r="P61" i="27"/>
  <c r="Y61" i="27"/>
  <c r="Y173" i="27"/>
  <c r="Q34" i="27"/>
  <c r="Q43" i="27" s="1"/>
  <c r="Q47" i="27" s="1"/>
  <c r="Q50" i="27" s="1"/>
  <c r="P73" i="27"/>
  <c r="F113" i="27"/>
  <c r="E142" i="27"/>
  <c r="P129" i="27"/>
  <c r="K142" i="27"/>
  <c r="Y144" i="27"/>
  <c r="U142" i="27"/>
  <c r="G142" i="27"/>
  <c r="E113" i="27"/>
  <c r="L113" i="27"/>
  <c r="K111" i="27"/>
  <c r="P151" i="27"/>
  <c r="K113" i="27"/>
  <c r="V111" i="27"/>
  <c r="J111" i="27"/>
  <c r="AA151" i="27"/>
  <c r="Z144" i="27"/>
  <c r="B8" i="61"/>
  <c r="I25" i="58" s="1"/>
  <c r="A8" i="61"/>
  <c r="H25" i="58" s="1"/>
  <c r="C6" i="61"/>
  <c r="C4" i="61"/>
  <c r="C3" i="61"/>
  <c r="C2" i="61"/>
  <c r="AA142" i="27" l="1"/>
  <c r="AA113" i="27"/>
  <c r="P136" i="27"/>
  <c r="Y142" i="27"/>
  <c r="P111" i="27"/>
  <c r="O142" i="27"/>
  <c r="Q142" i="27"/>
  <c r="Y111" i="27"/>
  <c r="Q136" i="27"/>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Q90" i="48" l="1"/>
  <c r="F90" i="48"/>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Q157" i="27"/>
  <c r="Q169" i="27" s="1"/>
  <c r="P157" i="27"/>
  <c r="P169"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03" i="48"/>
  <c r="AA57"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AQ129" i="48"/>
  <c r="J141" i="48"/>
  <c r="J153" i="48" s="1"/>
  <c r="AR129" i="48"/>
  <c r="M39" i="48"/>
  <c r="M151" i="48" s="1"/>
  <c r="AA90"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G135" i="48" l="1"/>
  <c r="AR139" i="48"/>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Z157" i="27"/>
  <c r="I19" i="38"/>
  <c r="J19" i="38"/>
  <c r="AA157" i="27"/>
  <c r="A37" i="27"/>
  <c r="A53" i="27"/>
  <c r="G139" i="48"/>
  <c r="J53" i="48"/>
  <c r="M43" i="48"/>
  <c r="M50" i="48" s="1"/>
  <c r="M53" i="48" s="1"/>
  <c r="A52" i="27"/>
  <c r="A31" i="27"/>
  <c r="A41" i="27"/>
  <c r="A33" i="27"/>
  <c r="A49" i="27"/>
  <c r="A27" i="27"/>
  <c r="A38" i="27"/>
  <c r="AC50" i="48"/>
  <c r="AC53" i="48" s="1"/>
  <c r="Y169" i="27" l="1"/>
  <c r="E20" i="38"/>
  <c r="H19" i="38"/>
  <c r="E19" i="38"/>
  <c r="AA169" i="27"/>
  <c r="G20" i="38"/>
  <c r="Z169" i="27"/>
  <c r="F20" i="38"/>
  <c r="A8" i="27"/>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AS125" i="48" l="1"/>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AQ43" i="48"/>
  <c r="AQ50" i="48" s="1"/>
  <c r="AS43" i="48"/>
  <c r="AS50" i="48" s="1"/>
  <c r="AR114" i="48"/>
  <c r="AS114" i="48"/>
  <c r="AQ114" i="48"/>
  <c r="G141" i="48"/>
  <c r="G153" i="48" s="1"/>
  <c r="G114" i="48"/>
  <c r="AQ92" i="48"/>
  <c r="AR92" i="48"/>
  <c r="AS92" i="48"/>
  <c r="AQ90" i="48"/>
  <c r="AS90" i="48"/>
  <c r="AR90" i="48"/>
  <c r="G140" i="48"/>
  <c r="G152" i="48" s="1"/>
  <c r="B120" i="48" l="1"/>
  <c r="B8" i="48" s="1"/>
  <c r="I17" i="58" s="1"/>
  <c r="AR43" i="48"/>
  <c r="AR50" i="48" s="1"/>
  <c r="G43" i="48"/>
  <c r="G50" i="48" s="1"/>
  <c r="AQ53" i="48"/>
  <c r="G147" i="48"/>
  <c r="H13" i="3"/>
  <c r="H12" i="3"/>
  <c r="H11" i="3"/>
  <c r="G53" i="48" l="1"/>
  <c r="AR53" i="48"/>
  <c r="AS53" i="48"/>
  <c r="F19" i="37" l="1"/>
  <c r="G19" i="37"/>
  <c r="F19" i="38"/>
  <c r="G19" i="38"/>
  <c r="E19" i="3" l="1"/>
  <c r="H19" i="3"/>
  <c r="E19" i="37" l="1"/>
  <c r="G19" i="3"/>
  <c r="E158" i="27" l="1"/>
  <c r="E170" i="27" s="1"/>
  <c r="H21" i="3" l="1"/>
  <c r="E21" i="3"/>
  <c r="E163" i="27"/>
  <c r="H12" i="38"/>
  <c r="H13" i="38"/>
  <c r="H11" i="38"/>
  <c r="H12" i="37"/>
  <c r="H13" i="37"/>
  <c r="H11" i="37"/>
  <c r="AA158" i="27"/>
  <c r="AA170" i="27" s="1"/>
  <c r="Z158" i="27"/>
  <c r="Z170" i="27" s="1"/>
  <c r="Y158" i="27"/>
  <c r="Y170" i="27" s="1"/>
  <c r="Q158" i="27"/>
  <c r="Q170" i="27" s="1"/>
  <c r="P158" i="27"/>
  <c r="P170" i="27" s="1"/>
  <c r="F158" i="27"/>
  <c r="F170" i="27" s="1"/>
  <c r="G158" i="27"/>
  <c r="G170" i="27" s="1"/>
  <c r="O158" i="27" l="1"/>
  <c r="O170" i="27" s="1"/>
  <c r="H21" i="37" s="1"/>
  <c r="J21" i="3"/>
  <c r="I21" i="3"/>
  <c r="J21" i="37"/>
  <c r="G21" i="37"/>
  <c r="E21" i="38"/>
  <c r="E21" i="37"/>
  <c r="F21" i="38"/>
  <c r="F21" i="37"/>
  <c r="G21" i="38"/>
  <c r="E26" i="3"/>
  <c r="E175" i="27"/>
  <c r="F21" i="3"/>
  <c r="G21" i="3"/>
  <c r="J21" i="38" l="1"/>
  <c r="H21" i="38"/>
  <c r="I21" i="37"/>
  <c r="I21" i="38"/>
  <c r="H26" i="3"/>
  <c r="H19" i="37" l="1"/>
  <c r="I19" i="37"/>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G173" i="27" s="1"/>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J20" i="38"/>
  <c r="E20" i="37"/>
  <c r="F20" i="37"/>
  <c r="I20" i="37"/>
  <c r="G20" i="37"/>
  <c r="H27" i="37"/>
  <c r="I26" i="37"/>
  <c r="F26" i="37"/>
  <c r="I27" i="37"/>
  <c r="H26" i="37"/>
  <c r="J27" i="3"/>
  <c r="I26" i="38"/>
  <c r="I27" i="3"/>
  <c r="J27" i="37"/>
  <c r="H26" i="38"/>
  <c r="J27" i="38"/>
  <c r="I27" i="38"/>
  <c r="J26" i="3"/>
  <c r="H27" i="3"/>
  <c r="I26" i="3"/>
  <c r="G23" i="38" l="1"/>
  <c r="G24" i="37"/>
  <c r="E23" i="37"/>
  <c r="Q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0F000000}">
      <text>
        <r>
          <rPr>
            <sz val="9"/>
            <color rgb="FF000000"/>
            <rFont val="Tahoma"/>
            <family val="2"/>
          </rPr>
          <t>Must enter all liabilities as a positive</t>
        </r>
      </text>
    </comment>
    <comment ref="N93" authorId="2" shapeId="0" xr:uid="{00000000-0006-0000-0400-000010000000}">
      <text>
        <r>
          <rPr>
            <sz val="9"/>
            <color rgb="FF000000"/>
            <rFont val="Tahoma"/>
            <family val="2"/>
          </rPr>
          <t>Must enter all liabilities as a positive</t>
        </r>
      </text>
    </comment>
    <comment ref="S93" authorId="2" shapeId="0" xr:uid="{00000000-0006-0000-0400-000011000000}">
      <text>
        <r>
          <rPr>
            <sz val="9"/>
            <color rgb="FF000000"/>
            <rFont val="Tahoma"/>
            <family val="2"/>
          </rPr>
          <t>Must enter all liabilities as a positive</t>
        </r>
      </text>
    </comment>
    <comment ref="X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R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xr:uid="{00000000-0006-0000-0500-00000C000000}">
      <text>
        <r>
          <rPr>
            <sz val="9"/>
            <color indexed="81"/>
            <rFont val="Tahoma"/>
            <family val="2"/>
          </rPr>
          <t>Please note adjusting this line item will not pro-rate the ratios below.</t>
        </r>
      </text>
    </comment>
    <comment ref="AK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O78" authorId="2" shapeId="0" xr:uid="{00000000-0006-0000-0500-000011000000}">
      <text>
        <r>
          <rPr>
            <sz val="9"/>
            <color rgb="FF000000"/>
            <rFont val="Tahoma"/>
            <family val="2"/>
          </rPr>
          <t>Must enter all liabilities as a positive</t>
        </r>
      </text>
    </comment>
    <comment ref="Z78" authorId="2" shapeId="0" xr:uid="{00000000-0006-0000-0500-000012000000}">
      <text>
        <r>
          <rPr>
            <sz val="9"/>
            <color rgb="FF000000"/>
            <rFont val="Tahoma"/>
            <family val="2"/>
          </rPr>
          <t>Must enter all liabilities as a positive</t>
        </r>
      </text>
    </comment>
    <comment ref="AE78" authorId="2" shapeId="0" xr:uid="{00000000-0006-0000-0500-000013000000}">
      <text>
        <r>
          <rPr>
            <sz val="9"/>
            <color rgb="FF000000"/>
            <rFont val="Tahoma"/>
            <family val="2"/>
          </rPr>
          <t>Must enter all liabilities as a positive</t>
        </r>
      </text>
    </comment>
    <comment ref="AP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O116" authorId="1" shapeId="0" xr:uid="{00000000-0006-0000-0500-000016000000}">
      <text>
        <r>
          <rPr>
            <sz val="9"/>
            <color rgb="FF000000"/>
            <rFont val="Tahoma"/>
            <family val="2"/>
          </rPr>
          <t>Enter as positive value</t>
        </r>
      </text>
    </comment>
    <comment ref="Z116" authorId="1" shapeId="0" xr:uid="{00000000-0006-0000-0500-000017000000}">
      <text>
        <r>
          <rPr>
            <sz val="9"/>
            <color rgb="FF000000"/>
            <rFont val="Tahoma"/>
            <family val="2"/>
          </rPr>
          <t>Enter as positive value</t>
        </r>
      </text>
    </comment>
    <comment ref="AE116" authorId="1" shapeId="0" xr:uid="{00000000-0006-0000-0500-000018000000}">
      <text>
        <r>
          <rPr>
            <sz val="9"/>
            <color rgb="FF000000"/>
            <rFont val="Tahoma"/>
            <family val="2"/>
          </rPr>
          <t>Enter as positive value</t>
        </r>
      </text>
    </comment>
    <comment ref="AP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O124" authorId="1" shapeId="0" xr:uid="{00000000-0006-0000-0500-00001B000000}">
      <text>
        <r>
          <rPr>
            <b/>
            <sz val="9"/>
            <color rgb="FF000000"/>
            <rFont val="Tahoma"/>
            <family val="2"/>
          </rPr>
          <t>Enter figure as a negative</t>
        </r>
        <r>
          <rPr>
            <sz val="9"/>
            <color rgb="FF000000"/>
            <rFont val="Tahoma"/>
            <family val="2"/>
          </rPr>
          <t xml:space="preserve">
</t>
        </r>
      </text>
    </comment>
    <comment ref="Z124" authorId="1" shapeId="0" xr:uid="{00000000-0006-0000-0500-00001C000000}">
      <text>
        <r>
          <rPr>
            <b/>
            <sz val="9"/>
            <color rgb="FF000000"/>
            <rFont val="Tahoma"/>
            <family val="2"/>
          </rPr>
          <t>Enter figure as a negative</t>
        </r>
        <r>
          <rPr>
            <sz val="9"/>
            <color rgb="FF000000"/>
            <rFont val="Tahoma"/>
            <family val="2"/>
          </rPr>
          <t xml:space="preserve">
</t>
        </r>
      </text>
    </comment>
    <comment ref="AE124" authorId="1" shapeId="0" xr:uid="{00000000-0006-0000-0500-00001D000000}">
      <text>
        <r>
          <rPr>
            <b/>
            <sz val="9"/>
            <color rgb="FF000000"/>
            <rFont val="Tahoma"/>
            <family val="2"/>
          </rPr>
          <t>Enter figure as a negative</t>
        </r>
        <r>
          <rPr>
            <sz val="9"/>
            <color rgb="FF000000"/>
            <rFont val="Tahoma"/>
            <family val="2"/>
          </rPr>
          <t xml:space="preserve">
</t>
        </r>
      </text>
    </comment>
    <comment ref="AP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xr:uid="{00000000-0006-0000-0600-000002000000}">
      <text>
        <r>
          <rPr>
            <sz val="9"/>
            <color rgb="FF000000"/>
            <rFont val="Tahoma"/>
            <family val="2"/>
          </rPr>
          <t>Enter Y or N</t>
        </r>
      </text>
    </comment>
    <comment ref="D52" authorId="0" shapeId="0" xr:uid="{00000000-0006-0000-0600-000003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xr:uid="{00000000-0006-0000-0600-000004000000}">
      <text>
        <r>
          <rPr>
            <sz val="9"/>
            <color rgb="FF000000"/>
            <rFont val="Tahoma"/>
            <family val="2"/>
          </rPr>
          <t>Must enter all liabilities as a positive</t>
        </r>
      </text>
    </comment>
    <comment ref="D138" authorId="0" shapeId="0" xr:uid="{00000000-0006-0000-0600-000005000000}">
      <text>
        <r>
          <rPr>
            <sz val="9"/>
            <color rgb="FF000000"/>
            <rFont val="Tahoma"/>
            <family val="2"/>
          </rPr>
          <t>Enter as positive value</t>
        </r>
      </text>
    </comment>
    <comment ref="D146" authorId="0" shapeId="0" xr:uid="{00000000-0006-0000-0600-000006000000}">
      <text>
        <r>
          <rPr>
            <b/>
            <sz val="9"/>
            <color rgb="FF000000"/>
            <rFont val="Tahoma"/>
            <family val="2"/>
          </rPr>
          <t>Enter figure as a negative</t>
        </r>
        <r>
          <rPr>
            <sz val="9"/>
            <color rgb="FF000000"/>
            <rFont val="Tahoma"/>
            <family val="2"/>
          </rPr>
          <t xml:space="preserve">
</t>
        </r>
      </text>
    </comment>
    <comment ref="D149" authorId="2" shapeId="0" xr:uid="{00000000-0006-0000-0600-00000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xr:uid="{00000000-0006-0000-0600-000008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<sst xmlns="http://schemas.openxmlformats.org/spreadsheetml/2006/main" count="2010" uniqueCount="476">
  <si>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</si>
  <si>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</si>
  <si>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</si>
  <si>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</si>
  <si>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</si>
  <si>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</si>
  <si>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</si>
  <si>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</si>
  <si>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</si>
  <si>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</si>
  <si>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</si>
  <si>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</si>
  <si>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</si>
  <si>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</si>
  <si>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</si>
  <si>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</si>
  <si>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</si>
  <si>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</si>
  <si>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</si>
  <si>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</si>
  <si>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</si>
  <si>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</si>
  <si>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</si>
  <si>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</si>
  <si>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</si>
  <si>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</si>
  <si>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</si>
  <si>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</si>
  <si>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</si>
  <si>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</si>
  <si>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</si>
  <si>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</si>
  <si>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</si>
  <si>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</si>
  <si>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</si>
  <si>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</si>
  <si>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</si>
  <si>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</si>
  <si>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</si>
  <si>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</si>
  <si>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</si>
  <si>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</si>
  <si>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</si>
  <si>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</si>
  <si>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</si>
  <si>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</si>
  <si>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</si>
  <si>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</si>
  <si>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</si>
  <si>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</si>
  <si>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</si>
  <si>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</si>
  <si>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</si>
  <si>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</si>
  <si>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</si>
  <si>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</si>
  <si>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</si>
  <si>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</si>
  <si>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</si>
  <si>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</si>
  <si>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</si>
  <si>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</si>
  <si>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</si>
  <si>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</si>
  <si>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</si>
  <si>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</si>
  <si>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</si>
  <si>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</si>
  <si>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</si>
  <si>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</si>
  <si>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</si>
  <si>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</si>
  <si>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</si>
  <si>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</si>
  <si>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</si>
  <si>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</si>
  <si>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</si>
  <si>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</si>
  <si>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</si>
  <si>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</si>
  <si>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</si>
  <si>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</si>
  <si>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</si>
  <si>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</si>
  <si>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</si>
  <si>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</si>
  <si>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</si>
  <si>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</si>
  <si>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</si>
  <si>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</si>
  <si>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</si>
  <si>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</si>
  <si>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</si>
  <si>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</si>
  <si>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</si>
  <si>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</si>
  <si>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</si>
  <si>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</si>
  <si>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</si>
  <si>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</si>
  <si>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</si>
  <si>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</si>
  <si>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</si>
  <si>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</si>
  <si>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</si>
  <si>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</si>
  <si>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</si>
  <si>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</si>
  <si>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</si>
  <si>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</si>
  <si>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</si>
  <si>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</si>
  <si>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</si>
  <si>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</si>
  <si>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</si>
  <si>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</si>
  <si>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</si>
  <si>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</si>
  <si>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</si>
  <si>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</si>
  <si>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</si>
  <si>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</si>
  <si>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</si>
  <si>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</si>
  <si>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</si>
  <si>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</si>
  <si>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</si>
  <si>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</si>
  <si>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</si>
  <si>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</si>
  <si>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</si>
  <si>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</si>
  <si>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</si>
  <si>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</si>
  <si>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</si>
  <si>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</si>
  <si>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</si>
  <si>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</si>
  <si>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</si>
  <si>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</si>
  <si>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</si>
  <si>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</si>
  <si>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</si>
  <si>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</si>
  <si>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</si>
  <si>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</si>
  <si>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</si>
  <si>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</si>
  <si>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</si>
  <si>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</si>
  <si>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</si>
  <si>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</si>
  <si>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</si>
  <si>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</si>
  <si>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</si>
  <si>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</si>
  <si>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</si>
  <si>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</si>
  <si>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</si>
  <si>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</si>
  <si>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</si>
  <si>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</si>
  <si>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</si>
  <si>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</si>
  <si>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</si>
  <si>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</si>
  <si>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</si>
  <si>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</si>
  <si>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</si>
  <si>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</si>
  <si>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</si>
  <si>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</si>
  <si>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</si>
  <si>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</si>
  <si>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</si>
  <si>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</si>
  <si>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</si>
  <si>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</si>
  <si>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</si>
  <si>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</si>
  <si>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</si>
  <si>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</si>
  <si>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</si>
  <si>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</si>
  <si>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</si>
  <si>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</si>
  <si>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</si>
  <si>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</si>
  <si>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</si>
  <si>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</si>
  <si>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</si>
  <si>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</si>
  <si>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</si>
  <si>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</si>
  <si>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</si>
  <si>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</si>
  <si>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</si>
  <si>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</si>
  <si>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</si>
  <si>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</si>
  <si>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</si>
  <si>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</si>
  <si>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</si>
  <si>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</si>
  <si>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</si>
  <si>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</si>
  <si>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</si>
  <si>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</si>
  <si>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</si>
  <si>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</si>
  <si>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</si>
  <si>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</si>
  <si>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</si>
  <si>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</si>
  <si>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</si>
  <si>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</si>
  <si>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</si>
  <si>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</si>
  <si>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</si>
  <si>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</si>
  <si>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</si>
  <si>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</si>
  <si>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</si>
  <si>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</si>
  <si>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</si>
  <si>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</si>
  <si>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</si>
  <si>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</si>
  <si>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</si>
  <si>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</si>
  <si>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</si>
  <si>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</si>
  <si>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</si>
  <si>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</si>
  <si>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</si>
  <si>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</si>
  <si>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</si>
  <si>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</si>
  <si>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</si>
  <si>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</si>
  <si>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</si>
  <si>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</si>
  <si>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</si>
  <si>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</si>
  <si>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</si>
  <si>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</si>
  <si>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</si>
  <si>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</si>
  <si>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</si>
  <si>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</si>
  <si>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</si>
  <si>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</si>
  <si>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</si>
  <si>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</si>
  <si>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</si>
  <si>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</si>
  <si>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</si>
  <si>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</si>
  <si>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</si>
  <si>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</si>
  <si>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</si>
  <si>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</si>
  <si>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</si>
  <si>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</si>
  <si>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</si>
  <si>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</si>
  <si>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</si>
  <si>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</si>
  <si>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</si>
  <si>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</si>
  <si>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</si>
  <si>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</si>
  <si>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</si>
  <si>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</si>
  <si>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</si>
  <si>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</si>
  <si>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</si>
  <si>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</si>
  <si>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</si>
  <si>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</si>
  <si>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</si>
  <si>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</si>
  <si>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</si>
  <si>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</si>
  <si>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</si>
  <si>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</si>
  <si>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</si>
  <si>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</si>
  <si>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</si>
  <si>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</si>
  <si>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</si>
  <si>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</si>
  <si>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</si>
  <si>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</si>
  <si>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</si>
  <si>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</si>
  <si>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</si>
  <si>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</si>
  <si>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</si>
  <si>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</si>
  <si>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</si>
  <si>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</si>
  <si>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</si>
  <si>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</si>
  <si>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</si>
  <si>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</si>
  <si>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</si>
  <si>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</si>
  <si>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</si>
  <si>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</si>
  <si>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</si>
  <si>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</si>
  <si>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</si>
  <si>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</si>
  <si>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</si>
  <si>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</si>
  <si>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</si>
  <si>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</si>
  <si>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</si>
  <si>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</si>
  <si>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</si>
  <si>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</si>
  <si>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</si>
  <si>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</si>
  <si>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</si>
  <si>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</si>
  <si>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</si>
  <si>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</si>
  <si>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</si>
  <si>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</si>
  <si>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</si>
  <si>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</si>
  <si>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</si>
  <si>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</si>
  <si>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</si>
  <si>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</si>
  <si>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</si>
  <si>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</si>
  <si>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</si>
  <si>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</si>
  <si>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</si>
  <si>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</si>
  <si>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</si>
  <si>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</si>
  <si>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</si>
  <si>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</si>
  <si>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</si>
  <si>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</si>
  <si>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</si>
  <si>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</si>
  <si>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</si>
  <si>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</si>
  <si>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</si>
  <si>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</si>
  <si>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</si>
  <si>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</si>
  <si>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</si>
  <si>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</si>
  <si>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</si>
  <si>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</si>
  <si>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</si>
  <si>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</si>
  <si>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</si>
  <si>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</si>
  <si>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</si>
  <si>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</si>
  <si>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</si>
  <si>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</si>
  <si>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</si>
  <si>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</si>
  <si>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</si>
  <si>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</si>
  <si>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</si>
  <si>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</si>
  <si>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</si>
  <si>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</si>
  <si>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</si>
  <si>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</si>
  <si>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</si>
  <si>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</si>
  <si>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</si>
  <si>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</si>
  <si>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</si>
  <si>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</si>
  <si>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</si>
  <si>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</si>
  <si>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</si>
  <si>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</si>
  <si>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</si>
  <si>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</si>
  <si>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</si>
  <si>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</si>
  <si>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</si>
  <si>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</si>
  <si>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</si>
  <si>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</si>
  <si>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</si>
  <si>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</si>
  <si>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</si>
  <si>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</si>
  <si>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</si>
  <si>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</si>
  <si>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</si>
  <si>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</si>
  <si>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</si>
  <si>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</si>
  <si>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</si>
  <si>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</si>
  <si>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</si>
  <si>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</si>
  <si>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</si>
  <si>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</si>
  <si>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</si>
  <si>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</si>
  <si>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</si>
  <si>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</si>
  <si>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</si>
  <si>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</si>
  <si>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</si>
  <si>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</si>
  <si>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</si>
  <si>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</si>
  <si>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</si>
  <si>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</si>
  <si>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</si>
  <si>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</si>
  <si>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</si>
  <si>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</si>
  <si>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</si>
  <si>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</si>
  <si>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</si>
  <si>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</si>
  <si>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</si>
  <si>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</si>
  <si>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</si>
  <si>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</si>
  <si>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</si>
  <si>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</si>
  <si>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</si>
  <si>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</si>
  <si>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</si>
  <si>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</si>
  <si>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</si>
  <si>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</si>
  <si>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</si>
  <si>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</si>
  <si>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</si>
  <si>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</si>
  <si>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</si>
  <si>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</si>
  <si>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</si>
  <si>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</si>
  <si>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</si>
  <si>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Input sheet for Alternative Guarantor</t>
  </si>
  <si>
    <t>Black tabs -       3.1 - 3.4</t>
  </si>
  <si>
    <t>Green tabs -       2.1</t>
  </si>
  <si>
    <t>Crown Commercial Service</t>
  </si>
  <si>
    <t>Commercial Finance</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</si>
  <si>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</si>
  <si>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</si>
  <si>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</si>
  <si>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</si>
  <si>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</si>
  <si>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</si>
  <si>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</si>
  <si>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Alternative Guarantor Template</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</si>
  <si>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Depreciation and Amortisation must be entered as </t>
    </r>
    <r>
      <rPr>
        <b/>
        <u/>
        <sz val="12"/>
        <color rgb="FFFF0000"/>
        <rFont val="Arial"/>
        <family val="2"/>
      </rPr>
      <t>(negative values)</t>
    </r>
    <r>
      <rPr>
        <sz val="12"/>
        <rFont val="Arial"/>
        <family val="2"/>
      </rPr>
      <t>.</t>
    </r>
  </si>
  <si>
    <t>RM 6289</t>
  </si>
  <si>
    <t>Provision of Power Purchasing Agreement</t>
  </si>
  <si>
    <t>RM6289 Provision of Power Purchasing Agreement</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</si>
  <si>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"3.3 Ultimate Parent Assmt" as necessary.</t>
  </si>
  <si>
    <t>Not Assessed</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</si>
  <si>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</si>
  <si>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</si>
  <si>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</si>
  <si>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Ancillary information must be entered into the Green tab "2.1 Lead Ancillary Input". Where not relevant to your organisation (e.g. a Not-for-profit will not have a Share Price) please enter n/a, adding explanatory narrative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</si>
</sst>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
      <patternFill patternType="solid">
        <fgColor theme="0" tint="-0.249977111117893"/>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08">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7" xfId="18" quotePrefix="1" applyBorder="1" applyAlignment="1">
      <alignment horizontal="center" vertical="center"/>
      <protection locked="0"/>
    </xf>
    <xf numFmtId="0" fontId="12" fillId="9" borderId="37"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21" fillId="0" borderId="0" xfId="0" applyFont="1" applyAlignment="1">
      <alignment horizontal="center"/>
    </xf>
    <xf numFmtId="3" fontId="21" fillId="0" borderId="0" xfId="50" applyNumberFormat="1" applyFont="1" applyAlignment="1">
      <alignment horizontal="center"/>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2" fillId="0" borderId="0" xfId="21" applyFont="1" applyAlignment="1">
      <alignment horizontal="left" vertical="center" wrapTex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xf numFmtId="175" fontId="11" fillId="22" borderId="13" xfId="30" applyFont="1" applyFill="1" applyAlignment="1">
      <alignment horizontal="center" vertical="center"/>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 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RM6289 Provision of Power Purchasing Agreements</a:t>
          </a:r>
          <a:r>
            <a:rPr lang="en-US" sz="3200" b="0" i="0" u="none" strike="noStrike" baseline="0">
              <a:solidFill>
                <a:schemeClr val="bg1"/>
              </a:solidFill>
              <a:effectLst/>
              <a:latin typeface="Arial"/>
              <a:cs typeface="Arial"/>
            </a:rPr>
            <a:t> (Gold)</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71"/>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RM6289 Provision of Power Purchasing Agreement</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4" t="str">
        <f>HYPERLINK("#'Contents'!A1",sysChkWord)</f>
        <v>All Checks OK</v>
      </c>
      <c r="D5" s="244"/>
      <c r="E5" s="244"/>
      <c r="F5" s="109"/>
      <c r="G5" s="109"/>
      <c r="H5" s="109"/>
      <c r="I5" s="109"/>
      <c r="J5" s="109"/>
      <c r="K5" s="109"/>
    </row>
    <row r="6" spans="1:11" ht="12.5" x14ac:dyDescent="0.25">
      <c r="A6" s="109"/>
      <c r="B6" s="114"/>
      <c r="C6" s="243" t="str">
        <f>HYPERLINK("#'Contents'!A1","Click for Contents")</f>
        <v>Click for Contents</v>
      </c>
      <c r="D6" s="243"/>
      <c r="E6" s="243"/>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458</v>
      </c>
      <c r="F15" s="120" t="s">
        <v>286</v>
      </c>
      <c r="G15" s="93" t="s">
        <v>392</v>
      </c>
      <c r="H15" s="121">
        <f>'RAG Thresholds'!A8</f>
        <v>0</v>
      </c>
      <c r="I15" s="121">
        <f>'RAG Thresholds'!B8</f>
        <v>0</v>
      </c>
    </row>
    <row r="16" spans="1:11" x14ac:dyDescent="0.25">
      <c r="A16" s="91"/>
      <c r="B16" s="91"/>
      <c r="C16" s="91"/>
      <c r="D16" s="91"/>
      <c r="E16" s="91" t="s">
        <v>158</v>
      </c>
      <c r="F16" s="120" t="s">
        <v>286</v>
      </c>
      <c r="G16" s="93" t="s">
        <v>412</v>
      </c>
      <c r="H16" s="121">
        <f>'1.1a Lead Financial Input'!A8</f>
        <v>0</v>
      </c>
      <c r="I16" s="121">
        <f>'1.1a Lead Financial Input'!B8</f>
        <v>0</v>
      </c>
    </row>
    <row r="17" spans="1:10" x14ac:dyDescent="0.25">
      <c r="A17" s="91"/>
      <c r="B17" s="91"/>
      <c r="C17" s="91"/>
      <c r="D17" s="91"/>
      <c r="E17" s="91" t="s">
        <v>159</v>
      </c>
      <c r="F17" s="120" t="s">
        <v>286</v>
      </c>
      <c r="G17" s="93" t="s">
        <v>428</v>
      </c>
      <c r="H17" s="121">
        <f>'1.1b Lead Financial Input'!A8</f>
        <v>0</v>
      </c>
      <c r="I17" s="121">
        <f>'1.1b Lead Financial Input'!B8</f>
        <v>0</v>
      </c>
    </row>
    <row r="18" spans="1:10" hidden="1" x14ac:dyDescent="0.25">
      <c r="A18" s="91"/>
      <c r="B18" s="91"/>
      <c r="C18" s="91"/>
      <c r="D18" s="91"/>
      <c r="E18" s="93" t="s">
        <v>443</v>
      </c>
      <c r="F18" s="120" t="s">
        <v>286</v>
      </c>
      <c r="G18" s="93" t="s">
        <v>453</v>
      </c>
      <c r="H18" s="121">
        <f>'1.2a Alternative Guarantor'!A8</f>
        <v>0</v>
      </c>
      <c r="I18" s="121">
        <f>'1.2a Alternative Guarantor'!B8</f>
        <v>0</v>
      </c>
    </row>
    <row r="19" spans="1:10" x14ac:dyDescent="0.25">
      <c r="A19" s="91"/>
      <c r="B19" s="91"/>
      <c r="C19" s="91"/>
      <c r="D19" s="91"/>
      <c r="E19" s="91" t="s">
        <v>290</v>
      </c>
      <c r="F19" s="120" t="s">
        <v>286</v>
      </c>
      <c r="G19" s="93" t="s">
        <v>393</v>
      </c>
      <c r="H19" s="121">
        <f>'2.1 Lead Ancillary Input '!A8</f>
        <v>0</v>
      </c>
      <c r="I19" s="121">
        <f>'2.1 Lead Ancillary Input '!B8</f>
        <v>0</v>
      </c>
    </row>
    <row r="20" spans="1:10" x14ac:dyDescent="0.25">
      <c r="A20" s="91"/>
      <c r="B20" s="91"/>
      <c r="C20" s="91"/>
      <c r="D20" s="91"/>
      <c r="E20" s="91" t="s">
        <v>366</v>
      </c>
      <c r="F20" s="120" t="s">
        <v>286</v>
      </c>
      <c r="G20" s="93" t="s">
        <v>429</v>
      </c>
      <c r="H20" s="121">
        <f>'3.1 Lead Bidder Assessment'!A8</f>
        <v>0</v>
      </c>
      <c r="I20" s="121">
        <f>'3.1 Lead Bidder Assessment'!B8</f>
        <v>0</v>
      </c>
    </row>
    <row r="21" spans="1:10" x14ac:dyDescent="0.25">
      <c r="A21" s="91"/>
      <c r="B21" s="91"/>
      <c r="C21" s="91"/>
      <c r="D21" s="91"/>
      <c r="E21" s="91" t="s">
        <v>291</v>
      </c>
      <c r="F21" s="120" t="s">
        <v>286</v>
      </c>
      <c r="G21" s="93" t="s">
        <v>430</v>
      </c>
      <c r="H21" s="121">
        <f>'3.2 Immediate Parent Assmt'!A8</f>
        <v>0</v>
      </c>
      <c r="I21" s="121">
        <f>'3.2 Immediate Parent Assmt'!B8</f>
        <v>0</v>
      </c>
    </row>
    <row r="22" spans="1:10" x14ac:dyDescent="0.25">
      <c r="A22" s="91"/>
      <c r="B22" s="91"/>
      <c r="C22" s="91"/>
      <c r="D22" s="91"/>
      <c r="E22" s="91" t="s">
        <v>292</v>
      </c>
      <c r="F22" s="120" t="s">
        <v>286</v>
      </c>
      <c r="G22" s="93" t="s">
        <v>431</v>
      </c>
      <c r="H22" s="121">
        <f>'3.3 Ultimate Parent Assmt'!A8</f>
        <v>0</v>
      </c>
      <c r="I22" s="121">
        <f>'3.3 Ultimate Parent Assmt'!B8</f>
        <v>0</v>
      </c>
    </row>
    <row r="23" spans="1:10" hidden="1" x14ac:dyDescent="0.25">
      <c r="A23" s="91"/>
      <c r="B23" s="91"/>
      <c r="C23" s="91"/>
      <c r="D23" s="91"/>
      <c r="E23" s="93" t="s">
        <v>444</v>
      </c>
      <c r="F23" s="120" t="s">
        <v>286</v>
      </c>
      <c r="G23" s="93" t="s">
        <v>432</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409</v>
      </c>
      <c r="F25" s="120" t="s">
        <v>286</v>
      </c>
      <c r="G25" s="93" t="s">
        <v>414</v>
      </c>
      <c r="H25" s="121">
        <f>Setup!A8</f>
        <v>0</v>
      </c>
      <c r="I25" s="121">
        <f>Setup!B8</f>
        <v>0</v>
      </c>
    </row>
    <row r="26" spans="1:10" hidden="1" x14ac:dyDescent="0.25">
      <c r="A26" s="91"/>
      <c r="B26" s="91"/>
      <c r="C26" s="91"/>
      <c r="D26" s="91"/>
      <c r="E26" s="91" t="s">
        <v>288</v>
      </c>
      <c r="F26" s="120" t="s">
        <v>286</v>
      </c>
      <c r="G26" s="93" t="s">
        <v>415</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394</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xr:uid="{00000000-0004-0000-0100-000000000000}"/>
    <hyperlink ref="F15" location="'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70" zoomScaleNormal="70" workbookViewId="0">
      <pane ySplit="8" topLeftCell="A13" activePane="bottomLeft" state="frozen"/>
      <selection activeCell="A9" sqref="A9"/>
      <selection pane="bottomLeft"/>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RM6289 Provision of Power Purchasing Agreement</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0" t="s">
        <v>1</v>
      </c>
      <c r="D10" s="280"/>
      <c r="E10" s="280"/>
      <c r="F10" s="280"/>
      <c r="G10" s="281"/>
      <c r="H10" s="298" t="str">
        <f>CHOOSE('Bidder Instructions'!$E$39,'1.1b Lead Financial Input'!AP$18,'1.1a Lead Financial Input'!X$18)</f>
        <v>Ultimate Parent Name</v>
      </c>
      <c r="I10" s="298"/>
      <c r="J10" s="298"/>
      <c r="K10" s="298"/>
      <c r="L10" s="298"/>
      <c r="M10" s="298"/>
      <c r="N10" s="298"/>
      <c r="O10" s="298"/>
      <c r="P10" s="298"/>
      <c r="Q10" s="298"/>
      <c r="R10" s="298"/>
    </row>
    <row r="11" spans="1:19" ht="15.5" x14ac:dyDescent="0.35">
      <c r="A11" s="3"/>
      <c r="B11" s="3"/>
      <c r="C11" s="280" t="s">
        <v>0</v>
      </c>
      <c r="D11" s="280"/>
      <c r="E11" s="280"/>
      <c r="F11" s="280"/>
      <c r="G11" s="281"/>
      <c r="H11" s="298">
        <f>'2.1 Lead Ancillary Input '!D60</f>
        <v>0</v>
      </c>
      <c r="I11" s="298"/>
      <c r="J11" s="298"/>
      <c r="K11" s="298"/>
      <c r="L11" s="298"/>
      <c r="M11" s="298"/>
      <c r="N11" s="298"/>
      <c r="O11" s="298"/>
      <c r="P11" s="298"/>
      <c r="Q11" s="298"/>
      <c r="R11" s="298"/>
    </row>
    <row r="12" spans="1:19" ht="15.5" x14ac:dyDescent="0.35">
      <c r="A12" s="3"/>
      <c r="B12" s="3"/>
      <c r="C12" s="280" t="s">
        <v>46</v>
      </c>
      <c r="D12" s="280"/>
      <c r="E12" s="280"/>
      <c r="F12" s="280"/>
      <c r="G12" s="281"/>
      <c r="H12" s="298">
        <f>'2.1 Lead Ancillary Input '!D61</f>
        <v>0</v>
      </c>
      <c r="I12" s="298"/>
      <c r="J12" s="298"/>
      <c r="K12" s="298"/>
      <c r="L12" s="298"/>
      <c r="M12" s="298"/>
      <c r="N12" s="298"/>
      <c r="O12" s="298"/>
      <c r="P12" s="298"/>
      <c r="Q12" s="298"/>
      <c r="R12" s="298"/>
    </row>
    <row r="13" spans="1:19" ht="15.5" x14ac:dyDescent="0.35">
      <c r="A13" s="3"/>
      <c r="B13" s="3"/>
      <c r="C13" s="280" t="s">
        <v>47</v>
      </c>
      <c r="D13" s="280"/>
      <c r="E13" s="280"/>
      <c r="F13" s="280"/>
      <c r="G13" s="281"/>
      <c r="H13" s="298">
        <f>'2.1 Lead Ancillary Input '!D62</f>
        <v>0</v>
      </c>
      <c r="I13" s="298"/>
      <c r="J13" s="298"/>
      <c r="K13" s="298"/>
      <c r="L13" s="298"/>
      <c r="M13" s="298"/>
      <c r="N13" s="298"/>
      <c r="O13" s="298"/>
      <c r="P13" s="298"/>
      <c r="Q13" s="298"/>
      <c r="R13" s="298"/>
    </row>
    <row r="14" spans="1:19" ht="15.5" x14ac:dyDescent="0.35">
      <c r="A14" s="3"/>
      <c r="B14" s="3"/>
      <c r="C14" s="280" t="s">
        <v>64</v>
      </c>
      <c r="D14" s="280"/>
      <c r="E14" s="280"/>
      <c r="F14" s="280"/>
      <c r="G14" s="281"/>
      <c r="H14" s="301" t="str">
        <f>CHOOSE('Bidder Instructions'!$E$39,'1.1b Lead Financial Input'!AS$21,'1.1a Lead Financial Input'!AA$21)</f>
        <v>31/XX/20XX</v>
      </c>
      <c r="I14" s="301"/>
      <c r="J14" s="301"/>
      <c r="K14" s="301"/>
      <c r="L14" s="301"/>
      <c r="M14" s="301"/>
      <c r="N14" s="301"/>
      <c r="O14" s="301"/>
      <c r="P14" s="301"/>
      <c r="Q14" s="301"/>
      <c r="R14" s="30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396</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299" t="s">
        <v>397</v>
      </c>
      <c r="O18" s="299"/>
      <c r="P18" s="299"/>
      <c r="Q18" s="299"/>
      <c r="R18" s="299"/>
    </row>
    <row r="19" spans="1:18" ht="141" customHeight="1" x14ac:dyDescent="0.35">
      <c r="A19" s="3"/>
      <c r="B19" s="3"/>
      <c r="C19" s="165">
        <v>1</v>
      </c>
      <c r="D19" s="165" t="s">
        <v>163</v>
      </c>
      <c r="E19" s="166" t="str">
        <f>CHOOSE('Bidder Instructions'!$E$39,'1.1b Lead Financial Input'!AQ134,'1.1a Lead Financial Input'!Y156)</f>
        <v>N/A</v>
      </c>
      <c r="F19" s="166" t="str">
        <f>CHOOSE('Bidder Instructions'!$E$39,'1.1b Lead Financial Input'!AR134,'1.1a Lead Financial Input'!Z156)</f>
        <v>N/A</v>
      </c>
      <c r="G19" s="166" t="str">
        <f>CHOOSE('Bidder Instructions'!$E$39,'1.1b Lead Financial Input'!AS134,'1.1a Lead Financial Input'!AA156)</f>
        <v>N/A</v>
      </c>
      <c r="H19" s="168" t="str">
        <f>CHOOSE('Bidder Instructions'!$E$39,'1.1b Lead Financial Input'!AQ146,'1.1a Lead Financial Input'!Y168)</f>
        <v>N/A</v>
      </c>
      <c r="I19" s="168" t="str">
        <f>CHOOSE('Bidder Instructions'!$E$39,'1.1b Lead Financial Input'!AR146,'1.1a Lead Financial Input'!Z168)</f>
        <v>N/A</v>
      </c>
      <c r="J19" s="168" t="str">
        <f>CHOOSE('Bidder Instructions'!$E$39,'1.1b Lead Financial Input'!AS146,'1.1a Lead Financial Input'!AA168)</f>
        <v>N/A</v>
      </c>
      <c r="K19" s="9"/>
      <c r="L19" s="9"/>
      <c r="M19" s="9"/>
      <c r="N19" s="300"/>
      <c r="O19" s="300"/>
      <c r="P19" s="300"/>
      <c r="Q19" s="300"/>
      <c r="R19" s="300"/>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300"/>
      <c r="O20" s="300"/>
      <c r="P20" s="300"/>
      <c r="Q20" s="300"/>
      <c r="R20" s="300"/>
    </row>
    <row r="21" spans="1:18" ht="141" customHeight="1" x14ac:dyDescent="0.3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300"/>
      <c r="O21" s="300"/>
      <c r="P21" s="300"/>
      <c r="Q21" s="300"/>
      <c r="R21" s="300"/>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300"/>
      <c r="O22" s="300"/>
      <c r="P22" s="300"/>
      <c r="Q22" s="300"/>
      <c r="R22" s="300"/>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6"/>
      <c r="O23" s="296"/>
      <c r="P23" s="296"/>
      <c r="Q23" s="296"/>
      <c r="R23" s="297"/>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6"/>
      <c r="O24" s="296"/>
      <c r="P24" s="296"/>
      <c r="Q24" s="296"/>
      <c r="R24" s="297"/>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6"/>
      <c r="O25" s="296"/>
      <c r="P25" s="296"/>
      <c r="Q25" s="296"/>
      <c r="R25" s="297"/>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300"/>
      <c r="O26" s="300"/>
      <c r="P26" s="300"/>
      <c r="Q26" s="300"/>
      <c r="R26" s="300"/>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300"/>
      <c r="O27" s="300"/>
      <c r="P27" s="300"/>
      <c r="Q27" s="300"/>
      <c r="R27" s="300"/>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activeCell="J18" sqref="J18"/>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RM6289 Provision of Power Purchasing Agreement</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2" t="s">
        <v>1</v>
      </c>
      <c r="D10" s="302"/>
      <c r="E10" s="302"/>
      <c r="F10" s="302"/>
      <c r="G10" s="302"/>
      <c r="H10" s="298" t="e">
        <f>#REF!</f>
        <v>#REF!</v>
      </c>
      <c r="I10" s="298"/>
      <c r="J10" s="298"/>
      <c r="K10" s="298"/>
      <c r="L10" s="298"/>
      <c r="M10" s="298"/>
      <c r="N10" s="298"/>
      <c r="O10" s="298"/>
      <c r="P10" s="298"/>
      <c r="Q10" s="298"/>
      <c r="R10" s="298"/>
    </row>
    <row r="11" spans="1:19" ht="15.5" x14ac:dyDescent="0.35">
      <c r="A11" s="3"/>
      <c r="B11" s="3"/>
      <c r="C11" s="302" t="s">
        <v>46</v>
      </c>
      <c r="D11" s="302"/>
      <c r="E11" s="302"/>
      <c r="F11" s="302"/>
      <c r="G11" s="302"/>
      <c r="H11" s="298" t="e">
        <f>#REF!</f>
        <v>#REF!</v>
      </c>
      <c r="I11" s="298"/>
      <c r="J11" s="298"/>
      <c r="K11" s="298"/>
      <c r="L11" s="298"/>
      <c r="M11" s="298"/>
      <c r="N11" s="298"/>
      <c r="O11" s="298"/>
      <c r="P11" s="298"/>
      <c r="Q11" s="298"/>
      <c r="R11" s="298"/>
    </row>
    <row r="12" spans="1:19" ht="15.5" x14ac:dyDescent="0.35">
      <c r="A12" s="3"/>
      <c r="B12" s="3"/>
      <c r="C12" s="302" t="s">
        <v>47</v>
      </c>
      <c r="D12" s="302"/>
      <c r="E12" s="302"/>
      <c r="F12" s="302"/>
      <c r="G12" s="302"/>
      <c r="H12" s="298" t="e">
        <f>#REF!</f>
        <v>#REF!</v>
      </c>
      <c r="I12" s="298"/>
      <c r="J12" s="298"/>
      <c r="K12" s="298"/>
      <c r="L12" s="298"/>
      <c r="M12" s="298"/>
      <c r="N12" s="298"/>
      <c r="O12" s="298"/>
      <c r="P12" s="298"/>
      <c r="Q12" s="298"/>
      <c r="R12" s="298"/>
    </row>
    <row r="13" spans="1:19" ht="15.5" x14ac:dyDescent="0.35">
      <c r="A13" s="3"/>
      <c r="B13" s="3"/>
      <c r="C13" s="302" t="s">
        <v>64</v>
      </c>
      <c r="D13" s="302"/>
      <c r="E13" s="302"/>
      <c r="F13" s="302"/>
      <c r="G13" s="302"/>
      <c r="H13" s="301" t="e">
        <f>#REF!</f>
        <v>#REF!</v>
      </c>
      <c r="I13" s="301"/>
      <c r="J13" s="301"/>
      <c r="K13" s="301"/>
      <c r="L13" s="301"/>
      <c r="M13" s="301"/>
      <c r="N13" s="301"/>
      <c r="O13" s="301"/>
      <c r="P13" s="301"/>
      <c r="Q13" s="301"/>
      <c r="R13" s="301"/>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396</v>
      </c>
      <c r="D16" s="3"/>
      <c r="E16" s="5"/>
      <c r="F16" s="5"/>
      <c r="G16" s="5"/>
      <c r="H16" s="4"/>
      <c r="I16" s="4"/>
      <c r="J16" s="4"/>
      <c r="K16" s="4"/>
      <c r="L16" s="4"/>
      <c r="M16" s="4"/>
      <c r="N16" s="4"/>
      <c r="O16" s="6"/>
      <c r="P16" s="6"/>
      <c r="Q16" s="4"/>
      <c r="R16" s="4"/>
    </row>
    <row r="17" spans="1:18" ht="15.5" customHeight="1" x14ac:dyDescent="0.35">
      <c r="A17" s="8"/>
      <c r="B17" s="8"/>
      <c r="C17" s="303" t="s">
        <v>3</v>
      </c>
      <c r="D17" s="303"/>
      <c r="E17" s="7" t="s">
        <v>58</v>
      </c>
      <c r="F17" s="7"/>
      <c r="G17" s="7" t="s">
        <v>57</v>
      </c>
      <c r="H17" s="155" t="s">
        <v>59</v>
      </c>
      <c r="I17" s="155"/>
      <c r="J17" s="155" t="s">
        <v>60</v>
      </c>
      <c r="K17" s="155" t="s">
        <v>61</v>
      </c>
      <c r="L17" s="155"/>
      <c r="M17" s="155" t="s">
        <v>62</v>
      </c>
      <c r="N17" s="299" t="s">
        <v>397</v>
      </c>
      <c r="O17" s="299"/>
      <c r="P17" s="299"/>
      <c r="Q17" s="299"/>
      <c r="R17" s="299"/>
    </row>
    <row r="18" spans="1:18" ht="123" customHeight="1" x14ac:dyDescent="0.35">
      <c r="A18" s="3"/>
      <c r="B18" s="3"/>
      <c r="C18" s="165">
        <v>1</v>
      </c>
      <c r="D18" s="165" t="s">
        <v>163</v>
      </c>
      <c r="E18" s="166" t="e">
        <f>'1.2a Alternative Guarantor'!E156</f>
        <v>#REF!</v>
      </c>
      <c r="F18" s="166" t="e">
        <f>'1.2a Alternative Guarantor'!F156</f>
        <v>#REF!</v>
      </c>
      <c r="G18" s="166" t="e">
        <f>'1.2a Alternative Guarantor'!G156</f>
        <v>#REF!</v>
      </c>
      <c r="H18" s="166" t="e">
        <f>'1.2a Alternative Guarantor'!E168</f>
        <v>#REF!</v>
      </c>
      <c r="I18" s="166" t="e">
        <f>'1.2a Alternative Guarantor'!F168</f>
        <v>#REF!</v>
      </c>
      <c r="J18" s="166" t="e">
        <f>'1.2a Alternative Guarantor'!G168</f>
        <v>#REF!</v>
      </c>
      <c r="K18" s="9"/>
      <c r="L18" s="9"/>
      <c r="M18" s="9"/>
      <c r="N18" s="300"/>
      <c r="O18" s="300"/>
      <c r="P18" s="300"/>
      <c r="Q18" s="300"/>
      <c r="R18" s="300"/>
    </row>
    <row r="19" spans="1:18" ht="96" customHeight="1" x14ac:dyDescent="0.35">
      <c r="A19" s="3"/>
      <c r="B19" s="3"/>
      <c r="C19" s="165">
        <v>2</v>
      </c>
      <c r="D19" s="165" t="s">
        <v>67</v>
      </c>
      <c r="E19" s="166">
        <f>'1.2a Alternative Guarantor'!E157</f>
        <v>0</v>
      </c>
      <c r="F19" s="166">
        <f>'1.2a Alternative Guarantor'!F157</f>
        <v>0</v>
      </c>
      <c r="G19" s="166">
        <f>'1.2a Alternative Guarantor'!G157</f>
        <v>0</v>
      </c>
      <c r="H19" s="166" t="str">
        <f>'1.2a Alternative Guarantor'!E169</f>
        <v>R</v>
      </c>
      <c r="I19" s="166" t="str">
        <f>'1.2a Alternative Guarantor'!F169</f>
        <v>R</v>
      </c>
      <c r="J19" s="166" t="str">
        <f>'1.2a Alternative Guarantor'!G169</f>
        <v>R</v>
      </c>
      <c r="K19" s="9"/>
      <c r="L19" s="9"/>
      <c r="M19" s="9"/>
      <c r="N19" s="300"/>
      <c r="O19" s="300"/>
      <c r="P19" s="300"/>
      <c r="Q19" s="300"/>
      <c r="R19" s="300"/>
    </row>
    <row r="20" spans="1:18" ht="141" customHeight="1" x14ac:dyDescent="0.35">
      <c r="A20" s="3"/>
      <c r="B20" s="3"/>
      <c r="C20" s="165" t="s">
        <v>68</v>
      </c>
      <c r="D20" s="165" t="s">
        <v>249</v>
      </c>
      <c r="E20" s="166" t="str">
        <f>'1.2a Alternative Guarantor'!E158</f>
        <v>N/A</v>
      </c>
      <c r="F20" s="166" t="str">
        <f>'1.2a Alternative Guarantor'!F158</f>
        <v>N/A</v>
      </c>
      <c r="G20" s="166" t="str">
        <f>'1.2a Alternative Guarantor'!G158</f>
        <v>N/A</v>
      </c>
      <c r="H20" s="166" t="str">
        <f>'1.2a Alternative Guarantor'!E170</f>
        <v>N/A</v>
      </c>
      <c r="I20" s="166" t="str">
        <f>'1.2a Alternative Guarantor'!F170</f>
        <v>N/A</v>
      </c>
      <c r="J20" s="166" t="str">
        <f>'1.2a Alternative Guarantor'!G170</f>
        <v>N/A</v>
      </c>
      <c r="K20" s="9"/>
      <c r="L20" s="9"/>
      <c r="M20" s="9"/>
      <c r="N20" s="300"/>
      <c r="O20" s="300"/>
      <c r="P20" s="300"/>
      <c r="Q20" s="300"/>
      <c r="R20" s="300"/>
    </row>
    <row r="21" spans="1:18" ht="141" customHeight="1" x14ac:dyDescent="0.35">
      <c r="A21" s="3"/>
      <c r="B21" s="3"/>
      <c r="C21" s="165" t="s">
        <v>71</v>
      </c>
      <c r="D21" s="165" t="s">
        <v>72</v>
      </c>
      <c r="E21" s="166" t="e">
        <f>'1.2a Alternative Guarantor'!E159</f>
        <v>#DIV/0!</v>
      </c>
      <c r="F21" s="166" t="e">
        <f>'1.2a Alternative Guarantor'!F159</f>
        <v>#DIV/0!</v>
      </c>
      <c r="G21" s="166" t="e">
        <f>'1.2a Alternative Guarantor'!G159</f>
        <v>#DIV/0!</v>
      </c>
      <c r="H21" s="166" t="e">
        <f>'1.2a Alternative Guarantor'!E171</f>
        <v>#DIV/0!</v>
      </c>
      <c r="I21" s="166" t="e">
        <f>'1.2a Alternative Guarantor'!F171</f>
        <v>#DIV/0!</v>
      </c>
      <c r="J21" s="166" t="e">
        <f>'1.2a Alternative Guarantor'!G171</f>
        <v>#DIV/0!</v>
      </c>
      <c r="K21" s="9"/>
      <c r="L21" s="9"/>
      <c r="M21" s="9"/>
      <c r="N21" s="300"/>
      <c r="O21" s="300"/>
      <c r="P21" s="300"/>
      <c r="Q21" s="300"/>
      <c r="R21" s="300"/>
    </row>
    <row r="22" spans="1:18" ht="141" customHeight="1" x14ac:dyDescent="0.35">
      <c r="A22" s="3"/>
      <c r="B22" s="3"/>
      <c r="C22" s="165">
        <v>4</v>
      </c>
      <c r="D22" s="165" t="s">
        <v>80</v>
      </c>
      <c r="E22" s="166" t="e">
        <f>'1.2a Alternative Guarantor'!E160</f>
        <v>#DIV/0!</v>
      </c>
      <c r="F22" s="166" t="e">
        <f>'1.2a Alternative Guarantor'!F160</f>
        <v>#DIV/0!</v>
      </c>
      <c r="G22" s="166" t="e">
        <f>'1.2a Alternative Guarantor'!G160</f>
        <v>#DIV/0!</v>
      </c>
      <c r="H22" s="166" t="e">
        <f>'1.2a Alternative Guarantor'!E172</f>
        <v>#DIV/0!</v>
      </c>
      <c r="I22" s="166" t="e">
        <f>'1.2a Alternative Guarantor'!F172</f>
        <v>#DIV/0!</v>
      </c>
      <c r="J22" s="166" t="e">
        <f>'1.2a Alternative Guarantor'!G172</f>
        <v>#DIV/0!</v>
      </c>
      <c r="K22" s="169"/>
      <c r="L22" s="9"/>
      <c r="M22" s="171"/>
      <c r="N22" s="296"/>
      <c r="O22" s="296"/>
      <c r="P22" s="296"/>
      <c r="Q22" s="296"/>
      <c r="R22" s="297"/>
    </row>
    <row r="23" spans="1:18" ht="141" customHeight="1" x14ac:dyDescent="0.35">
      <c r="A23" s="3"/>
      <c r="B23" s="3"/>
      <c r="C23" s="165">
        <v>5</v>
      </c>
      <c r="D23" s="165" t="s">
        <v>74</v>
      </c>
      <c r="E23" s="166" t="e">
        <f>'1.2a Alternative Guarantor'!E161</f>
        <v>#DIV/0!</v>
      </c>
      <c r="F23" s="166" t="e">
        <f>'1.2a Alternative Guarantor'!F161</f>
        <v>#DIV/0!</v>
      </c>
      <c r="G23" s="166" t="e">
        <f>'1.2a Alternative Guarantor'!G161</f>
        <v>#DIV/0!</v>
      </c>
      <c r="H23" s="166" t="str">
        <f>'1.2a Alternative Guarantor'!E173</f>
        <v>G</v>
      </c>
      <c r="I23" s="166" t="str">
        <f>'1.2a Alternative Guarantor'!F173</f>
        <v>G</v>
      </c>
      <c r="J23" s="166" t="str">
        <f>'1.2a Alternative Guarantor'!G173</f>
        <v>G</v>
      </c>
      <c r="K23" s="169"/>
      <c r="L23" s="9"/>
      <c r="M23" s="171"/>
      <c r="N23" s="296"/>
      <c r="O23" s="296"/>
      <c r="P23" s="296"/>
      <c r="Q23" s="296"/>
      <c r="R23" s="297"/>
    </row>
    <row r="24" spans="1:18" ht="141" customHeight="1" x14ac:dyDescent="0.35">
      <c r="A24" s="3"/>
      <c r="B24" s="3"/>
      <c r="C24" s="165">
        <v>6</v>
      </c>
      <c r="D24" s="165" t="s">
        <v>77</v>
      </c>
      <c r="E24" s="166" t="e">
        <f>'1.2a Alternative Guarantor'!E162</f>
        <v>#DIV/0!</v>
      </c>
      <c r="F24" s="166" t="e">
        <f>'1.2a Alternative Guarantor'!F162</f>
        <v>#DIV/0!</v>
      </c>
      <c r="G24" s="166" t="e">
        <f>'1.2a Alternative Guarantor'!G162</f>
        <v>#DIV/0!</v>
      </c>
      <c r="H24" s="166" t="e">
        <f>'1.2a Alternative Guarantor'!E174</f>
        <v>#DIV/0!</v>
      </c>
      <c r="I24" s="166" t="e">
        <f>'1.2a Alternative Guarantor'!F174</f>
        <v>#DIV/0!</v>
      </c>
      <c r="J24" s="166" t="e">
        <f>'1.2a Alternative Guarantor'!G174</f>
        <v>#DIV/0!</v>
      </c>
      <c r="K24" s="169"/>
      <c r="L24" s="9"/>
      <c r="M24" s="171"/>
      <c r="N24" s="296"/>
      <c r="O24" s="296"/>
      <c r="P24" s="296"/>
      <c r="Q24" s="296"/>
      <c r="R24" s="297"/>
    </row>
    <row r="25" spans="1:18" ht="141" customHeight="1" x14ac:dyDescent="0.35">
      <c r="A25" s="3"/>
      <c r="B25" s="3"/>
      <c r="C25" s="165">
        <v>7</v>
      </c>
      <c r="D25" s="165" t="s">
        <v>78</v>
      </c>
      <c r="E25" s="166">
        <f>'1.2a Alternative Guarantor'!E163</f>
        <v>0</v>
      </c>
      <c r="F25" s="166">
        <f>'1.2a Alternative Guarantor'!F163</f>
        <v>0</v>
      </c>
      <c r="G25" s="166">
        <f>'1.2a Alternative Guarantor'!G163</f>
        <v>0</v>
      </c>
      <c r="H25" s="166" t="str">
        <f>'1.2a Alternative Guarantor'!E175</f>
        <v>R</v>
      </c>
      <c r="I25" s="166" t="str">
        <f>'1.2a Alternative Guarantor'!F175</f>
        <v>R</v>
      </c>
      <c r="J25" s="166" t="str">
        <f>'1.2a Alternative Guarantor'!G175</f>
        <v>R</v>
      </c>
      <c r="K25" s="9"/>
      <c r="L25" s="9"/>
      <c r="M25" s="9"/>
      <c r="N25" s="300"/>
      <c r="O25" s="300"/>
      <c r="P25" s="300"/>
      <c r="Q25" s="300"/>
      <c r="R25" s="300"/>
    </row>
    <row r="26" spans="1:18" ht="141" customHeight="1" x14ac:dyDescent="0.35">
      <c r="A26" s="3"/>
      <c r="B26" s="3"/>
      <c r="C26" s="165">
        <v>8</v>
      </c>
      <c r="D26" s="165" t="s">
        <v>79</v>
      </c>
      <c r="E26" s="166" t="e">
        <f>'1.2a Alternative Guarantor'!E164</f>
        <v>#DIV/0!</v>
      </c>
      <c r="F26" s="166" t="e">
        <f>'1.2a Alternative Guarantor'!F164</f>
        <v>#DIV/0!</v>
      </c>
      <c r="G26" s="166" t="e">
        <f>'1.2a Alternative Guarantor'!G164</f>
        <v>#DIV/0!</v>
      </c>
      <c r="H26" s="166" t="e">
        <f>'1.2a Alternative Guarantor'!E176</f>
        <v>#DIV/0!</v>
      </c>
      <c r="I26" s="166" t="e">
        <f>'1.2a Alternative Guarantor'!F176</f>
        <v>#DIV/0!</v>
      </c>
      <c r="J26" s="166" t="e">
        <f>'1.2a Alternative Guarantor'!G176</f>
        <v>#DIV/0!</v>
      </c>
      <c r="K26" s="10"/>
      <c r="L26" s="10"/>
      <c r="M26" s="10"/>
      <c r="N26" s="300"/>
      <c r="O26" s="300"/>
      <c r="P26" s="300"/>
      <c r="Q26" s="300"/>
      <c r="R26" s="300"/>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 ref="C6:D6"/>
    <mergeCell ref="H10:R10"/>
    <mergeCell ref="H11:R11"/>
    <mergeCell ref="C10:G10"/>
    <mergeCell ref="C11:G11"/>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RM6289 Provision of Power Purchasing Agreement</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9"/>
      <c r="D6" s="239"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386</v>
      </c>
      <c r="F10" s="179"/>
      <c r="G10" s="179"/>
      <c r="H10" s="176"/>
      <c r="I10" s="77"/>
    </row>
    <row r="11" spans="1:18" ht="15.5" x14ac:dyDescent="0.25">
      <c r="A11" s="27"/>
      <c r="B11" s="27"/>
      <c r="C11" s="27"/>
      <c r="E11" s="177" t="s">
        <v>388</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389</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4" t="s">
        <v>161</v>
      </c>
      <c r="I18" s="304"/>
    </row>
    <row r="19" spans="1:16383" ht="15.5" x14ac:dyDescent="0.35">
      <c r="A19" s="27"/>
      <c r="B19" s="27"/>
      <c r="C19" s="27"/>
      <c r="E19" s="117" t="s">
        <v>168</v>
      </c>
      <c r="F19" s="117" t="s">
        <v>162</v>
      </c>
      <c r="G19" s="117" t="s">
        <v>301</v>
      </c>
      <c r="H19" s="172" t="s">
        <v>417</v>
      </c>
      <c r="I19" s="172" t="s">
        <v>374</v>
      </c>
    </row>
    <row r="20" spans="1:16383" ht="125" customHeight="1" x14ac:dyDescent="0.25">
      <c r="A20" s="27"/>
      <c r="B20" s="27"/>
      <c r="C20" s="27"/>
      <c r="E20" s="173">
        <v>1</v>
      </c>
      <c r="F20" s="174" t="s">
        <v>163</v>
      </c>
      <c r="G20" s="174"/>
      <c r="H20" s="175" t="s">
        <v>354</v>
      </c>
      <c r="I20" s="175" t="s">
        <v>303</v>
      </c>
    </row>
    <row r="21" spans="1:16383" ht="125" customHeight="1" x14ac:dyDescent="0.25">
      <c r="A21" s="27"/>
      <c r="B21" s="27"/>
      <c r="C21" s="27"/>
      <c r="E21" s="173">
        <v>2</v>
      </c>
      <c r="F21" s="174" t="s">
        <v>67</v>
      </c>
      <c r="G21" s="174"/>
      <c r="H21" s="175" t="s">
        <v>376</v>
      </c>
      <c r="I21" s="175" t="s">
        <v>302</v>
      </c>
    </row>
    <row r="22" spans="1:16383" ht="321.5" customHeight="1" x14ac:dyDescent="0.25">
      <c r="A22" s="27"/>
      <c r="B22" s="27"/>
      <c r="C22" s="27"/>
      <c r="E22" s="173" t="s">
        <v>164</v>
      </c>
      <c r="F22" s="174" t="s">
        <v>249</v>
      </c>
      <c r="G22" s="174"/>
      <c r="H22" s="175" t="s">
        <v>353</v>
      </c>
      <c r="I22" s="175" t="s">
        <v>336</v>
      </c>
    </row>
    <row r="23" spans="1:16383" ht="362.5" customHeight="1" x14ac:dyDescent="0.25">
      <c r="A23" s="27"/>
      <c r="B23" s="27"/>
      <c r="C23" s="27"/>
      <c r="E23" s="173" t="s">
        <v>165</v>
      </c>
      <c r="F23" s="174" t="s">
        <v>76</v>
      </c>
      <c r="G23" s="174"/>
      <c r="H23" s="175" t="s">
        <v>377</v>
      </c>
      <c r="I23" s="175" t="s">
        <v>337</v>
      </c>
    </row>
    <row r="24" spans="1:16383" ht="372" x14ac:dyDescent="0.25">
      <c r="A24" s="27"/>
      <c r="B24" s="27"/>
      <c r="C24" s="27"/>
      <c r="E24" s="173">
        <v>4</v>
      </c>
      <c r="F24" s="174" t="s">
        <v>80</v>
      </c>
      <c r="G24" s="174"/>
      <c r="H24" s="175" t="s">
        <v>378</v>
      </c>
      <c r="I24" s="175" t="s">
        <v>355</v>
      </c>
    </row>
    <row r="25" spans="1:16383" ht="143" customHeight="1" x14ac:dyDescent="0.25">
      <c r="A25" s="27"/>
      <c r="B25" s="27"/>
      <c r="C25" s="27"/>
      <c r="E25" s="173">
        <v>5</v>
      </c>
      <c r="F25" s="174" t="s">
        <v>74</v>
      </c>
      <c r="G25" s="174"/>
      <c r="H25" s="175" t="s">
        <v>379</v>
      </c>
      <c r="I25" s="175" t="s">
        <v>356</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41"/>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RM6289 Provision of Power Purchasing Agreement</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3" t="str">
        <f>HYPERLINK("#'Contents'!A1","Click for Contents")</f>
        <v>Click for Contents</v>
      </c>
      <c r="D6" s="243"/>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390</v>
      </c>
      <c r="E11" s="90"/>
      <c r="F11" s="90"/>
      <c r="G11" s="90"/>
    </row>
    <row r="12" spans="1:8" x14ac:dyDescent="0.25">
      <c r="A12" s="80"/>
      <c r="B12" s="80"/>
      <c r="C12" s="80"/>
      <c r="D12" s="80"/>
      <c r="E12" s="80"/>
      <c r="F12" s="80"/>
      <c r="G12" s="80"/>
    </row>
    <row r="13" spans="1:8" ht="15.5" x14ac:dyDescent="0.35">
      <c r="A13" s="80"/>
      <c r="B13" s="80"/>
      <c r="C13" s="80"/>
      <c r="D13" s="305" t="s">
        <v>401</v>
      </c>
      <c r="E13" s="305"/>
      <c r="F13" s="305"/>
      <c r="G13" s="305"/>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5" t="s">
        <v>469</v>
      </c>
      <c r="G17" s="97" t="s">
        <v>339</v>
      </c>
      <c r="H17"/>
    </row>
    <row r="18" spans="1:8" ht="12" x14ac:dyDescent="0.25">
      <c r="A18" s="80"/>
      <c r="B18" s="80"/>
      <c r="C18" s="80"/>
      <c r="D18" s="80"/>
      <c r="E18" s="93" t="s">
        <v>252</v>
      </c>
      <c r="F18" s="206" t="s">
        <v>456</v>
      </c>
      <c r="G18" s="97" t="s">
        <v>391</v>
      </c>
      <c r="H18"/>
    </row>
    <row r="19" spans="1:8" ht="12" x14ac:dyDescent="0.25">
      <c r="A19" s="80"/>
      <c r="B19" s="80"/>
      <c r="C19" s="80"/>
      <c r="D19" s="80"/>
      <c r="E19" s="93" t="s">
        <v>321</v>
      </c>
      <c r="F19" s="207" t="s">
        <v>457</v>
      </c>
      <c r="G19" s="125" t="s">
        <v>436</v>
      </c>
      <c r="H19"/>
    </row>
    <row r="20" spans="1:8" ht="12" x14ac:dyDescent="0.25">
      <c r="A20" s="80"/>
      <c r="B20" s="80"/>
      <c r="C20" s="80"/>
      <c r="D20" s="80"/>
      <c r="E20" s="93" t="s">
        <v>253</v>
      </c>
      <c r="F20" s="208"/>
      <c r="G20" s="125" t="s">
        <v>437</v>
      </c>
      <c r="H20"/>
    </row>
    <row r="21" spans="1:8" ht="12" x14ac:dyDescent="0.25">
      <c r="A21" s="80"/>
      <c r="B21" s="80"/>
      <c r="C21" s="80"/>
      <c r="D21" s="80"/>
      <c r="E21" s="91" t="s">
        <v>322</v>
      </c>
      <c r="F21" s="207"/>
      <c r="G21" s="125" t="s">
        <v>438</v>
      </c>
      <c r="H21"/>
    </row>
    <row r="22" spans="1:8" ht="12" x14ac:dyDescent="0.25">
      <c r="A22" s="80"/>
      <c r="B22" s="80"/>
      <c r="C22" s="80"/>
      <c r="D22" s="80"/>
      <c r="E22" s="93" t="s">
        <v>254</v>
      </c>
      <c r="F22" s="205" t="s">
        <v>255</v>
      </c>
      <c r="G22" s="125" t="s">
        <v>363</v>
      </c>
      <c r="H22"/>
    </row>
    <row r="23" spans="1:8" ht="12" x14ac:dyDescent="0.25">
      <c r="A23" s="80"/>
      <c r="B23" s="80"/>
      <c r="C23" s="80"/>
      <c r="D23" s="80"/>
      <c r="E23" s="80"/>
      <c r="F23" s="209" t="s">
        <v>398</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323</v>
      </c>
      <c r="F26" s="229">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410</v>
      </c>
      <c r="D1" s="81"/>
      <c r="E1" s="81"/>
      <c r="F1" s="83"/>
      <c r="G1" s="83"/>
      <c r="H1" s="83"/>
    </row>
    <row r="2" spans="1:8" ht="13" x14ac:dyDescent="0.25">
      <c r="A2" s="81"/>
      <c r="B2" s="81"/>
      <c r="C2" s="84" t="str">
        <f>cstProjectName</f>
        <v>RM6289 Provision of Power Purchasing Agreement</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3" t="str">
        <f>HYPERLINK("#'Contents'!A1","Click for Contents")</f>
        <v>Click for Contents</v>
      </c>
      <c r="D6" s="243"/>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390</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6" t="s">
        <v>411</v>
      </c>
      <c r="E13" s="306"/>
      <c r="F13" s="306"/>
      <c r="G13" s="306"/>
    </row>
    <row r="14" spans="1:8" s="27" customFormat="1" x14ac:dyDescent="0.25">
      <c r="A14" s="80"/>
      <c r="B14" s="80"/>
      <c r="C14" s="80"/>
      <c r="D14" s="80"/>
      <c r="E14" s="80"/>
      <c r="F14" s="80"/>
      <c r="G14" s="80"/>
    </row>
    <row r="15" spans="1:8" ht="15.5" x14ac:dyDescent="0.35">
      <c r="A15" s="90"/>
      <c r="B15" s="90"/>
      <c r="C15" s="90"/>
      <c r="D15" s="90" t="s">
        <v>402</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403</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439</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399</v>
      </c>
      <c r="G28" s="80"/>
    </row>
    <row r="29" spans="1:7" ht="15.5" x14ac:dyDescent="0.35">
      <c r="A29" s="90"/>
      <c r="B29" s="90"/>
      <c r="C29" s="90"/>
      <c r="D29" s="90" t="s">
        <v>404</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7" t="s">
        <v>371</v>
      </c>
      <c r="G32" s="80"/>
    </row>
    <row r="33" spans="1:7" ht="12" outlineLevel="1" x14ac:dyDescent="0.3">
      <c r="A33" s="80"/>
      <c r="B33" s="80"/>
      <c r="C33" s="80"/>
      <c r="D33" s="61"/>
      <c r="E33" s="61"/>
      <c r="F33" s="207" t="s">
        <v>416</v>
      </c>
      <c r="G33" s="80"/>
    </row>
    <row r="34" spans="1:7" ht="12" outlineLevel="1" x14ac:dyDescent="0.3">
      <c r="A34" s="80"/>
      <c r="B34" s="80"/>
      <c r="C34" s="80"/>
      <c r="D34" s="61"/>
      <c r="E34" s="61"/>
      <c r="F34" s="125" t="s">
        <v>400</v>
      </c>
      <c r="G34" s="80"/>
    </row>
    <row r="35" spans="1:7" x14ac:dyDescent="0.25">
      <c r="A35" s="80"/>
      <c r="B35" s="80"/>
      <c r="C35" s="80"/>
      <c r="D35" s="80"/>
      <c r="E35" s="80"/>
      <c r="G35" s="80"/>
    </row>
    <row r="36" spans="1:7" ht="15.5" x14ac:dyDescent="0.35">
      <c r="A36" s="90"/>
      <c r="B36" s="90"/>
      <c r="C36" s="90"/>
      <c r="D36" s="90" t="s">
        <v>405</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399</v>
      </c>
      <c r="G40" s="80"/>
    </row>
    <row r="41" spans="1:7" ht="15.5" x14ac:dyDescent="0.35">
      <c r="A41" s="90"/>
      <c r="B41" s="90"/>
      <c r="C41" s="90"/>
      <c r="D41" s="90" t="s">
        <v>406</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407</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408</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418</v>
      </c>
      <c r="G63" s="231" t="s">
        <v>276</v>
      </c>
    </row>
    <row r="64" spans="1:7" x14ac:dyDescent="0.25">
      <c r="A64" s="80"/>
      <c r="B64" s="80"/>
      <c r="C64" s="80"/>
      <c r="D64" s="80"/>
      <c r="E64" s="104" t="s">
        <v>258</v>
      </c>
      <c r="F64" s="207" t="s">
        <v>419</v>
      </c>
      <c r="G64" s="231" t="s">
        <v>269</v>
      </c>
    </row>
    <row r="65" spans="1:8" x14ac:dyDescent="0.25">
      <c r="A65" s="80"/>
      <c r="B65" s="80"/>
      <c r="C65" s="80"/>
      <c r="D65" s="80"/>
      <c r="E65" s="104" t="s">
        <v>259</v>
      </c>
      <c r="F65" s="207" t="s">
        <v>420</v>
      </c>
      <c r="G65" s="231" t="s">
        <v>268</v>
      </c>
    </row>
    <row r="66" spans="1:8" x14ac:dyDescent="0.25">
      <c r="A66" s="80"/>
      <c r="B66" s="80"/>
      <c r="C66" s="80"/>
      <c r="D66" s="80"/>
      <c r="E66" s="104" t="s">
        <v>260</v>
      </c>
      <c r="F66" s="207" t="s">
        <v>421</v>
      </c>
      <c r="G66" s="231" t="s">
        <v>277</v>
      </c>
    </row>
    <row r="67" spans="1:8" x14ac:dyDescent="0.25">
      <c r="A67" s="80"/>
      <c r="B67" s="80"/>
      <c r="C67" s="80"/>
      <c r="D67" s="80"/>
      <c r="E67" s="104" t="s">
        <v>261</v>
      </c>
      <c r="F67" s="207" t="s">
        <v>422</v>
      </c>
      <c r="G67" s="231" t="s">
        <v>270</v>
      </c>
    </row>
    <row r="68" spans="1:8" x14ac:dyDescent="0.25">
      <c r="A68" s="80"/>
      <c r="B68" s="80"/>
      <c r="C68" s="80"/>
      <c r="D68" s="80"/>
      <c r="E68" s="104" t="s">
        <v>262</v>
      </c>
      <c r="F68" s="207" t="s">
        <v>423</v>
      </c>
      <c r="G68" s="231" t="s">
        <v>271</v>
      </c>
    </row>
    <row r="69" spans="1:8" x14ac:dyDescent="0.25">
      <c r="A69" s="80"/>
      <c r="B69" s="80"/>
      <c r="C69" s="80"/>
      <c r="D69" s="80"/>
      <c r="E69" s="104" t="s">
        <v>294</v>
      </c>
      <c r="F69" s="207" t="s">
        <v>424</v>
      </c>
      <c r="G69" s="231" t="s">
        <v>295</v>
      </c>
    </row>
    <row r="70" spans="1:8" x14ac:dyDescent="0.25">
      <c r="A70" s="80"/>
      <c r="B70" s="80"/>
      <c r="C70" s="80"/>
      <c r="D70" s="80"/>
      <c r="E70" s="104" t="s">
        <v>272</v>
      </c>
      <c r="F70" s="207" t="s">
        <v>425</v>
      </c>
      <c r="G70" s="231" t="s">
        <v>273</v>
      </c>
    </row>
    <row r="71" spans="1:8" x14ac:dyDescent="0.25">
      <c r="A71" s="80"/>
      <c r="B71" s="80"/>
      <c r="C71" s="80"/>
      <c r="D71" s="80"/>
      <c r="E71" s="104" t="s">
        <v>274</v>
      </c>
      <c r="F71" s="207" t="s">
        <v>426</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427</v>
      </c>
      <c r="G73" s="231" t="s">
        <v>281</v>
      </c>
    </row>
    <row r="74" spans="1:8" x14ac:dyDescent="0.25">
      <c r="A74" s="80"/>
      <c r="B74" s="80"/>
      <c r="C74" s="80"/>
      <c r="D74" s="80"/>
      <c r="E74" s="106" t="s">
        <v>282</v>
      </c>
      <c r="F74" s="107"/>
      <c r="G74" s="108"/>
    </row>
    <row r="75" spans="1:8" ht="12" x14ac:dyDescent="0.25">
      <c r="A75" s="80"/>
      <c r="B75" s="80"/>
      <c r="C75" s="80"/>
      <c r="D75" s="80"/>
      <c r="E75" s="80"/>
      <c r="F75" s="125" t="s">
        <v>398</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27" activePane="bottomLeft" state="frozen"/>
      <selection activeCell="A9" sqref="A9"/>
      <selection pane="bottomLeft" activeCell="F54" sqref="F54"/>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RM6289 Provision of Power Purchasing Agreement</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3" t="str">
        <f>HYPERLINK("#'Contents'!A1","Click for Contents")</f>
        <v>Click for Contents</v>
      </c>
      <c r="D6" s="243"/>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53" t="s">
        <v>449</v>
      </c>
      <c r="E12" s="253"/>
      <c r="F12" s="253"/>
      <c r="G12" s="253"/>
      <c r="H12" s="253"/>
      <c r="I12" s="253"/>
      <c r="J12" s="253"/>
      <c r="K12" s="253"/>
    </row>
    <row r="13" spans="1:12" ht="56" customHeight="1" x14ac:dyDescent="0.35">
      <c r="C13" s="180"/>
      <c r="D13" s="251" t="s">
        <v>448</v>
      </c>
      <c r="E13" s="265"/>
      <c r="F13" s="265"/>
      <c r="G13" s="265"/>
      <c r="H13" s="265"/>
      <c r="I13" s="265"/>
      <c r="J13" s="265"/>
      <c r="K13" s="265"/>
    </row>
    <row r="14" spans="1:12" ht="51" customHeight="1" x14ac:dyDescent="0.35">
      <c r="C14" s="180"/>
      <c r="D14" s="251" t="s">
        <v>472</v>
      </c>
      <c r="E14" s="251"/>
      <c r="F14" s="251"/>
      <c r="G14" s="251"/>
      <c r="H14" s="251"/>
      <c r="I14" s="251"/>
      <c r="J14" s="251"/>
      <c r="K14" s="251"/>
    </row>
    <row r="15" spans="1:12" ht="48" customHeight="1" x14ac:dyDescent="0.35">
      <c r="C15" s="180"/>
      <c r="D15" s="253" t="s">
        <v>370</v>
      </c>
      <c r="E15" s="253"/>
      <c r="F15" s="253"/>
      <c r="G15" s="253"/>
      <c r="H15" s="253"/>
      <c r="I15" s="253"/>
      <c r="J15" s="253"/>
      <c r="K15" s="253"/>
    </row>
    <row r="16" spans="1:12" s="219" customFormat="1" ht="48" customHeight="1" x14ac:dyDescent="0.35">
      <c r="C16" s="220"/>
      <c r="D16" s="253" t="s">
        <v>450</v>
      </c>
      <c r="E16" s="253"/>
      <c r="F16" s="253"/>
      <c r="G16" s="253"/>
      <c r="H16" s="253"/>
      <c r="I16" s="253"/>
      <c r="J16" s="253"/>
      <c r="K16" s="253"/>
    </row>
    <row r="17" spans="3:11" s="216" customFormat="1" ht="216.65" customHeight="1" x14ac:dyDescent="0.35">
      <c r="C17" s="217"/>
      <c r="D17" s="218"/>
      <c r="E17" s="218"/>
      <c r="F17" s="218"/>
      <c r="G17" s="218"/>
      <c r="H17" s="218"/>
      <c r="I17" s="218"/>
      <c r="J17" s="218"/>
      <c r="K17" s="218"/>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51" t="s">
        <v>452</v>
      </c>
      <c r="E21" s="263"/>
      <c r="F21" s="263"/>
      <c r="G21" s="263"/>
      <c r="H21" s="263"/>
      <c r="I21" s="263"/>
      <c r="J21" s="263"/>
      <c r="K21" s="263"/>
    </row>
    <row r="22" spans="3:11" ht="83" customHeight="1" outlineLevel="1" x14ac:dyDescent="0.25">
      <c r="C22" s="182" t="s">
        <v>92</v>
      </c>
      <c r="D22" s="251" t="s">
        <v>473</v>
      </c>
      <c r="E22" s="264"/>
      <c r="F22" s="264"/>
      <c r="G22" s="264"/>
      <c r="H22" s="264"/>
      <c r="I22" s="264"/>
      <c r="J22" s="264"/>
      <c r="K22" s="264"/>
    </row>
    <row r="23" spans="3:11" s="27" customFormat="1" ht="31" customHeight="1" outlineLevel="1" x14ac:dyDescent="0.25">
      <c r="C23" s="182" t="s">
        <v>93</v>
      </c>
      <c r="D23" s="253" t="s">
        <v>433</v>
      </c>
      <c r="E23" s="253"/>
      <c r="F23" s="253"/>
      <c r="G23" s="253"/>
      <c r="H23" s="253"/>
      <c r="I23" s="253"/>
      <c r="J23" s="57" t="s">
        <v>146</v>
      </c>
      <c r="K23" s="211" t="s">
        <v>105</v>
      </c>
    </row>
    <row r="24" spans="3:11" ht="39.5" customHeight="1" outlineLevel="1" x14ac:dyDescent="0.35">
      <c r="C24" s="180"/>
      <c r="D24" s="254" t="s">
        <v>474</v>
      </c>
      <c r="E24" s="255"/>
      <c r="F24" s="255"/>
      <c r="G24" s="255"/>
      <c r="H24" s="255"/>
      <c r="I24" s="255"/>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58" t="s">
        <v>325</v>
      </c>
      <c r="E28" s="259"/>
      <c r="F28" s="259"/>
      <c r="G28" s="259"/>
      <c r="H28" s="259"/>
      <c r="I28" s="259"/>
      <c r="J28" s="259"/>
      <c r="K28" s="259"/>
    </row>
    <row r="29" spans="3:11" ht="76.75" customHeight="1" outlineLevel="1" x14ac:dyDescent="0.35">
      <c r="C29" s="180" t="s">
        <v>94</v>
      </c>
      <c r="D29" s="59" t="s">
        <v>326</v>
      </c>
      <c r="E29" s="256" t="s">
        <v>464</v>
      </c>
      <c r="F29" s="260"/>
      <c r="G29" s="260"/>
      <c r="H29" s="260"/>
      <c r="I29" s="260"/>
      <c r="J29" s="260"/>
      <c r="K29" s="260"/>
    </row>
    <row r="30" spans="3:11" ht="76.75" customHeight="1" outlineLevel="1" x14ac:dyDescent="0.35">
      <c r="C30" s="180" t="s">
        <v>95</v>
      </c>
      <c r="D30" s="128" t="s">
        <v>455</v>
      </c>
      <c r="E30" s="256" t="s">
        <v>475</v>
      </c>
      <c r="F30" s="257"/>
      <c r="G30" s="257"/>
      <c r="H30" s="257"/>
      <c r="I30" s="257"/>
      <c r="J30" s="257"/>
      <c r="K30" s="257"/>
    </row>
    <row r="31" spans="3:11" ht="76.75" customHeight="1" outlineLevel="1" x14ac:dyDescent="0.35">
      <c r="C31" s="180" t="s">
        <v>96</v>
      </c>
      <c r="D31" s="60" t="s">
        <v>454</v>
      </c>
      <c r="E31" s="256" t="s">
        <v>470</v>
      </c>
      <c r="F31" s="257"/>
      <c r="G31" s="257"/>
      <c r="H31" s="257"/>
      <c r="I31" s="257"/>
      <c r="J31" s="257"/>
      <c r="K31" s="257"/>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324</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367</v>
      </c>
      <c r="E38" s="35"/>
      <c r="G38" s="35"/>
      <c r="H38" s="35"/>
      <c r="I38" s="35"/>
      <c r="J38" s="35"/>
      <c r="K38" s="35"/>
    </row>
    <row r="39" spans="3:11" ht="15.5" outlineLevel="1" x14ac:dyDescent="0.35">
      <c r="C39" s="180"/>
      <c r="D39" s="94" t="s">
        <v>416</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66" t="s">
        <v>327</v>
      </c>
      <c r="E43" s="267"/>
      <c r="F43" s="35"/>
      <c r="G43" s="35"/>
      <c r="H43" s="35"/>
      <c r="I43" s="35"/>
      <c r="J43" s="35"/>
      <c r="K43" s="35"/>
    </row>
    <row r="44" spans="3:11" ht="93" customHeight="1" outlineLevel="1" x14ac:dyDescent="0.35">
      <c r="C44" s="180"/>
      <c r="D44" s="245" t="s">
        <v>387</v>
      </c>
      <c r="E44" s="246"/>
      <c r="F44" s="246"/>
      <c r="G44" s="246"/>
      <c r="H44" s="246"/>
      <c r="I44" s="246"/>
      <c r="J44" s="246"/>
      <c r="K44" s="246"/>
    </row>
    <row r="45" spans="3:11" ht="27.5" customHeight="1" outlineLevel="1" x14ac:dyDescent="0.35">
      <c r="C45" s="180"/>
      <c r="D45" s="247" t="s">
        <v>98</v>
      </c>
      <c r="E45" s="249" t="s">
        <v>383</v>
      </c>
      <c r="F45" s="250"/>
      <c r="G45" s="250"/>
      <c r="H45" s="250"/>
      <c r="I45" s="250"/>
      <c r="J45" s="250"/>
      <c r="K45" s="250"/>
    </row>
    <row r="46" spans="3:11" ht="50.5" customHeight="1" outlineLevel="1" x14ac:dyDescent="0.35">
      <c r="C46" s="180"/>
      <c r="D46" s="248"/>
      <c r="E46" s="249" t="s">
        <v>466</v>
      </c>
      <c r="F46" s="261"/>
      <c r="G46" s="261"/>
      <c r="H46" s="261"/>
      <c r="I46" s="261"/>
      <c r="J46" s="261"/>
      <c r="K46" s="261"/>
    </row>
    <row r="47" spans="3:11" ht="15.5" outlineLevel="1" x14ac:dyDescent="0.35">
      <c r="C47" s="180"/>
      <c r="D47" s="1"/>
      <c r="E47" s="58"/>
      <c r="F47" s="58"/>
      <c r="G47" s="58"/>
      <c r="H47" s="58"/>
      <c r="I47" s="58"/>
      <c r="J47" s="58"/>
      <c r="K47" s="58"/>
    </row>
    <row r="48" spans="3:11" ht="34.5" customHeight="1" outlineLevel="1" x14ac:dyDescent="0.35">
      <c r="C48" s="180"/>
      <c r="D48" s="247" t="s">
        <v>99</v>
      </c>
      <c r="E48" s="249" t="s">
        <v>463</v>
      </c>
      <c r="F48" s="250"/>
      <c r="G48" s="250"/>
      <c r="H48" s="250"/>
      <c r="I48" s="250"/>
      <c r="J48" s="250"/>
      <c r="K48" s="250"/>
    </row>
    <row r="49" spans="3:11" ht="98" customHeight="1" outlineLevel="1" x14ac:dyDescent="0.35">
      <c r="C49" s="180"/>
      <c r="D49" s="248"/>
      <c r="E49" s="249" t="s">
        <v>442</v>
      </c>
      <c r="F49" s="250"/>
      <c r="G49" s="250"/>
      <c r="H49" s="250"/>
      <c r="I49" s="250"/>
      <c r="J49" s="250"/>
      <c r="K49" s="250"/>
    </row>
    <row r="50" spans="3:11" ht="7" customHeight="1" outlineLevel="1" x14ac:dyDescent="0.35">
      <c r="C50" s="180"/>
      <c r="D50" s="56"/>
      <c r="E50" s="58"/>
      <c r="F50" s="58"/>
      <c r="G50" s="58"/>
      <c r="H50" s="58"/>
      <c r="I50" s="58"/>
      <c r="J50" s="58"/>
      <c r="K50" s="58"/>
    </row>
    <row r="51" spans="3:11" ht="48.5" customHeight="1" outlineLevel="1" x14ac:dyDescent="0.35">
      <c r="C51" s="180"/>
      <c r="D51" s="247" t="s">
        <v>434</v>
      </c>
      <c r="E51" s="249" t="s">
        <v>440</v>
      </c>
      <c r="F51" s="250"/>
      <c r="G51" s="250"/>
      <c r="H51" s="250"/>
      <c r="I51" s="250"/>
      <c r="J51" s="250"/>
      <c r="K51" s="250"/>
    </row>
    <row r="52" spans="3:11" ht="27.5" customHeight="1" outlineLevel="1" x14ac:dyDescent="0.35">
      <c r="C52" s="180"/>
      <c r="D52" s="248"/>
      <c r="E52" s="249" t="s">
        <v>384</v>
      </c>
      <c r="F52" s="250"/>
      <c r="G52" s="250"/>
      <c r="H52" s="250"/>
      <c r="I52" s="250"/>
      <c r="J52" s="250"/>
      <c r="K52" s="250"/>
    </row>
    <row r="53" spans="3:11" ht="34.5" customHeight="1" outlineLevel="1" x14ac:dyDescent="0.35">
      <c r="C53" s="180"/>
      <c r="D53" s="245" t="s">
        <v>435</v>
      </c>
      <c r="E53" s="246"/>
      <c r="F53" s="246"/>
      <c r="G53" s="246"/>
      <c r="H53" s="246"/>
      <c r="I53" s="246"/>
      <c r="J53" s="246"/>
      <c r="K53" s="246"/>
    </row>
    <row r="54" spans="3:11" ht="15.5" outlineLevel="1" x14ac:dyDescent="0.35">
      <c r="C54" s="180"/>
      <c r="D54" s="34"/>
      <c r="E54" s="35"/>
      <c r="F54" s="35"/>
      <c r="G54" s="35"/>
      <c r="H54" s="228"/>
      <c r="I54" s="35"/>
      <c r="J54" s="35"/>
      <c r="K54" s="35"/>
    </row>
    <row r="55" spans="3:11" ht="23.5" customHeight="1" outlineLevel="1" x14ac:dyDescent="0.35">
      <c r="C55" s="180"/>
      <c r="D55" s="268" t="s">
        <v>328</v>
      </c>
      <c r="E55" s="269"/>
      <c r="F55" s="35"/>
      <c r="G55" s="35"/>
      <c r="H55" s="35"/>
      <c r="I55" s="35"/>
      <c r="J55" s="35"/>
      <c r="K55" s="35"/>
    </row>
    <row r="56" spans="3:11" ht="31.5" customHeight="1" outlineLevel="1" x14ac:dyDescent="0.35">
      <c r="C56" s="180"/>
      <c r="D56" s="251" t="s">
        <v>381</v>
      </c>
      <c r="E56" s="252"/>
      <c r="F56" s="252"/>
      <c r="G56" s="252"/>
      <c r="H56" s="252"/>
      <c r="I56" s="252"/>
      <c r="J56" s="252"/>
      <c r="K56" s="252"/>
    </row>
    <row r="57" spans="3:11" ht="31.5" customHeight="1" outlineLevel="1" x14ac:dyDescent="0.35">
      <c r="C57" s="180"/>
      <c r="D57" s="251" t="s">
        <v>330</v>
      </c>
      <c r="E57" s="252"/>
      <c r="F57" s="252"/>
      <c r="G57" s="252"/>
      <c r="H57" s="252"/>
      <c r="I57" s="252"/>
      <c r="J57" s="252"/>
      <c r="K57" s="252"/>
    </row>
    <row r="58" spans="3:11" s="219" customFormat="1" ht="31.5" customHeight="1" outlineLevel="1" x14ac:dyDescent="0.35">
      <c r="C58" s="220"/>
      <c r="D58" s="36" t="s">
        <v>462</v>
      </c>
      <c r="E58" s="234"/>
      <c r="F58" s="234"/>
      <c r="G58" s="234"/>
      <c r="H58" s="234"/>
      <c r="I58" s="234"/>
      <c r="J58" s="234"/>
      <c r="K58" s="234"/>
    </row>
    <row r="59" spans="3:11" ht="31.5" customHeight="1" outlineLevel="1" x14ac:dyDescent="0.35">
      <c r="C59" s="180"/>
      <c r="D59" s="251" t="s">
        <v>308</v>
      </c>
      <c r="E59" s="252"/>
      <c r="F59" s="252"/>
      <c r="G59" s="252"/>
      <c r="H59" s="252"/>
      <c r="I59" s="252"/>
      <c r="J59" s="252"/>
      <c r="K59" s="252"/>
    </row>
    <row r="60" spans="3:11" ht="15.5" outlineLevel="1" x14ac:dyDescent="0.35">
      <c r="C60" s="180"/>
      <c r="D60" s="34"/>
      <c r="E60" s="35"/>
      <c r="F60" s="35"/>
      <c r="G60" s="35"/>
      <c r="H60" s="35"/>
      <c r="I60" s="35"/>
      <c r="J60" s="35"/>
      <c r="K60" s="35"/>
    </row>
    <row r="61" spans="3:11" ht="23.5" customHeight="1" outlineLevel="1" x14ac:dyDescent="0.35">
      <c r="C61" s="180"/>
      <c r="D61" s="270" t="s">
        <v>329</v>
      </c>
      <c r="E61" s="267"/>
      <c r="F61" s="35"/>
      <c r="G61" s="35"/>
      <c r="H61" s="35"/>
      <c r="I61" s="35"/>
      <c r="J61" s="35"/>
      <c r="K61" s="35"/>
    </row>
    <row r="62" spans="3:11" ht="8.5" customHeight="1" outlineLevel="1" x14ac:dyDescent="0.35">
      <c r="C62" s="180"/>
      <c r="D62" s="251"/>
      <c r="E62" s="252"/>
      <c r="F62" s="252"/>
      <c r="G62" s="252"/>
      <c r="H62" s="252"/>
      <c r="I62" s="252"/>
      <c r="J62" s="252"/>
      <c r="K62" s="252"/>
    </row>
    <row r="63" spans="3:11" ht="31.5" customHeight="1" outlineLevel="1" x14ac:dyDescent="0.35">
      <c r="C63" s="180"/>
      <c r="D63" s="251" t="s">
        <v>312</v>
      </c>
      <c r="E63" s="252"/>
      <c r="F63" s="252"/>
      <c r="G63" s="252"/>
      <c r="H63" s="252"/>
      <c r="I63" s="252"/>
      <c r="J63" s="252"/>
      <c r="K63" s="252"/>
    </row>
    <row r="64" spans="3:11" ht="89.5" customHeight="1" outlineLevel="1" x14ac:dyDescent="0.35">
      <c r="C64" s="180"/>
      <c r="D64" s="245" t="s">
        <v>313</v>
      </c>
      <c r="E64" s="246"/>
      <c r="F64" s="246"/>
      <c r="G64" s="246"/>
      <c r="H64" s="246"/>
      <c r="I64" s="246"/>
      <c r="J64" s="246"/>
      <c r="K64" s="246"/>
    </row>
    <row r="65" spans="1:12" ht="49" customHeight="1" outlineLevel="1" x14ac:dyDescent="0.35">
      <c r="C65" s="180"/>
      <c r="D65" s="251" t="s">
        <v>385</v>
      </c>
      <c r="E65" s="265"/>
      <c r="F65" s="265"/>
      <c r="G65" s="265"/>
      <c r="H65" s="265"/>
      <c r="I65" s="265"/>
      <c r="J65" s="265"/>
      <c r="K65" s="265"/>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51" t="s">
        <v>380</v>
      </c>
      <c r="E68" s="262"/>
      <c r="F68" s="262"/>
      <c r="G68" s="262"/>
      <c r="H68" s="262"/>
      <c r="I68" s="262"/>
      <c r="J68" s="262"/>
      <c r="K68" s="262"/>
    </row>
    <row r="69" spans="1:12" s="27" customFormat="1" ht="90.5" hidden="1" customHeight="1" x14ac:dyDescent="0.35">
      <c r="C69" s="180"/>
      <c r="D69" s="251" t="s">
        <v>395</v>
      </c>
      <c r="E69" s="262"/>
      <c r="F69" s="262"/>
      <c r="G69" s="262"/>
      <c r="H69" s="262"/>
      <c r="I69" s="262"/>
      <c r="J69" s="262"/>
      <c r="K69" s="262"/>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89" ht="14.5" customHeight="1" x14ac:dyDescent="0.25"/>
  </sheetData>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57"/>
  <sheetViews>
    <sheetView showGridLines="0" zoomScale="80" zoomScaleNormal="80" workbookViewId="0">
      <pane ySplit="8" topLeftCell="A9" activePane="bottomLeft" state="frozen"/>
      <selection activeCell="A9" sqref="A9"/>
      <selection pane="bottomLeft"/>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RM6289 Provision of Power Purchasing Agreement</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SUM(A9:A34)</f>
        <v>0</v>
      </c>
      <c r="B8" s="185">
        <f>SUM(B9:B34)</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1"/>
      <c r="F15" s="141"/>
      <c r="G15" s="141"/>
      <c r="H15" s="142" t="s">
        <v>471</v>
      </c>
      <c r="I15" s="26"/>
      <c r="J15" s="201"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143">
        <v>0.05</v>
      </c>
      <c r="F16" s="141"/>
      <c r="G16" s="143">
        <v>0.1</v>
      </c>
      <c r="H16" s="142" t="s">
        <v>49</v>
      </c>
      <c r="I16" s="26"/>
      <c r="J16" s="202" t="str">
        <f>"x"&amp;" &lt; "&amp;TEXT(E16,"0.0%")</f>
        <v>x &lt; 5.0%</v>
      </c>
      <c r="K16" s="137" t="str">
        <f>TEXT(E16,"0.0%")&amp;" ≤ "&amp;" x "&amp;" ≤ "&amp;TEXT(G16,"0.0%")</f>
        <v>5.0% ≤  x  ≤ 10.0%</v>
      </c>
      <c r="L16" s="138" t="str">
        <f>"x"&amp;" &gt; "&amp;TEXT(G16,"0.0%")</f>
        <v>x &gt; 10.0%</v>
      </c>
      <c r="M16" s="26"/>
      <c r="N16" s="26"/>
      <c r="O16" s="26"/>
      <c r="P16" s="26"/>
      <c r="Q16" s="26"/>
      <c r="R16" s="26"/>
      <c r="S16" s="26"/>
      <c r="T16" s="26"/>
      <c r="U16" s="26"/>
      <c r="V16" s="26"/>
    </row>
    <row r="17" spans="2:22" ht="15.5" x14ac:dyDescent="0.35">
      <c r="B17" s="27"/>
      <c r="C17" s="139" t="s">
        <v>68</v>
      </c>
      <c r="D17" s="139" t="s">
        <v>382</v>
      </c>
      <c r="E17" s="143">
        <v>0.05</v>
      </c>
      <c r="F17" s="141"/>
      <c r="G17" s="143">
        <v>0.15</v>
      </c>
      <c r="H17" s="142" t="s">
        <v>49</v>
      </c>
      <c r="I17" s="26"/>
      <c r="J17" s="201" t="str">
        <f>"x"&amp;" &lt; "&amp;TEXT(E17,"0.0%")</f>
        <v>x &lt; 5.0%</v>
      </c>
      <c r="K17" s="135" t="str">
        <f>TEXT(E17,"0.0%")&amp;" ≤ "&amp;" x "&amp;" ≤ "&amp;TEXT(G17,"0.0%")</f>
        <v>5.0% ≤  x  ≤ 15.0%</v>
      </c>
      <c r="L17" s="136" t="str">
        <f>"x"&amp;" &gt; "&amp;TEXT(G17,"0.0%")</f>
        <v>x &gt; 15.0%</v>
      </c>
      <c r="M17" s="26"/>
      <c r="N17" s="26"/>
      <c r="O17" s="26"/>
      <c r="P17" s="26"/>
      <c r="Q17" s="26"/>
      <c r="R17" s="26"/>
      <c r="S17" s="26"/>
      <c r="T17" s="26"/>
      <c r="U17" s="26"/>
      <c r="V17" s="26"/>
    </row>
    <row r="18" spans="2:22" ht="15.5" x14ac:dyDescent="0.35">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2:22" ht="15.5" x14ac:dyDescent="0.35">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2:22" ht="15.5" x14ac:dyDescent="0.35">
      <c r="B20" s="27"/>
      <c r="C20" s="139">
        <v>5</v>
      </c>
      <c r="D20" s="139" t="s">
        <v>74</v>
      </c>
      <c r="E20" s="140">
        <v>3</v>
      </c>
      <c r="F20" s="141"/>
      <c r="G20" s="140">
        <v>4.5</v>
      </c>
      <c r="H20" s="142" t="s">
        <v>49</v>
      </c>
      <c r="I20" s="26"/>
      <c r="J20" s="201"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2:22" ht="15.5" x14ac:dyDescent="0.35">
      <c r="B21" s="27"/>
      <c r="C21" s="139">
        <v>6</v>
      </c>
      <c r="D21" s="139" t="s">
        <v>77</v>
      </c>
      <c r="E21" s="140">
        <v>1</v>
      </c>
      <c r="F21" s="141"/>
      <c r="G21" s="140">
        <v>1.3</v>
      </c>
      <c r="H21" s="142" t="s">
        <v>49</v>
      </c>
      <c r="I21" s="26"/>
      <c r="J21" s="201" t="str">
        <f t="shared" si="0"/>
        <v>x &lt; 1</v>
      </c>
      <c r="K21" s="135" t="str">
        <f t="shared" si="1"/>
        <v>1 ≤  x  ≤ 1.3</v>
      </c>
      <c r="L21" s="136" t="str">
        <f t="shared" si="2"/>
        <v>x &gt; 1.3</v>
      </c>
      <c r="M21" s="26"/>
      <c r="N21" s="26"/>
      <c r="O21" s="26"/>
      <c r="P21" s="26"/>
      <c r="Q21" s="26"/>
      <c r="R21" s="26"/>
      <c r="S21" s="26"/>
      <c r="T21" s="26"/>
      <c r="U21" s="26"/>
      <c r="V21" s="26"/>
    </row>
    <row r="22" spans="2: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2: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s="219" customFormat="1" ht="11.5" x14ac:dyDescent="0.25">
      <c r="C26" s="39"/>
      <c r="D26" s="26"/>
      <c r="E26" s="26"/>
      <c r="F26" s="26"/>
      <c r="G26" s="26"/>
      <c r="H26" s="26"/>
      <c r="I26" s="26"/>
      <c r="J26" s="26"/>
      <c r="K26" s="26"/>
      <c r="L26" s="26"/>
      <c r="M26" s="26"/>
      <c r="N26" s="26"/>
      <c r="O26" s="26"/>
      <c r="P26" s="26"/>
      <c r="Q26" s="26"/>
      <c r="R26" s="26"/>
      <c r="S26" s="26"/>
      <c r="T26" s="26"/>
      <c r="U26" s="26"/>
      <c r="V26" s="26"/>
    </row>
    <row r="27" spans="2:22" s="219" customFormat="1" ht="11.5" x14ac:dyDescent="0.25">
      <c r="C27" s="39"/>
      <c r="D27" s="26"/>
      <c r="E27" s="26"/>
      <c r="F27" s="26"/>
      <c r="G27" s="26"/>
      <c r="H27" s="26"/>
      <c r="I27" s="26"/>
      <c r="J27" s="26"/>
      <c r="K27" s="26"/>
      <c r="L27" s="26"/>
      <c r="M27" s="26"/>
      <c r="N27" s="26"/>
      <c r="O27" s="26"/>
      <c r="P27" s="26"/>
      <c r="Q27" s="26"/>
      <c r="R27" s="26"/>
      <c r="S27" s="26"/>
      <c r="T27" s="26"/>
      <c r="U27" s="26"/>
      <c r="V27" s="26"/>
    </row>
    <row r="28" spans="2:22" s="219" customFormat="1" ht="14" x14ac:dyDescent="0.3">
      <c r="C28" s="39"/>
      <c r="D28" s="29"/>
      <c r="E28" s="241"/>
      <c r="F28" s="242"/>
      <c r="G28" s="26"/>
      <c r="H28" s="26"/>
      <c r="I28" s="26"/>
      <c r="J28" s="26"/>
      <c r="K28" s="26"/>
      <c r="L28" s="26"/>
      <c r="M28" s="26"/>
      <c r="N28" s="26"/>
      <c r="O28" s="26"/>
      <c r="P28" s="26"/>
      <c r="Q28" s="26"/>
      <c r="R28" s="26"/>
      <c r="S28" s="26"/>
      <c r="T28" s="26"/>
      <c r="U28" s="26"/>
      <c r="V28" s="26"/>
    </row>
    <row r="29" spans="2:22" s="219" customFormat="1" ht="14" x14ac:dyDescent="0.3">
      <c r="C29" s="39"/>
      <c r="D29" s="29"/>
      <c r="E29" s="241"/>
      <c r="F29" s="242"/>
      <c r="G29" s="26"/>
      <c r="H29" s="26"/>
      <c r="I29" s="26"/>
      <c r="J29" s="26"/>
      <c r="K29" s="26"/>
      <c r="L29" s="26"/>
      <c r="M29" s="26"/>
      <c r="N29" s="26"/>
      <c r="O29" s="26"/>
      <c r="P29" s="26"/>
      <c r="Q29" s="26"/>
      <c r="R29" s="26"/>
      <c r="S29" s="26"/>
      <c r="T29" s="26"/>
      <c r="U29" s="26"/>
      <c r="V29" s="26"/>
    </row>
    <row r="30" spans="2:22" s="219" customFormat="1" ht="14" x14ac:dyDescent="0.3">
      <c r="C30" s="39"/>
      <c r="D30" s="29"/>
      <c r="E30" s="241"/>
      <c r="F30" s="242"/>
      <c r="G30" s="26"/>
      <c r="H30" s="26"/>
      <c r="I30" s="26"/>
      <c r="J30" s="26"/>
      <c r="K30" s="26"/>
      <c r="L30" s="26"/>
      <c r="M30" s="26"/>
      <c r="N30" s="26"/>
      <c r="O30" s="26"/>
      <c r="P30" s="26"/>
      <c r="Q30" s="26"/>
      <c r="R30" s="26"/>
      <c r="S30" s="26"/>
      <c r="T30" s="26"/>
      <c r="U30" s="26"/>
      <c r="V30" s="26"/>
    </row>
    <row r="31" spans="2:22" s="219" customFormat="1" ht="14" x14ac:dyDescent="0.3">
      <c r="C31" s="39"/>
      <c r="D31" s="29"/>
      <c r="E31" s="241"/>
      <c r="F31" s="242"/>
      <c r="G31" s="26"/>
      <c r="H31" s="26"/>
      <c r="I31" s="26"/>
      <c r="J31" s="26"/>
      <c r="K31" s="26"/>
      <c r="L31" s="26"/>
      <c r="M31" s="26"/>
      <c r="N31" s="26"/>
      <c r="O31" s="26"/>
      <c r="P31" s="26"/>
      <c r="Q31" s="26"/>
      <c r="R31" s="26"/>
      <c r="S31" s="26"/>
      <c r="T31" s="26"/>
      <c r="U31" s="26"/>
      <c r="V31" s="26"/>
    </row>
    <row r="32" spans="2:22" s="219" customFormat="1" ht="25" customHeight="1" x14ac:dyDescent="0.25">
      <c r="C32" s="271"/>
      <c r="D32" s="271"/>
      <c r="E32" s="271"/>
      <c r="F32" s="271"/>
      <c r="G32" s="271"/>
      <c r="H32" s="271"/>
      <c r="I32" s="271"/>
      <c r="J32" s="271"/>
      <c r="K32" s="271"/>
      <c r="L32" s="271"/>
      <c r="M32" s="26"/>
      <c r="N32" s="26"/>
      <c r="O32" s="26"/>
      <c r="P32" s="26"/>
      <c r="Q32" s="26"/>
      <c r="R32" s="26"/>
      <c r="S32" s="26"/>
      <c r="T32" s="26"/>
      <c r="U32" s="26"/>
      <c r="V32" s="26"/>
    </row>
    <row r="33" spans="1:22" ht="12" x14ac:dyDescent="0.25">
      <c r="A33" s="27"/>
      <c r="B33" s="27"/>
      <c r="C33" s="39"/>
      <c r="D33" s="97"/>
      <c r="E33" s="26"/>
      <c r="F33" s="26"/>
      <c r="G33" s="26"/>
      <c r="H33" s="26"/>
      <c r="I33" s="26"/>
      <c r="J33" s="26"/>
      <c r="K33" s="26"/>
      <c r="L33" s="26"/>
      <c r="M33" s="26"/>
      <c r="N33" s="26"/>
      <c r="O33" s="26"/>
      <c r="P33" s="26"/>
      <c r="Q33" s="26"/>
      <c r="R33" s="26"/>
      <c r="S33" s="26"/>
      <c r="T33" s="26"/>
      <c r="U33" s="26"/>
      <c r="V33" s="26"/>
    </row>
    <row r="34" spans="1:22" ht="15.5" x14ac:dyDescent="0.35">
      <c r="A34" s="117" t="s">
        <v>154</v>
      </c>
      <c r="B34" s="117"/>
      <c r="C34" s="117"/>
      <c r="D34" s="117"/>
      <c r="E34" s="117"/>
      <c r="F34" s="117"/>
      <c r="G34" s="117"/>
      <c r="H34" s="117"/>
      <c r="I34" s="117"/>
      <c r="J34" s="117"/>
      <c r="K34" s="117"/>
      <c r="L34" s="117"/>
      <c r="M34" s="117"/>
      <c r="N34" s="117"/>
      <c r="O34" s="117"/>
      <c r="P34" s="117"/>
      <c r="Q34" s="117"/>
      <c r="R34" s="117"/>
      <c r="S34" s="117"/>
      <c r="T34" s="117"/>
      <c r="U34" s="117"/>
      <c r="V34" s="117"/>
    </row>
    <row r="35" spans="1:22" ht="14.5" customHeight="1" x14ac:dyDescent="0.25">
      <c r="V35" s="27"/>
    </row>
    <row r="36" spans="1:22" ht="14.5" hidden="1" customHeight="1" x14ac:dyDescent="0.25"/>
    <row r="37" spans="1:22" ht="14.5" hidden="1" customHeight="1" x14ac:dyDescent="0.25"/>
    <row r="38" spans="1:22" ht="14.5" hidden="1" customHeight="1" x14ac:dyDescent="0.25"/>
    <row r="39" spans="1:22" ht="14.5" hidden="1" customHeight="1" x14ac:dyDescent="0.25"/>
    <row r="40" spans="1:22" ht="14.5" hidden="1" customHeight="1" x14ac:dyDescent="0.25"/>
    <row r="41" spans="1:22" ht="14.5" hidden="1" customHeight="1" x14ac:dyDescent="0.25"/>
    <row r="42" spans="1:22" ht="14.5" hidden="1" customHeight="1" x14ac:dyDescent="0.25"/>
    <row r="43" spans="1:22" ht="14.5" hidden="1" customHeight="1" x14ac:dyDescent="0.25"/>
    <row r="44" spans="1:22" ht="14.5" hidden="1" customHeight="1" x14ac:dyDescent="0.25"/>
    <row r="45" spans="1:22" ht="14.5" hidden="1" customHeight="1" x14ac:dyDescent="0.25"/>
    <row r="46" spans="1:22" ht="14.5" hidden="1" customHeight="1" x14ac:dyDescent="0.25"/>
    <row r="47" spans="1:22" ht="14.5" hidden="1" customHeight="1" x14ac:dyDescent="0.25"/>
    <row r="48" spans="1:22" ht="0" hidden="1" customHeight="1" x14ac:dyDescent="0.25"/>
    <row r="49" ht="0" hidden="1" customHeight="1" x14ac:dyDescent="0.25"/>
    <row r="50" ht="0" hidden="1" customHeight="1" x14ac:dyDescent="0.25"/>
    <row r="51" ht="0" hidden="1" customHeight="1" x14ac:dyDescent="0.25"/>
    <row r="52" ht="0" hidden="1" customHeight="1" x14ac:dyDescent="0.25"/>
    <row r="53" ht="0" hidden="1" customHeight="1" x14ac:dyDescent="0.25"/>
    <row r="54" ht="0" hidden="1" customHeight="1" x14ac:dyDescent="0.25"/>
    <row r="55" ht="0" hidden="1" customHeight="1" x14ac:dyDescent="0.25"/>
    <row r="56" ht="0" hidden="1" customHeight="1" x14ac:dyDescent="0.25"/>
    <row r="57" ht="0" hidden="1" customHeight="1" x14ac:dyDescent="0.25"/>
  </sheetData>
  <mergeCells count="1">
    <mergeCell ref="C32:L32"/>
  </mergeCells>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79"/>
  <sheetViews>
    <sheetView showGridLines="0" zoomScale="85" zoomScaleNormal="85" zoomScaleSheetLayoutView="80" workbookViewId="0">
      <pane ySplit="8" topLeftCell="A9" activePane="bottomLeft" state="frozen"/>
      <selection activeCell="A9" sqref="A9"/>
      <selection pane="bottomLeft" activeCell="G102" sqref="G102"/>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RM6289 Provision of Power Purchasing Agreement</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3" t="str">
        <f>HYPERLINK("#'Contents'!A1","Click for Contents")</f>
        <v>Click for Contents</v>
      </c>
      <c r="E6" s="243"/>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413</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362</v>
      </c>
      <c r="E25" s="190" t="s">
        <v>11</v>
      </c>
      <c r="F25" s="190" t="s">
        <v>11</v>
      </c>
      <c r="G25" s="190" t="s">
        <v>11</v>
      </c>
      <c r="I25" s="130" t="s">
        <v>362</v>
      </c>
      <c r="J25" s="95" t="s">
        <v>11</v>
      </c>
      <c r="K25" s="95" t="s">
        <v>11</v>
      </c>
      <c r="L25" s="95" t="s">
        <v>11</v>
      </c>
      <c r="M25" s="27"/>
      <c r="N25" s="130" t="s">
        <v>362</v>
      </c>
      <c r="O25" s="153" t="str">
        <f t="shared" si="3"/>
        <v>Annual</v>
      </c>
      <c r="P25" s="153" t="str">
        <f t="shared" si="0"/>
        <v>Annual</v>
      </c>
      <c r="Q25" s="153" t="str">
        <f t="shared" si="1"/>
        <v>Annual</v>
      </c>
      <c r="S25" s="130" t="s">
        <v>362</v>
      </c>
      <c r="T25" s="95" t="s">
        <v>11</v>
      </c>
      <c r="U25" s="95" t="s">
        <v>11</v>
      </c>
      <c r="V25" s="95" t="s">
        <v>11</v>
      </c>
      <c r="X25" s="130" t="s">
        <v>362</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375</v>
      </c>
      <c r="E36" s="132">
        <v>0</v>
      </c>
      <c r="F36" s="132">
        <v>0</v>
      </c>
      <c r="G36" s="132">
        <v>0</v>
      </c>
      <c r="I36" s="13" t="s">
        <v>375</v>
      </c>
      <c r="J36" s="132">
        <v>0</v>
      </c>
      <c r="K36" s="132">
        <v>0</v>
      </c>
      <c r="L36" s="132">
        <v>0</v>
      </c>
      <c r="M36" s="27"/>
      <c r="N36" s="13" t="s">
        <v>375</v>
      </c>
      <c r="O36" s="149">
        <f t="shared" ref="O36:O42" si="24">J36/J$16</f>
        <v>0</v>
      </c>
      <c r="P36" s="149">
        <f t="shared" ref="P36:P42" si="25">K36/K$16</f>
        <v>0</v>
      </c>
      <c r="Q36" s="149">
        <f t="shared" ref="Q36:Q42" si="26">L36/L$16</f>
        <v>0</v>
      </c>
      <c r="S36" s="13" t="s">
        <v>375</v>
      </c>
      <c r="T36" s="132">
        <v>0</v>
      </c>
      <c r="U36" s="132">
        <v>0</v>
      </c>
      <c r="V36" s="132">
        <v>0</v>
      </c>
      <c r="X36" s="13" t="s">
        <v>375</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331</v>
      </c>
      <c r="E64" s="132">
        <v>0</v>
      </c>
      <c r="F64" s="132">
        <v>0</v>
      </c>
      <c r="G64" s="132">
        <v>0</v>
      </c>
      <c r="I64" s="18" t="s">
        <v>331</v>
      </c>
      <c r="J64" s="132">
        <v>0</v>
      </c>
      <c r="K64" s="132">
        <v>0</v>
      </c>
      <c r="L64" s="132">
        <v>0</v>
      </c>
      <c r="M64" s="27"/>
      <c r="N64" s="18" t="s">
        <v>331</v>
      </c>
      <c r="O64" s="149">
        <f t="shared" si="68"/>
        <v>0</v>
      </c>
      <c r="P64" s="149">
        <f t="shared" si="69"/>
        <v>0</v>
      </c>
      <c r="Q64" s="149">
        <f t="shared" si="70"/>
        <v>0</v>
      </c>
      <c r="S64" s="18" t="s">
        <v>331</v>
      </c>
      <c r="T64" s="132">
        <v>0</v>
      </c>
      <c r="U64" s="132">
        <v>0</v>
      </c>
      <c r="V64" s="132">
        <v>0</v>
      </c>
      <c r="X64" s="18" t="s">
        <v>331</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332</v>
      </c>
      <c r="E69" s="132">
        <v>0</v>
      </c>
      <c r="F69" s="132">
        <v>0</v>
      </c>
      <c r="G69" s="132">
        <v>0</v>
      </c>
      <c r="I69" s="18" t="s">
        <v>332</v>
      </c>
      <c r="J69" s="132">
        <v>0</v>
      </c>
      <c r="K69" s="132">
        <v>0</v>
      </c>
      <c r="L69" s="132">
        <v>0</v>
      </c>
      <c r="M69" s="27"/>
      <c r="N69" s="18" t="s">
        <v>332</v>
      </c>
      <c r="O69" s="149">
        <f t="shared" si="68"/>
        <v>0</v>
      </c>
      <c r="P69" s="149">
        <f t="shared" si="69"/>
        <v>0</v>
      </c>
      <c r="Q69" s="149">
        <f t="shared" si="70"/>
        <v>0</v>
      </c>
      <c r="S69" s="18" t="s">
        <v>332</v>
      </c>
      <c r="T69" s="132">
        <v>0</v>
      </c>
      <c r="U69" s="132">
        <v>0</v>
      </c>
      <c r="V69" s="132">
        <v>0</v>
      </c>
      <c r="X69" s="18" t="s">
        <v>332</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338</v>
      </c>
      <c r="E104" s="132">
        <v>0</v>
      </c>
      <c r="F104" s="132">
        <v>0</v>
      </c>
      <c r="G104" s="132">
        <v>0</v>
      </c>
      <c r="I104" s="19" t="s">
        <v>338</v>
      </c>
      <c r="J104" s="132">
        <v>0</v>
      </c>
      <c r="K104" s="132">
        <v>0</v>
      </c>
      <c r="L104" s="132">
        <v>0</v>
      </c>
      <c r="N104" s="19" t="s">
        <v>338</v>
      </c>
      <c r="O104" s="149">
        <f t="shared" ref="O104" si="88">J104/J$17</f>
        <v>0</v>
      </c>
      <c r="P104" s="149">
        <f t="shared" ref="P104" si="89">K104/K$17</f>
        <v>0</v>
      </c>
      <c r="Q104" s="149">
        <f t="shared" ref="Q104" si="90">L104/L$17</f>
        <v>0</v>
      </c>
      <c r="S104" s="19" t="s">
        <v>338</v>
      </c>
      <c r="T104" s="132">
        <v>0</v>
      </c>
      <c r="U104" s="132">
        <v>0</v>
      </c>
      <c r="V104" s="132">
        <v>0</v>
      </c>
      <c r="X104" s="19" t="s">
        <v>338</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338</v>
      </c>
      <c r="E127" s="132">
        <v>0</v>
      </c>
      <c r="F127" s="132">
        <v>0</v>
      </c>
      <c r="G127" s="132">
        <v>0</v>
      </c>
      <c r="I127" s="19" t="s">
        <v>338</v>
      </c>
      <c r="J127" s="132">
        <v>0</v>
      </c>
      <c r="K127" s="132">
        <v>0</v>
      </c>
      <c r="L127" s="132">
        <v>0</v>
      </c>
      <c r="N127" s="19" t="s">
        <v>338</v>
      </c>
      <c r="O127" s="149">
        <f t="shared" ref="O127" si="101">J127/J$17</f>
        <v>0</v>
      </c>
      <c r="P127" s="149">
        <f t="shared" ref="P127" si="102">K127/K$17</f>
        <v>0</v>
      </c>
      <c r="Q127" s="149">
        <f t="shared" ref="Q127" si="103">L127/L$17</f>
        <v>0</v>
      </c>
      <c r="S127" s="19" t="s">
        <v>338</v>
      </c>
      <c r="T127" s="132">
        <v>0</v>
      </c>
      <c r="U127" s="132">
        <v>0</v>
      </c>
      <c r="V127" s="132">
        <v>0</v>
      </c>
      <c r="X127" s="19" t="s">
        <v>338</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333</v>
      </c>
      <c r="E128" s="132">
        <v>0</v>
      </c>
      <c r="F128" s="132">
        <v>0</v>
      </c>
      <c r="G128" s="132">
        <v>0</v>
      </c>
      <c r="I128" s="13" t="s">
        <v>333</v>
      </c>
      <c r="J128" s="132">
        <v>0</v>
      </c>
      <c r="K128" s="132">
        <v>0</v>
      </c>
      <c r="L128" s="132">
        <v>0</v>
      </c>
      <c r="M128" s="27"/>
      <c r="N128" s="13" t="s">
        <v>333</v>
      </c>
      <c r="O128" s="149">
        <f t="shared" si="95"/>
        <v>0</v>
      </c>
      <c r="P128" s="149">
        <f t="shared" si="96"/>
        <v>0</v>
      </c>
      <c r="Q128" s="149">
        <f t="shared" si="97"/>
        <v>0</v>
      </c>
      <c r="S128" s="13" t="s">
        <v>333</v>
      </c>
      <c r="T128" s="132">
        <v>0</v>
      </c>
      <c r="U128" s="132">
        <v>0</v>
      </c>
      <c r="V128" s="132">
        <v>0</v>
      </c>
      <c r="X128" s="13" t="s">
        <v>333</v>
      </c>
      <c r="Y128" s="149">
        <f t="shared" si="98"/>
        <v>0</v>
      </c>
      <c r="Z128" s="149">
        <f t="shared" si="99"/>
        <v>0</v>
      </c>
      <c r="AA128" s="149">
        <f t="shared" si="100"/>
        <v>0</v>
      </c>
    </row>
    <row r="129" spans="1:28" ht="11.5" x14ac:dyDescent="0.25">
      <c r="A129" s="144"/>
      <c r="B129" s="144"/>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441</v>
      </c>
      <c r="E131" s="132">
        <v>0</v>
      </c>
      <c r="F131" s="132">
        <v>0</v>
      </c>
      <c r="G131" s="132">
        <v>0</v>
      </c>
      <c r="I131" s="13" t="s">
        <v>441</v>
      </c>
      <c r="J131" s="132">
        <v>0</v>
      </c>
      <c r="K131" s="132">
        <v>0</v>
      </c>
      <c r="L131" s="132">
        <v>0</v>
      </c>
      <c r="M131" s="27"/>
      <c r="N131" s="13" t="s">
        <v>441</v>
      </c>
      <c r="O131" s="149">
        <f t="shared" ref="O131:O133" si="107">J131/J$17</f>
        <v>0</v>
      </c>
      <c r="P131" s="149">
        <f t="shared" ref="P131:P133" si="108">K131/K$17</f>
        <v>0</v>
      </c>
      <c r="Q131" s="149">
        <f t="shared" ref="Q131:Q133" si="109">L131/L$17</f>
        <v>0</v>
      </c>
      <c r="S131" s="13" t="s">
        <v>441</v>
      </c>
      <c r="T131" s="132">
        <v>0</v>
      </c>
      <c r="U131" s="132">
        <v>0</v>
      </c>
      <c r="V131" s="132">
        <v>0</v>
      </c>
      <c r="X131" s="13" t="s">
        <v>441</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t="s">
        <v>48</v>
      </c>
      <c r="F152" s="49" t="s">
        <v>48</v>
      </c>
      <c r="G152" s="49" t="s">
        <v>48</v>
      </c>
      <c r="H152" s="68"/>
      <c r="I152" s="67" t="s">
        <v>318</v>
      </c>
      <c r="J152" s="49" t="s">
        <v>48</v>
      </c>
      <c r="K152" s="49" t="s">
        <v>48</v>
      </c>
      <c r="L152" s="49" t="s">
        <v>48</v>
      </c>
      <c r="M152" s="68"/>
      <c r="N152" s="67" t="s">
        <v>318</v>
      </c>
      <c r="O152" s="49" t="s">
        <v>48</v>
      </c>
      <c r="P152" s="49" t="s">
        <v>48</v>
      </c>
      <c r="Q152" s="49" t="s">
        <v>48</v>
      </c>
      <c r="R152" s="68"/>
      <c r="S152" s="67" t="s">
        <v>318</v>
      </c>
      <c r="T152" s="49" t="s">
        <v>48</v>
      </c>
      <c r="U152" s="49" t="s">
        <v>48</v>
      </c>
      <c r="V152" s="49" t="s">
        <v>48</v>
      </c>
      <c r="W152" s="68"/>
      <c r="X152" s="67" t="s">
        <v>318</v>
      </c>
      <c r="Y152" s="49" t="s">
        <v>48</v>
      </c>
      <c r="Z152" s="49" t="s">
        <v>48</v>
      </c>
      <c r="AA152" s="49" t="s">
        <v>48</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307" t="s">
        <v>48</v>
      </c>
      <c r="F156" s="307" t="s">
        <v>48</v>
      </c>
      <c r="G156" s="307" t="s">
        <v>48</v>
      </c>
      <c r="H156" s="27"/>
      <c r="I156" s="146"/>
      <c r="J156" s="27"/>
      <c r="K156" s="27"/>
      <c r="L156" s="27"/>
      <c r="M156" s="27"/>
      <c r="N156" s="91" t="s">
        <v>163</v>
      </c>
      <c r="O156" s="307" t="s">
        <v>48</v>
      </c>
      <c r="P156" s="307" t="s">
        <v>48</v>
      </c>
      <c r="Q156" s="307" t="s">
        <v>48</v>
      </c>
      <c r="R156" s="27"/>
      <c r="S156" s="146"/>
      <c r="T156" s="27"/>
      <c r="U156" s="27"/>
      <c r="V156" s="27"/>
      <c r="W156" s="27"/>
      <c r="X156" s="91" t="s">
        <v>163</v>
      </c>
      <c r="Y156" s="307" t="s">
        <v>48</v>
      </c>
      <c r="Z156" s="307" t="s">
        <v>48</v>
      </c>
      <c r="AA156" s="307" t="s">
        <v>48</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2">IF(O26=0,0,IF(O36&lt;0,(O34+O36)/O26,O34/O26))</f>
        <v>0</v>
      </c>
      <c r="P157" s="151">
        <f t="shared" si="142"/>
        <v>0</v>
      </c>
      <c r="Q157" s="151">
        <f t="shared" si="142"/>
        <v>0</v>
      </c>
      <c r="R157" s="27"/>
      <c r="S157" s="146"/>
      <c r="T157" s="27"/>
      <c r="U157" s="27"/>
      <c r="V157" s="27"/>
      <c r="W157" s="27"/>
      <c r="X157" s="91" t="s">
        <v>67</v>
      </c>
      <c r="Y157" s="151">
        <f t="shared" ref="Y157:AA157" si="143">IF(Y26=0,0,IF(Y36&lt;0,(Y34+Y36)/Y26,Y34/Y26))</f>
        <v>0</v>
      </c>
      <c r="Z157" s="151">
        <f t="shared" si="143"/>
        <v>0</v>
      </c>
      <c r="AA157" s="151">
        <f t="shared" si="143"/>
        <v>0</v>
      </c>
      <c r="AB157" s="27"/>
    </row>
    <row r="158" spans="1:28" ht="11.5" x14ac:dyDescent="0.25">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4">IF(OR(O147=0,O151=0),"N/A",IF((O147/(O117+O116+O123+O115 +O118 +O126+  O101+O96+O97+O94+O102+O103 - O89-O88-O85-O87))&lt;0,0,((O147/(O117+O116+O123+O115 +O118 +O126+  O101+O96+O97+O94+O102+O103 - O89-O88-O85-O87)))))</f>
        <v>N/A</v>
      </c>
      <c r="P158" s="151" t="str">
        <f t="shared" si="144"/>
        <v>N/A</v>
      </c>
      <c r="Q158" s="151" t="str">
        <f t="shared" si="144"/>
        <v>N/A</v>
      </c>
      <c r="R158" s="27"/>
      <c r="S158" s="146"/>
      <c r="T158" s="27"/>
      <c r="U158" s="27"/>
      <c r="V158" s="27"/>
      <c r="W158" s="27"/>
      <c r="X158" s="91" t="s">
        <v>249</v>
      </c>
      <c r="Y158" s="151" t="str">
        <f t="shared" ref="Y158:AA158" si="145">IF(OR(Y147=0,Y151=0),"N/A",IF((Y147/(Y117+Y116+Y123+Y115 +Y118 +Y126+  Y101+Y96+Y97+Y94+Y102+Y103 - Y89-Y88-Y85-Y87))&lt;0,0,((Y147/(Y117+Y116+Y123+Y115 +Y118 +Y126+  Y101+Y96+Y97+Y94+Y102+Y103 - Y89-Y88-Y85-Y87)))))</f>
        <v>N/A</v>
      </c>
      <c r="Z158" s="151" t="str">
        <f t="shared" si="145"/>
        <v>N/A</v>
      </c>
      <c r="AA158" s="151" t="str">
        <f t="shared" si="145"/>
        <v>N/A</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6">IF((O117+O116+O123+O115 +O118 +O126+  O101+O96+O97+O94+O102+O103 - O89-O88-O85-O87)/(O34+   IF(O36&lt;0,O36,0)   -   O52)&lt;0,0,(O117+O116+O123+O115 +O118 +O126+  O101+O96+O97+O94+O102+O103 - O89-O88-O85-O87)/(O34+IF(O36&lt;0,O36,0) -O52))</f>
        <v>#DIV/0!</v>
      </c>
      <c r="P159" s="150" t="e">
        <f t="shared" si="146"/>
        <v>#DIV/0!</v>
      </c>
      <c r="Q159" s="150" t="e">
        <f t="shared" si="146"/>
        <v>#DIV/0!</v>
      </c>
      <c r="R159" s="27"/>
      <c r="S159" s="146"/>
      <c r="T159" s="27"/>
      <c r="U159" s="27"/>
      <c r="V159" s="27"/>
      <c r="W159" s="27"/>
      <c r="X159" s="91" t="s">
        <v>76</v>
      </c>
      <c r="Y159" s="150" t="e">
        <f t="shared" ref="Y159:AA159" si="147">IF((Y117+Y116+Y123+Y115 +Y118 +Y126+  Y101+Y96+Y97+Y94+Y102+Y103 - Y89-Y88-Y85-Y87)/(Y34+   IF(Y36&lt;0,Y36,0)   -   Y52)&lt;0,0,(Y117+Y116+Y123+Y115 +Y118 +Y126+  Y101+Y96+Y97+Y94+Y102+Y103 - Y89-Y88-Y85-Y87)/(Y34+IF(Y36&lt;0,Y36,0) -Y52))</f>
        <v>#DIV/0!</v>
      </c>
      <c r="Z159" s="150" t="e">
        <f t="shared" si="147"/>
        <v>#DIV/0!</v>
      </c>
      <c r="AA159" s="150" t="e">
        <f t="shared" si="147"/>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48">IF(((F117+F116+F123+F115 +F118 +F126+  F101+F96+F97+F94+F102+F103 - F89-F88-F85-F87)-(F70-F119))/(F34+IF(F36&lt;0,F36,0)-F52)&lt;0,0,((F117+F116+F123+F115 +F118 +F126+  F101+F96+F97+F94+F102+F103 - F89-F88-F85-F87)-(F70-F119))/(F34+IF(F36&lt;0,F36,0)-F52))</f>
        <v>#DIV/0!</v>
      </c>
      <c r="G160" s="150" t="e">
        <f t="shared" si="148"/>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49">IF(((P117+P116+P123+P115 +P118 +P126+  P101+P96+P97+P94+P102+P103 - P89-P88-P85-P87)-(P70-P119))/(P34+IF(P36&lt;0,P36,0)-P52)&lt;0,0,((P117+P116+P123+P115 +P118 +P126+  P101+P96+P97+P94+P102+P103 - P89-P88-P85-P87)-(P70-P119))/(P34+IF(P36&lt;0,P36,0)-P52))</f>
        <v>#DIV/0!</v>
      </c>
      <c r="Q160" s="150" t="e">
        <f t="shared" si="149"/>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0">IF(((Z117+Z116+Z123+Z115 +Z118 +Z126+  Z101+Z96+Z97+Z94+Z102+Z103 - Z89-Z88-Z85-Z87)-(Z70-Z119))/(Z34+IF(Z36&lt;0,Z36,0)-Z52)&lt;0,0,((Z117+Z116+Z123+Z115 +Z118 +Z126+  Z101+Z96+Z97+Z94+Z102+Z103 - Z89-Z88-Z85-Z87)-(Z70-Z119))/(Z34+IF(Z36&lt;0,Z36,0)-Z52))</f>
        <v>#DIV/0!</v>
      </c>
      <c r="AA160" s="150" t="e">
        <f t="shared" si="150"/>
        <v>#DIV/0!</v>
      </c>
    </row>
    <row r="161" spans="1:28" ht="11.5" x14ac:dyDescent="0.25">
      <c r="A161" s="144"/>
      <c r="B161" s="144"/>
      <c r="C161" s="27"/>
      <c r="D161" s="91" t="s">
        <v>74</v>
      </c>
      <c r="E161" s="150" t="e">
        <f>(E34+ IF(E36&lt;0,E36,0) +E40)/-(E37+E38)</f>
        <v>#DIV/0!</v>
      </c>
      <c r="F161" s="150" t="e">
        <f t="shared" ref="F161:G161" si="151">(F34+ IF(F36&lt;0,F36,0) +F40)/-(F37+F38)</f>
        <v>#DIV/0!</v>
      </c>
      <c r="G161" s="150" t="e">
        <f t="shared" si="151"/>
        <v>#DIV/0!</v>
      </c>
      <c r="H161" s="27"/>
      <c r="I161" s="146"/>
      <c r="J161" s="27"/>
      <c r="K161" s="27"/>
      <c r="L161" s="27"/>
      <c r="M161" s="27"/>
      <c r="N161" s="91" t="s">
        <v>74</v>
      </c>
      <c r="O161" s="150" t="e">
        <f t="shared" ref="O161:Q161" si="152">(O34+ IF(O36&lt;0,O36,0) +O40)/-(O37+O38)</f>
        <v>#DIV/0!</v>
      </c>
      <c r="P161" s="150" t="e">
        <f t="shared" si="152"/>
        <v>#DIV/0!</v>
      </c>
      <c r="Q161" s="150" t="e">
        <f t="shared" si="152"/>
        <v>#DIV/0!</v>
      </c>
      <c r="R161" s="27"/>
      <c r="S161" s="146"/>
      <c r="T161" s="27"/>
      <c r="U161" s="27"/>
      <c r="V161" s="27"/>
      <c r="W161" s="27"/>
      <c r="X161" s="91" t="s">
        <v>74</v>
      </c>
      <c r="Y161" s="150" t="e">
        <f t="shared" ref="Y161:AA161" si="153">(Y34+ IF(Y36&lt;0,Y36,0) +Y40)/-(Y37+Y38)</f>
        <v>#DIV/0!</v>
      </c>
      <c r="Z161" s="150" t="e">
        <f t="shared" si="153"/>
        <v>#DIV/0!</v>
      </c>
      <c r="AA161" s="150" t="e">
        <f t="shared" si="153"/>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4">(O91-O75)/O109</f>
        <v>#DIV/0!</v>
      </c>
      <c r="P162" s="150" t="e">
        <f t="shared" si="154"/>
        <v>#DIV/0!</v>
      </c>
      <c r="Q162" s="150" t="e">
        <f t="shared" si="154"/>
        <v>#DIV/0!</v>
      </c>
      <c r="R162" s="27"/>
      <c r="S162" s="146"/>
      <c r="T162" s="27"/>
      <c r="U162" s="27"/>
      <c r="V162" s="27"/>
      <c r="W162" s="27"/>
      <c r="X162" s="91" t="s">
        <v>77</v>
      </c>
      <c r="Y162" s="150" t="e">
        <f t="shared" ref="Y162:AA162" si="155">(Y91-Y75)/Y109</f>
        <v>#DIV/0!</v>
      </c>
      <c r="Z162" s="150" t="e">
        <f t="shared" si="155"/>
        <v>#DIV/0!</v>
      </c>
      <c r="AA162" s="150" t="e">
        <f t="shared" si="155"/>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6">O134</f>
        <v>0</v>
      </c>
      <c r="P163" s="150">
        <f t="shared" si="156"/>
        <v>0</v>
      </c>
      <c r="Q163" s="150">
        <f t="shared" si="156"/>
        <v>0</v>
      </c>
      <c r="R163" s="27"/>
      <c r="S163" s="146"/>
      <c r="T163" s="27"/>
      <c r="U163" s="27"/>
      <c r="V163" s="27"/>
      <c r="W163" s="27"/>
      <c r="X163" s="91" t="s">
        <v>78</v>
      </c>
      <c r="Y163" s="150">
        <f t="shared" ref="Y163:AA163" si="157">Y134</f>
        <v>0</v>
      </c>
      <c r="Z163" s="150">
        <f t="shared" si="157"/>
        <v>0</v>
      </c>
      <c r="AA163" s="150">
        <f t="shared" si="157"/>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58">(O81+O82+O66+O67+O138)/(O58+O57+O59+O60+O91)</f>
        <v>#DIV/0!</v>
      </c>
      <c r="P164" s="151" t="e">
        <f t="shared" si="158"/>
        <v>#DIV/0!</v>
      </c>
      <c r="Q164" s="151" t="e">
        <f t="shared" si="158"/>
        <v>#DIV/0!</v>
      </c>
      <c r="R164" s="27"/>
      <c r="S164" s="146"/>
      <c r="T164" s="27"/>
      <c r="U164" s="27"/>
      <c r="V164" s="27"/>
      <c r="W164" s="27"/>
      <c r="X164" s="91" t="s">
        <v>79</v>
      </c>
      <c r="Y164" s="151" t="e">
        <f t="shared" ref="Y164:AA164" si="159">(Y81+Y82+Y66+Y67+Y138)/(Y58+Y57+Y59+Y60+Y91)</f>
        <v>#DIV/0!</v>
      </c>
      <c r="Z164" s="151" t="e">
        <f t="shared" si="159"/>
        <v>#DIV/0!</v>
      </c>
      <c r="AA164" s="151" t="e">
        <f t="shared" si="159"/>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307" t="s">
        <v>48</v>
      </c>
      <c r="F168" s="307" t="s">
        <v>48</v>
      </c>
      <c r="G168" s="307" t="s">
        <v>48</v>
      </c>
      <c r="H168" s="27"/>
      <c r="I168" s="146"/>
      <c r="J168" s="27"/>
      <c r="K168" s="27"/>
      <c r="L168" s="27"/>
      <c r="M168" s="27"/>
      <c r="N168" s="91" t="s">
        <v>163</v>
      </c>
      <c r="O168" s="307" t="s">
        <v>48</v>
      </c>
      <c r="P168" s="307" t="s">
        <v>48</v>
      </c>
      <c r="Q168" s="307" t="s">
        <v>48</v>
      </c>
      <c r="R168" s="27"/>
      <c r="S168" s="146"/>
      <c r="T168" s="27"/>
      <c r="U168" s="27"/>
      <c r="V168" s="27"/>
      <c r="W168" s="27"/>
      <c r="X168" s="91" t="s">
        <v>163</v>
      </c>
      <c r="Y168" s="307" t="s">
        <v>48</v>
      </c>
      <c r="Z168" s="307" t="s">
        <v>48</v>
      </c>
      <c r="AA168" s="307" t="s">
        <v>48</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9:E174 E172:G173">
    <cfRule type="expression" dxfId="413" priority="1033" stopIfTrue="1">
      <formula>E169="R"</formula>
    </cfRule>
    <cfRule type="expression" dxfId="412" priority="1034" stopIfTrue="1">
      <formula>E169="A"</formula>
    </cfRule>
    <cfRule type="expression" dxfId="411" priority="1035" stopIfTrue="1">
      <formula>E169="G"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9:F174">
    <cfRule type="expression" dxfId="398" priority="182" stopIfTrue="1">
      <formula>F169="R"</formula>
    </cfRule>
    <cfRule type="expression" dxfId="397" priority="183" stopIfTrue="1">
      <formula>F169="A"</formula>
    </cfRule>
    <cfRule type="expression" dxfId="396" priority="184" stopIfTrue="1">
      <formula>F169="G"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9:G174">
    <cfRule type="expression" dxfId="386" priority="170" stopIfTrue="1">
      <formula>G169="R"</formula>
    </cfRule>
    <cfRule type="expression" dxfId="385" priority="171" stopIfTrue="1">
      <formula>G169="A"</formula>
    </cfRule>
    <cfRule type="expression" dxfId="384" priority="172" stopIfTrue="1">
      <formula>G169="G"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9:Q171 O174:Q174">
    <cfRule type="expression" dxfId="374" priority="158" stopIfTrue="1">
      <formula>O169="R"</formula>
    </cfRule>
    <cfRule type="expression" dxfId="373" priority="159" stopIfTrue="1">
      <formula>O169="A"</formula>
    </cfRule>
    <cfRule type="expression" dxfId="372" priority="160" stopIfTrue="1">
      <formula>O169="G"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9:AA171 Y174:AA174">
    <cfRule type="expression" dxfId="362" priority="146" stopIfTrue="1">
      <formula>Y169="R"</formula>
    </cfRule>
    <cfRule type="expression" dxfId="361" priority="147" stopIfTrue="1">
      <formula>Y169="A"</formula>
    </cfRule>
    <cfRule type="expression" dxfId="360" priority="148" stopIfTrue="1">
      <formula>Y169="G"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xr:uid="{00000000-0002-0000-0400-000000000000}">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xr:uid="{00000000-0002-0000-04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57"/>
  <sheetViews>
    <sheetView showGridLines="0" zoomScale="85" zoomScaleNormal="85" zoomScaleSheetLayoutView="80" workbookViewId="0">
      <pane ySplit="8" topLeftCell="A9" activePane="bottomLeft" state="frozen"/>
      <selection activeCell="A9" sqref="A9"/>
      <selection pane="bottomLeft" activeCell="G134" sqref="G134"/>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RM6289 Provision of Power Purchasing Agreement</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3" t="str">
        <f>HYPERLINK("#'Contents'!A1","Click for Contents")</f>
        <v>Click for Contents</v>
      </c>
      <c r="E7" s="243"/>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362</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362</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362</v>
      </c>
      <c r="AA25" s="147" t="str">
        <f>R25</f>
        <v>Annual</v>
      </c>
      <c r="AB25" s="147" t="str">
        <f>U25</f>
        <v>Annual</v>
      </c>
      <c r="AC25" s="147" t="str">
        <f t="shared" si="0"/>
        <v>Annual</v>
      </c>
      <c r="AD25" s="27"/>
      <c r="AE25" s="130" t="s">
        <v>362</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362</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333</v>
      </c>
      <c r="E101" s="132">
        <v>0</v>
      </c>
      <c r="F101" s="132">
        <v>0</v>
      </c>
      <c r="G101" s="149">
        <f>SUM(E101:F101)</f>
        <v>0</v>
      </c>
      <c r="H101" s="132">
        <v>0</v>
      </c>
      <c r="I101" s="132">
        <v>0</v>
      </c>
      <c r="J101" s="149">
        <f>SUM(H101:I101)</f>
        <v>0</v>
      </c>
      <c r="K101" s="132">
        <v>0</v>
      </c>
      <c r="L101" s="132">
        <v>0</v>
      </c>
      <c r="M101" s="149">
        <f>SUM(K101:L101)</f>
        <v>0</v>
      </c>
      <c r="N101" s="27"/>
      <c r="O101" s="13" t="s">
        <v>333</v>
      </c>
      <c r="P101" s="132">
        <v>0</v>
      </c>
      <c r="Q101" s="132">
        <v>0</v>
      </c>
      <c r="R101" s="149">
        <f>SUM(P101:Q101)</f>
        <v>0</v>
      </c>
      <c r="S101" s="132">
        <v>0</v>
      </c>
      <c r="T101" s="132">
        <v>0</v>
      </c>
      <c r="U101" s="149">
        <f>SUM(S101:T101)</f>
        <v>0</v>
      </c>
      <c r="V101" s="132">
        <v>0</v>
      </c>
      <c r="W101" s="132">
        <v>0</v>
      </c>
      <c r="X101" s="149">
        <f>SUM(V101:W101)</f>
        <v>0</v>
      </c>
      <c r="Y101" s="27"/>
      <c r="Z101" s="13" t="s">
        <v>333</v>
      </c>
      <c r="AA101" s="149">
        <f>R101/R$17</f>
        <v>0</v>
      </c>
      <c r="AB101" s="149">
        <f>U101/U$17</f>
        <v>0</v>
      </c>
      <c r="AC101" s="149">
        <f>X101/X$17</f>
        <v>0</v>
      </c>
      <c r="AD101" s="27"/>
      <c r="AE101" s="13" t="s">
        <v>333</v>
      </c>
      <c r="AF101" s="132">
        <v>0</v>
      </c>
      <c r="AG101" s="132">
        <v>0</v>
      </c>
      <c r="AH101" s="149">
        <f>SUM(AF101:AG101)</f>
        <v>0</v>
      </c>
      <c r="AI101" s="132">
        <v>0</v>
      </c>
      <c r="AJ101" s="132">
        <v>0</v>
      </c>
      <c r="AK101" s="149">
        <f>SUM(AI101:AJ101)</f>
        <v>0</v>
      </c>
      <c r="AL101" s="132">
        <v>0</v>
      </c>
      <c r="AM101" s="132">
        <v>0</v>
      </c>
      <c r="AN101" s="149">
        <f>SUM(AL101:AM101)</f>
        <v>0</v>
      </c>
      <c r="AO101" s="27"/>
      <c r="AP101" s="13" t="s">
        <v>333</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357</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357</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357</v>
      </c>
      <c r="AA107" s="149">
        <f t="shared" ref="AA107:AA108" si="330">R107/R$17</f>
        <v>0</v>
      </c>
      <c r="AB107" s="149">
        <f t="shared" ref="AB107:AB108" si="331">U107/U$17</f>
        <v>0</v>
      </c>
      <c r="AC107" s="149">
        <f t="shared" ref="AC107:AC108" si="332">X107/X$17</f>
        <v>0</v>
      </c>
      <c r="AD107" s="27"/>
      <c r="AE107" s="13" t="s">
        <v>357</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357</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358</v>
      </c>
      <c r="E108" s="132">
        <v>0</v>
      </c>
      <c r="F108" s="132">
        <v>0</v>
      </c>
      <c r="G108" s="149">
        <f t="shared" si="324"/>
        <v>0</v>
      </c>
      <c r="H108" s="132">
        <v>0</v>
      </c>
      <c r="I108" s="132">
        <v>0</v>
      </c>
      <c r="J108" s="149">
        <f t="shared" si="325"/>
        <v>0</v>
      </c>
      <c r="K108" s="132">
        <v>0</v>
      </c>
      <c r="L108" s="132">
        <v>0</v>
      </c>
      <c r="M108" s="149">
        <f t="shared" si="326"/>
        <v>0</v>
      </c>
      <c r="N108" s="27"/>
      <c r="O108" s="13" t="s">
        <v>358</v>
      </c>
      <c r="P108" s="132">
        <v>0</v>
      </c>
      <c r="Q108" s="132">
        <v>0</v>
      </c>
      <c r="R108" s="149">
        <f t="shared" si="327"/>
        <v>0</v>
      </c>
      <c r="S108" s="132">
        <v>0</v>
      </c>
      <c r="T108" s="132">
        <v>0</v>
      </c>
      <c r="U108" s="149">
        <f t="shared" si="328"/>
        <v>0</v>
      </c>
      <c r="V108" s="132">
        <v>0</v>
      </c>
      <c r="W108" s="132">
        <v>0</v>
      </c>
      <c r="X108" s="149">
        <f t="shared" si="329"/>
        <v>0</v>
      </c>
      <c r="Y108" s="27"/>
      <c r="Z108" s="13" t="s">
        <v>358</v>
      </c>
      <c r="AA108" s="149">
        <f t="shared" si="330"/>
        <v>0</v>
      </c>
      <c r="AB108" s="149">
        <f t="shared" si="331"/>
        <v>0</v>
      </c>
      <c r="AC108" s="149">
        <f t="shared" si="332"/>
        <v>0</v>
      </c>
      <c r="AD108" s="27"/>
      <c r="AE108" s="13" t="s">
        <v>358</v>
      </c>
      <c r="AF108" s="132">
        <v>0</v>
      </c>
      <c r="AG108" s="132">
        <v>0</v>
      </c>
      <c r="AH108" s="149">
        <f t="shared" si="333"/>
        <v>0</v>
      </c>
      <c r="AI108" s="132">
        <v>0</v>
      </c>
      <c r="AJ108" s="132">
        <v>0</v>
      </c>
      <c r="AK108" s="149">
        <f t="shared" si="334"/>
        <v>0</v>
      </c>
      <c r="AL108" s="132">
        <v>0</v>
      </c>
      <c r="AM108" s="132">
        <v>0</v>
      </c>
      <c r="AN108" s="149">
        <f t="shared" si="335"/>
        <v>0</v>
      </c>
      <c r="AO108" s="27"/>
      <c r="AP108" s="13" t="s">
        <v>358</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359</v>
      </c>
      <c r="E109" s="132">
        <v>0</v>
      </c>
      <c r="F109" s="132">
        <v>0</v>
      </c>
      <c r="G109" s="149">
        <f t="shared" si="324"/>
        <v>0</v>
      </c>
      <c r="H109" s="132">
        <v>0</v>
      </c>
      <c r="I109" s="132">
        <v>0</v>
      </c>
      <c r="J109" s="149">
        <f t="shared" si="325"/>
        <v>0</v>
      </c>
      <c r="K109" s="132">
        <v>0</v>
      </c>
      <c r="L109" s="132">
        <v>0</v>
      </c>
      <c r="M109" s="149">
        <f t="shared" si="326"/>
        <v>0</v>
      </c>
      <c r="N109" s="27"/>
      <c r="O109" s="13" t="s">
        <v>359</v>
      </c>
      <c r="P109" s="132">
        <v>0</v>
      </c>
      <c r="Q109" s="132">
        <v>0</v>
      </c>
      <c r="R109" s="149">
        <f t="shared" si="327"/>
        <v>0</v>
      </c>
      <c r="S109" s="132">
        <v>0</v>
      </c>
      <c r="T109" s="132">
        <v>0</v>
      </c>
      <c r="U109" s="149">
        <f t="shared" si="328"/>
        <v>0</v>
      </c>
      <c r="V109" s="132">
        <v>0</v>
      </c>
      <c r="W109" s="132">
        <v>0</v>
      </c>
      <c r="X109" s="149">
        <f t="shared" si="329"/>
        <v>0</v>
      </c>
      <c r="Y109" s="27"/>
      <c r="Z109" s="13" t="s">
        <v>359</v>
      </c>
      <c r="AA109" s="149">
        <f t="shared" ref="AA109:AA111" si="339">R109/R$17</f>
        <v>0</v>
      </c>
      <c r="AB109" s="149">
        <f t="shared" ref="AB109:AB111" si="340">U109/U$17</f>
        <v>0</v>
      </c>
      <c r="AC109" s="149">
        <f t="shared" ref="AC109:AC111" si="341">X109/X$17</f>
        <v>0</v>
      </c>
      <c r="AD109" s="27"/>
      <c r="AE109" s="13" t="s">
        <v>359</v>
      </c>
      <c r="AF109" s="132">
        <v>0</v>
      </c>
      <c r="AG109" s="132">
        <v>0</v>
      </c>
      <c r="AH109" s="149">
        <f t="shared" si="333"/>
        <v>0</v>
      </c>
      <c r="AI109" s="132">
        <v>0</v>
      </c>
      <c r="AJ109" s="132">
        <v>0</v>
      </c>
      <c r="AK109" s="149">
        <f t="shared" si="334"/>
        <v>0</v>
      </c>
      <c r="AL109" s="132">
        <v>0</v>
      </c>
      <c r="AM109" s="132">
        <v>0</v>
      </c>
      <c r="AN109" s="149">
        <f t="shared" si="335"/>
        <v>0</v>
      </c>
      <c r="AO109" s="27"/>
      <c r="AP109" s="13" t="s">
        <v>359</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360</v>
      </c>
      <c r="E110" s="132">
        <v>0</v>
      </c>
      <c r="F110" s="132">
        <v>0</v>
      </c>
      <c r="G110" s="149">
        <f t="shared" si="324"/>
        <v>0</v>
      </c>
      <c r="H110" s="132">
        <v>0</v>
      </c>
      <c r="I110" s="132">
        <v>0</v>
      </c>
      <c r="J110" s="149">
        <f t="shared" si="325"/>
        <v>0</v>
      </c>
      <c r="K110" s="132">
        <v>0</v>
      </c>
      <c r="L110" s="132">
        <v>0</v>
      </c>
      <c r="M110" s="149">
        <f t="shared" si="326"/>
        <v>0</v>
      </c>
      <c r="N110" s="27"/>
      <c r="O110" s="13" t="s">
        <v>360</v>
      </c>
      <c r="P110" s="132">
        <v>0</v>
      </c>
      <c r="Q110" s="132">
        <v>0</v>
      </c>
      <c r="R110" s="149">
        <f t="shared" si="327"/>
        <v>0</v>
      </c>
      <c r="S110" s="132">
        <v>0</v>
      </c>
      <c r="T110" s="132">
        <v>0</v>
      </c>
      <c r="U110" s="149">
        <f t="shared" si="328"/>
        <v>0</v>
      </c>
      <c r="V110" s="132">
        <v>0</v>
      </c>
      <c r="W110" s="132">
        <v>0</v>
      </c>
      <c r="X110" s="149">
        <f t="shared" si="329"/>
        <v>0</v>
      </c>
      <c r="Y110" s="27"/>
      <c r="Z110" s="13" t="s">
        <v>360</v>
      </c>
      <c r="AA110" s="149">
        <f t="shared" si="339"/>
        <v>0</v>
      </c>
      <c r="AB110" s="149">
        <f t="shared" si="340"/>
        <v>0</v>
      </c>
      <c r="AC110" s="149">
        <f t="shared" si="341"/>
        <v>0</v>
      </c>
      <c r="AD110" s="27"/>
      <c r="AE110" s="13" t="s">
        <v>360</v>
      </c>
      <c r="AF110" s="132">
        <v>0</v>
      </c>
      <c r="AG110" s="132">
        <v>0</v>
      </c>
      <c r="AH110" s="149">
        <f t="shared" si="333"/>
        <v>0</v>
      </c>
      <c r="AI110" s="132">
        <v>0</v>
      </c>
      <c r="AJ110" s="132">
        <v>0</v>
      </c>
      <c r="AK110" s="149">
        <f t="shared" si="334"/>
        <v>0</v>
      </c>
      <c r="AL110" s="132">
        <v>0</v>
      </c>
      <c r="AM110" s="132">
        <v>0</v>
      </c>
      <c r="AN110" s="149">
        <f t="shared" si="335"/>
        <v>0</v>
      </c>
      <c r="AO110" s="27"/>
      <c r="AP110" s="13" t="s">
        <v>360</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361</v>
      </c>
      <c r="E111" s="132">
        <v>0</v>
      </c>
      <c r="F111" s="132">
        <v>0</v>
      </c>
      <c r="G111" s="149">
        <f t="shared" si="324"/>
        <v>0</v>
      </c>
      <c r="H111" s="132">
        <v>0</v>
      </c>
      <c r="I111" s="132">
        <v>0</v>
      </c>
      <c r="J111" s="149">
        <f t="shared" si="325"/>
        <v>0</v>
      </c>
      <c r="K111" s="132">
        <v>0</v>
      </c>
      <c r="L111" s="132">
        <v>0</v>
      </c>
      <c r="M111" s="149">
        <f t="shared" si="326"/>
        <v>0</v>
      </c>
      <c r="N111" s="27"/>
      <c r="O111" s="13" t="s">
        <v>361</v>
      </c>
      <c r="P111" s="132">
        <v>0</v>
      </c>
      <c r="Q111" s="132">
        <v>0</v>
      </c>
      <c r="R111" s="149">
        <f t="shared" si="327"/>
        <v>0</v>
      </c>
      <c r="S111" s="132">
        <v>0</v>
      </c>
      <c r="T111" s="132">
        <v>0</v>
      </c>
      <c r="U111" s="149">
        <f t="shared" si="328"/>
        <v>0</v>
      </c>
      <c r="V111" s="132">
        <v>0</v>
      </c>
      <c r="W111" s="132">
        <v>0</v>
      </c>
      <c r="X111" s="149">
        <f t="shared" si="329"/>
        <v>0</v>
      </c>
      <c r="Y111" s="27"/>
      <c r="Z111" s="13" t="s">
        <v>361</v>
      </c>
      <c r="AA111" s="149">
        <f t="shared" si="339"/>
        <v>0</v>
      </c>
      <c r="AB111" s="149">
        <f t="shared" si="340"/>
        <v>0</v>
      </c>
      <c r="AC111" s="149">
        <f t="shared" si="341"/>
        <v>0</v>
      </c>
      <c r="AD111" s="27"/>
      <c r="AE111" s="13" t="s">
        <v>361</v>
      </c>
      <c r="AF111" s="132">
        <v>0</v>
      </c>
      <c r="AG111" s="132">
        <v>0</v>
      </c>
      <c r="AH111" s="149">
        <f t="shared" si="333"/>
        <v>0</v>
      </c>
      <c r="AI111" s="132">
        <v>0</v>
      </c>
      <c r="AJ111" s="132">
        <v>0</v>
      </c>
      <c r="AK111" s="149">
        <f t="shared" si="334"/>
        <v>0</v>
      </c>
      <c r="AL111" s="132">
        <v>0</v>
      </c>
      <c r="AM111" s="132">
        <v>0</v>
      </c>
      <c r="AN111" s="149">
        <f t="shared" si="335"/>
        <v>0</v>
      </c>
      <c r="AO111" s="27"/>
      <c r="AP111" s="13" t="s">
        <v>361</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t="s">
        <v>48</v>
      </c>
      <c r="H130" s="27"/>
      <c r="I130" s="27"/>
      <c r="J130" s="49" t="s">
        <v>48</v>
      </c>
      <c r="K130" s="27"/>
      <c r="L130" s="27"/>
      <c r="M130" s="49" t="s">
        <v>48</v>
      </c>
      <c r="N130" s="27"/>
      <c r="O130" s="67" t="s">
        <v>318</v>
      </c>
      <c r="P130" s="68"/>
      <c r="Q130" s="68"/>
      <c r="R130" s="49" t="s">
        <v>48</v>
      </c>
      <c r="S130" s="68"/>
      <c r="T130" s="68"/>
      <c r="U130" s="49" t="s">
        <v>48</v>
      </c>
      <c r="V130" s="68"/>
      <c r="W130" s="68"/>
      <c r="X130" s="49" t="s">
        <v>48</v>
      </c>
      <c r="Y130" s="27"/>
      <c r="Z130" s="67" t="s">
        <v>318</v>
      </c>
      <c r="AA130" s="49" t="s">
        <v>48</v>
      </c>
      <c r="AB130" s="49" t="s">
        <v>48</v>
      </c>
      <c r="AC130" s="49" t="s">
        <v>48</v>
      </c>
      <c r="AD130" s="68"/>
      <c r="AE130" s="67" t="s">
        <v>318</v>
      </c>
      <c r="AF130" s="68"/>
      <c r="AG130" s="68"/>
      <c r="AH130" s="49" t="s">
        <v>48</v>
      </c>
      <c r="AI130" s="68"/>
      <c r="AJ130" s="68"/>
      <c r="AK130" s="49" t="s">
        <v>48</v>
      </c>
      <c r="AL130" s="68"/>
      <c r="AM130" s="68"/>
      <c r="AN130" s="49" t="s">
        <v>48</v>
      </c>
      <c r="AO130" s="68"/>
      <c r="AP130" s="67" t="s">
        <v>318</v>
      </c>
      <c r="AQ130" s="49" t="s">
        <v>48</v>
      </c>
      <c r="AR130" s="49" t="s">
        <v>48</v>
      </c>
      <c r="AS130" s="49" t="s">
        <v>48</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307" t="s">
        <v>48</v>
      </c>
      <c r="H134" s="45"/>
      <c r="I134" s="45"/>
      <c r="J134" s="307" t="s">
        <v>48</v>
      </c>
      <c r="K134" s="45"/>
      <c r="L134" s="45"/>
      <c r="M134" s="307" t="s">
        <v>48</v>
      </c>
      <c r="N134" s="27"/>
      <c r="O134" s="42"/>
      <c r="P134" s="79"/>
      <c r="Q134" s="79"/>
      <c r="R134" s="156"/>
      <c r="S134" s="157"/>
      <c r="T134" s="157"/>
      <c r="U134" s="156"/>
      <c r="V134" s="157"/>
      <c r="W134" s="157"/>
      <c r="X134" s="156"/>
      <c r="Y134" s="27"/>
      <c r="Z134" s="91" t="s">
        <v>163</v>
      </c>
      <c r="AA134" s="307" t="s">
        <v>48</v>
      </c>
      <c r="AB134" s="307" t="s">
        <v>48</v>
      </c>
      <c r="AC134" s="307" t="s">
        <v>48</v>
      </c>
      <c r="AD134" s="27"/>
      <c r="AE134" s="27"/>
      <c r="AF134" s="27"/>
      <c r="AG134" s="27"/>
      <c r="AH134" s="27"/>
      <c r="AI134" s="27"/>
      <c r="AJ134" s="27"/>
      <c r="AK134" s="27"/>
      <c r="AL134" s="27"/>
      <c r="AM134" s="27"/>
      <c r="AN134" s="27"/>
      <c r="AO134" s="27"/>
      <c r="AP134" s="91" t="s">
        <v>163</v>
      </c>
      <c r="AQ134" s="307" t="s">
        <v>48</v>
      </c>
      <c r="AR134" s="307" t="s">
        <v>48</v>
      </c>
      <c r="AS134" s="307" t="s">
        <v>48</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7">IF(AA32=0,0,AA39/AA32)</f>
        <v>0</v>
      </c>
      <c r="AB135" s="151">
        <f t="shared" si="377"/>
        <v>0</v>
      </c>
      <c r="AC135" s="151">
        <f t="shared" si="377"/>
        <v>0</v>
      </c>
      <c r="AD135" s="27"/>
      <c r="AE135" s="27"/>
      <c r="AF135" s="27"/>
      <c r="AG135" s="27"/>
      <c r="AH135" s="27"/>
      <c r="AI135" s="27"/>
      <c r="AJ135" s="27"/>
      <c r="AK135" s="27"/>
      <c r="AL135" s="27"/>
      <c r="AM135" s="27"/>
      <c r="AN135" s="27"/>
      <c r="AO135" s="27"/>
      <c r="AP135" s="91" t="s">
        <v>67</v>
      </c>
      <c r="AQ135" s="151">
        <f t="shared" ref="AQ135:AS135" si="378">IF(AQ32=0,0,AQ39/AQ32)</f>
        <v>0</v>
      </c>
      <c r="AR135" s="151">
        <f t="shared" si="378"/>
        <v>0</v>
      </c>
      <c r="AS135" s="151">
        <f t="shared" si="378"/>
        <v>0</v>
      </c>
      <c r="AT135" s="27"/>
    </row>
    <row r="136" spans="1:46" ht="11.5" x14ac:dyDescent="0.25">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79">IF(AA125=0,"N/A",  IF(  OR(  AA125  &lt;  0,  (AA78+AA79+AA85+AA87+AA94+AA95+AA100+AA102-AA74)  &lt;=  0  ),  0,  AA125/(AA78+AA79+AA85+AA87+AA94+AA95+AA100+AA102-AA74)  )  )</f>
        <v>N/A</v>
      </c>
      <c r="AB136" s="151" t="str">
        <f t="shared" si="379"/>
        <v>N/A</v>
      </c>
      <c r="AC136" s="151" t="str">
        <f t="shared" si="379"/>
        <v>N/A</v>
      </c>
      <c r="AD136" s="27"/>
      <c r="AE136" s="27"/>
      <c r="AF136" s="27"/>
      <c r="AG136" s="27"/>
      <c r="AH136" s="27"/>
      <c r="AI136" s="27"/>
      <c r="AJ136" s="27"/>
      <c r="AK136" s="27"/>
      <c r="AL136" s="27"/>
      <c r="AM136" s="27"/>
      <c r="AN136" s="27"/>
      <c r="AO136" s="27"/>
      <c r="AP136" s="91" t="s">
        <v>249</v>
      </c>
      <c r="AQ136" s="151" t="str">
        <f t="shared" ref="AQ136:AS136" si="380">IF(AQ125=0,"N/A",  IF(  OR(  AQ125  &lt;  0,  (AQ78+AQ79+AQ85+AQ87+AQ94+AQ95+AQ100+AQ102-AQ74)  &lt;=  0  ),  0,  AQ125/(AQ78+AQ79+AQ85+AQ87+AQ94+AQ95+AQ100+AQ102-AQ74)  )  )</f>
        <v>N/A</v>
      </c>
      <c r="AR136" s="151" t="str">
        <f t="shared" si="380"/>
        <v>N/A</v>
      </c>
      <c r="AS136" s="151" t="str">
        <f t="shared" si="380"/>
        <v>N/A</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1">IF(   (AA78+AA79+AA85+AA87+AA94+AA95+AA100+AA102-AA74)/(AA$39-AA$55)   &lt;=  0,  0,  (AA78+AA79+AA85+AA87+AA94+AA95+AA100+AA102-AA74)/(AA$39-AA$55)  )</f>
        <v>#DIV/0!</v>
      </c>
      <c r="AB137" s="150" t="e">
        <f t="shared" si="381"/>
        <v>#DIV/0!</v>
      </c>
      <c r="AC137" s="150" t="e">
        <f t="shared" si="381"/>
        <v>#DIV/0!</v>
      </c>
      <c r="AD137" s="27"/>
      <c r="AE137" s="27"/>
      <c r="AF137" s="27"/>
      <c r="AG137" s="27"/>
      <c r="AH137" s="27"/>
      <c r="AI137" s="27"/>
      <c r="AJ137" s="27"/>
      <c r="AK137" s="27"/>
      <c r="AL137" s="27"/>
      <c r="AM137" s="27"/>
      <c r="AN137" s="27"/>
      <c r="AO137" s="27"/>
      <c r="AP137" s="91" t="s">
        <v>76</v>
      </c>
      <c r="AQ137" s="150" t="e">
        <f t="shared" ref="AQ137:AS137" si="382">IF(   (AQ78+AQ79+AQ85+AQ87+AQ94+AQ95+AQ100+AQ102-AQ74)/(AQ$39-AQ$55)   &lt;=  0,  0,  (AQ78+AQ79+AQ85+AQ87+AQ94+AQ95+AQ100+AQ102-AQ74)/(AQ$39-AQ$55)  )</f>
        <v>#DIV/0!</v>
      </c>
      <c r="AR137" s="150" t="e">
        <f t="shared" si="382"/>
        <v>#DIV/0!</v>
      </c>
      <c r="AS137" s="150" t="e">
        <f t="shared" si="382"/>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3">IF(   (AA78+AA79+AA85+AA87+AA94+AA95+AA100+AA102-AA74-(AA61-AA96))/(AA39-AA55)   &lt;=  0,  0,  (AA78+AA79+AA85+AA87+AA94+AA95+AA100+AA102-AA74-(AA61-AA96))/(AA39-AA55)  )</f>
        <v>#DIV/0!</v>
      </c>
      <c r="AB138" s="150" t="e">
        <f t="shared" si="383"/>
        <v>#DIV/0!</v>
      </c>
      <c r="AC138" s="150" t="e">
        <f t="shared" si="383"/>
        <v>#DIV/0!</v>
      </c>
      <c r="AD138" s="27"/>
      <c r="AE138" s="27"/>
      <c r="AF138" s="27"/>
      <c r="AG138" s="27"/>
      <c r="AH138" s="27"/>
      <c r="AI138" s="27"/>
      <c r="AJ138" s="27"/>
      <c r="AK138" s="27"/>
      <c r="AL138" s="27"/>
      <c r="AM138" s="27"/>
      <c r="AN138" s="27"/>
      <c r="AO138" s="27"/>
      <c r="AP138" s="91" t="s">
        <v>80</v>
      </c>
      <c r="AQ138" s="150" t="e">
        <f t="shared" ref="AQ138:AR138" si="384">IF(   (AQ78+AQ79+AQ85+AQ87+AQ94+AQ95+AQ100+AQ102-AQ74-(AQ61-AQ96))/(AQ39-AQ55)   &lt;=  0,  0,  (AQ78+AQ79+AQ85+AQ87+AQ94+AQ95+AQ100+AQ102-AQ74-(AQ61-AQ96))/(AQ39-AQ55)  )</f>
        <v>#DIV/0!</v>
      </c>
      <c r="AR138" s="150" t="e">
        <f t="shared" si="384"/>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5">AA39/-(AA45+AA30)</f>
        <v>#DIV/0!</v>
      </c>
      <c r="AB139" s="150" t="e">
        <f t="shared" si="385"/>
        <v>#DIV/0!</v>
      </c>
      <c r="AC139" s="150" t="e">
        <f t="shared" si="385"/>
        <v>#DIV/0!</v>
      </c>
      <c r="AD139" s="27"/>
      <c r="AE139" s="27"/>
      <c r="AF139" s="27"/>
      <c r="AG139" s="27"/>
      <c r="AH139" s="27"/>
      <c r="AI139" s="27"/>
      <c r="AJ139" s="27"/>
      <c r="AK139" s="27"/>
      <c r="AL139" s="27"/>
      <c r="AM139" s="27"/>
      <c r="AN139" s="27"/>
      <c r="AO139" s="27"/>
      <c r="AP139" s="91" t="s">
        <v>74</v>
      </c>
      <c r="AQ139" s="150" t="e">
        <f t="shared" ref="AQ139:AS139" si="386">AQ39/-(AQ45+AQ30)</f>
        <v>#DIV/0!</v>
      </c>
      <c r="AR139" s="150" t="e">
        <f t="shared" si="386"/>
        <v>#DIV/0!</v>
      </c>
      <c r="AS139" s="150" t="e">
        <f t="shared" si="386"/>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7">(AA76-AA66)/AA88</f>
        <v>#DIV/0!</v>
      </c>
      <c r="AB140" s="150" t="e">
        <f t="shared" si="387"/>
        <v>#DIV/0!</v>
      </c>
      <c r="AC140" s="150" t="e">
        <f t="shared" si="387"/>
        <v>#DIV/0!</v>
      </c>
      <c r="AD140" s="27"/>
      <c r="AE140" s="27"/>
      <c r="AF140" s="27"/>
      <c r="AG140" s="27"/>
      <c r="AH140" s="27"/>
      <c r="AI140" s="27"/>
      <c r="AJ140" s="27"/>
      <c r="AK140" s="27"/>
      <c r="AL140" s="27"/>
      <c r="AM140" s="27"/>
      <c r="AN140" s="27"/>
      <c r="AO140" s="27"/>
      <c r="AP140" s="91" t="s">
        <v>77</v>
      </c>
      <c r="AQ140" s="150" t="e">
        <f t="shared" ref="AQ140:AS140" si="388">(AQ76-AQ66)/AQ88</f>
        <v>#DIV/0!</v>
      </c>
      <c r="AR140" s="150" t="e">
        <f t="shared" si="388"/>
        <v>#DIV/0!</v>
      </c>
      <c r="AS140" s="150" t="e">
        <f t="shared" si="388"/>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89">AA112</f>
        <v>0</v>
      </c>
      <c r="AB141" s="150">
        <f t="shared" si="389"/>
        <v>0</v>
      </c>
      <c r="AC141" s="150">
        <f t="shared" si="389"/>
        <v>0</v>
      </c>
      <c r="AD141" s="27"/>
      <c r="AE141" s="27"/>
      <c r="AF141" s="27"/>
      <c r="AG141" s="27"/>
      <c r="AH141" s="27"/>
      <c r="AI141" s="27"/>
      <c r="AJ141" s="27"/>
      <c r="AK141" s="27"/>
      <c r="AL141" s="27"/>
      <c r="AM141" s="27"/>
      <c r="AN141" s="27"/>
      <c r="AO141" s="27"/>
      <c r="AP141" s="91" t="s">
        <v>78</v>
      </c>
      <c r="AQ141" s="150">
        <f t="shared" ref="AQ141:AS141" si="390">AQ112</f>
        <v>0</v>
      </c>
      <c r="AR141" s="150">
        <f t="shared" si="390"/>
        <v>0</v>
      </c>
      <c r="AS141" s="150">
        <f t="shared" si="390"/>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1">(AA116+AA62+AA73)/(AA58+AA60+AA59+AA76)</f>
        <v>#DIV/0!</v>
      </c>
      <c r="AB142" s="151" t="e">
        <f t="shared" si="391"/>
        <v>#DIV/0!</v>
      </c>
      <c r="AC142" s="151" t="e">
        <f t="shared" si="391"/>
        <v>#DIV/0!</v>
      </c>
      <c r="AD142" s="27"/>
      <c r="AE142" s="27"/>
      <c r="AF142" s="27"/>
      <c r="AG142" s="27"/>
      <c r="AH142" s="27"/>
      <c r="AI142" s="27"/>
      <c r="AJ142" s="27"/>
      <c r="AK142" s="27"/>
      <c r="AL142" s="27"/>
      <c r="AM142" s="27"/>
      <c r="AN142" s="27"/>
      <c r="AO142" s="27"/>
      <c r="AP142" s="91" t="s">
        <v>79</v>
      </c>
      <c r="AQ142" s="151" t="e">
        <f t="shared" ref="AQ142:AS142" si="392">(AQ116+AQ62+AQ73)/(AQ58+AQ60+AQ59+AQ76)</f>
        <v>#DIV/0!</v>
      </c>
      <c r="AR142" s="151" t="e">
        <f t="shared" si="392"/>
        <v>#DIV/0!</v>
      </c>
      <c r="AS142" s="151" t="e">
        <f t="shared" si="392"/>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307" t="s">
        <v>48</v>
      </c>
      <c r="H146" s="45"/>
      <c r="I146" s="45"/>
      <c r="J146" s="307" t="s">
        <v>48</v>
      </c>
      <c r="K146" s="45"/>
      <c r="L146" s="45"/>
      <c r="M146" s="307" t="s">
        <v>48</v>
      </c>
      <c r="N146" s="27"/>
      <c r="O146" s="42"/>
      <c r="P146" s="79"/>
      <c r="Q146" s="79"/>
      <c r="R146" s="164"/>
      <c r="S146" s="157"/>
      <c r="T146" s="157"/>
      <c r="U146" s="164"/>
      <c r="V146" s="157"/>
      <c r="W146" s="157"/>
      <c r="X146" s="164"/>
      <c r="Y146" s="27"/>
      <c r="Z146" s="91" t="s">
        <v>163</v>
      </c>
      <c r="AA146" s="307" t="s">
        <v>48</v>
      </c>
      <c r="AB146" s="307" t="s">
        <v>48</v>
      </c>
      <c r="AC146" s="307" t="s">
        <v>48</v>
      </c>
      <c r="AD146" s="27"/>
      <c r="AE146" s="27"/>
      <c r="AF146" s="27"/>
      <c r="AG146" s="27"/>
      <c r="AH146" s="27"/>
      <c r="AI146" s="27"/>
      <c r="AJ146" s="27"/>
      <c r="AK146" s="27"/>
      <c r="AL146" s="27"/>
      <c r="AM146" s="27"/>
      <c r="AN146" s="27"/>
      <c r="AO146" s="27"/>
      <c r="AP146" s="91" t="s">
        <v>163</v>
      </c>
      <c r="AQ146" s="307" t="s">
        <v>48</v>
      </c>
      <c r="AR146" s="307" t="s">
        <v>48</v>
      </c>
      <c r="AS146" s="307" t="s">
        <v>48</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7:G152">
    <cfRule type="expression" dxfId="182" priority="275" stopIfTrue="1">
      <formula>G147="R"</formula>
    </cfRule>
    <cfRule type="expression" dxfId="181" priority="276" stopIfTrue="1">
      <formula>G147="A"</formula>
    </cfRule>
    <cfRule type="expression" dxfId="180" priority="277" stopIfTrue="1">
      <formula>G147="G"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7:J152">
    <cfRule type="expression" dxfId="125" priority="38" stopIfTrue="1">
      <formula>J147="R"</formula>
    </cfRule>
    <cfRule type="expression" dxfId="124" priority="39" stopIfTrue="1">
      <formula>J147="A"</formula>
    </cfRule>
    <cfRule type="expression" dxfId="123" priority="40" stopIfTrue="1">
      <formula>J147="G"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7:M152">
    <cfRule type="expression" dxfId="113" priority="26" stopIfTrue="1">
      <formula>M147="R"</formula>
    </cfRule>
    <cfRule type="expression" dxfId="112" priority="27" stopIfTrue="1">
      <formula>M147="A"</formula>
    </cfRule>
    <cfRule type="expression" dxfId="111" priority="28" stopIfTrue="1">
      <formula>M147="G"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7:AC152">
    <cfRule type="expression" dxfId="101" priority="14" stopIfTrue="1">
      <formula>AA147="R"</formula>
    </cfRule>
    <cfRule type="expression" dxfId="100" priority="15" stopIfTrue="1">
      <formula>AA147="A"</formula>
    </cfRule>
    <cfRule type="expression" dxfId="99" priority="16" stopIfTrue="1">
      <formula>AA147="G"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7:AS152">
    <cfRule type="expression" dxfId="89" priority="2" stopIfTrue="1">
      <formula>AQ147="R"</formula>
    </cfRule>
    <cfRule type="expression" dxfId="88" priority="3" stopIfTrue="1">
      <formula>AQ147="A"</formula>
    </cfRule>
    <cfRule type="expression" dxfId="87" priority="4" stopIfTrue="1">
      <formula>AQ147="G"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196"/>
  <sheetViews>
    <sheetView showGridLines="0" zoomScale="85" zoomScaleNormal="85" zoomScaleSheetLayoutView="80" workbookViewId="0">
      <pane ySplit="8" topLeftCell="A15" activePane="bottomLeft" state="frozen"/>
      <selection activeCell="A9" sqref="A9"/>
      <selection pane="bottomLeft" activeCell="G26" sqref="G26"/>
    </sheetView>
  </sheetViews>
  <sheetFormatPr defaultColWidth="0" defaultRowHeight="0" customHeight="1" zeroHeight="1" x14ac:dyDescent="0.25"/>
  <cols>
    <col min="1" max="1" width="5.69921875" style="219" customWidth="1"/>
    <col min="2" max="2" width="6.19921875" style="219" customWidth="1"/>
    <col min="3" max="3" width="2.5" style="219" customWidth="1"/>
    <col min="4" max="4" width="71.3984375" style="219" customWidth="1"/>
    <col min="5" max="5" width="25.09765625" style="219" bestFit="1" customWidth="1"/>
    <col min="6" max="7" width="26.59765625" style="219" bestFit="1" customWidth="1"/>
    <col min="8" max="8" width="3.69921875" style="219" customWidth="1"/>
    <col min="9" max="50" width="0" style="219" hidden="1" customWidth="1"/>
    <col min="51" max="16384" width="8.69921875" style="219" hidden="1"/>
  </cols>
  <sheetData>
    <row r="1" spans="1:8" ht="11.5" x14ac:dyDescent="0.25">
      <c r="A1" s="109" t="s">
        <v>100</v>
      </c>
      <c r="B1" s="109"/>
      <c r="C1" s="109"/>
      <c r="D1" s="109"/>
      <c r="E1" s="109"/>
      <c r="F1" s="109"/>
      <c r="G1" s="109"/>
      <c r="H1" s="109"/>
    </row>
    <row r="2" spans="1:8" ht="13" x14ac:dyDescent="0.25">
      <c r="A2" s="109"/>
      <c r="B2" s="109"/>
      <c r="C2" s="116"/>
      <c r="D2" s="111" t="str">
        <f>cstProjectName</f>
        <v>RM6289 Provision of Power Purchasing Agreement</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43" t="str">
        <f>HYPERLINK("#'Contents'!A1","Click for Contents")</f>
        <v>Click for Contents</v>
      </c>
      <c r="E6" s="243"/>
      <c r="F6" s="109"/>
      <c r="G6" s="109"/>
      <c r="H6" s="109"/>
    </row>
    <row r="7" spans="1:8" ht="11.5" x14ac:dyDescent="0.25">
      <c r="A7" s="109"/>
      <c r="B7" s="109"/>
      <c r="C7" s="116"/>
      <c r="D7" s="109"/>
      <c r="E7" s="109"/>
      <c r="F7" s="109"/>
      <c r="G7" s="109"/>
      <c r="H7" s="109"/>
    </row>
    <row r="8" spans="1:8" ht="11.5" x14ac:dyDescent="0.25">
      <c r="A8" s="185">
        <f>SUM(A9:A178)</f>
        <v>0</v>
      </c>
      <c r="B8" s="185">
        <f>SUM(B9:B178)</f>
        <v>0</v>
      </c>
      <c r="C8" s="116"/>
      <c r="D8" s="116"/>
      <c r="E8" s="116"/>
      <c r="F8" s="116"/>
      <c r="G8" s="116"/>
      <c r="H8" s="109"/>
    </row>
    <row r="9" spans="1:8" ht="21" x14ac:dyDescent="0.5">
      <c r="B9" s="54"/>
      <c r="C9" s="54"/>
      <c r="D9" s="55"/>
      <c r="E9" s="54"/>
      <c r="F9" s="54"/>
      <c r="G9" s="54"/>
      <c r="H9" s="54"/>
    </row>
    <row r="10" spans="1:8" ht="14.5" x14ac:dyDescent="0.35">
      <c r="B10" s="25"/>
      <c r="C10" s="25"/>
      <c r="D10" s="213"/>
      <c r="E10" s="25"/>
      <c r="F10" s="25"/>
      <c r="G10" s="25"/>
      <c r="H10" s="25"/>
    </row>
    <row r="11" spans="1:8" ht="14.5" x14ac:dyDescent="0.35">
      <c r="B11" s="25"/>
      <c r="C11" s="25"/>
      <c r="D11" s="213"/>
      <c r="E11" s="25"/>
      <c r="F11" s="25"/>
      <c r="G11" s="25"/>
      <c r="H11" s="25"/>
    </row>
    <row r="12" spans="1:8" ht="21" x14ac:dyDescent="0.5">
      <c r="B12" s="25"/>
      <c r="C12" s="25"/>
      <c r="D12" s="55" t="s">
        <v>465</v>
      </c>
      <c r="E12" s="25"/>
      <c r="F12" s="25"/>
      <c r="G12" s="25"/>
      <c r="H12" s="25"/>
    </row>
    <row r="13" spans="1:8" ht="14.5" x14ac:dyDescent="0.35">
      <c r="B13" s="25"/>
      <c r="C13" s="25"/>
      <c r="D13" s="97" t="s">
        <v>451</v>
      </c>
      <c r="E13" s="25"/>
      <c r="F13" s="25"/>
      <c r="G13" s="25"/>
      <c r="H13" s="25"/>
    </row>
    <row r="14" spans="1:8" ht="14.5" x14ac:dyDescent="0.35">
      <c r="B14" s="25"/>
      <c r="C14" s="146"/>
      <c r="D14" s="146" t="s">
        <v>445</v>
      </c>
      <c r="E14" s="146"/>
      <c r="F14" s="146"/>
      <c r="G14" s="146"/>
      <c r="H14" s="146"/>
    </row>
    <row r="15" spans="1:8" ht="14.5" x14ac:dyDescent="0.35">
      <c r="B15" s="25"/>
      <c r="C15" s="146"/>
      <c r="D15" s="15" t="s">
        <v>265</v>
      </c>
      <c r="E15" s="272" t="s">
        <v>447</v>
      </c>
      <c r="F15" s="273"/>
      <c r="G15" s="274"/>
      <c r="H15" s="146"/>
    </row>
    <row r="16" spans="1:8" ht="21" x14ac:dyDescent="0.5">
      <c r="A16" s="144"/>
      <c r="B16" s="144"/>
      <c r="C16" s="53"/>
      <c r="D16" s="236" t="s">
        <v>46</v>
      </c>
      <c r="E16" s="237"/>
      <c r="H16" s="53"/>
    </row>
    <row r="17" spans="1:8" ht="21" x14ac:dyDescent="0.5">
      <c r="A17" s="144"/>
      <c r="B17" s="144"/>
      <c r="C17" s="53"/>
      <c r="D17" s="236" t="s">
        <v>47</v>
      </c>
      <c r="E17" s="238"/>
      <c r="H17" s="53"/>
    </row>
    <row r="18" spans="1:8" ht="14.5" x14ac:dyDescent="0.35">
      <c r="A18" s="144"/>
      <c r="B18" s="144"/>
      <c r="C18" s="25"/>
      <c r="D18" s="236" t="s">
        <v>446</v>
      </c>
      <c r="E18" s="272"/>
      <c r="F18" s="273"/>
      <c r="G18" s="274"/>
      <c r="H18" s="25"/>
    </row>
    <row r="19" spans="1:8" ht="16.25" customHeight="1" x14ac:dyDescent="0.25">
      <c r="A19" s="144"/>
      <c r="B19" s="144"/>
    </row>
    <row r="20" spans="1:8" ht="18" x14ac:dyDescent="0.4">
      <c r="A20" s="144"/>
      <c r="B20" s="144"/>
      <c r="C20" s="25"/>
      <c r="D20" s="12" t="s">
        <v>5</v>
      </c>
      <c r="E20" s="25"/>
      <c r="F20" s="25"/>
      <c r="G20" s="224" t="s">
        <v>6</v>
      </c>
      <c r="H20" s="25"/>
    </row>
    <row r="21" spans="1:8" ht="13" x14ac:dyDescent="0.3">
      <c r="A21" s="144"/>
      <c r="B21" s="144"/>
      <c r="D21" s="28" t="s">
        <v>65</v>
      </c>
      <c r="E21" s="225" t="s">
        <v>7</v>
      </c>
      <c r="F21" s="225" t="s">
        <v>7</v>
      </c>
      <c r="G21" s="225" t="s">
        <v>7</v>
      </c>
    </row>
    <row r="22" spans="1:8" ht="11.5" x14ac:dyDescent="0.25">
      <c r="A22" s="144"/>
      <c r="B22" s="144"/>
      <c r="D22" s="130" t="s">
        <v>8</v>
      </c>
      <c r="E22" s="226">
        <v>12</v>
      </c>
      <c r="F22" s="226">
        <v>12</v>
      </c>
      <c r="G22" s="226">
        <v>12</v>
      </c>
    </row>
    <row r="23" spans="1:8" ht="11.5" x14ac:dyDescent="0.25">
      <c r="A23" s="144"/>
      <c r="B23" s="144"/>
      <c r="D23" s="130" t="s">
        <v>9</v>
      </c>
      <c r="E23" s="226" t="s">
        <v>10</v>
      </c>
      <c r="F23" s="226" t="s">
        <v>10</v>
      </c>
      <c r="G23" s="226" t="s">
        <v>10</v>
      </c>
    </row>
    <row r="24" spans="1:8" ht="11.5" x14ac:dyDescent="0.25">
      <c r="A24" s="144"/>
      <c r="B24" s="144"/>
      <c r="D24" s="130" t="s">
        <v>146</v>
      </c>
      <c r="E24" s="227" t="s">
        <v>48</v>
      </c>
      <c r="F24" s="227" t="s">
        <v>48</v>
      </c>
      <c r="G24" s="227" t="s">
        <v>48</v>
      </c>
    </row>
    <row r="25" spans="1:8" ht="11.5" x14ac:dyDescent="0.25">
      <c r="A25" s="144"/>
      <c r="B25" s="144"/>
      <c r="D25" s="130" t="s">
        <v>362</v>
      </c>
      <c r="E25" s="190" t="s">
        <v>11</v>
      </c>
      <c r="F25" s="190" t="s">
        <v>11</v>
      </c>
      <c r="G25" s="190" t="s">
        <v>11</v>
      </c>
    </row>
    <row r="26" spans="1:8" ht="11.5" x14ac:dyDescent="0.25">
      <c r="A26" s="144">
        <f>IF(OR(E26&lt;0,F26&lt;0,G26&lt;0),1,0)</f>
        <v>0</v>
      </c>
      <c r="B26" s="144"/>
      <c r="D26" s="13" t="s">
        <v>4</v>
      </c>
      <c r="E26" s="132">
        <v>0</v>
      </c>
      <c r="F26" s="132">
        <v>0</v>
      </c>
      <c r="G26" s="132">
        <v>0</v>
      </c>
    </row>
    <row r="27" spans="1:8" ht="11.5" x14ac:dyDescent="0.25">
      <c r="A27" s="144">
        <f>IF(OR(E27&gt;0,F27&gt;0,G27&gt;0),1,0)</f>
        <v>0</v>
      </c>
      <c r="B27" s="144"/>
      <c r="D27" s="13" t="s">
        <v>12</v>
      </c>
      <c r="E27" s="132">
        <v>0</v>
      </c>
      <c r="F27" s="132">
        <v>0</v>
      </c>
      <c r="G27" s="132">
        <v>0</v>
      </c>
    </row>
    <row r="28" spans="1:8" ht="11.5" x14ac:dyDescent="0.25">
      <c r="A28" s="144"/>
      <c r="B28" s="144"/>
      <c r="D28" s="14" t="s">
        <v>13</v>
      </c>
      <c r="E28" s="49">
        <f>E26+E27</f>
        <v>0</v>
      </c>
      <c r="F28" s="49">
        <f>F26+F27</f>
        <v>0</v>
      </c>
      <c r="G28" s="49">
        <f>G26+G27</f>
        <v>0</v>
      </c>
    </row>
    <row r="29" spans="1:8" ht="11.5" x14ac:dyDescent="0.25">
      <c r="A29" s="144"/>
      <c r="B29" s="144"/>
      <c r="D29" s="13" t="s">
        <v>169</v>
      </c>
      <c r="E29" s="132">
        <v>0</v>
      </c>
      <c r="F29" s="132">
        <v>0</v>
      </c>
      <c r="G29" s="132">
        <v>0</v>
      </c>
    </row>
    <row r="30" spans="1:8" ht="11.5" x14ac:dyDescent="0.25">
      <c r="A30" s="144"/>
      <c r="B30" s="144"/>
      <c r="D30" s="13" t="s">
        <v>170</v>
      </c>
      <c r="E30" s="132">
        <v>0</v>
      </c>
      <c r="F30" s="132">
        <v>0</v>
      </c>
      <c r="G30" s="132">
        <v>0</v>
      </c>
    </row>
    <row r="31" spans="1:8" ht="11.5" x14ac:dyDescent="0.25">
      <c r="A31" s="144">
        <f>IF(OR(E31&lt;0,F31&lt;0,G31&lt;0),1,0)</f>
        <v>0</v>
      </c>
      <c r="B31" s="144"/>
      <c r="D31" s="13" t="s">
        <v>250</v>
      </c>
      <c r="E31" s="132">
        <v>0</v>
      </c>
      <c r="F31" s="132">
        <v>0</v>
      </c>
      <c r="G31" s="132">
        <v>0</v>
      </c>
    </row>
    <row r="32" spans="1:8" ht="11.5" x14ac:dyDescent="0.25">
      <c r="A32" s="144"/>
      <c r="B32" s="144"/>
      <c r="D32" s="13" t="s">
        <v>205</v>
      </c>
      <c r="E32" s="132">
        <v>0</v>
      </c>
      <c r="F32" s="132">
        <v>0</v>
      </c>
      <c r="G32" s="132">
        <v>0</v>
      </c>
    </row>
    <row r="33" spans="1:7" ht="11.5" x14ac:dyDescent="0.25">
      <c r="A33" s="144">
        <f>IF(OR(E33&gt;0,F33&gt;0,G33&gt;0),1,0)</f>
        <v>0</v>
      </c>
      <c r="B33" s="144"/>
      <c r="D33" s="13" t="s">
        <v>171</v>
      </c>
      <c r="E33" s="132">
        <v>0</v>
      </c>
      <c r="F33" s="132">
        <v>0</v>
      </c>
      <c r="G33" s="132">
        <v>0</v>
      </c>
    </row>
    <row r="34" spans="1:7" ht="11.5" x14ac:dyDescent="0.25">
      <c r="A34" s="144"/>
      <c r="B34" s="144"/>
      <c r="D34" s="14" t="s">
        <v>14</v>
      </c>
      <c r="E34" s="49">
        <f>E28+E29+E30+E31+E32+E33</f>
        <v>0</v>
      </c>
      <c r="F34" s="49">
        <f t="shared" ref="F34:G34" si="0">F28+F29+F30+F31+F32+F33</f>
        <v>0</v>
      </c>
      <c r="G34" s="49">
        <f t="shared" si="0"/>
        <v>0</v>
      </c>
    </row>
    <row r="35" spans="1:7" ht="11.5" x14ac:dyDescent="0.25">
      <c r="A35" s="144"/>
      <c r="B35" s="144"/>
      <c r="E35" s="15"/>
      <c r="F35" s="15"/>
      <c r="G35" s="15"/>
    </row>
    <row r="36" spans="1:7" ht="11.5" x14ac:dyDescent="0.25">
      <c r="A36" s="144"/>
      <c r="B36" s="144"/>
      <c r="D36" s="13" t="s">
        <v>375</v>
      </c>
      <c r="E36" s="132">
        <v>0</v>
      </c>
      <c r="F36" s="132">
        <v>0</v>
      </c>
      <c r="G36" s="132">
        <v>0</v>
      </c>
    </row>
    <row r="37" spans="1:7" ht="11.5" x14ac:dyDescent="0.25">
      <c r="A37" s="144">
        <f t="shared" ref="A37" si="1">IF(OR(E37&lt;0,F37&lt;0,G37&lt;0),1,0)</f>
        <v>0</v>
      </c>
      <c r="B37" s="144"/>
      <c r="D37" s="13" t="s">
        <v>73</v>
      </c>
      <c r="E37" s="132">
        <v>0</v>
      </c>
      <c r="F37" s="132">
        <v>0</v>
      </c>
      <c r="G37" s="132">
        <v>0</v>
      </c>
    </row>
    <row r="38" spans="1:7" ht="11.5" x14ac:dyDescent="0.25">
      <c r="A38" s="144">
        <f>IF(OR(E38&gt;0,F38&gt;0,G38&gt;0),1,0)</f>
        <v>0</v>
      </c>
      <c r="B38" s="144"/>
      <c r="D38" s="13" t="s">
        <v>15</v>
      </c>
      <c r="E38" s="132">
        <v>0</v>
      </c>
      <c r="F38" s="132">
        <v>0</v>
      </c>
      <c r="G38" s="132">
        <v>0</v>
      </c>
    </row>
    <row r="39" spans="1:7" ht="11.5" x14ac:dyDescent="0.25">
      <c r="A39" s="144"/>
      <c r="B39" s="144"/>
      <c r="D39" s="13" t="s">
        <v>172</v>
      </c>
      <c r="E39" s="132">
        <v>0</v>
      </c>
      <c r="F39" s="132">
        <v>0</v>
      </c>
      <c r="G39" s="132">
        <v>0</v>
      </c>
    </row>
    <row r="40" spans="1:7" ht="11.5" x14ac:dyDescent="0.25">
      <c r="A40" s="144"/>
      <c r="B40" s="144"/>
      <c r="D40" s="13" t="s">
        <v>147</v>
      </c>
      <c r="E40" s="132">
        <v>0</v>
      </c>
      <c r="F40" s="132">
        <v>0</v>
      </c>
      <c r="G40" s="132">
        <v>0</v>
      </c>
    </row>
    <row r="41" spans="1:7" ht="11.5" x14ac:dyDescent="0.25">
      <c r="A41" s="144">
        <f t="shared" ref="A41" si="2">IF(OR(E41&lt;0,F41&lt;0,G41&lt;0),1,0)</f>
        <v>0</v>
      </c>
      <c r="B41" s="144"/>
      <c r="D41" s="13" t="s">
        <v>173</v>
      </c>
      <c r="E41" s="132">
        <v>0</v>
      </c>
      <c r="F41" s="132">
        <v>0</v>
      </c>
      <c r="G41" s="132">
        <v>0</v>
      </c>
    </row>
    <row r="42" spans="1:7" ht="11.5" x14ac:dyDescent="0.25">
      <c r="A42" s="144"/>
      <c r="B42" s="144"/>
      <c r="D42" s="13" t="s">
        <v>134</v>
      </c>
      <c r="E42" s="132">
        <v>0</v>
      </c>
      <c r="F42" s="132">
        <v>0</v>
      </c>
      <c r="G42" s="132">
        <v>0</v>
      </c>
    </row>
    <row r="43" spans="1:7" ht="11.5" x14ac:dyDescent="0.25">
      <c r="A43" s="144"/>
      <c r="B43" s="144"/>
      <c r="D43" s="14" t="s">
        <v>16</v>
      </c>
      <c r="E43" s="49">
        <f>E34+E36+E37+E38+E39+E40+E41+E42</f>
        <v>0</v>
      </c>
      <c r="F43" s="49">
        <f t="shared" ref="F43:G43" si="3">F34+F36+F37+F38+F39+F40+F41+F42</f>
        <v>0</v>
      </c>
      <c r="G43" s="49">
        <f t="shared" si="3"/>
        <v>0</v>
      </c>
    </row>
    <row r="44" spans="1:7" ht="11.5" x14ac:dyDescent="0.25">
      <c r="A44" s="144"/>
      <c r="B44" s="144"/>
      <c r="E44" s="15"/>
      <c r="F44" s="15"/>
      <c r="G44" s="15"/>
    </row>
    <row r="45" spans="1:7" ht="11.5" x14ac:dyDescent="0.25">
      <c r="A45" s="144"/>
      <c r="B45" s="144"/>
      <c r="D45" s="13" t="s">
        <v>174</v>
      </c>
      <c r="E45" s="132">
        <v>0</v>
      </c>
      <c r="F45" s="132">
        <v>0</v>
      </c>
      <c r="G45" s="132">
        <v>0</v>
      </c>
    </row>
    <row r="46" spans="1:7" ht="11.5" x14ac:dyDescent="0.25">
      <c r="A46" s="144"/>
      <c r="B46" s="144"/>
      <c r="D46" s="13" t="s">
        <v>185</v>
      </c>
      <c r="E46" s="132">
        <v>0</v>
      </c>
      <c r="F46" s="132">
        <v>0</v>
      </c>
      <c r="G46" s="132">
        <v>0</v>
      </c>
    </row>
    <row r="47" spans="1:7" ht="11.5" x14ac:dyDescent="0.25">
      <c r="A47" s="144"/>
      <c r="B47" s="144"/>
      <c r="D47" s="14" t="s">
        <v>17</v>
      </c>
      <c r="E47" s="49">
        <f>E43+E45+E46</f>
        <v>0</v>
      </c>
      <c r="F47" s="49">
        <f t="shared" ref="F47:G47" si="4">F43+F45+F46</f>
        <v>0</v>
      </c>
      <c r="G47" s="49">
        <f t="shared" si="4"/>
        <v>0</v>
      </c>
    </row>
    <row r="48" spans="1:7" ht="11.5" x14ac:dyDescent="0.25">
      <c r="A48" s="144"/>
      <c r="B48" s="144"/>
      <c r="D48" s="13" t="s">
        <v>2</v>
      </c>
      <c r="E48" s="132">
        <v>0</v>
      </c>
      <c r="F48" s="132">
        <v>0</v>
      </c>
      <c r="G48" s="132">
        <v>0</v>
      </c>
    </row>
    <row r="49" spans="1:8" ht="11.5" x14ac:dyDescent="0.25">
      <c r="A49" s="144">
        <f>IF(OR(E49&gt;0,F49&gt;0,G49&gt;0),1,0)</f>
        <v>0</v>
      </c>
      <c r="B49" s="144"/>
      <c r="D49" s="13" t="s">
        <v>18</v>
      </c>
      <c r="E49" s="132">
        <v>0</v>
      </c>
      <c r="F49" s="132">
        <v>0</v>
      </c>
      <c r="G49" s="132">
        <v>0</v>
      </c>
    </row>
    <row r="50" spans="1:8" ht="11.5" x14ac:dyDescent="0.25">
      <c r="A50" s="144"/>
      <c r="B50" s="144"/>
      <c r="D50" s="14" t="s">
        <v>19</v>
      </c>
      <c r="E50" s="49">
        <f>E47+E48+E49</f>
        <v>0</v>
      </c>
      <c r="F50" s="49">
        <f>F47+F48+F49</f>
        <v>0</v>
      </c>
      <c r="G50" s="49">
        <f>G47+G48+G49</f>
        <v>0</v>
      </c>
    </row>
    <row r="51" spans="1:8" ht="11.5" x14ac:dyDescent="0.25">
      <c r="A51" s="144"/>
      <c r="B51" s="144"/>
      <c r="E51" s="15"/>
      <c r="F51" s="15"/>
      <c r="G51" s="15"/>
    </row>
    <row r="52" spans="1:8" ht="14.5" x14ac:dyDescent="0.35">
      <c r="A52" s="144">
        <f>IF(OR(E52&gt;0,F52&gt;0,G52&gt;0),1,0)</f>
        <v>0</v>
      </c>
      <c r="B52" s="144"/>
      <c r="C52" s="38"/>
      <c r="D52" s="37" t="s">
        <v>20</v>
      </c>
      <c r="E52" s="132">
        <v>0</v>
      </c>
      <c r="F52" s="132">
        <v>0</v>
      </c>
      <c r="G52" s="132">
        <v>0</v>
      </c>
      <c r="H52" s="38"/>
    </row>
    <row r="53" spans="1:8" ht="14.5" x14ac:dyDescent="0.35">
      <c r="A53" s="144">
        <f>IF(OR(E53&gt;0,F53&gt;0,G53&gt;0),1,0)</f>
        <v>0</v>
      </c>
      <c r="B53" s="144"/>
      <c r="C53" s="38"/>
      <c r="D53" s="37" t="s">
        <v>111</v>
      </c>
      <c r="E53" s="132">
        <v>0</v>
      </c>
      <c r="F53" s="132">
        <v>0</v>
      </c>
      <c r="G53" s="132">
        <v>0</v>
      </c>
      <c r="H53" s="38"/>
    </row>
    <row r="54" spans="1:8" ht="11.5" x14ac:dyDescent="0.25">
      <c r="A54" s="144"/>
      <c r="B54" s="144"/>
      <c r="E54" s="15"/>
      <c r="F54" s="15"/>
      <c r="G54" s="15"/>
    </row>
    <row r="55" spans="1:8" ht="13" x14ac:dyDescent="0.3">
      <c r="A55" s="144"/>
      <c r="B55" s="144"/>
      <c r="D55" s="28" t="s">
        <v>21</v>
      </c>
      <c r="E55" s="148" t="str">
        <f>E21</f>
        <v>31/XX/20XX</v>
      </c>
      <c r="F55" s="148" t="str">
        <f>F21</f>
        <v>31/XX/20XX</v>
      </c>
      <c r="G55" s="148" t="str">
        <f>G21</f>
        <v>31/XX/20XX</v>
      </c>
    </row>
    <row r="56" spans="1:8" ht="11.5" x14ac:dyDescent="0.25">
      <c r="A56" s="144"/>
      <c r="B56" s="144"/>
      <c r="D56" s="13" t="s">
        <v>186</v>
      </c>
      <c r="E56" s="132">
        <v>0</v>
      </c>
      <c r="F56" s="132">
        <v>0</v>
      </c>
      <c r="G56" s="132">
        <v>0</v>
      </c>
    </row>
    <row r="57" spans="1:8" ht="11.5" x14ac:dyDescent="0.25">
      <c r="A57" s="144">
        <f t="shared" ref="A57:A60" si="5">IF(OR(E57&lt;0,F57&lt;0,G57&lt;0),1,0)</f>
        <v>0</v>
      </c>
      <c r="B57" s="144"/>
      <c r="D57" s="13" t="s">
        <v>175</v>
      </c>
      <c r="E57" s="132">
        <v>0</v>
      </c>
      <c r="F57" s="132">
        <v>0</v>
      </c>
      <c r="G57" s="132">
        <v>0</v>
      </c>
    </row>
    <row r="58" spans="1:8" ht="11.5" x14ac:dyDescent="0.25">
      <c r="A58" s="144">
        <f t="shared" si="5"/>
        <v>0</v>
      </c>
      <c r="B58" s="144"/>
      <c r="D58" s="13" t="s">
        <v>22</v>
      </c>
      <c r="E58" s="132">
        <v>0</v>
      </c>
      <c r="F58" s="132">
        <v>0</v>
      </c>
      <c r="G58" s="132">
        <v>0</v>
      </c>
    </row>
    <row r="59" spans="1:8" ht="11.5" x14ac:dyDescent="0.25">
      <c r="A59" s="144">
        <f t="shared" si="5"/>
        <v>0</v>
      </c>
      <c r="B59" s="144"/>
      <c r="D59" s="13" t="s">
        <v>108</v>
      </c>
      <c r="E59" s="132">
        <v>0</v>
      </c>
      <c r="F59" s="132">
        <v>0</v>
      </c>
      <c r="G59" s="132">
        <v>0</v>
      </c>
    </row>
    <row r="60" spans="1:8" ht="11.5" x14ac:dyDescent="0.25">
      <c r="A60" s="144">
        <f t="shared" si="5"/>
        <v>0</v>
      </c>
      <c r="B60" s="144"/>
      <c r="D60" s="13" t="s">
        <v>109</v>
      </c>
      <c r="E60" s="132">
        <v>0</v>
      </c>
      <c r="F60" s="132">
        <v>0</v>
      </c>
      <c r="G60" s="132">
        <v>0</v>
      </c>
    </row>
    <row r="61" spans="1:8" ht="11.5" x14ac:dyDescent="0.25">
      <c r="A61" s="144"/>
      <c r="B61" s="144"/>
      <c r="D61" s="14" t="s">
        <v>23</v>
      </c>
      <c r="E61" s="49">
        <f>SUM(E56:E60)</f>
        <v>0</v>
      </c>
      <c r="F61" s="49">
        <f t="shared" ref="F61:G61" si="6">SUM(F56:F60)</f>
        <v>0</v>
      </c>
      <c r="G61" s="49">
        <f t="shared" si="6"/>
        <v>0</v>
      </c>
    </row>
    <row r="62" spans="1:8" ht="11.5" x14ac:dyDescent="0.25">
      <c r="A62" s="144"/>
      <c r="B62" s="144"/>
      <c r="E62" s="17"/>
      <c r="F62" s="17"/>
      <c r="G62" s="17"/>
    </row>
    <row r="63" spans="1:8" ht="11.5" x14ac:dyDescent="0.25">
      <c r="A63" s="144">
        <f t="shared" ref="A63:A72" si="7">IF(OR(E63&lt;0,F63&lt;0,G63&lt;0),1,0)</f>
        <v>0</v>
      </c>
      <c r="B63" s="144"/>
      <c r="D63" s="18" t="s">
        <v>110</v>
      </c>
      <c r="E63" s="132">
        <v>0</v>
      </c>
      <c r="F63" s="132">
        <v>0</v>
      </c>
      <c r="G63" s="132">
        <v>0</v>
      </c>
    </row>
    <row r="64" spans="1:8" ht="11.5" x14ac:dyDescent="0.25">
      <c r="A64" s="144">
        <f t="shared" si="7"/>
        <v>0</v>
      </c>
      <c r="B64" s="144"/>
      <c r="D64" s="18" t="s">
        <v>331</v>
      </c>
      <c r="E64" s="132">
        <v>0</v>
      </c>
      <c r="F64" s="132">
        <v>0</v>
      </c>
      <c r="G64" s="132">
        <v>0</v>
      </c>
    </row>
    <row r="65" spans="1:7" ht="11.5" x14ac:dyDescent="0.25">
      <c r="A65" s="144">
        <f t="shared" si="7"/>
        <v>0</v>
      </c>
      <c r="B65" s="144"/>
      <c r="D65" s="18" t="s">
        <v>118</v>
      </c>
      <c r="E65" s="132">
        <v>0</v>
      </c>
      <c r="F65" s="132">
        <v>0</v>
      </c>
      <c r="G65" s="132">
        <v>0</v>
      </c>
    </row>
    <row r="66" spans="1:7" ht="11.5" x14ac:dyDescent="0.25">
      <c r="A66" s="144">
        <f t="shared" si="7"/>
        <v>0</v>
      </c>
      <c r="B66" s="144"/>
      <c r="D66" s="18" t="s">
        <v>135</v>
      </c>
      <c r="E66" s="132">
        <v>0</v>
      </c>
      <c r="F66" s="132">
        <v>0</v>
      </c>
      <c r="G66" s="132">
        <v>0</v>
      </c>
    </row>
    <row r="67" spans="1:7" ht="11.5" x14ac:dyDescent="0.25">
      <c r="A67" s="144">
        <f t="shared" si="7"/>
        <v>0</v>
      </c>
      <c r="B67" s="144"/>
      <c r="D67" s="18" t="s">
        <v>136</v>
      </c>
      <c r="E67" s="132">
        <v>0</v>
      </c>
      <c r="F67" s="132">
        <v>0</v>
      </c>
      <c r="G67" s="132">
        <v>0</v>
      </c>
    </row>
    <row r="68" spans="1:7" ht="11.5" x14ac:dyDescent="0.25">
      <c r="A68" s="144">
        <f t="shared" si="7"/>
        <v>0</v>
      </c>
      <c r="B68" s="144"/>
      <c r="D68" s="18" t="s">
        <v>112</v>
      </c>
      <c r="E68" s="132">
        <v>0</v>
      </c>
      <c r="F68" s="132">
        <v>0</v>
      </c>
      <c r="G68" s="132">
        <v>0</v>
      </c>
    </row>
    <row r="69" spans="1:7" ht="11.5" x14ac:dyDescent="0.25">
      <c r="A69" s="144">
        <f t="shared" si="7"/>
        <v>0</v>
      </c>
      <c r="B69" s="144"/>
      <c r="D69" s="18" t="s">
        <v>332</v>
      </c>
      <c r="E69" s="132">
        <v>0</v>
      </c>
      <c r="F69" s="132">
        <v>0</v>
      </c>
      <c r="G69" s="132">
        <v>0</v>
      </c>
    </row>
    <row r="70" spans="1:7" ht="11.5" x14ac:dyDescent="0.25">
      <c r="A70" s="144">
        <f t="shared" si="7"/>
        <v>0</v>
      </c>
      <c r="B70" s="144"/>
      <c r="D70" s="18" t="s">
        <v>176</v>
      </c>
      <c r="E70" s="132">
        <v>0</v>
      </c>
      <c r="F70" s="132">
        <v>0</v>
      </c>
      <c r="G70" s="132">
        <v>0</v>
      </c>
    </row>
    <row r="71" spans="1:7" ht="11.5" x14ac:dyDescent="0.25">
      <c r="A71" s="144">
        <f t="shared" si="7"/>
        <v>0</v>
      </c>
      <c r="B71" s="144"/>
      <c r="D71" s="18" t="s">
        <v>113</v>
      </c>
      <c r="E71" s="132">
        <v>0</v>
      </c>
      <c r="F71" s="132">
        <v>0</v>
      </c>
      <c r="G71" s="132">
        <v>0</v>
      </c>
    </row>
    <row r="72" spans="1:7" ht="11.5" x14ac:dyDescent="0.25">
      <c r="A72" s="144">
        <f t="shared" si="7"/>
        <v>0</v>
      </c>
      <c r="B72" s="144"/>
      <c r="D72" s="18" t="s">
        <v>114</v>
      </c>
      <c r="E72" s="132">
        <v>0</v>
      </c>
      <c r="F72" s="132">
        <v>0</v>
      </c>
      <c r="G72" s="132">
        <v>0</v>
      </c>
    </row>
    <row r="73" spans="1:7" ht="11.5" x14ac:dyDescent="0.25">
      <c r="A73" s="144"/>
      <c r="B73" s="144"/>
      <c r="D73" s="14" t="s">
        <v>24</v>
      </c>
      <c r="E73" s="49">
        <f>SUM(E63:E72)</f>
        <v>0</v>
      </c>
      <c r="F73" s="49">
        <f>SUM(F63:F72)</f>
        <v>0</v>
      </c>
      <c r="G73" s="49">
        <f>SUM(G63:G72)</f>
        <v>0</v>
      </c>
    </row>
    <row r="74" spans="1:7" ht="11.5" x14ac:dyDescent="0.25">
      <c r="A74" s="144"/>
      <c r="B74" s="144"/>
      <c r="E74" s="17"/>
      <c r="F74" s="17"/>
      <c r="G74" s="17"/>
    </row>
    <row r="75" spans="1:7" ht="11.5" x14ac:dyDescent="0.25">
      <c r="A75" s="144">
        <f t="shared" ref="A75:A90" si="8">IF(OR(E75&lt;0,F75&lt;0,G75&lt;0),1,0)</f>
        <v>0</v>
      </c>
      <c r="B75" s="144"/>
      <c r="D75" s="13" t="s">
        <v>25</v>
      </c>
      <c r="E75" s="132">
        <v>0</v>
      </c>
      <c r="F75" s="132">
        <v>0</v>
      </c>
      <c r="G75" s="132">
        <v>0</v>
      </c>
    </row>
    <row r="76" spans="1:7" ht="11.5" x14ac:dyDescent="0.25">
      <c r="A76" s="144">
        <f t="shared" si="8"/>
        <v>0</v>
      </c>
      <c r="B76" s="144"/>
      <c r="D76" s="13" t="s">
        <v>115</v>
      </c>
      <c r="E76" s="132">
        <v>0</v>
      </c>
      <c r="F76" s="132">
        <v>0</v>
      </c>
      <c r="G76" s="132">
        <v>0</v>
      </c>
    </row>
    <row r="77" spans="1:7" ht="11.5" x14ac:dyDescent="0.25">
      <c r="A77" s="144">
        <f t="shared" si="8"/>
        <v>0</v>
      </c>
      <c r="B77" s="144"/>
      <c r="D77" s="13" t="s">
        <v>116</v>
      </c>
      <c r="E77" s="132">
        <v>0</v>
      </c>
      <c r="F77" s="132">
        <v>0</v>
      </c>
      <c r="G77" s="132">
        <v>0</v>
      </c>
    </row>
    <row r="78" spans="1:7" ht="11.5" x14ac:dyDescent="0.25">
      <c r="A78" s="144">
        <f t="shared" si="8"/>
        <v>0</v>
      </c>
      <c r="B78" s="144"/>
      <c r="D78" s="13" t="s">
        <v>114</v>
      </c>
      <c r="E78" s="132">
        <v>0</v>
      </c>
      <c r="F78" s="132">
        <v>0</v>
      </c>
      <c r="G78" s="132">
        <v>0</v>
      </c>
    </row>
    <row r="79" spans="1:7" ht="11.5" x14ac:dyDescent="0.25">
      <c r="A79" s="144">
        <f t="shared" si="8"/>
        <v>0</v>
      </c>
      <c r="B79" s="144"/>
      <c r="D79" s="13" t="s">
        <v>118</v>
      </c>
      <c r="E79" s="132">
        <v>0</v>
      </c>
      <c r="F79" s="132">
        <v>0</v>
      </c>
      <c r="G79" s="132">
        <v>0</v>
      </c>
    </row>
    <row r="80" spans="1:7" ht="11.5" x14ac:dyDescent="0.25">
      <c r="A80" s="144">
        <f t="shared" si="8"/>
        <v>0</v>
      </c>
      <c r="B80" s="144"/>
      <c r="D80" s="13" t="s">
        <v>117</v>
      </c>
      <c r="E80" s="132">
        <v>0</v>
      </c>
      <c r="F80" s="132">
        <v>0</v>
      </c>
      <c r="G80" s="132">
        <v>0</v>
      </c>
    </row>
    <row r="81" spans="1:7" ht="11.5" x14ac:dyDescent="0.25">
      <c r="A81" s="144">
        <f t="shared" si="8"/>
        <v>0</v>
      </c>
      <c r="B81" s="144"/>
      <c r="D81" s="21" t="s">
        <v>226</v>
      </c>
      <c r="E81" s="132">
        <v>0</v>
      </c>
      <c r="F81" s="132">
        <v>0</v>
      </c>
      <c r="G81" s="132">
        <v>0</v>
      </c>
    </row>
    <row r="82" spans="1:7" ht="11.5" x14ac:dyDescent="0.25">
      <c r="A82" s="144">
        <f t="shared" si="8"/>
        <v>0</v>
      </c>
      <c r="B82" s="144"/>
      <c r="D82" s="63" t="s">
        <v>136</v>
      </c>
      <c r="E82" s="132">
        <v>0</v>
      </c>
      <c r="F82" s="132">
        <v>0</v>
      </c>
      <c r="G82" s="132">
        <v>0</v>
      </c>
    </row>
    <row r="83" spans="1:7" ht="11.5" x14ac:dyDescent="0.25">
      <c r="A83" s="144">
        <f t="shared" si="8"/>
        <v>0</v>
      </c>
      <c r="B83" s="144"/>
      <c r="D83" s="13" t="s">
        <v>32</v>
      </c>
      <c r="E83" s="132">
        <v>0</v>
      </c>
      <c r="F83" s="132">
        <v>0</v>
      </c>
      <c r="G83" s="132">
        <v>0</v>
      </c>
    </row>
    <row r="84" spans="1:7" ht="11.5" x14ac:dyDescent="0.25">
      <c r="A84" s="144">
        <f t="shared" si="8"/>
        <v>0</v>
      </c>
      <c r="B84" s="144"/>
      <c r="D84" s="13" t="s">
        <v>28</v>
      </c>
      <c r="E84" s="132">
        <v>0</v>
      </c>
      <c r="F84" s="132">
        <v>0</v>
      </c>
      <c r="G84" s="132">
        <v>0</v>
      </c>
    </row>
    <row r="85" spans="1:7" ht="11.5" x14ac:dyDescent="0.25">
      <c r="A85" s="144">
        <f t="shared" si="8"/>
        <v>0</v>
      </c>
      <c r="B85" s="144"/>
      <c r="D85" s="13" t="s">
        <v>69</v>
      </c>
      <c r="E85" s="132">
        <v>0</v>
      </c>
      <c r="F85" s="132">
        <v>0</v>
      </c>
      <c r="G85" s="132">
        <v>0</v>
      </c>
    </row>
    <row r="86" spans="1:7" ht="11.5" x14ac:dyDescent="0.25">
      <c r="A86" s="144">
        <f t="shared" si="8"/>
        <v>0</v>
      </c>
      <c r="B86" s="144"/>
      <c r="D86" s="20" t="s">
        <v>70</v>
      </c>
      <c r="E86" s="132">
        <v>0</v>
      </c>
      <c r="F86" s="132">
        <v>0</v>
      </c>
      <c r="G86" s="132">
        <v>0</v>
      </c>
    </row>
    <row r="87" spans="1:7" ht="11.5" x14ac:dyDescent="0.25">
      <c r="A87" s="144">
        <f t="shared" si="8"/>
        <v>0</v>
      </c>
      <c r="B87" s="144"/>
      <c r="D87" s="20" t="s">
        <v>112</v>
      </c>
      <c r="E87" s="132">
        <v>0</v>
      </c>
      <c r="F87" s="132">
        <v>0</v>
      </c>
      <c r="G87" s="132">
        <v>0</v>
      </c>
    </row>
    <row r="88" spans="1:7" ht="11.5" x14ac:dyDescent="0.25">
      <c r="A88" s="144">
        <f t="shared" si="8"/>
        <v>0</v>
      </c>
      <c r="B88" s="144"/>
      <c r="D88" s="20" t="s">
        <v>119</v>
      </c>
      <c r="E88" s="132">
        <v>0</v>
      </c>
      <c r="F88" s="132">
        <v>0</v>
      </c>
      <c r="G88" s="132">
        <v>0</v>
      </c>
    </row>
    <row r="89" spans="1:7" ht="11.5" x14ac:dyDescent="0.25">
      <c r="A89" s="144">
        <f t="shared" si="8"/>
        <v>0</v>
      </c>
      <c r="B89" s="144"/>
      <c r="D89" s="13" t="s">
        <v>187</v>
      </c>
      <c r="E89" s="132">
        <v>0</v>
      </c>
      <c r="F89" s="132">
        <v>0</v>
      </c>
      <c r="G89" s="132">
        <v>0</v>
      </c>
    </row>
    <row r="90" spans="1:7" ht="11.5" x14ac:dyDescent="0.25">
      <c r="A90" s="144">
        <f t="shared" si="8"/>
        <v>0</v>
      </c>
      <c r="B90" s="144"/>
      <c r="D90" s="13" t="s">
        <v>120</v>
      </c>
      <c r="E90" s="132">
        <v>0</v>
      </c>
      <c r="F90" s="132">
        <v>0</v>
      </c>
      <c r="G90" s="132">
        <v>0</v>
      </c>
    </row>
    <row r="91" spans="1:7" ht="11.5" x14ac:dyDescent="0.25">
      <c r="A91" s="144"/>
      <c r="B91" s="144"/>
      <c r="D91" s="14" t="s">
        <v>29</v>
      </c>
      <c r="E91" s="49">
        <f>SUM(E75:E90)</f>
        <v>0</v>
      </c>
      <c r="F91" s="49">
        <f>SUM(F75:F90)</f>
        <v>0</v>
      </c>
      <c r="G91" s="49">
        <f>SUM(G75:G90)</f>
        <v>0</v>
      </c>
    </row>
    <row r="92" spans="1:7" ht="11.5" x14ac:dyDescent="0.25">
      <c r="A92" s="144"/>
      <c r="B92" s="144"/>
      <c r="E92" s="17"/>
      <c r="F92" s="17"/>
      <c r="G92" s="17"/>
    </row>
    <row r="93" spans="1:7" ht="11.5" x14ac:dyDescent="0.25">
      <c r="A93" s="144">
        <f t="shared" ref="A93:A108" si="9">IF(OR(E93&lt;0,F93&lt;0,G93&lt;0),1,0)</f>
        <v>0</v>
      </c>
      <c r="B93" s="144"/>
      <c r="D93" s="19" t="s">
        <v>121</v>
      </c>
      <c r="E93" s="132">
        <v>0</v>
      </c>
      <c r="F93" s="132">
        <v>0</v>
      </c>
      <c r="G93" s="132">
        <v>0</v>
      </c>
    </row>
    <row r="94" spans="1:7" ht="11.5" x14ac:dyDescent="0.25">
      <c r="A94" s="144">
        <f t="shared" si="9"/>
        <v>0</v>
      </c>
      <c r="B94" s="144"/>
      <c r="D94" s="19" t="s">
        <v>31</v>
      </c>
      <c r="E94" s="132">
        <v>0</v>
      </c>
      <c r="F94" s="132">
        <v>0</v>
      </c>
      <c r="G94" s="132">
        <v>0</v>
      </c>
    </row>
    <row r="95" spans="1:7" ht="11.5" x14ac:dyDescent="0.25">
      <c r="A95" s="144">
        <f t="shared" si="9"/>
        <v>0</v>
      </c>
      <c r="B95" s="144"/>
      <c r="D95" s="19" t="s">
        <v>122</v>
      </c>
      <c r="E95" s="132">
        <v>0</v>
      </c>
      <c r="F95" s="132">
        <v>0</v>
      </c>
      <c r="G95" s="132">
        <v>0</v>
      </c>
    </row>
    <row r="96" spans="1:7" ht="11.5" x14ac:dyDescent="0.25">
      <c r="A96" s="144">
        <f t="shared" si="9"/>
        <v>0</v>
      </c>
      <c r="B96" s="144"/>
      <c r="D96" s="19" t="s">
        <v>177</v>
      </c>
      <c r="E96" s="132">
        <v>0</v>
      </c>
      <c r="F96" s="132">
        <v>0</v>
      </c>
      <c r="G96" s="132">
        <v>0</v>
      </c>
    </row>
    <row r="97" spans="1:7" ht="11.5" x14ac:dyDescent="0.25">
      <c r="A97" s="144">
        <f t="shared" si="9"/>
        <v>0</v>
      </c>
      <c r="B97" s="144"/>
      <c r="D97" s="21" t="s">
        <v>128</v>
      </c>
      <c r="E97" s="132">
        <v>0</v>
      </c>
      <c r="F97" s="132">
        <v>0</v>
      </c>
      <c r="G97" s="132">
        <v>0</v>
      </c>
    </row>
    <row r="98" spans="1:7" ht="11.5" x14ac:dyDescent="0.25">
      <c r="A98" s="144">
        <f t="shared" si="9"/>
        <v>0</v>
      </c>
      <c r="B98" s="144"/>
      <c r="D98" s="19" t="s">
        <v>123</v>
      </c>
      <c r="E98" s="132">
        <v>0</v>
      </c>
      <c r="F98" s="132">
        <v>0</v>
      </c>
      <c r="G98" s="132">
        <v>0</v>
      </c>
    </row>
    <row r="99" spans="1:7" ht="11.5" x14ac:dyDescent="0.25">
      <c r="A99" s="144">
        <f t="shared" si="9"/>
        <v>0</v>
      </c>
      <c r="B99" s="144"/>
      <c r="D99" s="19" t="s">
        <v>178</v>
      </c>
      <c r="E99" s="132">
        <v>0</v>
      </c>
      <c r="F99" s="132">
        <v>0</v>
      </c>
      <c r="G99" s="132">
        <v>0</v>
      </c>
    </row>
    <row r="100" spans="1:7" ht="11.5" x14ac:dyDescent="0.25">
      <c r="A100" s="144">
        <f t="shared" si="9"/>
        <v>0</v>
      </c>
      <c r="B100" s="144"/>
      <c r="D100" s="19" t="s">
        <v>137</v>
      </c>
      <c r="E100" s="132">
        <v>0</v>
      </c>
      <c r="F100" s="132">
        <v>0</v>
      </c>
      <c r="G100" s="132">
        <v>0</v>
      </c>
    </row>
    <row r="101" spans="1:7" ht="11.5" x14ac:dyDescent="0.25">
      <c r="A101" s="144">
        <f t="shared" si="9"/>
        <v>0</v>
      </c>
      <c r="B101" s="144"/>
      <c r="D101" s="21" t="s">
        <v>142</v>
      </c>
      <c r="E101" s="132">
        <v>0</v>
      </c>
      <c r="F101" s="132">
        <v>0</v>
      </c>
      <c r="G101" s="132">
        <v>0</v>
      </c>
    </row>
    <row r="102" spans="1:7" ht="11.5" x14ac:dyDescent="0.25">
      <c r="A102" s="144">
        <f t="shared" si="9"/>
        <v>0</v>
      </c>
      <c r="B102" s="144"/>
      <c r="C102" s="66"/>
      <c r="D102" s="65" t="s">
        <v>138</v>
      </c>
      <c r="E102" s="132">
        <v>0</v>
      </c>
      <c r="F102" s="132">
        <v>0</v>
      </c>
      <c r="G102" s="132">
        <v>0</v>
      </c>
    </row>
    <row r="103" spans="1:7" ht="11.5" x14ac:dyDescent="0.25">
      <c r="A103" s="144">
        <f t="shared" si="9"/>
        <v>0</v>
      </c>
      <c r="B103" s="144"/>
      <c r="D103" s="19" t="s">
        <v>112</v>
      </c>
      <c r="E103" s="132">
        <v>0</v>
      </c>
      <c r="F103" s="132">
        <v>0</v>
      </c>
      <c r="G103" s="132">
        <v>0</v>
      </c>
    </row>
    <row r="104" spans="1:7" ht="11.5" x14ac:dyDescent="0.25">
      <c r="A104" s="144">
        <f t="shared" si="9"/>
        <v>0</v>
      </c>
      <c r="B104" s="144"/>
      <c r="D104" s="19" t="s">
        <v>338</v>
      </c>
      <c r="E104" s="132">
        <v>0</v>
      </c>
      <c r="F104" s="132">
        <v>0</v>
      </c>
      <c r="G104" s="132">
        <v>0</v>
      </c>
    </row>
    <row r="105" spans="1:7" ht="11.5" x14ac:dyDescent="0.25">
      <c r="A105" s="144">
        <f t="shared" si="9"/>
        <v>0</v>
      </c>
      <c r="B105" s="144"/>
      <c r="D105" s="19" t="s">
        <v>34</v>
      </c>
      <c r="E105" s="132">
        <v>0</v>
      </c>
      <c r="F105" s="132">
        <v>0</v>
      </c>
      <c r="G105" s="132">
        <v>0</v>
      </c>
    </row>
    <row r="106" spans="1:7" ht="11.5" x14ac:dyDescent="0.25">
      <c r="A106" s="144">
        <f t="shared" si="9"/>
        <v>0</v>
      </c>
      <c r="B106" s="144"/>
      <c r="D106" s="19" t="s">
        <v>33</v>
      </c>
      <c r="E106" s="132">
        <v>0</v>
      </c>
      <c r="F106" s="132">
        <v>0</v>
      </c>
      <c r="G106" s="132">
        <v>0</v>
      </c>
    </row>
    <row r="107" spans="1:7" ht="11.5" x14ac:dyDescent="0.25">
      <c r="A107" s="144">
        <f t="shared" si="9"/>
        <v>0</v>
      </c>
      <c r="B107" s="144"/>
      <c r="D107" s="19" t="s">
        <v>124</v>
      </c>
      <c r="E107" s="132">
        <v>0</v>
      </c>
      <c r="F107" s="132">
        <v>0</v>
      </c>
      <c r="G107" s="132">
        <v>0</v>
      </c>
    </row>
    <row r="108" spans="1:7" ht="11.5" x14ac:dyDescent="0.25">
      <c r="A108" s="144">
        <f t="shared" si="9"/>
        <v>0</v>
      </c>
      <c r="B108" s="144"/>
      <c r="D108" s="19" t="s">
        <v>125</v>
      </c>
      <c r="E108" s="132">
        <v>0</v>
      </c>
      <c r="F108" s="132">
        <v>0</v>
      </c>
      <c r="G108" s="132">
        <v>0</v>
      </c>
    </row>
    <row r="109" spans="1:7" ht="11.5" x14ac:dyDescent="0.25">
      <c r="A109" s="144"/>
      <c r="B109" s="144"/>
      <c r="D109" s="14" t="s">
        <v>35</v>
      </c>
      <c r="E109" s="49">
        <f>SUM(E93:E108)</f>
        <v>0</v>
      </c>
      <c r="F109" s="49">
        <f>SUM(F93:F108)</f>
        <v>0</v>
      </c>
      <c r="G109" s="49">
        <f>SUM(G93:G108)</f>
        <v>0</v>
      </c>
    </row>
    <row r="110" spans="1:7" ht="11.5" x14ac:dyDescent="0.25">
      <c r="A110" s="144"/>
      <c r="B110" s="144"/>
      <c r="E110" s="17"/>
      <c r="F110" s="17"/>
      <c r="G110" s="17"/>
    </row>
    <row r="111" spans="1:7" ht="11.5" x14ac:dyDescent="0.25">
      <c r="A111" s="144"/>
      <c r="B111" s="144"/>
      <c r="D111" s="14" t="s">
        <v>36</v>
      </c>
      <c r="E111" s="49">
        <f>E91-E109</f>
        <v>0</v>
      </c>
      <c r="F111" s="49">
        <f>F91-F109</f>
        <v>0</v>
      </c>
      <c r="G111" s="49">
        <f>G91-G109</f>
        <v>0</v>
      </c>
    </row>
    <row r="112" spans="1:7" ht="11.5" x14ac:dyDescent="0.25">
      <c r="A112" s="144"/>
      <c r="B112" s="144"/>
      <c r="E112" s="17"/>
      <c r="F112" s="17"/>
      <c r="G112" s="17"/>
    </row>
    <row r="113" spans="1:8" ht="11.5" x14ac:dyDescent="0.25">
      <c r="A113" s="144"/>
      <c r="B113" s="144"/>
      <c r="D113" s="22" t="s">
        <v>237</v>
      </c>
      <c r="E113" s="50">
        <f>(E61+E91+E73)-E109</f>
        <v>0</v>
      </c>
      <c r="F113" s="50">
        <f>(F61+F91+F73)-F109</f>
        <v>0</v>
      </c>
      <c r="G113" s="50">
        <f>(G61+G91+G73)-G109</f>
        <v>0</v>
      </c>
    </row>
    <row r="114" spans="1:8" ht="11.5" x14ac:dyDescent="0.25">
      <c r="A114" s="144"/>
      <c r="B114" s="144"/>
      <c r="E114" s="17"/>
      <c r="F114" s="17"/>
      <c r="G114" s="17"/>
    </row>
    <row r="115" spans="1:8" ht="11.5" x14ac:dyDescent="0.25">
      <c r="A115" s="144">
        <f t="shared" ref="A115:A128" si="10">IF(OR(E115&lt;0,F115&lt;0,G115&lt;0),1,0)</f>
        <v>0</v>
      </c>
      <c r="B115" s="144"/>
      <c r="D115" s="19" t="s">
        <v>128</v>
      </c>
      <c r="E115" s="132">
        <v>0</v>
      </c>
      <c r="F115" s="132">
        <v>0</v>
      </c>
      <c r="G115" s="132">
        <v>0</v>
      </c>
      <c r="H115" s="215"/>
    </row>
    <row r="116" spans="1:8" ht="11.5" x14ac:dyDescent="0.25">
      <c r="A116" s="144">
        <f t="shared" si="10"/>
        <v>0</v>
      </c>
      <c r="B116" s="144"/>
      <c r="D116" s="64" t="s">
        <v>130</v>
      </c>
      <c r="E116" s="132">
        <v>0</v>
      </c>
      <c r="F116" s="132">
        <v>0</v>
      </c>
      <c r="G116" s="132">
        <v>0</v>
      </c>
      <c r="H116" s="215"/>
    </row>
    <row r="117" spans="1:8" ht="11.5" x14ac:dyDescent="0.25">
      <c r="A117" s="144">
        <f t="shared" si="10"/>
        <v>0</v>
      </c>
      <c r="B117" s="144"/>
      <c r="D117" s="21" t="s">
        <v>142</v>
      </c>
      <c r="E117" s="132">
        <v>0</v>
      </c>
      <c r="F117" s="132">
        <v>0</v>
      </c>
      <c r="G117" s="132">
        <v>0</v>
      </c>
      <c r="H117" s="215"/>
    </row>
    <row r="118" spans="1:8" ht="11.5" x14ac:dyDescent="0.25">
      <c r="A118" s="144">
        <f t="shared" si="10"/>
        <v>0</v>
      </c>
      <c r="B118" s="144"/>
      <c r="D118" s="13" t="s">
        <v>138</v>
      </c>
      <c r="E118" s="132">
        <v>0</v>
      </c>
      <c r="F118" s="132">
        <v>0</v>
      </c>
      <c r="G118" s="132">
        <v>0</v>
      </c>
      <c r="H118" s="215"/>
    </row>
    <row r="119" spans="1:8" ht="11.5" x14ac:dyDescent="0.25">
      <c r="A119" s="144">
        <f t="shared" si="10"/>
        <v>0</v>
      </c>
      <c r="B119" s="144"/>
      <c r="D119" s="13" t="s">
        <v>37</v>
      </c>
      <c r="E119" s="132">
        <v>0</v>
      </c>
      <c r="F119" s="132">
        <v>0</v>
      </c>
      <c r="G119" s="132">
        <v>0</v>
      </c>
    </row>
    <row r="120" spans="1:8" ht="11.5" x14ac:dyDescent="0.25">
      <c r="A120" s="144">
        <f t="shared" si="10"/>
        <v>0</v>
      </c>
      <c r="B120" s="144"/>
      <c r="D120" s="13" t="s">
        <v>126</v>
      </c>
      <c r="E120" s="132">
        <v>0</v>
      </c>
      <c r="F120" s="132">
        <v>0</v>
      </c>
      <c r="G120" s="132">
        <v>0</v>
      </c>
    </row>
    <row r="121" spans="1:8" ht="11.5" x14ac:dyDescent="0.25">
      <c r="A121" s="144">
        <f t="shared" si="10"/>
        <v>0</v>
      </c>
      <c r="B121" s="144"/>
      <c r="D121" s="13" t="s">
        <v>33</v>
      </c>
      <c r="E121" s="132">
        <v>0</v>
      </c>
      <c r="F121" s="132">
        <v>0</v>
      </c>
      <c r="G121" s="132">
        <v>0</v>
      </c>
    </row>
    <row r="122" spans="1:8" ht="11.5" x14ac:dyDescent="0.25">
      <c r="A122" s="144">
        <f t="shared" si="10"/>
        <v>0</v>
      </c>
      <c r="B122" s="144"/>
      <c r="D122" s="13" t="s">
        <v>127</v>
      </c>
      <c r="E122" s="132">
        <v>0</v>
      </c>
      <c r="F122" s="132">
        <v>0</v>
      </c>
      <c r="G122" s="132">
        <v>0</v>
      </c>
    </row>
    <row r="123" spans="1:8" ht="11.5" x14ac:dyDescent="0.25">
      <c r="A123" s="144">
        <f t="shared" si="10"/>
        <v>0</v>
      </c>
      <c r="B123" s="144"/>
      <c r="D123" s="19" t="s">
        <v>177</v>
      </c>
      <c r="E123" s="132">
        <v>0</v>
      </c>
      <c r="F123" s="132">
        <v>0</v>
      </c>
      <c r="G123" s="132">
        <v>0</v>
      </c>
      <c r="H123" s="215"/>
    </row>
    <row r="124" spans="1:8" ht="11.5" x14ac:dyDescent="0.25">
      <c r="A124" s="144">
        <f t="shared" si="10"/>
        <v>0</v>
      </c>
      <c r="B124" s="144"/>
      <c r="D124" s="19" t="s">
        <v>137</v>
      </c>
      <c r="E124" s="132">
        <v>0</v>
      </c>
      <c r="F124" s="132">
        <v>0</v>
      </c>
      <c r="G124" s="132">
        <v>0</v>
      </c>
      <c r="H124" s="215"/>
    </row>
    <row r="125" spans="1:8" ht="11.5" x14ac:dyDescent="0.25">
      <c r="A125" s="144">
        <f t="shared" si="10"/>
        <v>0</v>
      </c>
      <c r="B125" s="144"/>
      <c r="D125" s="19" t="s">
        <v>139</v>
      </c>
      <c r="E125" s="132">
        <v>0</v>
      </c>
      <c r="F125" s="132">
        <v>0</v>
      </c>
      <c r="G125" s="132">
        <v>0</v>
      </c>
      <c r="H125" s="215"/>
    </row>
    <row r="126" spans="1:8" ht="11.5" x14ac:dyDescent="0.25">
      <c r="A126" s="144">
        <f t="shared" si="10"/>
        <v>0</v>
      </c>
      <c r="B126" s="144"/>
      <c r="D126" s="19" t="s">
        <v>112</v>
      </c>
      <c r="E126" s="132">
        <v>0</v>
      </c>
      <c r="F126" s="132">
        <v>0</v>
      </c>
      <c r="G126" s="132">
        <v>0</v>
      </c>
    </row>
    <row r="127" spans="1:8" ht="11.5" x14ac:dyDescent="0.25">
      <c r="A127" s="144">
        <f t="shared" si="10"/>
        <v>0</v>
      </c>
      <c r="B127" s="144"/>
      <c r="D127" s="19" t="s">
        <v>338</v>
      </c>
      <c r="E127" s="132">
        <v>0</v>
      </c>
      <c r="F127" s="132">
        <v>0</v>
      </c>
      <c r="G127" s="132">
        <v>0</v>
      </c>
    </row>
    <row r="128" spans="1:8" ht="11.5" x14ac:dyDescent="0.25">
      <c r="A128" s="144">
        <f t="shared" si="10"/>
        <v>0</v>
      </c>
      <c r="B128" s="144"/>
      <c r="D128" s="13" t="s">
        <v>333</v>
      </c>
      <c r="E128" s="132">
        <v>0</v>
      </c>
      <c r="F128" s="132">
        <v>0</v>
      </c>
      <c r="G128" s="132">
        <v>0</v>
      </c>
    </row>
    <row r="129" spans="1:8" ht="11.5" x14ac:dyDescent="0.25">
      <c r="A129" s="144"/>
      <c r="B129" s="144"/>
      <c r="D129" s="14" t="s">
        <v>335</v>
      </c>
      <c r="E129" s="49">
        <f>SUM(E115:E128)</f>
        <v>0</v>
      </c>
      <c r="F129" s="49">
        <f>SUM(F115:F128)</f>
        <v>0</v>
      </c>
      <c r="G129" s="49">
        <f>SUM(G115:G128)</f>
        <v>0</v>
      </c>
    </row>
    <row r="130" spans="1:8" ht="11.5" x14ac:dyDescent="0.25">
      <c r="A130" s="144"/>
      <c r="B130" s="144"/>
      <c r="E130" s="17"/>
      <c r="F130" s="17"/>
      <c r="G130" s="17"/>
    </row>
    <row r="131" spans="1:8" ht="11.5" x14ac:dyDescent="0.25">
      <c r="B131" s="144"/>
      <c r="D131" s="13" t="s">
        <v>441</v>
      </c>
      <c r="E131" s="132">
        <v>0</v>
      </c>
      <c r="F131" s="132">
        <v>0</v>
      </c>
      <c r="G131" s="132">
        <v>0</v>
      </c>
    </row>
    <row r="132" spans="1:8" ht="11.5" x14ac:dyDescent="0.25">
      <c r="B132" s="144"/>
      <c r="D132" s="13" t="s">
        <v>179</v>
      </c>
      <c r="E132" s="132">
        <v>0</v>
      </c>
      <c r="F132" s="132">
        <v>0</v>
      </c>
      <c r="G132" s="132">
        <v>0</v>
      </c>
    </row>
    <row r="133" spans="1:8" ht="11.5" x14ac:dyDescent="0.25">
      <c r="B133" s="144"/>
      <c r="D133" s="13" t="s">
        <v>129</v>
      </c>
      <c r="E133" s="132">
        <v>0</v>
      </c>
      <c r="F133" s="132">
        <v>0</v>
      </c>
      <c r="G133" s="132">
        <v>0</v>
      </c>
    </row>
    <row r="134" spans="1:8" ht="11.5" x14ac:dyDescent="0.25">
      <c r="A134" s="144"/>
      <c r="B134" s="144"/>
      <c r="D134" s="14" t="s">
        <v>38</v>
      </c>
      <c r="E134" s="49">
        <f>SUM(E131:E133)</f>
        <v>0</v>
      </c>
      <c r="F134" s="49">
        <f t="shared" ref="F134:G134" si="11">SUM(F131:F133)</f>
        <v>0</v>
      </c>
      <c r="G134" s="49">
        <f t="shared" si="11"/>
        <v>0</v>
      </c>
    </row>
    <row r="135" spans="1:8" ht="11.5" x14ac:dyDescent="0.25">
      <c r="A135" s="144"/>
      <c r="B135" s="144"/>
      <c r="E135" s="17"/>
      <c r="F135" s="17"/>
      <c r="G135" s="17"/>
    </row>
    <row r="136" spans="1:8" ht="11.5" x14ac:dyDescent="0.25">
      <c r="A136" s="144"/>
      <c r="B136" s="144"/>
      <c r="D136" s="22" t="s">
        <v>39</v>
      </c>
      <c r="E136" s="50">
        <f>E129+E134</f>
        <v>0</v>
      </c>
      <c r="F136" s="50">
        <f>F129+F134</f>
        <v>0</v>
      </c>
      <c r="G136" s="50">
        <f>G129+G134</f>
        <v>0</v>
      </c>
    </row>
    <row r="137" spans="1:8" ht="11.5" x14ac:dyDescent="0.25">
      <c r="A137" s="144"/>
      <c r="B137" s="144"/>
      <c r="C137" s="44"/>
      <c r="D137" s="46"/>
      <c r="E137" s="47"/>
      <c r="F137" s="47"/>
      <c r="G137" s="47"/>
      <c r="H137" s="44"/>
    </row>
    <row r="138" spans="1:8" ht="12" x14ac:dyDescent="0.3">
      <c r="A138" s="144">
        <f t="shared" ref="A138" si="12">IF(OR(E138&lt;0,F138&lt;0,G138&lt;0),1,0)</f>
        <v>0</v>
      </c>
      <c r="B138" s="144"/>
      <c r="C138" s="44"/>
      <c r="D138" s="37" t="s">
        <v>180</v>
      </c>
      <c r="E138" s="132">
        <v>0</v>
      </c>
      <c r="F138" s="132">
        <v>0</v>
      </c>
      <c r="G138" s="132">
        <v>0</v>
      </c>
      <c r="H138" s="44"/>
    </row>
    <row r="139" spans="1:8" ht="12" x14ac:dyDescent="0.3">
      <c r="A139" s="144"/>
      <c r="B139" s="144"/>
      <c r="C139" s="44"/>
      <c r="D139" s="37" t="s">
        <v>181</v>
      </c>
      <c r="E139" s="94" t="s">
        <v>141</v>
      </c>
      <c r="F139" s="94" t="s">
        <v>141</v>
      </c>
      <c r="G139" s="94" t="s">
        <v>141</v>
      </c>
      <c r="H139" s="44"/>
    </row>
    <row r="140" spans="1:8" ht="11.5" x14ac:dyDescent="0.25">
      <c r="A140" s="144"/>
      <c r="B140" s="144"/>
      <c r="D140" s="23" t="s">
        <v>40</v>
      </c>
    </row>
    <row r="141" spans="1:8" ht="11.5" x14ac:dyDescent="0.25">
      <c r="A141" s="144"/>
      <c r="B141" s="144"/>
    </row>
    <row r="142" spans="1:8" ht="11.5" x14ac:dyDescent="0.25">
      <c r="B142" s="144">
        <f>1-(E142*F142*G142)</f>
        <v>0</v>
      </c>
      <c r="D142" s="24" t="s">
        <v>182</v>
      </c>
      <c r="E142" s="121" t="b">
        <f>ABS(  (E61+E73+E91)-(E109+E129+E134)  ) &lt; eTol</f>
        <v>1</v>
      </c>
      <c r="F142" s="121" t="b">
        <f>ABS(  (F61+F73+F91)-(F109+F129+F134)  ) &lt; eTol</f>
        <v>1</v>
      </c>
      <c r="G142" s="121" t="b">
        <f>ABS(  (G61+G73+G91)-(G109+G129+G134)  ) &lt; eTol</f>
        <v>1</v>
      </c>
    </row>
    <row r="143" spans="1:8" ht="11.5" x14ac:dyDescent="0.25">
      <c r="A143" s="144"/>
      <c r="B143" s="144"/>
      <c r="D143" s="23"/>
    </row>
    <row r="144" spans="1:8" ht="13" x14ac:dyDescent="0.3">
      <c r="A144" s="144"/>
      <c r="B144" s="144"/>
      <c r="D144" s="28" t="s">
        <v>243</v>
      </c>
      <c r="E144" s="148" t="str">
        <f>E21</f>
        <v>31/XX/20XX</v>
      </c>
      <c r="F144" s="148" t="str">
        <f>F21</f>
        <v>31/XX/20XX</v>
      </c>
      <c r="G144" s="148" t="str">
        <f>G21</f>
        <v>31/XX/20XX</v>
      </c>
    </row>
    <row r="145" spans="1:8" ht="11.5" x14ac:dyDescent="0.25">
      <c r="A145" s="144"/>
      <c r="B145" s="144"/>
      <c r="D145" s="13" t="s">
        <v>246</v>
      </c>
      <c r="E145" s="132">
        <v>0</v>
      </c>
      <c r="F145" s="132">
        <v>0</v>
      </c>
      <c r="G145" s="132">
        <v>0</v>
      </c>
    </row>
    <row r="146" spans="1:8" ht="11.5" x14ac:dyDescent="0.25">
      <c r="A146" s="144"/>
      <c r="B146" s="144"/>
      <c r="D146" s="13" t="s">
        <v>188</v>
      </c>
      <c r="E146" s="132">
        <v>0</v>
      </c>
      <c r="F146" s="132">
        <v>0</v>
      </c>
      <c r="G146" s="132">
        <v>0</v>
      </c>
    </row>
    <row r="147" spans="1:8" ht="11.5" x14ac:dyDescent="0.25">
      <c r="A147" s="144"/>
      <c r="B147" s="144"/>
      <c r="D147" s="14" t="s">
        <v>247</v>
      </c>
      <c r="E147" s="49">
        <f>SUM(E145:E146)</f>
        <v>0</v>
      </c>
      <c r="F147" s="49">
        <f>SUM(F145:F146)</f>
        <v>0</v>
      </c>
      <c r="G147" s="49">
        <f>SUM(G145:G146)</f>
        <v>0</v>
      </c>
    </row>
    <row r="148" spans="1:8" ht="11.5" x14ac:dyDescent="0.25">
      <c r="A148" s="144"/>
      <c r="B148" s="144"/>
      <c r="D148" s="16"/>
    </row>
    <row r="149" spans="1:8" ht="11.5" x14ac:dyDescent="0.25">
      <c r="A149" s="144"/>
      <c r="B149" s="144"/>
      <c r="D149" s="13" t="s">
        <v>183</v>
      </c>
      <c r="E149" s="132"/>
      <c r="F149" s="132"/>
      <c r="G149" s="132"/>
    </row>
    <row r="150" spans="1:8" ht="11.5" x14ac:dyDescent="0.25">
      <c r="A150" s="144"/>
      <c r="B150" s="144"/>
      <c r="D150" s="16"/>
      <c r="E150" s="16"/>
      <c r="F150" s="16"/>
      <c r="G150" s="16"/>
      <c r="H150" s="16"/>
    </row>
    <row r="151" spans="1:8" ht="13" x14ac:dyDescent="0.3">
      <c r="A151" s="144"/>
      <c r="B151" s="144"/>
      <c r="D151" s="67" t="s">
        <v>184</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4"/>
      <c r="B152" s="144"/>
      <c r="D152" s="67" t="s">
        <v>318</v>
      </c>
      <c r="E152" s="49" t="e">
        <f>'RAG Thresholds'!#REF!</f>
        <v>#REF!</v>
      </c>
      <c r="F152" s="49" t="e">
        <f>'RAG Thresholds'!#REF!</f>
        <v>#REF!</v>
      </c>
      <c r="G152" s="49" t="e">
        <f>'RAG Thresholds'!#REF!</f>
        <v>#REF!</v>
      </c>
      <c r="H152" s="68"/>
    </row>
    <row r="153" spans="1:8" ht="11.5" x14ac:dyDescent="0.25">
      <c r="A153" s="144"/>
      <c r="B153" s="144"/>
    </row>
    <row r="154" spans="1:8" ht="11.5" x14ac:dyDescent="0.25">
      <c r="A154" s="144"/>
      <c r="B154" s="144"/>
      <c r="C154" s="44"/>
      <c r="D154" s="44"/>
      <c r="E154" s="45"/>
      <c r="F154" s="45"/>
      <c r="G154" s="45"/>
      <c r="H154" s="44"/>
    </row>
    <row r="155" spans="1:8" ht="11.5" x14ac:dyDescent="0.25">
      <c r="A155" s="144"/>
      <c r="B155" s="144"/>
      <c r="D155" s="146" t="s">
        <v>63</v>
      </c>
    </row>
    <row r="156" spans="1:8" ht="11.5" x14ac:dyDescent="0.25">
      <c r="A156" s="144"/>
      <c r="B156" s="144"/>
      <c r="D156" s="91" t="s">
        <v>163</v>
      </c>
      <c r="E156" s="150" t="e">
        <f>E26/E152</f>
        <v>#REF!</v>
      </c>
      <c r="F156" s="150" t="e">
        <f>F26/F152</f>
        <v>#REF!</v>
      </c>
      <c r="G156" s="150" t="e">
        <f>G26/G152</f>
        <v>#REF!</v>
      </c>
    </row>
    <row r="157" spans="1:8" ht="11.5" x14ac:dyDescent="0.25">
      <c r="A157" s="144"/>
      <c r="B157" s="144"/>
      <c r="D157" s="91" t="s">
        <v>67</v>
      </c>
      <c r="E157" s="151">
        <f>IF(E26=0,0,IF(E36&lt;0,(E34+E36)/E26,E34/E26))</f>
        <v>0</v>
      </c>
      <c r="F157" s="151">
        <f>IF(F26=0,0,IF(F36&lt;0,(F34+F36)/F26,F34/F26))</f>
        <v>0</v>
      </c>
      <c r="G157" s="151">
        <f>IF(G26=0,0,IF(G36&lt;0,(G34+G36)/G26,G34/G26))</f>
        <v>0</v>
      </c>
    </row>
    <row r="158" spans="1:8" ht="11.5" x14ac:dyDescent="0.25">
      <c r="A158" s="144"/>
      <c r="B158" s="144"/>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row>
    <row r="159" spans="1:8" ht="11.5" x14ac:dyDescent="0.25">
      <c r="A159" s="144"/>
      <c r="B159" s="144"/>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row>
    <row r="160" spans="1:8" ht="11.5" x14ac:dyDescent="0.25">
      <c r="A160" s="144"/>
      <c r="B160" s="144"/>
      <c r="D160" s="91" t="s">
        <v>80</v>
      </c>
      <c r="E160" s="150" t="e">
        <f>IF(((E117+E116+E123+E115 +E118 +E126+  E101+E96+E97+E94+E102+E103 - E89-E88-E85-E87)-(E70-E119))/(E34+IF(E36&lt;0,E36,0)-E52)&lt;0,0,((E117+E116+E123+E115 +E118 +E126+  E101+E96+E97+E94+E102+E103 - E89-E88-E85-E87)-(E70-E119))/(E34+IF(E36&lt;0,E36,0)-E52))</f>
        <v>#DIV/0!</v>
      </c>
      <c r="F160" s="150" t="e">
        <f t="shared" ref="F160:G160" si="14">IF(((F117+F116+F123+F115 +F118 +F126+  F101+F96+F97+F94+F102+F103 - F89-F88-F85-F87)-(F70-F119))/(F34+IF(F36&lt;0,F36,0)-F52)&lt;0,0,((F117+F116+F123+F115 +F118 +F126+  F101+F96+F97+F94+F102+F103 - F89-F88-F85-F87)-(F70-F119))/(F34+IF(F36&lt;0,F36,0)-F52))</f>
        <v>#DIV/0!</v>
      </c>
      <c r="G160" s="150" t="e">
        <f t="shared" si="14"/>
        <v>#DIV/0!</v>
      </c>
    </row>
    <row r="161" spans="1:7" ht="11.5" x14ac:dyDescent="0.25">
      <c r="A161" s="144"/>
      <c r="B161" s="144"/>
      <c r="D161" s="91" t="s">
        <v>74</v>
      </c>
      <c r="E161" s="150" t="e">
        <f>(E34+ IF(E36&lt;0,E36,0) +E40)/-(E37+E38)</f>
        <v>#DIV/0!</v>
      </c>
      <c r="F161" s="150" t="e">
        <f t="shared" ref="F161:G161" si="15">(F34+ IF(F36&lt;0,F36,0) +F40)/-(F37+F38)</f>
        <v>#DIV/0!</v>
      </c>
      <c r="G161" s="150" t="e">
        <f t="shared" si="15"/>
        <v>#DIV/0!</v>
      </c>
    </row>
    <row r="162" spans="1:7" ht="11.5" x14ac:dyDescent="0.25">
      <c r="A162" s="144"/>
      <c r="B162" s="144"/>
      <c r="D162" s="91" t="s">
        <v>77</v>
      </c>
      <c r="E162" s="150" t="e">
        <f>(E91-E75)/E109</f>
        <v>#DIV/0!</v>
      </c>
      <c r="F162" s="150" t="e">
        <f>(F91-F75)/F109</f>
        <v>#DIV/0!</v>
      </c>
      <c r="G162" s="150" t="e">
        <f>(G91-G75)/G109</f>
        <v>#DIV/0!</v>
      </c>
    </row>
    <row r="163" spans="1:7" ht="11.5" x14ac:dyDescent="0.25">
      <c r="A163" s="144"/>
      <c r="B163" s="144"/>
      <c r="D163" s="91" t="s">
        <v>78</v>
      </c>
      <c r="E163" s="150">
        <f>E134</f>
        <v>0</v>
      </c>
      <c r="F163" s="150">
        <f>F134</f>
        <v>0</v>
      </c>
      <c r="G163" s="150">
        <f>G134</f>
        <v>0</v>
      </c>
    </row>
    <row r="164" spans="1:7" ht="11.5" x14ac:dyDescent="0.25">
      <c r="A164" s="144"/>
      <c r="B164" s="144"/>
      <c r="D164" s="91" t="s">
        <v>79</v>
      </c>
      <c r="E164" s="151" t="e">
        <f>(E81+E82+E66+E67+E138)/(E58+E57+E59+E60+E91)</f>
        <v>#DIV/0!</v>
      </c>
      <c r="F164" s="151" t="e">
        <f>(F81+F82+F66+F67+F138)/(F58+F57+F59+F60+F91)</f>
        <v>#DIV/0!</v>
      </c>
      <c r="G164" s="151" t="e">
        <f>(G81+G82+G66+G67+G138)/(G58+G57+G59+G60+G91)</f>
        <v>#DIV/0!</v>
      </c>
    </row>
    <row r="165" spans="1:7" ht="11.5" x14ac:dyDescent="0.25">
      <c r="A165" s="144"/>
      <c r="B165" s="144"/>
      <c r="D165" s="42"/>
      <c r="E165" s="48"/>
      <c r="F165" s="48"/>
      <c r="G165" s="48"/>
    </row>
    <row r="166" spans="1:7" ht="11.5" x14ac:dyDescent="0.25">
      <c r="A166" s="144"/>
      <c r="B166" s="144"/>
      <c r="D166" s="42"/>
      <c r="E166" s="43"/>
      <c r="F166" s="43"/>
      <c r="G166" s="43"/>
    </row>
    <row r="167" spans="1:7" ht="11.5" x14ac:dyDescent="0.25">
      <c r="A167" s="144"/>
      <c r="B167" s="144"/>
      <c r="D167" s="146" t="s">
        <v>44</v>
      </c>
    </row>
    <row r="168" spans="1:7" ht="11.5" x14ac:dyDescent="0.25">
      <c r="A168" s="144"/>
      <c r="B168" s="144"/>
      <c r="D168" s="91" t="s">
        <v>163</v>
      </c>
      <c r="E168" s="152" t="e">
        <f>IF(E156&gt;'RAG Thresholds'!$G$15,"G",IF(E156&lt;'RAG Thresholds'!$E$15,"R","A"))</f>
        <v>#REF!</v>
      </c>
      <c r="F168" s="152" t="e">
        <f>IF(F156&gt;'RAG Thresholds'!$G$15,"G",IF(F156&lt;'RAG Thresholds'!$E$15,"R","A"))</f>
        <v>#REF!</v>
      </c>
      <c r="G168" s="152" t="e">
        <f>IF(G156&gt;'RAG Thresholds'!$G$15,"G",IF(G156&lt;'RAG Thresholds'!$E$15,"R","A"))</f>
        <v>#REF!</v>
      </c>
    </row>
    <row r="169" spans="1:7" ht="11.5" x14ac:dyDescent="0.25">
      <c r="A169" s="144"/>
      <c r="B169" s="144"/>
      <c r="D169" s="219" t="s">
        <v>67</v>
      </c>
      <c r="E169" s="152" t="str">
        <f>IF(E157&gt;'RAG Thresholds'!$G$16,"G",IF(E157&lt;'RAG Thresholds'!$E$16,"R","A"))</f>
        <v>R</v>
      </c>
      <c r="F169" s="152" t="str">
        <f>IF(F157&gt;'RAG Thresholds'!$G$16,"G",IF(F157&lt;'RAG Thresholds'!$E$16,"R","A"))</f>
        <v>R</v>
      </c>
      <c r="G169" s="152" t="str">
        <f>IF(G157&gt;'RAG Thresholds'!$G$16,"G",IF(G157&lt;'RAG Thresholds'!$E$16,"R","A"))</f>
        <v>R</v>
      </c>
    </row>
    <row r="170" spans="1:7" ht="11.5" x14ac:dyDescent="0.25">
      <c r="A170" s="144"/>
      <c r="B170" s="144"/>
      <c r="D170" s="219"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row>
    <row r="171" spans="1:7" ht="11.5" x14ac:dyDescent="0.25">
      <c r="A171" s="144"/>
      <c r="B171" s="144"/>
      <c r="D171" s="219"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row>
    <row r="172" spans="1:7" ht="11.5" x14ac:dyDescent="0.25">
      <c r="A172" s="144"/>
      <c r="B172" s="144"/>
      <c r="D172" s="219"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row>
    <row r="173" spans="1:7" ht="11.5" x14ac:dyDescent="0.25">
      <c r="A173" s="144"/>
      <c r="B173" s="144"/>
      <c r="D173" s="219"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row>
    <row r="174" spans="1:7" ht="11.5" x14ac:dyDescent="0.25">
      <c r="A174" s="144"/>
      <c r="B174" s="144"/>
      <c r="D174" s="219" t="s">
        <v>77</v>
      </c>
      <c r="E174" s="152" t="e">
        <f>IF(E162&gt;'RAG Thresholds'!$G$21,"G",IF(E162&lt;'RAG Thresholds'!$E$21,"R","A"))</f>
        <v>#DIV/0!</v>
      </c>
      <c r="F174" s="152" t="e">
        <f>IF(F162&gt;'RAG Thresholds'!$G$21,"G",IF(F162&lt;'RAG Thresholds'!$E$21,"R","A"))</f>
        <v>#DIV/0!</v>
      </c>
      <c r="G174" s="152" t="e">
        <f>IF(G162&gt;'RAG Thresholds'!$G$21,"G",IF(G162&lt;'RAG Thresholds'!$E$21,"R","A"))</f>
        <v>#DIV/0!</v>
      </c>
    </row>
    <row r="175" spans="1:7" ht="11.5" x14ac:dyDescent="0.25">
      <c r="A175" s="144"/>
      <c r="B175" s="144"/>
      <c r="D175" s="219" t="s">
        <v>78</v>
      </c>
      <c r="E175" s="152" t="str">
        <f>IF(E163&gt;'RAG Thresholds'!$E$22,"G","R")</f>
        <v>R</v>
      </c>
      <c r="F175" s="152" t="str">
        <f>IF(F163&gt;'RAG Thresholds'!$E$22,"G","R")</f>
        <v>R</v>
      </c>
      <c r="G175" s="152" t="str">
        <f>IF(G163&gt;'RAG Thresholds'!$E$22,"G","R")</f>
        <v>R</v>
      </c>
    </row>
    <row r="176" spans="1:7" ht="11.5" x14ac:dyDescent="0.25">
      <c r="A176" s="144"/>
      <c r="B176" s="144"/>
      <c r="D176" s="219"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row>
    <row r="177" spans="1:8" ht="11.5" x14ac:dyDescent="0.25">
      <c r="A177" s="144"/>
      <c r="B177" s="144"/>
    </row>
    <row r="178" spans="1:8" ht="15.5" x14ac:dyDescent="0.35">
      <c r="A178" s="90" t="s">
        <v>154</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xr:uid="{00000000-0002-0000-0600-000000000000}">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1000000}">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2000000}">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3000000}">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4000000}">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5000000}">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6000000}">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7000000}">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zoomScale="90" zoomScaleNormal="90" workbookViewId="0">
      <pane ySplit="8" topLeftCell="A9" activePane="bottomLeft" state="frozen"/>
      <selection activeCell="A9" sqref="A9"/>
      <selection pane="bottomLeft"/>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57.59765625" style="219" customWidth="1"/>
    <col min="8" max="8" width="17.09765625" style="219" customWidth="1"/>
    <col min="9" max="9" width="38.59765625" style="219" customWidth="1"/>
    <col min="10" max="10" width="9.19921875" customWidth="1"/>
    <col min="11" max="16384" width="9.19921875" hidden="1"/>
  </cols>
  <sheetData>
    <row r="1" spans="1:10" x14ac:dyDescent="0.25">
      <c r="A1" s="109"/>
      <c r="B1" s="109"/>
      <c r="C1" s="110"/>
      <c r="D1" s="109"/>
      <c r="E1" s="192"/>
      <c r="F1" s="109"/>
      <c r="G1" s="109"/>
      <c r="H1" s="109"/>
      <c r="I1" s="109"/>
      <c r="J1" s="109"/>
    </row>
    <row r="2" spans="1:10" ht="13" x14ac:dyDescent="0.25">
      <c r="A2" s="109"/>
      <c r="B2" s="109"/>
      <c r="C2" s="111" t="str">
        <f>cstProjectName</f>
        <v>RM6289 Provision of Power Purchasing Agreement</v>
      </c>
      <c r="D2" s="109"/>
      <c r="E2" s="192"/>
      <c r="F2" s="109"/>
      <c r="G2" s="109"/>
      <c r="H2" s="109"/>
      <c r="I2" s="109"/>
      <c r="J2" s="109"/>
    </row>
    <row r="3" spans="1:10" ht="12.5" x14ac:dyDescent="0.25">
      <c r="A3" s="109"/>
      <c r="B3" s="109"/>
      <c r="C3" s="112" t="str">
        <f ca="1">MID(CELL("filename",A1),FIND("]",CELL("filename",A1))+1,256)&amp;" Sheet"</f>
        <v>2.1 Lead Ancillary Input  Sheet</v>
      </c>
      <c r="D3" s="109"/>
      <c r="E3" s="192"/>
      <c r="F3" s="109"/>
      <c r="G3" s="109"/>
      <c r="H3" s="109"/>
      <c r="I3" s="109"/>
      <c r="J3" s="109"/>
    </row>
    <row r="4" spans="1:10" x14ac:dyDescent="0.25">
      <c r="A4" s="109"/>
      <c r="B4" s="109"/>
      <c r="C4" s="110" t="str">
        <f>IF(ISBLANK(cstProtectiveMarking),"",cstProtectiveMarking)</f>
        <v>OFFICIAL</v>
      </c>
      <c r="D4" s="109"/>
      <c r="E4" s="192"/>
      <c r="F4" s="109"/>
      <c r="G4" s="109"/>
      <c r="H4" s="109"/>
      <c r="I4" s="109"/>
      <c r="J4" s="109"/>
    </row>
    <row r="5" spans="1:10" x14ac:dyDescent="0.25">
      <c r="A5" s="109"/>
      <c r="B5" s="109"/>
      <c r="C5" s="113" t="str">
        <f>HYPERLINK("#'Contents'!A1",sysChkWord)</f>
        <v>All Checks OK</v>
      </c>
      <c r="D5" s="109"/>
      <c r="E5" s="192"/>
      <c r="F5" s="109"/>
      <c r="G5" s="109"/>
      <c r="H5" s="109"/>
      <c r="I5" s="109"/>
      <c r="J5" s="109"/>
    </row>
    <row r="6" spans="1:10" ht="12.5" x14ac:dyDescent="0.25">
      <c r="A6" s="109"/>
      <c r="B6" s="114"/>
      <c r="C6" s="243" t="str">
        <f>HYPERLINK("#'Contents'!A1","Click for Contents")</f>
        <v>Click for Contents</v>
      </c>
      <c r="D6" s="243"/>
      <c r="E6" s="193"/>
      <c r="F6" s="113"/>
      <c r="G6" s="113"/>
      <c r="H6" s="113"/>
      <c r="I6" s="113"/>
      <c r="J6" s="113"/>
    </row>
    <row r="7" spans="1:10" x14ac:dyDescent="0.25">
      <c r="A7" s="109"/>
      <c r="B7" s="109"/>
      <c r="C7" s="109"/>
      <c r="D7" s="109"/>
      <c r="E7" s="192"/>
      <c r="F7" s="109"/>
      <c r="G7" s="109"/>
      <c r="H7" s="109"/>
      <c r="I7" s="109"/>
      <c r="J7" s="109"/>
    </row>
    <row r="8" spans="1:10" x14ac:dyDescent="0.25">
      <c r="A8" s="83">
        <f>SUM(A9:A85)</f>
        <v>0</v>
      </c>
      <c r="B8" s="83">
        <f>SUM(B9:B85)</f>
        <v>0</v>
      </c>
      <c r="C8" s="116"/>
      <c r="D8" s="116"/>
      <c r="E8" s="194"/>
      <c r="F8" s="116"/>
      <c r="G8" s="116"/>
      <c r="H8" s="116"/>
      <c r="I8" s="116"/>
      <c r="J8" s="116"/>
    </row>
    <row r="9" spans="1:10" x14ac:dyDescent="0.25">
      <c r="A9" s="31"/>
      <c r="B9" s="31"/>
      <c r="C9" s="31"/>
      <c r="D9" s="31"/>
      <c r="E9" s="195"/>
    </row>
    <row r="10" spans="1:10" x14ac:dyDescent="0.25">
      <c r="A10" s="31"/>
      <c r="B10" s="31"/>
      <c r="C10" s="145" t="s">
        <v>89</v>
      </c>
      <c r="D10" s="145"/>
      <c r="E10" s="196"/>
      <c r="G10" s="196" t="s">
        <v>459</v>
      </c>
      <c r="H10" s="196"/>
      <c r="I10" s="196"/>
    </row>
    <row r="11" spans="1:10" x14ac:dyDescent="0.25">
      <c r="A11" s="31"/>
      <c r="B11" s="31"/>
      <c r="C11" s="145" t="str">
        <f>CHOOSE('Bidder Instructions'!$E$39,'1.1b Lead Financial Input'!D$18,'1.1a Lead Financial Input'!D$18)</f>
        <v>Lead Bidder Name</v>
      </c>
      <c r="D11" s="145" t="s">
        <v>51</v>
      </c>
      <c r="E11" s="196" t="s">
        <v>52</v>
      </c>
      <c r="G11" s="196"/>
      <c r="H11" s="196"/>
      <c r="I11" s="196"/>
    </row>
    <row r="12" spans="1:10" ht="14.5" x14ac:dyDescent="0.35">
      <c r="A12" s="31"/>
      <c r="B12" s="31"/>
      <c r="C12" s="31" t="s">
        <v>0</v>
      </c>
      <c r="D12" s="95"/>
      <c r="E12" s="197"/>
      <c r="G12" s="240" t="s">
        <v>460</v>
      </c>
      <c r="H12" s="235" t="s">
        <v>467</v>
      </c>
      <c r="I12" s="196"/>
    </row>
    <row r="13" spans="1:10" ht="14.5" x14ac:dyDescent="0.35">
      <c r="A13" s="31"/>
      <c r="B13" s="31"/>
      <c r="C13" s="31" t="s">
        <v>46</v>
      </c>
      <c r="D13" s="105"/>
      <c r="E13" s="197"/>
      <c r="G13" s="240" t="s">
        <v>461</v>
      </c>
      <c r="H13" s="275" t="s">
        <v>468</v>
      </c>
      <c r="I13" s="276"/>
    </row>
    <row r="14" spans="1:10" ht="14.5" x14ac:dyDescent="0.35">
      <c r="A14" s="31"/>
      <c r="B14" s="31"/>
      <c r="C14" s="31" t="s">
        <v>47</v>
      </c>
      <c r="D14" s="95"/>
      <c r="E14" s="197"/>
      <c r="G14" s="197"/>
      <c r="H14" s="197"/>
      <c r="I14" s="197"/>
    </row>
    <row r="15" spans="1:10" ht="14.5" x14ac:dyDescent="0.35">
      <c r="A15" s="31"/>
      <c r="B15" s="31"/>
      <c r="C15" s="31" t="s">
        <v>53</v>
      </c>
      <c r="D15" s="95"/>
      <c r="E15" s="198"/>
      <c r="I15" s="197"/>
    </row>
    <row r="16" spans="1:10" ht="14.5" x14ac:dyDescent="0.35">
      <c r="A16" s="31"/>
      <c r="B16" s="31"/>
      <c r="C16" s="31" t="s">
        <v>45</v>
      </c>
      <c r="D16" s="132"/>
      <c r="E16" s="198"/>
      <c r="I16" s="197"/>
    </row>
    <row r="17" spans="1:9" ht="14.5" x14ac:dyDescent="0.35">
      <c r="A17" s="31"/>
      <c r="B17" s="31"/>
      <c r="C17" s="31" t="s">
        <v>54</v>
      </c>
      <c r="D17" s="96"/>
      <c r="E17" s="198"/>
      <c r="I17" s="197"/>
    </row>
    <row r="18" spans="1:9" ht="14.5" x14ac:dyDescent="0.35">
      <c r="A18" s="31"/>
      <c r="B18" s="31"/>
      <c r="C18" s="31" t="s">
        <v>90</v>
      </c>
      <c r="D18" s="31"/>
      <c r="E18" s="195"/>
      <c r="I18" s="197"/>
    </row>
    <row r="19" spans="1:9" ht="14.5" x14ac:dyDescent="0.35">
      <c r="A19" s="31"/>
      <c r="B19" s="31"/>
      <c r="C19" s="32">
        <v>1</v>
      </c>
      <c r="D19" s="95"/>
      <c r="E19" s="198"/>
      <c r="I19" s="197"/>
    </row>
    <row r="20" spans="1:9" ht="14.5" x14ac:dyDescent="0.35">
      <c r="A20" s="31"/>
      <c r="B20" s="31"/>
      <c r="C20" s="32">
        <v>2</v>
      </c>
      <c r="D20" s="95"/>
      <c r="E20" s="198"/>
      <c r="I20" s="197"/>
    </row>
    <row r="21" spans="1:9" ht="14.5" x14ac:dyDescent="0.35">
      <c r="A21" s="31"/>
      <c r="B21" s="31"/>
      <c r="C21" s="32">
        <v>3</v>
      </c>
      <c r="D21" s="95"/>
      <c r="E21" s="198"/>
      <c r="I21" s="197"/>
    </row>
    <row r="22" spans="1:9" x14ac:dyDescent="0.25">
      <c r="A22" s="31"/>
      <c r="B22" s="31"/>
      <c r="C22" s="32">
        <v>4</v>
      </c>
      <c r="D22" s="95"/>
      <c r="E22" s="198"/>
      <c r="I22" s="31"/>
    </row>
    <row r="23" spans="1:9" x14ac:dyDescent="0.25">
      <c r="A23" s="31"/>
      <c r="B23" s="31"/>
      <c r="C23" s="32">
        <v>5</v>
      </c>
      <c r="D23" s="95"/>
      <c r="E23" s="198"/>
      <c r="I23" s="31"/>
    </row>
    <row r="24" spans="1:9" x14ac:dyDescent="0.25">
      <c r="A24" s="31"/>
      <c r="B24" s="31"/>
      <c r="C24" s="31" t="s">
        <v>55</v>
      </c>
      <c r="D24" s="95"/>
      <c r="E24" s="198"/>
    </row>
    <row r="25" spans="1:9" s="27" customFormat="1" x14ac:dyDescent="0.25">
      <c r="A25" s="31"/>
      <c r="B25" s="31"/>
      <c r="C25" s="31" t="s">
        <v>132</v>
      </c>
      <c r="D25" s="190"/>
      <c r="E25" s="203"/>
      <c r="F25" s="219"/>
      <c r="G25" s="219"/>
      <c r="H25" s="219"/>
      <c r="I25" s="219"/>
    </row>
    <row r="26" spans="1:9" x14ac:dyDescent="0.25">
      <c r="A26" s="31"/>
      <c r="B26" s="31"/>
      <c r="C26" s="31" t="s">
        <v>56</v>
      </c>
      <c r="D26" s="31"/>
      <c r="E26" s="195"/>
    </row>
    <row r="27" spans="1:9" x14ac:dyDescent="0.25">
      <c r="A27" s="31"/>
      <c r="B27" s="31"/>
      <c r="C27" s="32">
        <v>1</v>
      </c>
      <c r="D27" s="95"/>
      <c r="E27" s="198"/>
    </row>
    <row r="28" spans="1:9" x14ac:dyDescent="0.25">
      <c r="A28" s="31"/>
      <c r="B28" s="31"/>
      <c r="C28" s="33">
        <v>2</v>
      </c>
      <c r="D28" s="95"/>
      <c r="E28" s="198"/>
    </row>
    <row r="29" spans="1:9" x14ac:dyDescent="0.25">
      <c r="A29" s="31"/>
      <c r="B29" s="31"/>
      <c r="C29" s="33">
        <v>3</v>
      </c>
      <c r="D29" s="95"/>
      <c r="E29" s="198"/>
    </row>
    <row r="30" spans="1:9" x14ac:dyDescent="0.25">
      <c r="A30" s="31"/>
      <c r="B30" s="31"/>
      <c r="C30" s="33">
        <v>4</v>
      </c>
      <c r="D30" s="95"/>
      <c r="E30" s="198"/>
    </row>
    <row r="31" spans="1:9" x14ac:dyDescent="0.25">
      <c r="A31" s="31"/>
      <c r="B31" s="31"/>
      <c r="C31" s="33">
        <v>5</v>
      </c>
      <c r="D31" s="95"/>
      <c r="E31" s="198"/>
    </row>
    <row r="32" spans="1:9"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9" x14ac:dyDescent="0.25">
      <c r="A65" s="31"/>
      <c r="B65" s="31"/>
      <c r="C65" s="31" t="s">
        <v>54</v>
      </c>
      <c r="D65" s="96"/>
      <c r="E65" s="198"/>
    </row>
    <row r="66" spans="1:9" x14ac:dyDescent="0.25">
      <c r="A66" s="31"/>
      <c r="B66" s="31"/>
      <c r="C66" s="31" t="s">
        <v>90</v>
      </c>
      <c r="D66" s="31"/>
      <c r="E66" s="195"/>
    </row>
    <row r="67" spans="1:9" x14ac:dyDescent="0.25">
      <c r="A67" s="31"/>
      <c r="B67" s="31"/>
      <c r="C67" s="32">
        <v>1</v>
      </c>
      <c r="D67" s="95"/>
      <c r="E67" s="198"/>
    </row>
    <row r="68" spans="1:9" x14ac:dyDescent="0.25">
      <c r="A68" s="31"/>
      <c r="B68" s="31"/>
      <c r="C68" s="32">
        <v>2</v>
      </c>
      <c r="D68" s="95"/>
      <c r="E68" s="198"/>
    </row>
    <row r="69" spans="1:9" x14ac:dyDescent="0.25">
      <c r="A69" s="31"/>
      <c r="B69" s="31"/>
      <c r="C69" s="32">
        <v>3</v>
      </c>
      <c r="D69" s="95"/>
      <c r="E69" s="198"/>
    </row>
    <row r="70" spans="1:9" ht="15.5" x14ac:dyDescent="0.35">
      <c r="A70" s="31"/>
      <c r="B70" s="31"/>
      <c r="C70" s="32">
        <v>4</v>
      </c>
      <c r="D70" s="95"/>
      <c r="E70" s="198"/>
      <c r="G70" s="117"/>
      <c r="H70" s="117"/>
    </row>
    <row r="71" spans="1:9" x14ac:dyDescent="0.25">
      <c r="A71" s="31"/>
      <c r="B71" s="31"/>
      <c r="C71" s="32">
        <v>5</v>
      </c>
      <c r="D71" s="95"/>
      <c r="E71" s="198"/>
    </row>
    <row r="72" spans="1:9" x14ac:dyDescent="0.25">
      <c r="A72" s="31"/>
      <c r="B72" s="31"/>
      <c r="C72" s="31" t="s">
        <v>55</v>
      </c>
      <c r="D72" s="95"/>
      <c r="E72" s="198"/>
    </row>
    <row r="73" spans="1:9" x14ac:dyDescent="0.25">
      <c r="A73" s="31"/>
      <c r="B73" s="31"/>
      <c r="C73" s="31" t="s">
        <v>132</v>
      </c>
      <c r="D73" s="95"/>
      <c r="E73" s="198"/>
    </row>
    <row r="74" spans="1:9" x14ac:dyDescent="0.25">
      <c r="A74" s="31"/>
      <c r="B74" s="31"/>
      <c r="C74" s="31" t="s">
        <v>56</v>
      </c>
      <c r="D74" s="31"/>
      <c r="E74" s="195"/>
    </row>
    <row r="75" spans="1:9" x14ac:dyDescent="0.25">
      <c r="A75" s="31"/>
      <c r="B75" s="31"/>
      <c r="C75" s="32">
        <v>1</v>
      </c>
      <c r="D75" s="95"/>
      <c r="E75" s="198"/>
    </row>
    <row r="76" spans="1:9" x14ac:dyDescent="0.25">
      <c r="A76" s="31"/>
      <c r="B76" s="31"/>
      <c r="C76" s="33">
        <v>2</v>
      </c>
      <c r="D76" s="95"/>
      <c r="E76" s="198"/>
    </row>
    <row r="77" spans="1:9" x14ac:dyDescent="0.25">
      <c r="A77" s="31"/>
      <c r="B77" s="31"/>
      <c r="C77" s="33">
        <v>3</v>
      </c>
      <c r="D77" s="95"/>
      <c r="E77" s="198"/>
    </row>
    <row r="78" spans="1:9" x14ac:dyDescent="0.25">
      <c r="A78" s="31"/>
      <c r="B78" s="31"/>
      <c r="C78" s="33">
        <v>4</v>
      </c>
      <c r="D78" s="95"/>
      <c r="E78" s="198"/>
    </row>
    <row r="79" spans="1:9" ht="15.5" x14ac:dyDescent="0.35">
      <c r="A79" s="31"/>
      <c r="B79" s="31"/>
      <c r="C79" s="33">
        <v>5</v>
      </c>
      <c r="D79" s="95"/>
      <c r="E79" s="198"/>
      <c r="I79" s="117"/>
    </row>
    <row r="80" spans="1:9" x14ac:dyDescent="0.25">
      <c r="A80" s="31"/>
      <c r="B80" s="31"/>
      <c r="C80" s="31"/>
      <c r="D80" s="31"/>
      <c r="E80" s="195"/>
    </row>
    <row r="81" spans="1:10" ht="14.5" x14ac:dyDescent="0.35">
      <c r="A81" s="31"/>
      <c r="B81" s="31"/>
      <c r="C81" s="31" t="s">
        <v>133</v>
      </c>
      <c r="D81" s="30"/>
      <c r="E81" s="198"/>
    </row>
    <row r="82" spans="1:10" x14ac:dyDescent="0.25">
      <c r="A82" s="31"/>
      <c r="B82" s="31"/>
      <c r="C82" s="31"/>
      <c r="D82" s="31"/>
      <c r="E82" s="195"/>
    </row>
    <row r="83" spans="1:10" x14ac:dyDescent="0.25">
      <c r="A83" s="31"/>
      <c r="B83" s="31"/>
      <c r="C83" s="31"/>
      <c r="D83" s="31"/>
      <c r="E83" s="195"/>
    </row>
    <row r="84" spans="1:10" x14ac:dyDescent="0.25">
      <c r="A84" s="31"/>
      <c r="B84" s="31"/>
      <c r="C84" s="31"/>
      <c r="D84" s="31"/>
      <c r="E84" s="195"/>
    </row>
    <row r="85" spans="1:10" ht="15.5" x14ac:dyDescent="0.35">
      <c r="A85" s="117" t="s">
        <v>154</v>
      </c>
      <c r="B85" s="117"/>
      <c r="C85" s="117"/>
      <c r="D85" s="117"/>
      <c r="E85" s="199"/>
      <c r="F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35"/>
  <sheetViews>
    <sheetView showGridLines="0" zoomScale="55" zoomScaleNormal="55" workbookViewId="0">
      <pane ySplit="8" topLeftCell="A9" activePane="bottomLeft" state="frozen"/>
      <selection activeCell="A9" sqref="A9"/>
      <selection pane="bottomLeft"/>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RM6289 Provision of Power Purchasing Agreement</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0" t="s">
        <v>1</v>
      </c>
      <c r="D10" s="280"/>
      <c r="E10" s="280"/>
      <c r="F10" s="280"/>
      <c r="G10" s="281"/>
      <c r="H10" s="277" t="str">
        <f>CHOOSE('Bidder Instructions'!$E$39,'1.1b Lead Financial Input'!D$18,'1.1a Lead Financial Input'!D$18)</f>
        <v>Lead Bidder Name</v>
      </c>
      <c r="I10" s="278"/>
      <c r="J10" s="278"/>
      <c r="K10" s="278"/>
      <c r="L10" s="278"/>
      <c r="M10" s="278"/>
      <c r="N10" s="278"/>
      <c r="O10" s="278"/>
      <c r="P10" s="278"/>
      <c r="Q10" s="278"/>
      <c r="R10" s="279"/>
    </row>
    <row r="11" spans="1:19" ht="15.5" x14ac:dyDescent="0.35">
      <c r="A11" s="3"/>
      <c r="B11" s="3"/>
      <c r="C11" s="280" t="s">
        <v>0</v>
      </c>
      <c r="D11" s="280"/>
      <c r="E11" s="280"/>
      <c r="F11" s="280"/>
      <c r="G11" s="281"/>
      <c r="H11" s="277">
        <f>'2.1 Lead Ancillary Input '!D12</f>
        <v>0</v>
      </c>
      <c r="I11" s="278"/>
      <c r="J11" s="278"/>
      <c r="K11" s="278"/>
      <c r="L11" s="278"/>
      <c r="M11" s="278"/>
      <c r="N11" s="278"/>
      <c r="O11" s="278"/>
      <c r="P11" s="278"/>
      <c r="Q11" s="278"/>
      <c r="R11" s="279"/>
    </row>
    <row r="12" spans="1:19" ht="15.5" x14ac:dyDescent="0.35">
      <c r="A12" s="3"/>
      <c r="B12" s="3"/>
      <c r="C12" s="280" t="s">
        <v>46</v>
      </c>
      <c r="D12" s="280"/>
      <c r="E12" s="280"/>
      <c r="F12" s="280"/>
      <c r="G12" s="281"/>
      <c r="H12" s="277">
        <f>'2.1 Lead Ancillary Input '!D13</f>
        <v>0</v>
      </c>
      <c r="I12" s="278"/>
      <c r="J12" s="278"/>
      <c r="K12" s="278"/>
      <c r="L12" s="278"/>
      <c r="M12" s="278"/>
      <c r="N12" s="278"/>
      <c r="O12" s="278"/>
      <c r="P12" s="278"/>
      <c r="Q12" s="278"/>
      <c r="R12" s="279"/>
    </row>
    <row r="13" spans="1:19" ht="15.5" x14ac:dyDescent="0.35">
      <c r="A13" s="3"/>
      <c r="B13" s="3"/>
      <c r="C13" s="280" t="s">
        <v>47</v>
      </c>
      <c r="D13" s="280"/>
      <c r="E13" s="280"/>
      <c r="F13" s="280"/>
      <c r="G13" s="281"/>
      <c r="H13" s="277">
        <f>'2.1 Lead Ancillary Input '!D14</f>
        <v>0</v>
      </c>
      <c r="I13" s="278"/>
      <c r="J13" s="278"/>
      <c r="K13" s="278"/>
      <c r="L13" s="278"/>
      <c r="M13" s="278"/>
      <c r="N13" s="278"/>
      <c r="O13" s="278"/>
      <c r="P13" s="278"/>
      <c r="Q13" s="278"/>
      <c r="R13" s="279"/>
    </row>
    <row r="14" spans="1:19" ht="15.5" x14ac:dyDescent="0.35">
      <c r="A14" s="3"/>
      <c r="B14" s="3"/>
      <c r="C14" s="280" t="s">
        <v>64</v>
      </c>
      <c r="D14" s="280"/>
      <c r="E14" s="280"/>
      <c r="F14" s="280"/>
      <c r="G14" s="281"/>
      <c r="H14" s="292" t="str">
        <f>CHOOSE('Bidder Instructions'!$E$39,'1.1b Lead Financial Input'!M$21,'1.1a Lead Financial Input'!G$21)</f>
        <v>31/XX/20XX</v>
      </c>
      <c r="I14" s="293"/>
      <c r="J14" s="293"/>
      <c r="K14" s="293"/>
      <c r="L14" s="293"/>
      <c r="M14" s="293"/>
      <c r="N14" s="293"/>
      <c r="O14" s="293"/>
      <c r="P14" s="293"/>
      <c r="Q14" s="293"/>
      <c r="R14" s="29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396</v>
      </c>
      <c r="D17" s="3"/>
      <c r="E17" s="5"/>
      <c r="F17" s="5"/>
      <c r="G17" s="5"/>
      <c r="H17" s="4"/>
      <c r="I17" s="4"/>
      <c r="J17" s="4"/>
      <c r="K17" s="4"/>
      <c r="L17" s="4"/>
      <c r="M17" s="4"/>
      <c r="N17" s="4"/>
      <c r="O17" s="6"/>
      <c r="P17" s="6"/>
      <c r="Q17" s="4"/>
      <c r="R17" s="4"/>
    </row>
    <row r="18" spans="1:18" ht="15.5" customHeight="1" x14ac:dyDescent="0.35">
      <c r="A18" s="8"/>
      <c r="B18" s="8"/>
      <c r="C18" s="282" t="s">
        <v>3</v>
      </c>
      <c r="D18" s="283"/>
      <c r="E18" s="7" t="s">
        <v>58</v>
      </c>
      <c r="F18" s="7"/>
      <c r="G18" s="7" t="s">
        <v>57</v>
      </c>
      <c r="H18" s="155" t="s">
        <v>59</v>
      </c>
      <c r="I18" s="155"/>
      <c r="J18" s="155" t="s">
        <v>60</v>
      </c>
      <c r="K18" s="155" t="s">
        <v>61</v>
      </c>
      <c r="L18" s="155"/>
      <c r="M18" s="155" t="s">
        <v>62</v>
      </c>
      <c r="N18" s="286" t="s">
        <v>397</v>
      </c>
      <c r="O18" s="287"/>
      <c r="P18" s="287"/>
      <c r="Q18" s="287"/>
      <c r="R18" s="288"/>
    </row>
    <row r="19" spans="1:18" ht="141" customHeight="1" x14ac:dyDescent="0.35">
      <c r="A19" s="3"/>
      <c r="B19" s="3"/>
      <c r="C19" s="165">
        <v>1</v>
      </c>
      <c r="D19" s="165" t="s">
        <v>163</v>
      </c>
      <c r="E19" s="166" t="str">
        <f>CHOOSE('Bidder Instructions'!$E$39,'1.1b Lead Financial Input'!G134,'1.1a Lead Financial Input'!E156)</f>
        <v>N/A</v>
      </c>
      <c r="F19" s="166" t="str">
        <f>CHOOSE('Bidder Instructions'!$E$39,'1.1b Lead Financial Input'!J134,'1.1a Lead Financial Input'!F156)</f>
        <v>N/A</v>
      </c>
      <c r="G19" s="166" t="str">
        <f>CHOOSE('Bidder Instructions'!$E$39,'1.1b Lead Financial Input'!M134,'1.1a Lead Financial Input'!G156)</f>
        <v>N/A</v>
      </c>
      <c r="H19" s="223" t="str">
        <f>CHOOSE('Bidder Instructions'!$E$39,'1.1b Lead Financial Input'!G146,'1.1a Lead Financial Input'!E168)</f>
        <v>N/A</v>
      </c>
      <c r="I19" s="223" t="str">
        <f>CHOOSE('Bidder Instructions'!$E$39,'1.1b Lead Financial Input'!J146,'1.1a Lead Financial Input'!F168)</f>
        <v>N/A</v>
      </c>
      <c r="J19" s="223" t="str">
        <f>CHOOSE('Bidder Instructions'!$E$39,'1.1b Lead Financial Input'!M146,'1.1a Lead Financial Input'!G168)</f>
        <v>N/A</v>
      </c>
      <c r="K19" s="9"/>
      <c r="L19" s="9"/>
      <c r="M19" s="9"/>
      <c r="N19" s="289"/>
      <c r="O19" s="290"/>
      <c r="P19" s="290"/>
      <c r="Q19" s="290"/>
      <c r="R19" s="291"/>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4"/>
      <c r="O20" s="285"/>
      <c r="P20" s="285"/>
      <c r="Q20" s="285"/>
      <c r="R20" s="276"/>
    </row>
    <row r="21" spans="1:18" ht="141" customHeight="1" x14ac:dyDescent="0.3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4"/>
      <c r="O21" s="285"/>
      <c r="P21" s="285"/>
      <c r="Q21" s="285"/>
      <c r="R21" s="276"/>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84"/>
      <c r="O22" s="285"/>
      <c r="P22" s="285"/>
      <c r="Q22" s="285"/>
      <c r="R22" s="276"/>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5"/>
      <c r="O23" s="296"/>
      <c r="P23" s="296"/>
      <c r="Q23" s="296"/>
      <c r="R23" s="297"/>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5"/>
      <c r="O24" s="296"/>
      <c r="P24" s="296"/>
      <c r="Q24" s="296"/>
      <c r="R24" s="297"/>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5"/>
      <c r="O25" s="296"/>
      <c r="P25" s="296"/>
      <c r="Q25" s="296"/>
      <c r="R25" s="297"/>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4"/>
      <c r="O26" s="285"/>
      <c r="P26" s="285"/>
      <c r="Q26" s="285"/>
      <c r="R26" s="276"/>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4"/>
      <c r="O27" s="285"/>
      <c r="P27" s="285"/>
      <c r="Q27" s="285"/>
      <c r="R27" s="276"/>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70" zoomScaleNormal="70" workbookViewId="0">
      <pane ySplit="8" topLeftCell="A9" activePane="bottomLeft" state="frozen"/>
      <selection activeCell="A9" sqref="A9"/>
      <selection pane="bottomLeft" activeCell="C1" sqref="C1"/>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RM6289 Provision of Power Purchasing Agreement</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80" t="s">
        <v>1</v>
      </c>
      <c r="D10" s="280"/>
      <c r="E10" s="280"/>
      <c r="F10" s="280"/>
      <c r="G10" s="281"/>
      <c r="H10" s="298" t="str">
        <f>CHOOSE('Bidder Instructions'!$E$39,'1.1b Lead Financial Input'!Z$18,'1.1a Lead Financial Input'!N$18)</f>
        <v>Immediate Parent Name</v>
      </c>
      <c r="I10" s="298"/>
      <c r="J10" s="298"/>
      <c r="K10" s="298"/>
      <c r="L10" s="298"/>
      <c r="M10" s="298"/>
      <c r="N10" s="298"/>
      <c r="O10" s="298"/>
      <c r="P10" s="298"/>
      <c r="Q10" s="298"/>
      <c r="R10" s="298"/>
    </row>
    <row r="11" spans="1:19" ht="15.5" x14ac:dyDescent="0.35">
      <c r="A11" s="3"/>
      <c r="B11" s="3"/>
      <c r="C11" s="280" t="s">
        <v>0</v>
      </c>
      <c r="D11" s="280"/>
      <c r="E11" s="280"/>
      <c r="F11" s="280"/>
      <c r="G11" s="281"/>
      <c r="H11" s="298">
        <f>'2.1 Lead Ancillary Input '!D36</f>
        <v>0</v>
      </c>
      <c r="I11" s="298"/>
      <c r="J11" s="298"/>
      <c r="K11" s="298"/>
      <c r="L11" s="298"/>
      <c r="M11" s="298"/>
      <c r="N11" s="298"/>
      <c r="O11" s="298"/>
      <c r="P11" s="298"/>
      <c r="Q11" s="298"/>
      <c r="R11" s="298"/>
    </row>
    <row r="12" spans="1:19" ht="15.5" x14ac:dyDescent="0.35">
      <c r="A12" s="3"/>
      <c r="B12" s="3"/>
      <c r="C12" s="280" t="s">
        <v>46</v>
      </c>
      <c r="D12" s="280"/>
      <c r="E12" s="280"/>
      <c r="F12" s="280"/>
      <c r="G12" s="281"/>
      <c r="H12" s="298">
        <f>'2.1 Lead Ancillary Input '!D37</f>
        <v>0</v>
      </c>
      <c r="I12" s="298"/>
      <c r="J12" s="298"/>
      <c r="K12" s="298"/>
      <c r="L12" s="298"/>
      <c r="M12" s="298"/>
      <c r="N12" s="298"/>
      <c r="O12" s="298"/>
      <c r="P12" s="298"/>
      <c r="Q12" s="298"/>
      <c r="R12" s="298"/>
    </row>
    <row r="13" spans="1:19" ht="15.5" x14ac:dyDescent="0.35">
      <c r="A13" s="3"/>
      <c r="B13" s="3"/>
      <c r="C13" s="280" t="s">
        <v>47</v>
      </c>
      <c r="D13" s="280"/>
      <c r="E13" s="280"/>
      <c r="F13" s="280"/>
      <c r="G13" s="281"/>
      <c r="H13" s="298">
        <f>'2.1 Lead Ancillary Input '!D38</f>
        <v>0</v>
      </c>
      <c r="I13" s="298"/>
      <c r="J13" s="298"/>
      <c r="K13" s="298"/>
      <c r="L13" s="298"/>
      <c r="M13" s="298"/>
      <c r="N13" s="298"/>
      <c r="O13" s="298"/>
      <c r="P13" s="298"/>
      <c r="Q13" s="298"/>
      <c r="R13" s="298"/>
    </row>
    <row r="14" spans="1:19" ht="15.5" x14ac:dyDescent="0.35">
      <c r="A14" s="3"/>
      <c r="B14" s="3"/>
      <c r="C14" s="280" t="s">
        <v>64</v>
      </c>
      <c r="D14" s="280"/>
      <c r="E14" s="280"/>
      <c r="F14" s="280"/>
      <c r="G14" s="281"/>
      <c r="H14" s="301" t="str">
        <f>CHOOSE('Bidder Instructions'!$E$39,'1.1b Lead Financial Input'!AC$21,'1.1a Lead Financial Input'!Q$21)</f>
        <v>31/XX/20XX</v>
      </c>
      <c r="I14" s="301"/>
      <c r="J14" s="301"/>
      <c r="K14" s="301"/>
      <c r="L14" s="301"/>
      <c r="M14" s="301"/>
      <c r="N14" s="301"/>
      <c r="O14" s="301"/>
      <c r="P14" s="301"/>
      <c r="Q14" s="301"/>
      <c r="R14" s="30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396</v>
      </c>
      <c r="D17" s="3"/>
      <c r="E17" s="5"/>
      <c r="F17" s="5"/>
      <c r="G17" s="5"/>
      <c r="H17" s="4"/>
      <c r="I17" s="4"/>
      <c r="J17" s="4"/>
      <c r="K17" s="4"/>
      <c r="L17" s="4"/>
      <c r="M17" s="4"/>
      <c r="N17" s="4"/>
      <c r="O17" s="6"/>
      <c r="P17" s="6"/>
      <c r="Q17" s="4"/>
      <c r="R17" s="4"/>
    </row>
    <row r="18" spans="1:18" ht="15.5" customHeight="1" x14ac:dyDescent="0.35">
      <c r="A18" s="8"/>
      <c r="B18" s="8"/>
      <c r="C18" s="282" t="s">
        <v>3</v>
      </c>
      <c r="D18" s="283"/>
      <c r="E18" s="7" t="s">
        <v>58</v>
      </c>
      <c r="F18" s="7"/>
      <c r="G18" s="7" t="s">
        <v>57</v>
      </c>
      <c r="H18" s="155" t="s">
        <v>59</v>
      </c>
      <c r="I18" s="155"/>
      <c r="J18" s="155" t="s">
        <v>60</v>
      </c>
      <c r="K18" s="155" t="s">
        <v>61</v>
      </c>
      <c r="L18" s="155"/>
      <c r="M18" s="155" t="s">
        <v>62</v>
      </c>
      <c r="N18" s="299" t="s">
        <v>397</v>
      </c>
      <c r="O18" s="299"/>
      <c r="P18" s="299"/>
      <c r="Q18" s="299"/>
      <c r="R18" s="299"/>
    </row>
    <row r="19" spans="1:18" ht="141" customHeight="1" x14ac:dyDescent="0.35">
      <c r="A19" s="3"/>
      <c r="B19" s="3"/>
      <c r="C19" s="165">
        <v>1</v>
      </c>
      <c r="D19" s="165" t="s">
        <v>163</v>
      </c>
      <c r="E19" s="166" t="str">
        <f>CHOOSE('Bidder Instructions'!$E$39,'1.1b Lead Financial Input'!AA134,'1.1a Lead Financial Input'!O156)</f>
        <v>N/A</v>
      </c>
      <c r="F19" s="166" t="str">
        <f>CHOOSE('Bidder Instructions'!$E$39,'1.1b Lead Financial Input'!AB134,'1.1a Lead Financial Input'!P156)</f>
        <v>N/A</v>
      </c>
      <c r="G19" s="166" t="str">
        <f>CHOOSE('Bidder Instructions'!$E$39,'1.1b Lead Financial Input'!AC134,'1.1a Lead Financial Input'!Q156)</f>
        <v>N/A</v>
      </c>
      <c r="H19" s="223" t="str">
        <f>CHOOSE('Bidder Instructions'!$E$39,'1.1b Lead Financial Input'!AA146,'1.1a Lead Financial Input'!O168)</f>
        <v>N/A</v>
      </c>
      <c r="I19" s="223" t="str">
        <f>CHOOSE('Bidder Instructions'!$E$39,'1.1b Lead Financial Input'!AB146,'1.1a Lead Financial Input'!P168)</f>
        <v>N/A</v>
      </c>
      <c r="J19" s="223" t="str">
        <f>CHOOSE('Bidder Instructions'!$E$39,'1.1b Lead Financial Input'!AC146,'1.1a Lead Financial Input'!Q168)</f>
        <v>N/A</v>
      </c>
      <c r="K19" s="9"/>
      <c r="L19" s="9"/>
      <c r="M19" s="9"/>
      <c r="N19" s="300"/>
      <c r="O19" s="300"/>
      <c r="P19" s="300"/>
      <c r="Q19" s="300"/>
      <c r="R19" s="300"/>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300"/>
      <c r="O20" s="300"/>
      <c r="P20" s="300"/>
      <c r="Q20" s="300"/>
      <c r="R20" s="300"/>
    </row>
    <row r="21" spans="1:18" ht="141" customHeight="1" x14ac:dyDescent="0.3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300"/>
      <c r="O21" s="300"/>
      <c r="P21" s="300"/>
      <c r="Q21" s="300"/>
      <c r="R21" s="300"/>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300"/>
      <c r="O22" s="300"/>
      <c r="P22" s="300"/>
      <c r="Q22" s="300"/>
      <c r="R22" s="300"/>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6"/>
      <c r="O23" s="296"/>
      <c r="P23" s="296"/>
      <c r="Q23" s="296"/>
      <c r="R23" s="297"/>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6"/>
      <c r="O24" s="296"/>
      <c r="P24" s="296"/>
      <c r="Q24" s="296"/>
      <c r="R24" s="297"/>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6"/>
      <c r="O25" s="296"/>
      <c r="P25" s="296"/>
      <c r="Q25" s="296"/>
      <c r="R25" s="297"/>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300"/>
      <c r="O26" s="300"/>
      <c r="P26" s="300"/>
      <c r="Q26" s="300"/>
      <c r="R26" s="300"/>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300"/>
      <c r="O27" s="300"/>
      <c r="P27" s="300"/>
      <c r="Q27" s="300"/>
      <c r="R27" s="300"/>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FB417-BBDC-4DD8-9FCE-5D2CD9F54DA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c793e0e-7ede-4355-8289-18a94c370c4a"/>
    <ds:schemaRef ds:uri="http://purl.org/dc/elements/1.1/"/>
    <ds:schemaRef ds:uri="http://schemas.microsoft.com/office/2006/metadata/properties"/>
    <ds:schemaRef ds:uri="885439bf-a03e-4994-a2bc-2a223ebc4ddc"/>
    <ds:schemaRef ds:uri="http://www.w3.org/XML/1998/namespace"/>
    <ds:schemaRef ds:uri="http://purl.org/dc/dcmitype/"/>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2024-08-01T13:29:49Z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