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beisgov.sharepoint.com/sites/beis/316/Industry/Bioenergy/Bioenergy feedstock innovation programme/Feasibility Stage set up/Tender pack/Scoping study outputs/"/>
    </mc:Choice>
  </mc:AlternateContent>
  <xr:revisionPtr revIDLastSave="13" documentId="8_{2AE1706F-97BC-4674-935A-96729543C13F}" xr6:coauthVersionLast="46" xr6:coauthVersionMax="46" xr10:uidLastSave="{699662A1-BFCC-4FB0-936B-6C5F7A7A3089}"/>
  <bookViews>
    <workbookView xWindow="57480" yWindow="-120" windowWidth="29040" windowHeight="15225" xr2:uid="{64B937B3-536F-47F7-83B6-6D2A9B45E4EE}"/>
  </bookViews>
  <sheets>
    <sheet name="Front page" sheetId="8" r:id="rId1"/>
    <sheet name="Screening" sheetId="3" state="hidden" r:id="rId2"/>
    <sheet name="MCA all innovations" sheetId="4" r:id="rId3"/>
    <sheet name="MCA project &lt;= 5 years duration" sheetId="19" r:id="rId4"/>
    <sheet name="All &lt;= 5 years duration ranked " sheetId="20" r:id="rId5"/>
    <sheet name="EC &lt;= 5 years duration ranked" sheetId="21" r:id="rId6"/>
    <sheet name="F &lt;= 5 years duration ranked" sheetId="22" r:id="rId7"/>
    <sheet name="Grid visualisation" sheetId="24" r:id="rId8"/>
    <sheet name="Legend and scoring" sheetId="7" r:id="rId9"/>
    <sheet name="Barriers" sheetId="9" state="hidden" r:id="rId10"/>
    <sheet name="TRL" sheetId="10" state="hidden" r:id="rId11"/>
    <sheet name="Sheet1" sheetId="11" state="hidden" r:id="rId12"/>
    <sheet name="Background info" sheetId="6" state="hidden" r:id="rId13"/>
    <sheet name="Info_Crop" sheetId="1" state="hidden" r:id="rId14"/>
    <sheet name="Info_Innov." sheetId="2"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4" hidden="1">'All &lt;= 5 years duration ranked '!$A$8:$Y$61</definedName>
    <definedName name="_xlnm._FilterDatabase" localSheetId="9" hidden="1">Barriers!$A$7:$AN$66</definedName>
    <definedName name="_xlnm._FilterDatabase" localSheetId="5" hidden="1">'EC &lt;= 5 years duration ranked'!$A$6:$AF$30</definedName>
    <definedName name="_xlnm._FilterDatabase" localSheetId="6" hidden="1">'F &lt;= 5 years duration ranked'!$A$6:$AF$35</definedName>
    <definedName name="_xlnm._FilterDatabase" localSheetId="7" hidden="1">'Grid visualisation'!#REF!</definedName>
    <definedName name="_xlnm._FilterDatabase" localSheetId="2" hidden="1">'MCA all innovations'!$A$6:$CQ$63</definedName>
    <definedName name="_xlnm._FilterDatabase" localSheetId="3" hidden="1">'MCA project &lt;= 5 years duration'!$A$6:$AF$59</definedName>
    <definedName name="_xlnm._FilterDatabase" localSheetId="1" hidden="1">Screening!$A$7:$N$99</definedName>
    <definedName name="GHG_weighting">'Legend and scoring'!$K$4:$M$12</definedName>
    <definedName name="Rank_list_1">'Grid visualisation'!$A$32:$B$84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1" i="20" l="1"/>
  <c r="X61" i="20"/>
  <c r="Y60" i="20"/>
  <c r="X60" i="20"/>
  <c r="Y59" i="20"/>
  <c r="X59" i="20"/>
  <c r="Y58" i="20"/>
  <c r="X58" i="20"/>
  <c r="Y57" i="20"/>
  <c r="X57" i="20"/>
  <c r="Y56" i="20"/>
  <c r="X56" i="20"/>
  <c r="Y55" i="20"/>
  <c r="X55" i="20"/>
  <c r="Y54" i="20"/>
  <c r="X54" i="20"/>
  <c r="Y53" i="20"/>
  <c r="X53" i="20"/>
  <c r="Y52" i="20"/>
  <c r="X52" i="20"/>
  <c r="Y51" i="20"/>
  <c r="X51" i="20"/>
  <c r="Y50" i="20"/>
  <c r="X50" i="20"/>
  <c r="Y49" i="20"/>
  <c r="X49" i="20"/>
  <c r="Y48" i="20"/>
  <c r="X48" i="20"/>
  <c r="Y47" i="20"/>
  <c r="X47" i="20"/>
  <c r="Y46" i="20"/>
  <c r="X46" i="20"/>
  <c r="Y45" i="20"/>
  <c r="X45" i="20"/>
  <c r="Y44" i="20"/>
  <c r="X44" i="20"/>
  <c r="Y43" i="20"/>
  <c r="X43" i="20"/>
  <c r="Y42" i="20"/>
  <c r="X42" i="20"/>
  <c r="Y41" i="20"/>
  <c r="X41" i="20"/>
  <c r="Y40" i="20"/>
  <c r="X40" i="20"/>
  <c r="Y39" i="20"/>
  <c r="X39" i="20"/>
  <c r="Y38" i="20"/>
  <c r="X38" i="20"/>
  <c r="Y37" i="20"/>
  <c r="X37" i="20"/>
  <c r="Y36" i="20"/>
  <c r="X36" i="20"/>
  <c r="Y35" i="20"/>
  <c r="X35" i="20"/>
  <c r="Y34" i="20"/>
  <c r="X34" i="20"/>
  <c r="Y33" i="20"/>
  <c r="X33" i="20"/>
  <c r="Y32" i="20"/>
  <c r="X32" i="20"/>
  <c r="Y31" i="20"/>
  <c r="X31" i="20"/>
  <c r="Y30" i="20"/>
  <c r="X30" i="20"/>
  <c r="Y29" i="20"/>
  <c r="X29" i="20"/>
  <c r="Y28" i="20"/>
  <c r="X28" i="20"/>
  <c r="Y27" i="20"/>
  <c r="X27" i="20"/>
  <c r="Y26" i="20"/>
  <c r="X26" i="20"/>
  <c r="Y25" i="20"/>
  <c r="X25" i="20"/>
  <c r="Y24" i="20"/>
  <c r="X24" i="20"/>
  <c r="Y23" i="20"/>
  <c r="X23" i="20"/>
  <c r="Y22" i="20"/>
  <c r="X22" i="20"/>
  <c r="Y21" i="20"/>
  <c r="X21" i="20"/>
  <c r="Y20" i="20"/>
  <c r="X20" i="20"/>
  <c r="Y19" i="20"/>
  <c r="X19" i="20"/>
  <c r="Y18" i="20"/>
  <c r="X18" i="20"/>
  <c r="Y17" i="20"/>
  <c r="X17" i="20"/>
  <c r="Y16" i="20"/>
  <c r="X16" i="20"/>
  <c r="Y15" i="20"/>
  <c r="X15" i="20"/>
  <c r="Y14" i="20"/>
  <c r="X14" i="20"/>
  <c r="Y13" i="20"/>
  <c r="X13" i="20"/>
  <c r="Y12" i="20"/>
  <c r="X12" i="20"/>
  <c r="Y11" i="20"/>
  <c r="X11" i="20"/>
  <c r="Y10" i="20"/>
  <c r="X10" i="20"/>
  <c r="Y9" i="20"/>
  <c r="X9" i="20"/>
  <c r="A32" i="24" l="1"/>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F1" i="4"/>
  <c r="F1" i="20" l="1"/>
  <c r="F1" i="19"/>
  <c r="F1" i="21"/>
  <c r="F1" i="22"/>
  <c r="V10" i="20"/>
  <c r="B33" i="24" s="1"/>
  <c r="X25" i="24" s="1"/>
  <c r="V11" i="20"/>
  <c r="B34" i="24" s="1"/>
  <c r="N10" i="24" s="1"/>
  <c r="V12" i="20"/>
  <c r="B35" i="24" s="1"/>
  <c r="N6" i="24" s="1"/>
  <c r="V13" i="20"/>
  <c r="B36" i="24" s="1"/>
  <c r="R24" i="24" s="1"/>
  <c r="V14" i="20"/>
  <c r="B37" i="24" s="1"/>
  <c r="N11" i="24" s="1"/>
  <c r="V15" i="20"/>
  <c r="B38" i="24" s="1"/>
  <c r="R13" i="24" s="1"/>
  <c r="V16" i="20"/>
  <c r="B39" i="24" s="1"/>
  <c r="L16" i="24" s="1"/>
  <c r="V17" i="20"/>
  <c r="B40" i="24" s="1"/>
  <c r="L4" i="24" s="1"/>
  <c r="V18" i="20"/>
  <c r="B41" i="24" s="1"/>
  <c r="L5" i="24" s="1"/>
  <c r="V19" i="20"/>
  <c r="B42" i="24" s="1"/>
  <c r="N5" i="24" s="1"/>
  <c r="V20" i="20"/>
  <c r="B43" i="24" s="1"/>
  <c r="N7" i="24" s="1"/>
  <c r="V21" i="20"/>
  <c r="B44" i="24" s="1"/>
  <c r="R12" i="24" s="1"/>
  <c r="V22" i="20"/>
  <c r="B45" i="24" s="1"/>
  <c r="R4" i="24" s="1"/>
  <c r="V23" i="20"/>
  <c r="B46" i="24" s="1"/>
  <c r="T13" i="24" s="1"/>
  <c r="V24" i="20"/>
  <c r="B47" i="24" s="1"/>
  <c r="L21" i="24" s="1"/>
  <c r="V25" i="20"/>
  <c r="B48" i="24" s="1"/>
  <c r="L17" i="24" s="1"/>
  <c r="V26" i="20"/>
  <c r="B49" i="24" s="1"/>
  <c r="L18" i="24" s="1"/>
  <c r="V27" i="20"/>
  <c r="B50" i="24" s="1"/>
  <c r="X12" i="24" s="1"/>
  <c r="V28" i="20"/>
  <c r="B51" i="24" s="1"/>
  <c r="N4" i="24" s="1"/>
  <c r="V29" i="20"/>
  <c r="B52" i="24" s="1"/>
  <c r="X13" i="24" s="1"/>
  <c r="V30" i="20"/>
  <c r="B53" i="24" s="1"/>
  <c r="L19" i="24" s="1"/>
  <c r="V31" i="20"/>
  <c r="B54" i="24" s="1"/>
  <c r="L20" i="24" s="1"/>
  <c r="V32" i="20"/>
  <c r="B55" i="24" s="1"/>
  <c r="L22" i="24" s="1"/>
  <c r="V33" i="20"/>
  <c r="B56" i="24" s="1"/>
  <c r="X19" i="24" s="1"/>
  <c r="V34" i="20"/>
  <c r="B57" i="24" s="1"/>
  <c r="P13" i="24" s="1"/>
  <c r="V35" i="20"/>
  <c r="B58" i="24" s="1"/>
  <c r="T12" i="24" s="1"/>
  <c r="V36" i="20"/>
  <c r="B59" i="24" s="1"/>
  <c r="N19" i="24" s="1"/>
  <c r="V37" i="20"/>
  <c r="B60" i="24" s="1"/>
  <c r="R23" i="24" s="1"/>
  <c r="V38" i="20"/>
  <c r="B61" i="24" s="1"/>
  <c r="N20" i="24" s="1"/>
  <c r="V39" i="20"/>
  <c r="B62" i="24" s="1"/>
  <c r="N16" i="24" s="1"/>
  <c r="V40" i="20"/>
  <c r="B63" i="24" s="1"/>
  <c r="P12" i="24" s="1"/>
  <c r="V41" i="20"/>
  <c r="B64" i="24" s="1"/>
  <c r="V10" i="24" s="1"/>
  <c r="V42" i="20"/>
  <c r="B65" i="24" s="1"/>
  <c r="V4" i="24" s="1"/>
  <c r="V43" i="20"/>
  <c r="B66" i="24" s="1"/>
  <c r="N15" i="24" s="1"/>
  <c r="V44" i="20"/>
  <c r="B67" i="24" s="1"/>
  <c r="N23" i="24" s="1"/>
  <c r="V45" i="20"/>
  <c r="B68" i="24" s="1"/>
  <c r="N8" i="24" s="1"/>
  <c r="V46" i="20"/>
  <c r="B69" i="24" s="1"/>
  <c r="N9" i="24" s="1"/>
  <c r="V47" i="20"/>
  <c r="B70" i="24" s="1"/>
  <c r="R25" i="24" s="1"/>
  <c r="V48" i="20"/>
  <c r="B71" i="24" s="1"/>
  <c r="P14" i="24" s="1"/>
  <c r="V49" i="20"/>
  <c r="B72" i="24" s="1"/>
  <c r="R10" i="24" s="1"/>
  <c r="V50" i="20"/>
  <c r="B73" i="24" s="1"/>
  <c r="N17" i="24" s="1"/>
  <c r="V51" i="20"/>
  <c r="B74" i="24" s="1"/>
  <c r="X23" i="24" s="1"/>
  <c r="V52" i="20"/>
  <c r="B75" i="24" s="1"/>
  <c r="N21" i="24" s="1"/>
  <c r="V53" i="20"/>
  <c r="B76" i="24" s="1"/>
  <c r="R20" i="24" s="1"/>
  <c r="V54" i="20"/>
  <c r="B77" i="24" s="1"/>
  <c r="R21" i="24" s="1"/>
  <c r="V55" i="20"/>
  <c r="B78" i="24" s="1"/>
  <c r="R22" i="24" s="1"/>
  <c r="V56" i="20"/>
  <c r="B79" i="24" s="1"/>
  <c r="T10" i="24" s="1"/>
  <c r="V57" i="20"/>
  <c r="B80" i="24" s="1"/>
  <c r="R19" i="24" s="1"/>
  <c r="V58" i="20"/>
  <c r="B81" i="24" s="1"/>
  <c r="X24" i="24" s="1"/>
  <c r="V59" i="20"/>
  <c r="B82" i="24" s="1"/>
  <c r="N24" i="24" s="1"/>
  <c r="V60" i="20"/>
  <c r="B83" i="24" s="1"/>
  <c r="T23" i="24" s="1"/>
  <c r="V61" i="20"/>
  <c r="B84" i="24" s="1"/>
  <c r="T24" i="24" s="1"/>
  <c r="V9" i="20"/>
  <c r="B32" i="24" s="1"/>
  <c r="L15" i="24" s="1"/>
  <c r="AE8" i="22"/>
  <c r="AE9" i="22"/>
  <c r="AE10" i="22"/>
  <c r="AE11" i="22"/>
  <c r="AE12" i="22"/>
  <c r="AE13" i="22"/>
  <c r="AE14" i="22"/>
  <c r="AE15" i="22"/>
  <c r="AE16" i="22"/>
  <c r="AE17" i="22"/>
  <c r="AE18" i="22"/>
  <c r="AE19" i="22"/>
  <c r="AE20" i="22"/>
  <c r="AE21" i="22"/>
  <c r="AE22" i="22"/>
  <c r="AE23" i="22"/>
  <c r="AE24" i="22"/>
  <c r="AE25" i="22"/>
  <c r="AE26" i="22"/>
  <c r="AE27" i="22"/>
  <c r="AE28" i="22"/>
  <c r="AE29" i="22"/>
  <c r="AE30" i="22"/>
  <c r="AE31" i="22"/>
  <c r="AE32" i="22"/>
  <c r="AE33" i="22"/>
  <c r="AE34" i="22"/>
  <c r="AE35" i="22"/>
  <c r="AE7" i="22"/>
  <c r="AA35" i="22"/>
  <c r="Z35" i="22"/>
  <c r="Y35" i="22"/>
  <c r="X35" i="22"/>
  <c r="W35" i="22"/>
  <c r="V35" i="22"/>
  <c r="U35" i="22"/>
  <c r="T35" i="22"/>
  <c r="AA34" i="22"/>
  <c r="Z34" i="22"/>
  <c r="Y34" i="22"/>
  <c r="X34" i="22"/>
  <c r="W34" i="22"/>
  <c r="V34" i="22"/>
  <c r="U34" i="22"/>
  <c r="T34" i="22"/>
  <c r="AA33" i="22"/>
  <c r="Z33" i="22"/>
  <c r="Y33" i="22"/>
  <c r="X33" i="22"/>
  <c r="W33" i="22"/>
  <c r="V33" i="22"/>
  <c r="U33" i="22"/>
  <c r="T33" i="22"/>
  <c r="AA32" i="22"/>
  <c r="Z32" i="22"/>
  <c r="Y32" i="22"/>
  <c r="X32" i="22"/>
  <c r="W32" i="22"/>
  <c r="V32" i="22"/>
  <c r="U32" i="22"/>
  <c r="T32" i="22"/>
  <c r="AA31" i="22"/>
  <c r="Z31" i="22"/>
  <c r="Y31" i="22"/>
  <c r="X31" i="22"/>
  <c r="W31" i="22"/>
  <c r="V31" i="22"/>
  <c r="U31" i="22"/>
  <c r="T31" i="22"/>
  <c r="AA30" i="22"/>
  <c r="Z30" i="22"/>
  <c r="Y30" i="22"/>
  <c r="X30" i="22"/>
  <c r="W30" i="22"/>
  <c r="V30" i="22"/>
  <c r="U30" i="22"/>
  <c r="T30" i="22"/>
  <c r="AA29" i="22"/>
  <c r="Z29" i="22"/>
  <c r="Y29" i="22"/>
  <c r="X29" i="22"/>
  <c r="W29" i="22"/>
  <c r="V29" i="22"/>
  <c r="U29" i="22"/>
  <c r="T29" i="22"/>
  <c r="AA28" i="22"/>
  <c r="Z28" i="22"/>
  <c r="Y28" i="22"/>
  <c r="X28" i="22"/>
  <c r="W28" i="22"/>
  <c r="V28" i="22"/>
  <c r="U28" i="22"/>
  <c r="T28" i="22"/>
  <c r="AA27" i="22"/>
  <c r="Z27" i="22"/>
  <c r="Y27" i="22"/>
  <c r="X27" i="22"/>
  <c r="W27" i="22"/>
  <c r="V27" i="22"/>
  <c r="U27" i="22"/>
  <c r="T27" i="22"/>
  <c r="AA26" i="22"/>
  <c r="Z26" i="22"/>
  <c r="Y26" i="22"/>
  <c r="X26" i="22"/>
  <c r="W26" i="22"/>
  <c r="V26" i="22"/>
  <c r="U26" i="22"/>
  <c r="T26" i="22"/>
  <c r="AA25" i="22"/>
  <c r="Z25" i="22"/>
  <c r="Y25" i="22"/>
  <c r="X25" i="22"/>
  <c r="W25" i="22"/>
  <c r="V25" i="22"/>
  <c r="U25" i="22"/>
  <c r="T25" i="22"/>
  <c r="AA24" i="22"/>
  <c r="Z24" i="22"/>
  <c r="Y24" i="22"/>
  <c r="X24" i="22"/>
  <c r="W24" i="22"/>
  <c r="V24" i="22"/>
  <c r="U24" i="22"/>
  <c r="T24" i="22"/>
  <c r="AA23" i="22"/>
  <c r="Z23" i="22"/>
  <c r="Y23" i="22"/>
  <c r="X23" i="22"/>
  <c r="W23" i="22"/>
  <c r="V23" i="22"/>
  <c r="U23" i="22"/>
  <c r="T23" i="22"/>
  <c r="AA22" i="22"/>
  <c r="Z22" i="22"/>
  <c r="Y22" i="22"/>
  <c r="X22" i="22"/>
  <c r="W22" i="22"/>
  <c r="V22" i="22"/>
  <c r="U22" i="22"/>
  <c r="T22" i="22"/>
  <c r="AA21" i="22"/>
  <c r="Z21" i="22"/>
  <c r="Y21" i="22"/>
  <c r="X21" i="22"/>
  <c r="W21" i="22"/>
  <c r="V21" i="22"/>
  <c r="U21" i="22"/>
  <c r="T21" i="22"/>
  <c r="AA20" i="22"/>
  <c r="Z20" i="22"/>
  <c r="Y20" i="22"/>
  <c r="X20" i="22"/>
  <c r="W20" i="22"/>
  <c r="V20" i="22"/>
  <c r="U20" i="22"/>
  <c r="T20" i="22"/>
  <c r="AA18" i="22"/>
  <c r="Z18" i="22"/>
  <c r="Y18" i="22"/>
  <c r="X18" i="22"/>
  <c r="W18" i="22"/>
  <c r="V18" i="22"/>
  <c r="U18" i="22"/>
  <c r="T18" i="22"/>
  <c r="AA19" i="22"/>
  <c r="Z19" i="22"/>
  <c r="Y19" i="22"/>
  <c r="X19" i="22"/>
  <c r="W19" i="22"/>
  <c r="V19" i="22"/>
  <c r="U19" i="22"/>
  <c r="T19" i="22"/>
  <c r="AA15" i="22"/>
  <c r="Z15" i="22"/>
  <c r="Y15" i="22"/>
  <c r="X15" i="22"/>
  <c r="W15" i="22"/>
  <c r="V15" i="22"/>
  <c r="U15" i="22"/>
  <c r="T15" i="22"/>
  <c r="AA17" i="22"/>
  <c r="Z17" i="22"/>
  <c r="Y17" i="22"/>
  <c r="X17" i="22"/>
  <c r="W17" i="22"/>
  <c r="V17" i="22"/>
  <c r="U17" i="22"/>
  <c r="T17" i="22"/>
  <c r="AA16" i="22"/>
  <c r="Z16" i="22"/>
  <c r="Y16" i="22"/>
  <c r="X16" i="22"/>
  <c r="W16" i="22"/>
  <c r="V16" i="22"/>
  <c r="U16" i="22"/>
  <c r="T16" i="22"/>
  <c r="AA14" i="22"/>
  <c r="Z14" i="22"/>
  <c r="Y14" i="22"/>
  <c r="X14" i="22"/>
  <c r="W14" i="22"/>
  <c r="V14" i="22"/>
  <c r="U14" i="22"/>
  <c r="T14" i="22"/>
  <c r="AA13" i="22"/>
  <c r="Z13" i="22"/>
  <c r="Y13" i="22"/>
  <c r="X13" i="22"/>
  <c r="W13" i="22"/>
  <c r="V13" i="22"/>
  <c r="U13" i="22"/>
  <c r="T13" i="22"/>
  <c r="AA12" i="22"/>
  <c r="Z12" i="22"/>
  <c r="Y12" i="22"/>
  <c r="X12" i="22"/>
  <c r="W12" i="22"/>
  <c r="V12" i="22"/>
  <c r="U12" i="22"/>
  <c r="T12" i="22"/>
  <c r="AA11" i="22"/>
  <c r="Z11" i="22"/>
  <c r="Y11" i="22"/>
  <c r="X11" i="22"/>
  <c r="W11" i="22"/>
  <c r="V11" i="22"/>
  <c r="U11" i="22"/>
  <c r="T11" i="22"/>
  <c r="AA10" i="22"/>
  <c r="Z10" i="22"/>
  <c r="Y10" i="22"/>
  <c r="X10" i="22"/>
  <c r="W10" i="22"/>
  <c r="V10" i="22"/>
  <c r="U10" i="22"/>
  <c r="T10" i="22"/>
  <c r="AA9" i="22"/>
  <c r="Z9" i="22"/>
  <c r="Y9" i="22"/>
  <c r="X9" i="22"/>
  <c r="W9" i="22"/>
  <c r="V9" i="22"/>
  <c r="U9" i="22"/>
  <c r="T9" i="22"/>
  <c r="AA8" i="22"/>
  <c r="Z8" i="22"/>
  <c r="Y8" i="22"/>
  <c r="X8" i="22"/>
  <c r="W8" i="22"/>
  <c r="V8" i="22"/>
  <c r="U8" i="22"/>
  <c r="T8" i="22"/>
  <c r="AA7" i="22"/>
  <c r="Z7" i="22"/>
  <c r="Y7" i="22"/>
  <c r="X7" i="22"/>
  <c r="W7" i="22"/>
  <c r="V7" i="22"/>
  <c r="U7" i="22"/>
  <c r="T7" i="22"/>
  <c r="AA5" i="22"/>
  <c r="Z5" i="22"/>
  <c r="Y5" i="22"/>
  <c r="X5" i="22"/>
  <c r="W5" i="22"/>
  <c r="V5" i="22"/>
  <c r="U5" i="22"/>
  <c r="AE8" i="21"/>
  <c r="AE9" i="21"/>
  <c r="AE10" i="21"/>
  <c r="AE11" i="21"/>
  <c r="AE12" i="21"/>
  <c r="AE13" i="21"/>
  <c r="AE14" i="21"/>
  <c r="AE15" i="21"/>
  <c r="AE16" i="21"/>
  <c r="AE17" i="21"/>
  <c r="AE18" i="21"/>
  <c r="AE19" i="21"/>
  <c r="AE20" i="21"/>
  <c r="AE21" i="21"/>
  <c r="AE22" i="21"/>
  <c r="AE23" i="21"/>
  <c r="AE24" i="21"/>
  <c r="AE25" i="21"/>
  <c r="AE26" i="21"/>
  <c r="AE27" i="21"/>
  <c r="AE28" i="21"/>
  <c r="AE29" i="21"/>
  <c r="AE30" i="21"/>
  <c r="AE7" i="21"/>
  <c r="AA30" i="21"/>
  <c r="Z30" i="21"/>
  <c r="Y30" i="21"/>
  <c r="X30" i="21"/>
  <c r="W30" i="21"/>
  <c r="V30" i="21"/>
  <c r="U30" i="21"/>
  <c r="T30" i="21"/>
  <c r="AA29" i="21"/>
  <c r="Z29" i="21"/>
  <c r="Y29" i="21"/>
  <c r="X29" i="21"/>
  <c r="W29" i="21"/>
  <c r="V29" i="21"/>
  <c r="U29" i="21"/>
  <c r="T29" i="21"/>
  <c r="AA28" i="21"/>
  <c r="Z28" i="21"/>
  <c r="Y28" i="21"/>
  <c r="X28" i="21"/>
  <c r="W28" i="21"/>
  <c r="V28" i="21"/>
  <c r="U28" i="21"/>
  <c r="T28" i="21"/>
  <c r="AA27" i="21"/>
  <c r="Z27" i="21"/>
  <c r="Y27" i="21"/>
  <c r="X27" i="21"/>
  <c r="W27" i="21"/>
  <c r="V27" i="21"/>
  <c r="U27" i="21"/>
  <c r="T27" i="21"/>
  <c r="AA26" i="21"/>
  <c r="Z26" i="21"/>
  <c r="Y26" i="21"/>
  <c r="X26" i="21"/>
  <c r="W26" i="21"/>
  <c r="V26" i="21"/>
  <c r="U26" i="21"/>
  <c r="T26" i="21"/>
  <c r="AA25" i="21"/>
  <c r="Z25" i="21"/>
  <c r="Y25" i="21"/>
  <c r="X25" i="21"/>
  <c r="W25" i="21"/>
  <c r="V25" i="21"/>
  <c r="U25" i="21"/>
  <c r="T25" i="21"/>
  <c r="AA24" i="21"/>
  <c r="Z24" i="21"/>
  <c r="Y24" i="21"/>
  <c r="X24" i="21"/>
  <c r="W24" i="21"/>
  <c r="V24" i="21"/>
  <c r="U24" i="21"/>
  <c r="T24" i="21"/>
  <c r="AA23" i="21"/>
  <c r="Z23" i="21"/>
  <c r="Y23" i="21"/>
  <c r="X23" i="21"/>
  <c r="W23" i="21"/>
  <c r="V23" i="21"/>
  <c r="U23" i="21"/>
  <c r="T23" i="21"/>
  <c r="AA22" i="21"/>
  <c r="Z22" i="21"/>
  <c r="Y22" i="21"/>
  <c r="X22" i="21"/>
  <c r="W22" i="21"/>
  <c r="V22" i="21"/>
  <c r="U22" i="21"/>
  <c r="T22" i="21"/>
  <c r="AA21" i="21"/>
  <c r="Z21" i="21"/>
  <c r="Y21" i="21"/>
  <c r="X21" i="21"/>
  <c r="W21" i="21"/>
  <c r="V21" i="21"/>
  <c r="U21" i="21"/>
  <c r="T21" i="21"/>
  <c r="AA19" i="21"/>
  <c r="Z19" i="21"/>
  <c r="Y19" i="21"/>
  <c r="X19" i="21"/>
  <c r="W19" i="21"/>
  <c r="V19" i="21"/>
  <c r="U19" i="21"/>
  <c r="T19" i="21"/>
  <c r="AA20" i="21"/>
  <c r="Z20" i="21"/>
  <c r="Y20" i="21"/>
  <c r="X20" i="21"/>
  <c r="W20" i="21"/>
  <c r="V20" i="21"/>
  <c r="U20" i="21"/>
  <c r="T20" i="21"/>
  <c r="AA18" i="21"/>
  <c r="Z18" i="21"/>
  <c r="Y18" i="21"/>
  <c r="X18" i="21"/>
  <c r="W18" i="21"/>
  <c r="V18" i="21"/>
  <c r="U18" i="21"/>
  <c r="T18" i="21"/>
  <c r="AA15" i="21"/>
  <c r="Z15" i="21"/>
  <c r="Y15" i="21"/>
  <c r="X15" i="21"/>
  <c r="W15" i="21"/>
  <c r="V15" i="21"/>
  <c r="U15" i="21"/>
  <c r="T15" i="21"/>
  <c r="AA13" i="21"/>
  <c r="Z13" i="21"/>
  <c r="Y13" i="21"/>
  <c r="X13" i="21"/>
  <c r="W13" i="21"/>
  <c r="V13" i="21"/>
  <c r="U13" i="21"/>
  <c r="T13" i="21"/>
  <c r="AA12" i="21"/>
  <c r="Z12" i="21"/>
  <c r="Y12" i="21"/>
  <c r="X12" i="21"/>
  <c r="W12" i="21"/>
  <c r="V12" i="21"/>
  <c r="U12" i="21"/>
  <c r="T12" i="21"/>
  <c r="AA17" i="21"/>
  <c r="Z17" i="21"/>
  <c r="Y17" i="21"/>
  <c r="X17" i="21"/>
  <c r="W17" i="21"/>
  <c r="V17" i="21"/>
  <c r="U17" i="21"/>
  <c r="T17" i="21"/>
  <c r="AA16" i="21"/>
  <c r="Z16" i="21"/>
  <c r="Y16" i="21"/>
  <c r="X16" i="21"/>
  <c r="W16" i="21"/>
  <c r="V16" i="21"/>
  <c r="U16" i="21"/>
  <c r="T16" i="21"/>
  <c r="AA14" i="21"/>
  <c r="Z14" i="21"/>
  <c r="Y14" i="21"/>
  <c r="X14" i="21"/>
  <c r="W14" i="21"/>
  <c r="V14" i="21"/>
  <c r="U14" i="21"/>
  <c r="T14" i="21"/>
  <c r="AA11" i="21"/>
  <c r="Z11" i="21"/>
  <c r="Y11" i="21"/>
  <c r="X11" i="21"/>
  <c r="W11" i="21"/>
  <c r="V11" i="21"/>
  <c r="U11" i="21"/>
  <c r="T11" i="21"/>
  <c r="AA9" i="21"/>
  <c r="Z9" i="21"/>
  <c r="Y9" i="21"/>
  <c r="X9" i="21"/>
  <c r="W9" i="21"/>
  <c r="V9" i="21"/>
  <c r="U9" i="21"/>
  <c r="T9" i="21"/>
  <c r="AA10" i="21"/>
  <c r="Z10" i="21"/>
  <c r="Y10" i="21"/>
  <c r="X10" i="21"/>
  <c r="W10" i="21"/>
  <c r="V10" i="21"/>
  <c r="U10" i="21"/>
  <c r="T10" i="21"/>
  <c r="AA8" i="21"/>
  <c r="Z8" i="21"/>
  <c r="Y8" i="21"/>
  <c r="X8" i="21"/>
  <c r="W8" i="21"/>
  <c r="V8" i="21"/>
  <c r="U8" i="21"/>
  <c r="T8" i="21"/>
  <c r="AA7" i="21"/>
  <c r="Z7" i="21"/>
  <c r="Y7" i="21"/>
  <c r="X7" i="21"/>
  <c r="W7" i="21"/>
  <c r="V7" i="21"/>
  <c r="U7" i="21"/>
  <c r="T7" i="21"/>
  <c r="AA5" i="21"/>
  <c r="Z5" i="21"/>
  <c r="Y5" i="21"/>
  <c r="X5" i="21"/>
  <c r="W5" i="21"/>
  <c r="V5" i="21"/>
  <c r="U5" i="21"/>
  <c r="AA59" i="19"/>
  <c r="Z59" i="19"/>
  <c r="Y59" i="19"/>
  <c r="X59" i="19"/>
  <c r="W59" i="19"/>
  <c r="V59" i="19"/>
  <c r="U59" i="19"/>
  <c r="T59" i="19"/>
  <c r="AA58" i="19"/>
  <c r="Z58" i="19"/>
  <c r="Y58" i="19"/>
  <c r="X58" i="19"/>
  <c r="W58" i="19"/>
  <c r="V58" i="19"/>
  <c r="U58" i="19"/>
  <c r="T58" i="19"/>
  <c r="U57" i="19"/>
  <c r="AA57" i="19"/>
  <c r="Z57" i="19"/>
  <c r="Y57" i="19"/>
  <c r="X57" i="19"/>
  <c r="W57" i="19"/>
  <c r="V57" i="19"/>
  <c r="T57" i="19"/>
  <c r="AA56" i="19"/>
  <c r="Z56" i="19"/>
  <c r="Y56" i="19"/>
  <c r="X56" i="19"/>
  <c r="W56" i="19"/>
  <c r="V56" i="19"/>
  <c r="U56" i="19"/>
  <c r="T56" i="19"/>
  <c r="AA55" i="19"/>
  <c r="W55" i="19"/>
  <c r="Z55" i="19"/>
  <c r="Y55" i="19"/>
  <c r="X55" i="19"/>
  <c r="V55" i="19"/>
  <c r="U55" i="19"/>
  <c r="T55" i="19"/>
  <c r="U54" i="19"/>
  <c r="AA54" i="19"/>
  <c r="Z54" i="19"/>
  <c r="Y54" i="19"/>
  <c r="X54" i="19"/>
  <c r="W54" i="19"/>
  <c r="V54" i="19"/>
  <c r="T54" i="19"/>
  <c r="X53" i="19"/>
  <c r="AA53" i="19"/>
  <c r="Z53" i="19"/>
  <c r="Y53" i="19"/>
  <c r="W53" i="19"/>
  <c r="V53" i="19"/>
  <c r="U53" i="19"/>
  <c r="T53" i="19"/>
  <c r="AA52" i="19"/>
  <c r="W52" i="19"/>
  <c r="Z52" i="19"/>
  <c r="Y52" i="19"/>
  <c r="X52" i="19"/>
  <c r="V52" i="19"/>
  <c r="U52" i="19"/>
  <c r="T52" i="19"/>
  <c r="V51" i="19"/>
  <c r="AA51" i="19"/>
  <c r="Z51" i="19"/>
  <c r="Y51" i="19"/>
  <c r="X51" i="19"/>
  <c r="W51" i="19"/>
  <c r="U51" i="19"/>
  <c r="T51" i="19"/>
  <c r="AA50" i="19"/>
  <c r="Z50" i="19"/>
  <c r="Y50" i="19"/>
  <c r="X50" i="19"/>
  <c r="W50" i="19"/>
  <c r="V50" i="19"/>
  <c r="U50" i="19"/>
  <c r="T50" i="19"/>
  <c r="Y49" i="19"/>
  <c r="AA49" i="19"/>
  <c r="Z49" i="19"/>
  <c r="X49" i="19"/>
  <c r="W49" i="19"/>
  <c r="V49" i="19"/>
  <c r="U49" i="19"/>
  <c r="T49" i="19"/>
  <c r="W48" i="19"/>
  <c r="AA48" i="19"/>
  <c r="Z48" i="19"/>
  <c r="Y48" i="19"/>
  <c r="X48" i="19"/>
  <c r="V48" i="19"/>
  <c r="U48" i="19"/>
  <c r="T48" i="19"/>
  <c r="W47" i="19"/>
  <c r="AA47" i="19"/>
  <c r="Z47" i="19"/>
  <c r="Y47" i="19"/>
  <c r="X47" i="19"/>
  <c r="V47" i="19"/>
  <c r="U47" i="19"/>
  <c r="T47" i="19"/>
  <c r="Z46" i="19"/>
  <c r="Y46" i="19"/>
  <c r="U46" i="19"/>
  <c r="AA46" i="19"/>
  <c r="X46" i="19"/>
  <c r="W46" i="19"/>
  <c r="V46" i="19"/>
  <c r="T46" i="19"/>
  <c r="X45" i="19"/>
  <c r="AA45" i="19"/>
  <c r="Z45" i="19"/>
  <c r="Y45" i="19"/>
  <c r="W45" i="19"/>
  <c r="V45" i="19"/>
  <c r="U45" i="19"/>
  <c r="T45" i="19"/>
  <c r="X44" i="19"/>
  <c r="AA44" i="19"/>
  <c r="Z44" i="19"/>
  <c r="Y44" i="19"/>
  <c r="W44" i="19"/>
  <c r="V44" i="19"/>
  <c r="U44" i="19"/>
  <c r="T44" i="19"/>
  <c r="V43" i="19"/>
  <c r="AA43" i="19"/>
  <c r="Z43" i="19"/>
  <c r="Y43" i="19"/>
  <c r="X43" i="19"/>
  <c r="W43" i="19"/>
  <c r="U43" i="19"/>
  <c r="T43" i="19"/>
  <c r="Y42" i="19"/>
  <c r="AA42" i="19"/>
  <c r="Z42" i="19"/>
  <c r="X42" i="19"/>
  <c r="W42" i="19"/>
  <c r="V42" i="19"/>
  <c r="U42" i="19"/>
  <c r="T42" i="19"/>
  <c r="W41" i="19"/>
  <c r="AA41" i="19"/>
  <c r="Z41" i="19"/>
  <c r="Y41" i="19"/>
  <c r="X41" i="19"/>
  <c r="V41" i="19"/>
  <c r="U41" i="19"/>
  <c r="T41" i="19"/>
  <c r="Z40" i="19"/>
  <c r="W40" i="19"/>
  <c r="AA40" i="19"/>
  <c r="Y40" i="19"/>
  <c r="X40" i="19"/>
  <c r="V40" i="19"/>
  <c r="U40" i="19"/>
  <c r="T40" i="19"/>
  <c r="X39" i="19"/>
  <c r="AA39" i="19"/>
  <c r="Z39" i="19"/>
  <c r="Y39" i="19"/>
  <c r="W39" i="19"/>
  <c r="V39" i="19"/>
  <c r="U39" i="19"/>
  <c r="T39" i="19"/>
  <c r="X38" i="19"/>
  <c r="W38" i="19"/>
  <c r="AA38" i="19"/>
  <c r="Z38" i="19"/>
  <c r="Y38" i="19"/>
  <c r="V38" i="19"/>
  <c r="U38" i="19"/>
  <c r="T38" i="19"/>
  <c r="X37" i="19"/>
  <c r="W37" i="19"/>
  <c r="AA37" i="19"/>
  <c r="Z37" i="19"/>
  <c r="Y37" i="19"/>
  <c r="V37" i="19"/>
  <c r="U37" i="19"/>
  <c r="T37" i="19"/>
  <c r="Y36" i="19"/>
  <c r="W36" i="19"/>
  <c r="AA36" i="19"/>
  <c r="Z36" i="19"/>
  <c r="X36" i="19"/>
  <c r="V36" i="19"/>
  <c r="U36" i="19"/>
  <c r="T36" i="19"/>
  <c r="Y35" i="19"/>
  <c r="X35" i="19"/>
  <c r="AA35" i="19"/>
  <c r="Z35" i="19"/>
  <c r="W35" i="19"/>
  <c r="V35" i="19"/>
  <c r="U35" i="19"/>
  <c r="T35" i="19"/>
  <c r="Y34" i="19"/>
  <c r="AA34" i="19"/>
  <c r="Z34" i="19"/>
  <c r="X34" i="19"/>
  <c r="W34" i="19"/>
  <c r="V34" i="19"/>
  <c r="U34" i="19"/>
  <c r="T34" i="19"/>
  <c r="Z33" i="19"/>
  <c r="AA33" i="19"/>
  <c r="Y33" i="19"/>
  <c r="X33" i="19"/>
  <c r="W33" i="19"/>
  <c r="V33" i="19"/>
  <c r="U33" i="19"/>
  <c r="T33" i="19"/>
  <c r="Z32" i="19"/>
  <c r="Y32" i="19"/>
  <c r="U32" i="19"/>
  <c r="AA32" i="19"/>
  <c r="X32" i="19"/>
  <c r="W32" i="19"/>
  <c r="V32" i="19"/>
  <c r="T32" i="19"/>
  <c r="Z31" i="19"/>
  <c r="AA31" i="19"/>
  <c r="Y31" i="19"/>
  <c r="X31" i="19"/>
  <c r="W31" i="19"/>
  <c r="V31" i="19"/>
  <c r="U31" i="19"/>
  <c r="T31" i="19"/>
  <c r="W30" i="19"/>
  <c r="AA30" i="19"/>
  <c r="Z30" i="19"/>
  <c r="Y30" i="19"/>
  <c r="X30" i="19"/>
  <c r="V30" i="19"/>
  <c r="U30" i="19"/>
  <c r="T30" i="19"/>
  <c r="Z29" i="19"/>
  <c r="V29" i="19"/>
  <c r="U29" i="19"/>
  <c r="AA29" i="19"/>
  <c r="Y29" i="19"/>
  <c r="X29" i="19"/>
  <c r="W29" i="19"/>
  <c r="T29" i="19"/>
  <c r="X28" i="19"/>
  <c r="AA28" i="19"/>
  <c r="Z28" i="19"/>
  <c r="Y28" i="19"/>
  <c r="W28" i="19"/>
  <c r="V28" i="19"/>
  <c r="U28" i="19"/>
  <c r="T28" i="19"/>
  <c r="X27" i="19"/>
  <c r="AA27" i="19"/>
  <c r="Z27" i="19"/>
  <c r="Y27" i="19"/>
  <c r="W27" i="19"/>
  <c r="V27" i="19"/>
  <c r="U27" i="19"/>
  <c r="T27" i="19"/>
  <c r="V26" i="19"/>
  <c r="AA26" i="19"/>
  <c r="Z26" i="19"/>
  <c r="Y26" i="19"/>
  <c r="X26" i="19"/>
  <c r="W26" i="19"/>
  <c r="U26" i="19"/>
  <c r="T26" i="19"/>
  <c r="V25" i="19"/>
  <c r="AA25" i="19"/>
  <c r="Z25" i="19"/>
  <c r="Y25" i="19"/>
  <c r="X25" i="19"/>
  <c r="W25" i="19"/>
  <c r="U25" i="19"/>
  <c r="T25" i="19"/>
  <c r="Y24" i="19"/>
  <c r="AA24" i="19"/>
  <c r="Z24" i="19"/>
  <c r="X24" i="19"/>
  <c r="W24" i="19"/>
  <c r="V24" i="19"/>
  <c r="U24" i="19"/>
  <c r="T24" i="19"/>
  <c r="W23" i="19"/>
  <c r="AA23" i="19"/>
  <c r="Z23" i="19"/>
  <c r="Y23" i="19"/>
  <c r="X23" i="19"/>
  <c r="V23" i="19"/>
  <c r="U23" i="19"/>
  <c r="T23" i="19"/>
  <c r="W22" i="19"/>
  <c r="AA22" i="19"/>
  <c r="Z22" i="19"/>
  <c r="Y22" i="19"/>
  <c r="X22" i="19"/>
  <c r="V22" i="19"/>
  <c r="U22" i="19"/>
  <c r="T22" i="19"/>
  <c r="Z21" i="19"/>
  <c r="V21" i="19"/>
  <c r="U21" i="19"/>
  <c r="AA21" i="19"/>
  <c r="Y21" i="19"/>
  <c r="X21" i="19"/>
  <c r="W21" i="19"/>
  <c r="T21" i="19"/>
  <c r="X20" i="19"/>
  <c r="AA20" i="19"/>
  <c r="Z20" i="19"/>
  <c r="Y20" i="19"/>
  <c r="W20" i="19"/>
  <c r="V20" i="19"/>
  <c r="U20" i="19"/>
  <c r="T20" i="19"/>
  <c r="X19" i="19"/>
  <c r="AA19" i="19"/>
  <c r="Z19" i="19"/>
  <c r="Y19" i="19"/>
  <c r="W19" i="19"/>
  <c r="V19" i="19"/>
  <c r="U19" i="19"/>
  <c r="T19" i="19"/>
  <c r="V18" i="19"/>
  <c r="AA18" i="19"/>
  <c r="Z18" i="19"/>
  <c r="Y18" i="19"/>
  <c r="X18" i="19"/>
  <c r="W18" i="19"/>
  <c r="U18" i="19"/>
  <c r="T18" i="19"/>
  <c r="V17" i="19"/>
  <c r="AA17" i="19"/>
  <c r="Z17" i="19"/>
  <c r="Y17" i="19"/>
  <c r="X17" i="19"/>
  <c r="W17" i="19"/>
  <c r="U17" i="19"/>
  <c r="T17" i="19"/>
  <c r="Y16" i="19"/>
  <c r="W16" i="19"/>
  <c r="AA16" i="19"/>
  <c r="Z16" i="19"/>
  <c r="X16" i="19"/>
  <c r="V16" i="19"/>
  <c r="U16" i="19"/>
  <c r="T16" i="19"/>
  <c r="AA15" i="19"/>
  <c r="Z15" i="19"/>
  <c r="W15" i="19"/>
  <c r="V15" i="19"/>
  <c r="Y15" i="19"/>
  <c r="X15" i="19"/>
  <c r="U15" i="19"/>
  <c r="T15" i="19"/>
  <c r="AA14" i="19"/>
  <c r="Z14" i="19"/>
  <c r="W14" i="19"/>
  <c r="V14" i="19"/>
  <c r="U14" i="19"/>
  <c r="Y14" i="19"/>
  <c r="X14" i="19"/>
  <c r="T14" i="19"/>
  <c r="Z13" i="19"/>
  <c r="X13" i="19"/>
  <c r="AA13" i="19"/>
  <c r="Y13" i="19"/>
  <c r="W13" i="19"/>
  <c r="V13" i="19"/>
  <c r="U13" i="19"/>
  <c r="T13" i="19"/>
  <c r="AA12" i="19"/>
  <c r="X12" i="19"/>
  <c r="W12" i="19"/>
  <c r="Z12" i="19"/>
  <c r="Y12" i="19"/>
  <c r="V12" i="19"/>
  <c r="U12" i="19"/>
  <c r="T12" i="19"/>
  <c r="AA11" i="19"/>
  <c r="X11" i="19"/>
  <c r="W11" i="19"/>
  <c r="V11" i="19"/>
  <c r="Z11" i="19"/>
  <c r="Y11" i="19"/>
  <c r="U11" i="19"/>
  <c r="T11" i="19"/>
  <c r="AA10" i="19"/>
  <c r="W10" i="19"/>
  <c r="V10" i="19"/>
  <c r="Z10" i="19"/>
  <c r="Y10" i="19"/>
  <c r="X10" i="19"/>
  <c r="U10" i="19"/>
  <c r="T10" i="19"/>
  <c r="Y9" i="19"/>
  <c r="X9" i="19"/>
  <c r="AA9" i="19"/>
  <c r="Z9" i="19"/>
  <c r="W9" i="19"/>
  <c r="V9" i="19"/>
  <c r="U9" i="19"/>
  <c r="T9" i="19"/>
  <c r="X8" i="19"/>
  <c r="W8" i="19"/>
  <c r="AA8" i="19"/>
  <c r="Z8" i="19"/>
  <c r="Y8" i="19"/>
  <c r="V8" i="19"/>
  <c r="U8" i="19"/>
  <c r="T8" i="19"/>
  <c r="Y7" i="19"/>
  <c r="W7" i="19"/>
  <c r="U7" i="19"/>
  <c r="AA7" i="19"/>
  <c r="Z7" i="19"/>
  <c r="X7" i="19"/>
  <c r="V7" i="19"/>
  <c r="T7" i="19"/>
  <c r="AA5" i="19"/>
  <c r="Z5" i="19"/>
  <c r="Y5" i="19"/>
  <c r="X5" i="19"/>
  <c r="W5" i="19"/>
  <c r="V5" i="19"/>
  <c r="U5" i="19"/>
  <c r="S27" i="24" l="1"/>
  <c r="Y23" i="24"/>
  <c r="M27" i="24"/>
  <c r="Y4" i="24"/>
  <c r="Y10" i="24"/>
  <c r="Y15" i="24"/>
  <c r="U27" i="24"/>
  <c r="Y19" i="24"/>
  <c r="Y12" i="24"/>
  <c r="W27" i="24"/>
  <c r="O27" i="24"/>
  <c r="Q27" i="24"/>
  <c r="K27" i="24"/>
  <c r="AB61" i="20"/>
  <c r="AE61" i="20" s="1"/>
  <c r="AC23" i="19"/>
  <c r="AC41" i="19"/>
  <c r="AC49" i="19"/>
  <c r="AC53" i="19"/>
  <c r="AB29" i="20"/>
  <c r="AE29" i="20" s="1"/>
  <c r="AB21" i="20"/>
  <c r="AE21" i="20" s="1"/>
  <c r="AB13" i="20"/>
  <c r="AE13" i="20" s="1"/>
  <c r="AB53" i="20"/>
  <c r="AE53" i="20" s="1"/>
  <c r="AB45" i="20"/>
  <c r="AE45" i="20" s="1"/>
  <c r="AB37" i="20"/>
  <c r="AE37" i="20" s="1"/>
  <c r="AB59" i="20"/>
  <c r="AE59" i="20" s="1"/>
  <c r="AB57" i="20"/>
  <c r="AE57" i="20" s="1"/>
  <c r="AB55" i="20"/>
  <c r="AE55" i="20" s="1"/>
  <c r="AB51" i="20"/>
  <c r="AE51" i="20" s="1"/>
  <c r="AB49" i="20"/>
  <c r="AE49" i="20" s="1"/>
  <c r="AB47" i="20"/>
  <c r="AE47" i="20" s="1"/>
  <c r="AB43" i="20"/>
  <c r="AE43" i="20" s="1"/>
  <c r="AB41" i="20"/>
  <c r="AE41" i="20" s="1"/>
  <c r="AB39" i="20"/>
  <c r="AE39" i="20" s="1"/>
  <c r="AB35" i="20"/>
  <c r="AE35" i="20" s="1"/>
  <c r="AB33" i="20"/>
  <c r="AE33" i="20" s="1"/>
  <c r="AB31" i="20"/>
  <c r="AE31" i="20" s="1"/>
  <c r="AB27" i="20"/>
  <c r="AE27" i="20" s="1"/>
  <c r="AB25" i="20"/>
  <c r="AE25" i="20" s="1"/>
  <c r="AB23" i="20"/>
  <c r="AE23" i="20" s="1"/>
  <c r="AB19" i="20"/>
  <c r="AE19" i="20" s="1"/>
  <c r="AB17" i="20"/>
  <c r="AE17" i="20" s="1"/>
  <c r="AB15" i="20"/>
  <c r="AE15" i="20" s="1"/>
  <c r="AB11" i="20"/>
  <c r="AE11" i="20" s="1"/>
  <c r="AA61" i="20"/>
  <c r="AD61" i="20" s="1"/>
  <c r="AB9" i="20"/>
  <c r="AE9" i="20" s="1"/>
  <c r="AA57" i="20"/>
  <c r="AD57" i="20" s="1"/>
  <c r="AA51" i="20"/>
  <c r="AD51" i="20" s="1"/>
  <c r="AA47" i="20"/>
  <c r="AD47" i="20" s="1"/>
  <c r="AA39" i="20"/>
  <c r="AD39" i="20" s="1"/>
  <c r="AA35" i="20"/>
  <c r="AD35" i="20" s="1"/>
  <c r="AA31" i="20"/>
  <c r="AD31" i="20" s="1"/>
  <c r="AA27" i="20"/>
  <c r="AD27" i="20" s="1"/>
  <c r="AA23" i="20"/>
  <c r="AD23" i="20" s="1"/>
  <c r="AA17" i="20"/>
  <c r="AD17" i="20" s="1"/>
  <c r="AA13" i="20"/>
  <c r="AD13" i="20" s="1"/>
  <c r="AB60" i="20"/>
  <c r="AE60" i="20" s="1"/>
  <c r="AB58" i="20"/>
  <c r="AE58" i="20" s="1"/>
  <c r="AB56" i="20"/>
  <c r="AE56" i="20" s="1"/>
  <c r="AB54" i="20"/>
  <c r="AE54" i="20" s="1"/>
  <c r="AB52" i="20"/>
  <c r="AE52" i="20" s="1"/>
  <c r="AB50" i="20"/>
  <c r="AE50" i="20" s="1"/>
  <c r="AB48" i="20"/>
  <c r="AE48" i="20" s="1"/>
  <c r="AB46" i="20"/>
  <c r="AE46" i="20" s="1"/>
  <c r="AB44" i="20"/>
  <c r="AE44" i="20" s="1"/>
  <c r="AB42" i="20"/>
  <c r="AE42" i="20" s="1"/>
  <c r="AB40" i="20"/>
  <c r="AE40" i="20" s="1"/>
  <c r="AB38" i="20"/>
  <c r="AE38" i="20" s="1"/>
  <c r="AB36" i="20"/>
  <c r="AE36" i="20" s="1"/>
  <c r="AB34" i="20"/>
  <c r="AE34" i="20" s="1"/>
  <c r="AB32" i="20"/>
  <c r="AE32" i="20" s="1"/>
  <c r="AB30" i="20"/>
  <c r="AE30" i="20" s="1"/>
  <c r="AB28" i="20"/>
  <c r="AE28" i="20" s="1"/>
  <c r="AB26" i="20"/>
  <c r="AE26" i="20" s="1"/>
  <c r="AB24" i="20"/>
  <c r="AE24" i="20" s="1"/>
  <c r="AB22" i="20"/>
  <c r="AE22" i="20" s="1"/>
  <c r="AB20" i="20"/>
  <c r="AE20" i="20" s="1"/>
  <c r="AB18" i="20"/>
  <c r="AE18" i="20" s="1"/>
  <c r="AB16" i="20"/>
  <c r="AE16" i="20" s="1"/>
  <c r="AB14" i="20"/>
  <c r="AE14" i="20" s="1"/>
  <c r="AB12" i="20"/>
  <c r="AE12" i="20" s="1"/>
  <c r="AB10" i="20"/>
  <c r="AE10" i="20" s="1"/>
  <c r="AA59" i="20"/>
  <c r="AD59" i="20" s="1"/>
  <c r="AA53" i="20"/>
  <c r="AD53" i="20" s="1"/>
  <c r="AA45" i="20"/>
  <c r="AD45" i="20" s="1"/>
  <c r="AA41" i="20"/>
  <c r="AD41" i="20" s="1"/>
  <c r="AA37" i="20"/>
  <c r="AD37" i="20" s="1"/>
  <c r="AA33" i="20"/>
  <c r="AD33" i="20" s="1"/>
  <c r="AA29" i="20"/>
  <c r="AD29" i="20" s="1"/>
  <c r="AA25" i="20"/>
  <c r="AD25" i="20" s="1"/>
  <c r="AA21" i="20"/>
  <c r="AD21" i="20" s="1"/>
  <c r="AA15" i="20"/>
  <c r="AD15" i="20" s="1"/>
  <c r="AA11" i="20"/>
  <c r="AD11" i="20" s="1"/>
  <c r="AA9" i="20"/>
  <c r="AD9" i="20" s="1"/>
  <c r="AA60" i="20"/>
  <c r="AD60" i="20" s="1"/>
  <c r="AA58" i="20"/>
  <c r="AD58" i="20" s="1"/>
  <c r="AA56" i="20"/>
  <c r="AD56" i="20" s="1"/>
  <c r="AA54" i="20"/>
  <c r="AD54" i="20" s="1"/>
  <c r="AA52" i="20"/>
  <c r="AD52" i="20" s="1"/>
  <c r="AA50" i="20"/>
  <c r="AD50" i="20" s="1"/>
  <c r="AA48" i="20"/>
  <c r="AD48" i="20" s="1"/>
  <c r="AA46" i="20"/>
  <c r="AD46" i="20" s="1"/>
  <c r="AA44" i="20"/>
  <c r="AD44" i="20" s="1"/>
  <c r="AA42" i="20"/>
  <c r="AD42" i="20" s="1"/>
  <c r="AA40" i="20"/>
  <c r="AD40" i="20" s="1"/>
  <c r="AA38" i="20"/>
  <c r="AD38" i="20" s="1"/>
  <c r="AA36" i="20"/>
  <c r="AD36" i="20" s="1"/>
  <c r="AA34" i="20"/>
  <c r="AD34" i="20" s="1"/>
  <c r="AA32" i="20"/>
  <c r="AD32" i="20" s="1"/>
  <c r="AA30" i="20"/>
  <c r="AD30" i="20" s="1"/>
  <c r="AA28" i="20"/>
  <c r="AD28" i="20" s="1"/>
  <c r="AA26" i="20"/>
  <c r="AD26" i="20" s="1"/>
  <c r="AA24" i="20"/>
  <c r="AD24" i="20" s="1"/>
  <c r="AA22" i="20"/>
  <c r="AD22" i="20" s="1"/>
  <c r="AA20" i="20"/>
  <c r="AD20" i="20" s="1"/>
  <c r="AA18" i="20"/>
  <c r="AD18" i="20" s="1"/>
  <c r="AA16" i="20"/>
  <c r="AD16" i="20" s="1"/>
  <c r="AA14" i="20"/>
  <c r="AD14" i="20" s="1"/>
  <c r="AA12" i="20"/>
  <c r="AD12" i="20" s="1"/>
  <c r="AA10" i="20"/>
  <c r="AD10" i="20" s="1"/>
  <c r="AA55" i="20"/>
  <c r="AD55" i="20" s="1"/>
  <c r="AA49" i="20"/>
  <c r="AD49" i="20" s="1"/>
  <c r="AA43" i="20"/>
  <c r="AD43" i="20" s="1"/>
  <c r="AA19" i="20"/>
  <c r="AD19" i="20" s="1"/>
  <c r="AC15" i="19"/>
  <c r="AC21" i="19"/>
  <c r="AC29" i="19"/>
  <c r="AC38" i="19"/>
  <c r="AC39" i="19"/>
  <c r="AC18" i="19"/>
  <c r="AC26" i="19"/>
  <c r="AC37" i="19"/>
  <c r="AC43" i="19"/>
  <c r="AC51" i="19"/>
  <c r="AC54" i="19"/>
  <c r="AC19" i="19"/>
  <c r="AC24" i="19"/>
  <c r="AC28" i="19"/>
  <c r="AC42" i="19"/>
  <c r="AC44" i="19"/>
  <c r="AC59" i="19"/>
  <c r="AC11" i="19"/>
  <c r="AC48" i="19"/>
  <c r="AC12" i="19"/>
  <c r="AC8" i="19"/>
  <c r="AC16" i="19"/>
  <c r="AC20" i="19"/>
  <c r="AC9" i="19"/>
  <c r="AC13" i="19"/>
  <c r="AC27" i="19"/>
  <c r="AC7" i="19"/>
  <c r="AC22" i="19"/>
  <c r="AC31" i="19"/>
  <c r="AC30" i="19"/>
  <c r="AC10" i="19"/>
  <c r="AC32" i="19"/>
  <c r="AC33" i="19"/>
  <c r="AC34" i="19"/>
  <c r="AC35" i="19"/>
  <c r="AC46" i="19"/>
  <c r="AC14" i="19"/>
  <c r="AC17" i="19"/>
  <c r="AC25" i="19"/>
  <c r="AC47" i="19"/>
  <c r="AC52" i="19"/>
  <c r="AC56" i="19"/>
  <c r="AC36" i="19"/>
  <c r="AC40" i="19"/>
  <c r="AC45" i="19"/>
  <c r="AC50" i="19"/>
  <c r="AC58" i="19"/>
  <c r="AC55" i="19"/>
  <c r="AC57" i="19"/>
  <c r="Y27" i="24" l="1"/>
  <c r="AF14" i="19"/>
  <c r="AF8" i="19"/>
  <c r="AF15" i="19"/>
  <c r="AF12" i="19"/>
  <c r="AF19" i="19"/>
  <c r="AF24" i="19"/>
  <c r="AF22" i="19"/>
  <c r="AF10" i="19"/>
  <c r="AF20" i="19"/>
  <c r="AF26" i="19"/>
  <c r="AF29" i="19"/>
  <c r="AF13" i="19"/>
  <c r="AF9" i="19"/>
  <c r="AF25" i="19"/>
  <c r="AF7" i="19"/>
  <c r="AF17" i="19"/>
  <c r="AF30" i="19"/>
  <c r="AF27" i="19"/>
  <c r="AF16" i="19"/>
  <c r="AF11" i="19"/>
  <c r="AF28" i="19"/>
  <c r="AF18" i="19"/>
  <c r="AF21" i="19"/>
  <c r="AF23" i="19"/>
  <c r="AE43" i="19"/>
  <c r="AE44" i="19"/>
  <c r="AE47" i="19"/>
  <c r="AF47" i="19"/>
  <c r="AE31" i="19"/>
  <c r="AF43" i="19"/>
  <c r="AF31" i="19"/>
  <c r="AF36" i="19"/>
  <c r="AE36" i="19"/>
  <c r="AE13" i="19"/>
  <c r="AE24" i="19"/>
  <c r="AF53" i="19"/>
  <c r="AF39" i="19"/>
  <c r="AE26" i="19"/>
  <c r="AE42" i="19"/>
  <c r="AE28" i="19"/>
  <c r="AF55" i="19"/>
  <c r="AE55" i="19"/>
  <c r="AE14" i="19"/>
  <c r="AF51" i="19"/>
  <c r="AE59" i="19"/>
  <c r="AE29" i="19"/>
  <c r="AE32" i="19"/>
  <c r="AF32" i="19"/>
  <c r="AE22" i="19"/>
  <c r="AF59" i="19"/>
  <c r="AE54" i="19"/>
  <c r="AF35" i="19"/>
  <c r="AE35" i="19"/>
  <c r="AE10" i="19"/>
  <c r="AE7" i="19"/>
  <c r="AE21" i="19"/>
  <c r="AE9" i="19"/>
  <c r="AE49" i="19"/>
  <c r="AE20" i="19"/>
  <c r="AF42" i="19"/>
  <c r="AE18" i="19"/>
  <c r="AE19" i="19"/>
  <c r="AF46" i="19"/>
  <c r="AE46" i="19"/>
  <c r="AE33" i="19"/>
  <c r="AF33" i="19"/>
  <c r="AE25" i="19"/>
  <c r="AE51" i="19"/>
  <c r="AE27" i="19"/>
  <c r="AE58" i="19"/>
  <c r="AF58" i="19"/>
  <c r="AF56" i="19"/>
  <c r="AE56" i="19"/>
  <c r="AF57" i="19"/>
  <c r="AE57" i="19"/>
  <c r="AE50" i="19"/>
  <c r="AF50" i="19"/>
  <c r="AF45" i="19"/>
  <c r="AE45" i="19"/>
  <c r="AF52" i="19"/>
  <c r="AE52" i="19"/>
  <c r="AE17" i="19"/>
  <c r="AF54" i="19"/>
  <c r="AF34" i="19"/>
  <c r="AE34" i="19"/>
  <c r="AE30" i="19"/>
  <c r="AF44" i="19"/>
  <c r="AF37" i="19"/>
  <c r="AE38" i="19"/>
  <c r="AF49" i="19"/>
  <c r="AE16" i="19"/>
  <c r="AE41" i="19"/>
  <c r="AE23" i="19"/>
  <c r="AE12" i="19"/>
  <c r="AE40" i="19"/>
  <c r="AF40" i="19"/>
  <c r="AE37" i="19"/>
  <c r="AE15" i="19"/>
  <c r="AF38" i="19"/>
  <c r="AE53" i="19"/>
  <c r="AE39" i="19"/>
  <c r="AE8" i="19"/>
  <c r="AF41" i="19"/>
  <c r="AF48" i="19"/>
  <c r="AE48" i="19"/>
  <c r="AE11" i="19"/>
  <c r="BQ7" i="4"/>
  <c r="CD7" i="4" s="1"/>
  <c r="BR7" i="4"/>
  <c r="BS7" i="4"/>
  <c r="BT7" i="4"/>
  <c r="BU7" i="4"/>
  <c r="BV7" i="4"/>
  <c r="BW7" i="4"/>
  <c r="BX7" i="4"/>
  <c r="BY7" i="4"/>
  <c r="BZ7" i="4"/>
  <c r="CA7" i="4"/>
  <c r="CB7" i="4"/>
  <c r="BT63" i="4"/>
  <c r="CK5" i="4" l="1"/>
  <c r="CG5" i="4"/>
  <c r="CH5" i="4"/>
  <c r="CI5" i="4"/>
  <c r="CJ5" i="4"/>
  <c r="CE5" i="4"/>
  <c r="CF5" i="4"/>
  <c r="CB63" i="4"/>
  <c r="CA63" i="4"/>
  <c r="BZ63" i="4"/>
  <c r="BY63" i="4"/>
  <c r="BX63" i="4"/>
  <c r="BW63" i="4"/>
  <c r="BV63" i="4"/>
  <c r="BU63" i="4"/>
  <c r="CG63" i="4"/>
  <c r="BS63" i="4"/>
  <c r="BR63" i="4"/>
  <c r="BQ63" i="4"/>
  <c r="CB62" i="4"/>
  <c r="CA62" i="4"/>
  <c r="BZ62" i="4"/>
  <c r="BY62" i="4"/>
  <c r="BX62" i="4"/>
  <c r="BW62" i="4"/>
  <c r="BV62" i="4"/>
  <c r="BU62" i="4"/>
  <c r="BT62" i="4"/>
  <c r="BS62" i="4"/>
  <c r="BR62" i="4"/>
  <c r="BQ62" i="4"/>
  <c r="CB61" i="4"/>
  <c r="CA61" i="4"/>
  <c r="BZ61" i="4"/>
  <c r="BY61" i="4"/>
  <c r="BX61" i="4"/>
  <c r="BW61" i="4"/>
  <c r="BV61" i="4"/>
  <c r="BU61" i="4"/>
  <c r="BT61" i="4"/>
  <c r="BS61" i="4"/>
  <c r="BR61" i="4"/>
  <c r="BQ61" i="4"/>
  <c r="CB60" i="4"/>
  <c r="CA60" i="4"/>
  <c r="BZ60" i="4"/>
  <c r="BY60" i="4"/>
  <c r="BX60" i="4"/>
  <c r="BW60" i="4"/>
  <c r="BV60" i="4"/>
  <c r="BU60" i="4"/>
  <c r="BT60" i="4"/>
  <c r="BS60" i="4"/>
  <c r="BR60" i="4"/>
  <c r="BQ60" i="4"/>
  <c r="CB59" i="4"/>
  <c r="CA59" i="4"/>
  <c r="BZ59" i="4"/>
  <c r="BY59" i="4"/>
  <c r="BX59" i="4"/>
  <c r="BW59" i="4"/>
  <c r="BV59" i="4"/>
  <c r="BU59" i="4"/>
  <c r="BT59" i="4"/>
  <c r="BS59" i="4"/>
  <c r="BR59" i="4"/>
  <c r="BQ59" i="4"/>
  <c r="CB58" i="4"/>
  <c r="CA58" i="4"/>
  <c r="BZ58" i="4"/>
  <c r="BY58" i="4"/>
  <c r="BX58" i="4"/>
  <c r="CK58" i="4" s="1"/>
  <c r="BW58" i="4"/>
  <c r="CJ58" i="4" s="1"/>
  <c r="BV58" i="4"/>
  <c r="CI58" i="4" s="1"/>
  <c r="BU58" i="4"/>
  <c r="CH58" i="4" s="1"/>
  <c r="BT58" i="4"/>
  <c r="CG58" i="4" s="1"/>
  <c r="BS58" i="4"/>
  <c r="CF58" i="4" s="1"/>
  <c r="BR58" i="4"/>
  <c r="CE58" i="4" s="1"/>
  <c r="BQ58" i="4"/>
  <c r="CD58" i="4" s="1"/>
  <c r="CB57" i="4"/>
  <c r="CA57" i="4"/>
  <c r="BZ57" i="4"/>
  <c r="BY57" i="4"/>
  <c r="BX57" i="4"/>
  <c r="BW57" i="4"/>
  <c r="BV57" i="4"/>
  <c r="BU57" i="4"/>
  <c r="BT57" i="4"/>
  <c r="BS57" i="4"/>
  <c r="BR57" i="4"/>
  <c r="BQ57" i="4"/>
  <c r="CB56" i="4"/>
  <c r="CA56" i="4"/>
  <c r="BZ56" i="4"/>
  <c r="BY56" i="4"/>
  <c r="BX56" i="4"/>
  <c r="BW56" i="4"/>
  <c r="BV56" i="4"/>
  <c r="BU56" i="4"/>
  <c r="BT56" i="4"/>
  <c r="BS56" i="4"/>
  <c r="BR56" i="4"/>
  <c r="BQ56" i="4"/>
  <c r="CB55" i="4"/>
  <c r="CA55" i="4"/>
  <c r="BZ55" i="4"/>
  <c r="BY55" i="4"/>
  <c r="BX55" i="4"/>
  <c r="BW55" i="4"/>
  <c r="BV55" i="4"/>
  <c r="BU55" i="4"/>
  <c r="BT55" i="4"/>
  <c r="BS55" i="4"/>
  <c r="BR55" i="4"/>
  <c r="BQ55" i="4"/>
  <c r="CB54" i="4"/>
  <c r="CA54" i="4"/>
  <c r="BZ54" i="4"/>
  <c r="BY54" i="4"/>
  <c r="BX54" i="4"/>
  <c r="BW54" i="4"/>
  <c r="BV54" i="4"/>
  <c r="BU54" i="4"/>
  <c r="BT54" i="4"/>
  <c r="BS54" i="4"/>
  <c r="BR54" i="4"/>
  <c r="BQ54" i="4"/>
  <c r="CB53" i="4"/>
  <c r="CA53" i="4"/>
  <c r="BZ53" i="4"/>
  <c r="BY53" i="4"/>
  <c r="BX53" i="4"/>
  <c r="BW53" i="4"/>
  <c r="BV53" i="4"/>
  <c r="BU53" i="4"/>
  <c r="BT53" i="4"/>
  <c r="BS53" i="4"/>
  <c r="BR53" i="4"/>
  <c r="BQ53" i="4"/>
  <c r="CB52" i="4"/>
  <c r="CA52" i="4"/>
  <c r="BZ52" i="4"/>
  <c r="BY52" i="4"/>
  <c r="BX52" i="4"/>
  <c r="BW52" i="4"/>
  <c r="BV52" i="4"/>
  <c r="BU52" i="4"/>
  <c r="BT52" i="4"/>
  <c r="BS52" i="4"/>
  <c r="BR52" i="4"/>
  <c r="BQ52" i="4"/>
  <c r="CB51" i="4"/>
  <c r="CA51" i="4"/>
  <c r="BZ51" i="4"/>
  <c r="BY51" i="4"/>
  <c r="BX51" i="4"/>
  <c r="BW51" i="4"/>
  <c r="BV51" i="4"/>
  <c r="BU51" i="4"/>
  <c r="BT51" i="4"/>
  <c r="BS51" i="4"/>
  <c r="BR51" i="4"/>
  <c r="BQ51" i="4"/>
  <c r="CB50" i="4"/>
  <c r="CA50" i="4"/>
  <c r="BZ50" i="4"/>
  <c r="BY50" i="4"/>
  <c r="BX50" i="4"/>
  <c r="BW50" i="4"/>
  <c r="BV50" i="4"/>
  <c r="BU50" i="4"/>
  <c r="BT50" i="4"/>
  <c r="BS50" i="4"/>
  <c r="BR50" i="4"/>
  <c r="BQ50" i="4"/>
  <c r="CB49" i="4"/>
  <c r="CA49" i="4"/>
  <c r="BZ49" i="4"/>
  <c r="BY49" i="4"/>
  <c r="BX49" i="4"/>
  <c r="BW49" i="4"/>
  <c r="BV49" i="4"/>
  <c r="BU49" i="4"/>
  <c r="BT49" i="4"/>
  <c r="BS49" i="4"/>
  <c r="BR49" i="4"/>
  <c r="BQ49" i="4"/>
  <c r="CB48" i="4"/>
  <c r="CA48" i="4"/>
  <c r="BZ48" i="4"/>
  <c r="BY48" i="4"/>
  <c r="BX48" i="4"/>
  <c r="BW48" i="4"/>
  <c r="BV48" i="4"/>
  <c r="BU48" i="4"/>
  <c r="BT48" i="4"/>
  <c r="BS48" i="4"/>
  <c r="BR48" i="4"/>
  <c r="BQ48" i="4"/>
  <c r="CB47" i="4"/>
  <c r="CA47" i="4"/>
  <c r="BZ47" i="4"/>
  <c r="BY47" i="4"/>
  <c r="BX47" i="4"/>
  <c r="BW47" i="4"/>
  <c r="BV47" i="4"/>
  <c r="BU47" i="4"/>
  <c r="BT47" i="4"/>
  <c r="BS47" i="4"/>
  <c r="BR47" i="4"/>
  <c r="BQ47" i="4"/>
  <c r="CB46" i="4"/>
  <c r="CA46" i="4"/>
  <c r="BZ46" i="4"/>
  <c r="BY46" i="4"/>
  <c r="BX46" i="4"/>
  <c r="BW46" i="4"/>
  <c r="BV46" i="4"/>
  <c r="BU46" i="4"/>
  <c r="BT46" i="4"/>
  <c r="BS46" i="4"/>
  <c r="BR46" i="4"/>
  <c r="BQ46" i="4"/>
  <c r="CB45" i="4"/>
  <c r="CA45" i="4"/>
  <c r="BZ45" i="4"/>
  <c r="BY45" i="4"/>
  <c r="BX45" i="4"/>
  <c r="CK45" i="4" s="1"/>
  <c r="BW45" i="4"/>
  <c r="CJ45" i="4" s="1"/>
  <c r="BV45" i="4"/>
  <c r="CI45" i="4" s="1"/>
  <c r="BU45" i="4"/>
  <c r="CH45" i="4" s="1"/>
  <c r="BT45" i="4"/>
  <c r="CG45" i="4" s="1"/>
  <c r="BS45" i="4"/>
  <c r="CF45" i="4" s="1"/>
  <c r="BR45" i="4"/>
  <c r="CE45" i="4" s="1"/>
  <c r="BQ45" i="4"/>
  <c r="CD45" i="4" s="1"/>
  <c r="CB44" i="4"/>
  <c r="CA44" i="4"/>
  <c r="BZ44" i="4"/>
  <c r="BY44" i="4"/>
  <c r="BX44" i="4"/>
  <c r="BW44" i="4"/>
  <c r="BV44" i="4"/>
  <c r="BU44" i="4"/>
  <c r="BT44" i="4"/>
  <c r="BS44" i="4"/>
  <c r="BR44" i="4"/>
  <c r="BQ44" i="4"/>
  <c r="CB43" i="4"/>
  <c r="CA43" i="4"/>
  <c r="BZ43" i="4"/>
  <c r="BY43" i="4"/>
  <c r="BX43" i="4"/>
  <c r="BW43" i="4"/>
  <c r="BV43" i="4"/>
  <c r="BU43" i="4"/>
  <c r="BT43" i="4"/>
  <c r="BS43" i="4"/>
  <c r="BR43" i="4"/>
  <c r="BQ43" i="4"/>
  <c r="CB42" i="4"/>
  <c r="CA42" i="4"/>
  <c r="BZ42" i="4"/>
  <c r="BY42" i="4"/>
  <c r="BX42" i="4"/>
  <c r="BW42" i="4"/>
  <c r="BV42" i="4"/>
  <c r="BU42" i="4"/>
  <c r="BT42" i="4"/>
  <c r="BS42" i="4"/>
  <c r="BR42" i="4"/>
  <c r="BQ42" i="4"/>
  <c r="CB41" i="4"/>
  <c r="CA41" i="4"/>
  <c r="BZ41" i="4"/>
  <c r="BY41" i="4"/>
  <c r="BX41" i="4"/>
  <c r="BW41" i="4"/>
  <c r="BV41" i="4"/>
  <c r="BU41" i="4"/>
  <c r="BT41" i="4"/>
  <c r="BS41" i="4"/>
  <c r="BR41" i="4"/>
  <c r="BQ41" i="4"/>
  <c r="CB40" i="4"/>
  <c r="CA40" i="4"/>
  <c r="BZ40" i="4"/>
  <c r="BY40" i="4"/>
  <c r="BX40" i="4"/>
  <c r="BW40" i="4"/>
  <c r="BV40" i="4"/>
  <c r="BU40" i="4"/>
  <c r="BT40" i="4"/>
  <c r="BS40" i="4"/>
  <c r="BR40" i="4"/>
  <c r="BQ40" i="4"/>
  <c r="CB39" i="4"/>
  <c r="CA39" i="4"/>
  <c r="BZ39" i="4"/>
  <c r="BY39" i="4"/>
  <c r="BX39" i="4"/>
  <c r="BW39" i="4"/>
  <c r="BV39" i="4"/>
  <c r="BU39" i="4"/>
  <c r="BT39" i="4"/>
  <c r="BS39" i="4"/>
  <c r="BR39" i="4"/>
  <c r="BQ39" i="4"/>
  <c r="CB38" i="4"/>
  <c r="CA38" i="4"/>
  <c r="BZ38" i="4"/>
  <c r="BY38" i="4"/>
  <c r="BX38" i="4"/>
  <c r="BW38" i="4"/>
  <c r="BV38" i="4"/>
  <c r="BU38" i="4"/>
  <c r="BT38" i="4"/>
  <c r="BS38" i="4"/>
  <c r="BR38" i="4"/>
  <c r="BQ38" i="4"/>
  <c r="CB37" i="4"/>
  <c r="CA37" i="4"/>
  <c r="BZ37" i="4"/>
  <c r="BY37" i="4"/>
  <c r="BX37" i="4"/>
  <c r="BW37" i="4"/>
  <c r="BV37" i="4"/>
  <c r="BU37" i="4"/>
  <c r="BT37" i="4"/>
  <c r="BS37" i="4"/>
  <c r="BR37" i="4"/>
  <c r="BQ37" i="4"/>
  <c r="CB36" i="4"/>
  <c r="CA36" i="4"/>
  <c r="BZ36" i="4"/>
  <c r="BY36" i="4"/>
  <c r="BX36" i="4"/>
  <c r="BW36" i="4"/>
  <c r="BV36" i="4"/>
  <c r="BU36" i="4"/>
  <c r="BT36" i="4"/>
  <c r="BS36" i="4"/>
  <c r="BR36" i="4"/>
  <c r="BQ36" i="4"/>
  <c r="CB35" i="4"/>
  <c r="CA35" i="4"/>
  <c r="BZ35" i="4"/>
  <c r="BY35" i="4"/>
  <c r="BX35" i="4"/>
  <c r="BW35" i="4"/>
  <c r="BV35" i="4"/>
  <c r="BU35" i="4"/>
  <c r="BT35" i="4"/>
  <c r="BS35" i="4"/>
  <c r="BR35" i="4"/>
  <c r="BQ35" i="4"/>
  <c r="CB34" i="4"/>
  <c r="CA34" i="4"/>
  <c r="BZ34" i="4"/>
  <c r="BY34" i="4"/>
  <c r="BX34" i="4"/>
  <c r="BW34" i="4"/>
  <c r="BV34" i="4"/>
  <c r="BU34" i="4"/>
  <c r="BT34" i="4"/>
  <c r="BS34" i="4"/>
  <c r="BR34" i="4"/>
  <c r="BQ34" i="4"/>
  <c r="CB33" i="4"/>
  <c r="CA33" i="4"/>
  <c r="BZ33" i="4"/>
  <c r="BY33" i="4"/>
  <c r="BX33" i="4"/>
  <c r="BW33" i="4"/>
  <c r="BV33" i="4"/>
  <c r="BU33" i="4"/>
  <c r="BT33" i="4"/>
  <c r="BS33" i="4"/>
  <c r="BR33" i="4"/>
  <c r="BQ33" i="4"/>
  <c r="CF33" i="4" l="1"/>
  <c r="CJ33" i="4"/>
  <c r="CG34" i="4"/>
  <c r="CK34" i="4"/>
  <c r="CD35" i="4"/>
  <c r="CI36" i="4"/>
  <c r="CH39" i="4"/>
  <c r="CE40" i="4"/>
  <c r="CI40" i="4"/>
  <c r="CF41" i="4"/>
  <c r="CJ41" i="4"/>
  <c r="CG42" i="4"/>
  <c r="CK42" i="4"/>
  <c r="CD43" i="4"/>
  <c r="CH43" i="4"/>
  <c r="CG46" i="4"/>
  <c r="CK46" i="4"/>
  <c r="CF49" i="4"/>
  <c r="CJ49" i="4"/>
  <c r="CG50" i="4"/>
  <c r="CK50" i="4"/>
  <c r="CI52" i="4"/>
  <c r="CD55" i="4"/>
  <c r="CH55" i="4"/>
  <c r="CF60" i="4"/>
  <c r="CJ60" i="4"/>
  <c r="CD62" i="4"/>
  <c r="CH62" i="4"/>
  <c r="CI39" i="4"/>
  <c r="CF40" i="4"/>
  <c r="CJ40" i="4"/>
  <c r="CG41" i="4"/>
  <c r="CK41" i="4"/>
  <c r="CE43" i="4"/>
  <c r="CI43" i="4"/>
  <c r="CD46" i="4"/>
  <c r="CH46" i="4"/>
  <c r="CG49" i="4"/>
  <c r="CK49" i="4"/>
  <c r="CE51" i="4"/>
  <c r="CI51" i="4"/>
  <c r="CH54" i="4"/>
  <c r="CE55" i="4"/>
  <c r="CI55" i="4"/>
  <c r="CF56" i="4"/>
  <c r="CD57" i="4"/>
  <c r="CH57" i="4"/>
  <c r="CF59" i="4"/>
  <c r="CG60" i="4"/>
  <c r="CK60" i="4"/>
  <c r="CE62" i="4"/>
  <c r="CI62" i="4"/>
  <c r="CD33" i="4"/>
  <c r="CH33" i="4"/>
  <c r="CE34" i="4"/>
  <c r="CI34" i="4"/>
  <c r="CF35" i="4"/>
  <c r="CJ35" i="4"/>
  <c r="CG36" i="4"/>
  <c r="CK36" i="4"/>
  <c r="CD37" i="4"/>
  <c r="CH37" i="4"/>
  <c r="CE38" i="4"/>
  <c r="CI38" i="4"/>
  <c r="CF39" i="4"/>
  <c r="CJ39" i="4"/>
  <c r="CG40" i="4"/>
  <c r="CK40" i="4"/>
  <c r="CD41" i="4"/>
  <c r="CH41" i="4"/>
  <c r="CE42" i="4"/>
  <c r="CI42" i="4"/>
  <c r="CF43" i="4"/>
  <c r="CJ43" i="4"/>
  <c r="CG44" i="4"/>
  <c r="CK44" i="4"/>
  <c r="CE46" i="4"/>
  <c r="CI46" i="4"/>
  <c r="CF47" i="4"/>
  <c r="CJ47" i="4"/>
  <c r="CG48" i="4"/>
  <c r="CK48" i="4"/>
  <c r="CD49" i="4"/>
  <c r="CH49" i="4"/>
  <c r="CE50" i="4"/>
  <c r="CI50" i="4"/>
  <c r="CF51" i="4"/>
  <c r="CJ51" i="4"/>
  <c r="CG52" i="4"/>
  <c r="CK52" i="4"/>
  <c r="CD53" i="4"/>
  <c r="CH53" i="4"/>
  <c r="CE54" i="4"/>
  <c r="CI54" i="4"/>
  <c r="CF55" i="4"/>
  <c r="CJ55" i="4"/>
  <c r="CG56" i="4"/>
  <c r="CK56" i="4"/>
  <c r="CE57" i="4"/>
  <c r="CI57" i="4"/>
  <c r="CG59" i="4"/>
  <c r="CK59" i="4"/>
  <c r="CD60" i="4"/>
  <c r="CH60" i="4"/>
  <c r="CE61" i="4"/>
  <c r="CI61" i="4"/>
  <c r="CF62" i="4"/>
  <c r="CJ62" i="4"/>
  <c r="CE63" i="4"/>
  <c r="CI63" i="4"/>
  <c r="CH35" i="4"/>
  <c r="CE36" i="4"/>
  <c r="CF37" i="4"/>
  <c r="CJ37" i="4"/>
  <c r="CG38" i="4"/>
  <c r="CK38" i="4"/>
  <c r="CD39" i="4"/>
  <c r="CE44" i="4"/>
  <c r="CI44" i="4"/>
  <c r="CD47" i="4"/>
  <c r="CH47" i="4"/>
  <c r="CE48" i="4"/>
  <c r="CI48" i="4"/>
  <c r="CD51" i="4"/>
  <c r="CH51" i="4"/>
  <c r="CE52" i="4"/>
  <c r="CF53" i="4"/>
  <c r="CJ53" i="4"/>
  <c r="CG54" i="4"/>
  <c r="CK54" i="4"/>
  <c r="CE56" i="4"/>
  <c r="CI56" i="4"/>
  <c r="CG57" i="4"/>
  <c r="CK57" i="4"/>
  <c r="CE59" i="4"/>
  <c r="CI59" i="4"/>
  <c r="CG61" i="4"/>
  <c r="CK61" i="4"/>
  <c r="CK63" i="4"/>
  <c r="CG33" i="4"/>
  <c r="CK33" i="4"/>
  <c r="CD34" i="4"/>
  <c r="CH34" i="4"/>
  <c r="CE35" i="4"/>
  <c r="CI35" i="4"/>
  <c r="CF36" i="4"/>
  <c r="CJ36" i="4"/>
  <c r="CG37" i="4"/>
  <c r="CK37" i="4"/>
  <c r="CD38" i="4"/>
  <c r="CH38" i="4"/>
  <c r="CE39" i="4"/>
  <c r="CD42" i="4"/>
  <c r="CH42" i="4"/>
  <c r="CF44" i="4"/>
  <c r="CJ44" i="4"/>
  <c r="CE47" i="4"/>
  <c r="CI47" i="4"/>
  <c r="CF48" i="4"/>
  <c r="CJ48" i="4"/>
  <c r="CD50" i="4"/>
  <c r="CH50" i="4"/>
  <c r="CF52" i="4"/>
  <c r="CJ52" i="4"/>
  <c r="CG53" i="4"/>
  <c r="CK53" i="4"/>
  <c r="CD54" i="4"/>
  <c r="CJ56" i="4"/>
  <c r="CJ59" i="4"/>
  <c r="CD61" i="4"/>
  <c r="CH61" i="4"/>
  <c r="CD63" i="4"/>
  <c r="CH63" i="4"/>
  <c r="CE33" i="4"/>
  <c r="CI33" i="4"/>
  <c r="CF34" i="4"/>
  <c r="CJ34" i="4"/>
  <c r="CG35" i="4"/>
  <c r="CK35" i="4"/>
  <c r="CD36" i="4"/>
  <c r="CH36" i="4"/>
  <c r="CE37" i="4"/>
  <c r="CI37" i="4"/>
  <c r="CF38" i="4"/>
  <c r="CJ38" i="4"/>
  <c r="CG39" i="4"/>
  <c r="CK39" i="4"/>
  <c r="CD40" i="4"/>
  <c r="CH40" i="4"/>
  <c r="CE41" i="4"/>
  <c r="CI41" i="4"/>
  <c r="CF42" i="4"/>
  <c r="CJ42" i="4"/>
  <c r="CG43" i="4"/>
  <c r="CK43" i="4"/>
  <c r="CD44" i="4"/>
  <c r="CH44" i="4"/>
  <c r="CF46" i="4"/>
  <c r="CJ46" i="4"/>
  <c r="CG47" i="4"/>
  <c r="CK47" i="4"/>
  <c r="CD48" i="4"/>
  <c r="CH48" i="4"/>
  <c r="CE49" i="4"/>
  <c r="CI49" i="4"/>
  <c r="CF50" i="4"/>
  <c r="CJ50" i="4"/>
  <c r="CG51" i="4"/>
  <c r="CK51" i="4"/>
  <c r="CD52" i="4"/>
  <c r="CH52" i="4"/>
  <c r="CE53" i="4"/>
  <c r="CI53" i="4"/>
  <c r="CF54" i="4"/>
  <c r="CJ54" i="4"/>
  <c r="CG55" i="4"/>
  <c r="CK55" i="4"/>
  <c r="CD56" i="4"/>
  <c r="CH56" i="4"/>
  <c r="CF57" i="4"/>
  <c r="CJ57" i="4"/>
  <c r="CD59" i="4"/>
  <c r="CH59" i="4"/>
  <c r="CE60" i="4"/>
  <c r="CI60" i="4"/>
  <c r="CF61" i="4"/>
  <c r="CJ61" i="4"/>
  <c r="CG62" i="4"/>
  <c r="CK62" i="4"/>
  <c r="CF63" i="4"/>
  <c r="CJ63" i="4"/>
  <c r="CM58" i="4"/>
  <c r="CM45" i="4"/>
  <c r="CM41" i="4" l="1"/>
  <c r="CM39" i="4"/>
  <c r="CM35" i="4"/>
  <c r="CM62" i="4"/>
  <c r="CM56" i="4"/>
  <c r="CM55" i="4"/>
  <c r="CM51" i="4"/>
  <c r="CM49" i="4"/>
  <c r="CM48" i="4"/>
  <c r="CM44" i="4"/>
  <c r="CM40" i="4"/>
  <c r="CM37" i="4"/>
  <c r="CM36" i="4"/>
  <c r="CM52" i="4"/>
  <c r="CM60" i="4"/>
  <c r="CM59" i="4"/>
  <c r="CM47" i="4"/>
  <c r="CM46" i="4"/>
  <c r="CM43" i="4"/>
  <c r="CM38" i="4"/>
  <c r="CM33" i="4"/>
  <c r="CM63" i="4"/>
  <c r="CM57" i="4"/>
  <c r="CM54" i="4"/>
  <c r="CM50" i="4"/>
  <c r="CM53" i="4"/>
  <c r="CM61" i="4"/>
  <c r="CM34" i="4"/>
  <c r="CM42" i="4"/>
  <c r="CP52" i="4" l="1"/>
  <c r="CP57" i="4"/>
  <c r="CP45" i="4"/>
  <c r="CP61" i="4"/>
  <c r="CP40" i="4"/>
  <c r="CP34" i="4"/>
  <c r="CP33" i="4"/>
  <c r="CP36" i="4"/>
  <c r="CP63" i="4"/>
  <c r="CP42" i="4"/>
  <c r="CP35" i="4"/>
  <c r="CP48" i="4"/>
  <c r="CP53" i="4"/>
  <c r="CP38" i="4"/>
  <c r="CP46" i="4"/>
  <c r="CP55" i="4"/>
  <c r="CP60" i="4"/>
  <c r="CP41" i="4"/>
  <c r="CP37" i="4"/>
  <c r="CP49" i="4"/>
  <c r="CP51" i="4"/>
  <c r="CP43" i="4"/>
  <c r="CP62" i="4"/>
  <c r="CP54" i="4"/>
  <c r="CP56" i="4"/>
  <c r="CP59" i="4"/>
  <c r="CP44" i="4"/>
  <c r="CP39" i="4"/>
  <c r="CP50" i="4"/>
  <c r="CP58" i="4"/>
  <c r="CP47" i="4"/>
  <c r="CB32" i="4"/>
  <c r="CA32" i="4"/>
  <c r="BZ32" i="4"/>
  <c r="BY32" i="4"/>
  <c r="BX32" i="4"/>
  <c r="CK32" i="4" s="1"/>
  <c r="BW32" i="4"/>
  <c r="CJ32" i="4" s="1"/>
  <c r="BV32" i="4"/>
  <c r="CI32" i="4" s="1"/>
  <c r="BU32" i="4"/>
  <c r="CH32" i="4" s="1"/>
  <c r="BT32" i="4"/>
  <c r="CG32" i="4" s="1"/>
  <c r="BS32" i="4"/>
  <c r="CF32" i="4" s="1"/>
  <c r="BR32" i="4"/>
  <c r="CE32" i="4" s="1"/>
  <c r="CB31" i="4"/>
  <c r="CA31" i="4"/>
  <c r="BZ31" i="4"/>
  <c r="BY31" i="4"/>
  <c r="BX31" i="4"/>
  <c r="BW31" i="4"/>
  <c r="BV31" i="4"/>
  <c r="BU31" i="4"/>
  <c r="BT31" i="4"/>
  <c r="BS31" i="4"/>
  <c r="BR31" i="4"/>
  <c r="CB23" i="4"/>
  <c r="CA23" i="4"/>
  <c r="BZ23" i="4"/>
  <c r="BY23" i="4"/>
  <c r="BX23" i="4"/>
  <c r="BW23" i="4"/>
  <c r="BV23" i="4"/>
  <c r="BU23" i="4"/>
  <c r="BT23" i="4"/>
  <c r="BS23" i="4"/>
  <c r="BR23" i="4"/>
  <c r="CB30" i="4"/>
  <c r="CA30" i="4"/>
  <c r="BZ30" i="4"/>
  <c r="BY30" i="4"/>
  <c r="BX30" i="4"/>
  <c r="BW30" i="4"/>
  <c r="BV30" i="4"/>
  <c r="BU30" i="4"/>
  <c r="BT30" i="4"/>
  <c r="BS30" i="4"/>
  <c r="BR30" i="4"/>
  <c r="CB29" i="4"/>
  <c r="CA29" i="4"/>
  <c r="BZ29" i="4"/>
  <c r="BY29" i="4"/>
  <c r="BX29" i="4"/>
  <c r="BW29" i="4"/>
  <c r="BV29" i="4"/>
  <c r="BU29" i="4"/>
  <c r="BT29" i="4"/>
  <c r="BS29" i="4"/>
  <c r="BR29" i="4"/>
  <c r="CB28" i="4"/>
  <c r="CA28" i="4"/>
  <c r="BZ28" i="4"/>
  <c r="BY28" i="4"/>
  <c r="BX28" i="4"/>
  <c r="BW28" i="4"/>
  <c r="BV28" i="4"/>
  <c r="BU28" i="4"/>
  <c r="BT28" i="4"/>
  <c r="BS28" i="4"/>
  <c r="BR28" i="4"/>
  <c r="CB27" i="4"/>
  <c r="CA27" i="4"/>
  <c r="BZ27" i="4"/>
  <c r="BY27" i="4"/>
  <c r="BX27" i="4"/>
  <c r="BW27" i="4"/>
  <c r="BV27" i="4"/>
  <c r="BU27" i="4"/>
  <c r="BT27" i="4"/>
  <c r="BS27" i="4"/>
  <c r="BR27" i="4"/>
  <c r="CB26" i="4"/>
  <c r="CA26" i="4"/>
  <c r="BZ26" i="4"/>
  <c r="BY26" i="4"/>
  <c r="BX26" i="4"/>
  <c r="BW26" i="4"/>
  <c r="BV26" i="4"/>
  <c r="BU26" i="4"/>
  <c r="BT26" i="4"/>
  <c r="BS26" i="4"/>
  <c r="BR26" i="4"/>
  <c r="CB25" i="4"/>
  <c r="CA25" i="4"/>
  <c r="BZ25" i="4"/>
  <c r="BY25" i="4"/>
  <c r="BX25" i="4"/>
  <c r="BW25" i="4"/>
  <c r="BV25" i="4"/>
  <c r="BU25" i="4"/>
  <c r="BT25" i="4"/>
  <c r="BS25" i="4"/>
  <c r="BR25" i="4"/>
  <c r="CB24" i="4"/>
  <c r="CA24" i="4"/>
  <c r="BZ24" i="4"/>
  <c r="BY24" i="4"/>
  <c r="BX24" i="4"/>
  <c r="BW24" i="4"/>
  <c r="BV24" i="4"/>
  <c r="BU24" i="4"/>
  <c r="BT24" i="4"/>
  <c r="BS24" i="4"/>
  <c r="BR24" i="4"/>
  <c r="CB22" i="4"/>
  <c r="CA22" i="4"/>
  <c r="BZ22" i="4"/>
  <c r="BY22" i="4"/>
  <c r="BX22" i="4"/>
  <c r="BW22" i="4"/>
  <c r="BV22" i="4"/>
  <c r="BU22" i="4"/>
  <c r="BT22" i="4"/>
  <c r="BS22" i="4"/>
  <c r="BR22" i="4"/>
  <c r="CB21" i="4"/>
  <c r="CA21" i="4"/>
  <c r="BZ21" i="4"/>
  <c r="BY21" i="4"/>
  <c r="BX21" i="4"/>
  <c r="BW21" i="4"/>
  <c r="BV21" i="4"/>
  <c r="BU21" i="4"/>
  <c r="BT21" i="4"/>
  <c r="BS21" i="4"/>
  <c r="BR21" i="4"/>
  <c r="CB20" i="4"/>
  <c r="CA20" i="4"/>
  <c r="BZ20" i="4"/>
  <c r="BY20" i="4"/>
  <c r="BX20" i="4"/>
  <c r="BW20" i="4"/>
  <c r="BV20" i="4"/>
  <c r="BU20" i="4"/>
  <c r="BT20" i="4"/>
  <c r="BS20" i="4"/>
  <c r="BR20" i="4"/>
  <c r="CB19" i="4"/>
  <c r="CA19" i="4"/>
  <c r="BZ19" i="4"/>
  <c r="BY19" i="4"/>
  <c r="BX19" i="4"/>
  <c r="BW19" i="4"/>
  <c r="BV19" i="4"/>
  <c r="BU19" i="4"/>
  <c r="BT19" i="4"/>
  <c r="BS19" i="4"/>
  <c r="BR19" i="4"/>
  <c r="CB18" i="4"/>
  <c r="CA18" i="4"/>
  <c r="BZ18" i="4"/>
  <c r="BY18" i="4"/>
  <c r="BX18" i="4"/>
  <c r="BW18" i="4"/>
  <c r="BV18" i="4"/>
  <c r="BU18" i="4"/>
  <c r="BT18" i="4"/>
  <c r="BS18" i="4"/>
  <c r="BR18" i="4"/>
  <c r="CB17" i="4"/>
  <c r="CA17" i="4"/>
  <c r="BZ17" i="4"/>
  <c r="BY17" i="4"/>
  <c r="BX17" i="4"/>
  <c r="BW17" i="4"/>
  <c r="BV17" i="4"/>
  <c r="BU17" i="4"/>
  <c r="BT17" i="4"/>
  <c r="BS17" i="4"/>
  <c r="BR17" i="4"/>
  <c r="CB16" i="4"/>
  <c r="CA16" i="4"/>
  <c r="BZ16" i="4"/>
  <c r="BY16" i="4"/>
  <c r="BX16" i="4"/>
  <c r="BW16" i="4"/>
  <c r="BV16" i="4"/>
  <c r="BU16" i="4"/>
  <c r="BT16" i="4"/>
  <c r="BS16" i="4"/>
  <c r="BR16" i="4"/>
  <c r="CB15" i="4"/>
  <c r="CA15" i="4"/>
  <c r="BZ15" i="4"/>
  <c r="BY15" i="4"/>
  <c r="BX15" i="4"/>
  <c r="BW15" i="4"/>
  <c r="BV15" i="4"/>
  <c r="BU15" i="4"/>
  <c r="BT15" i="4"/>
  <c r="BS15" i="4"/>
  <c r="BR15" i="4"/>
  <c r="CB14" i="4"/>
  <c r="CA14" i="4"/>
  <c r="BZ14" i="4"/>
  <c r="BY14" i="4"/>
  <c r="BX14" i="4"/>
  <c r="BW14" i="4"/>
  <c r="BV14" i="4"/>
  <c r="BU14" i="4"/>
  <c r="BT14" i="4"/>
  <c r="BS14" i="4"/>
  <c r="BR14" i="4"/>
  <c r="CB13" i="4"/>
  <c r="CA13" i="4"/>
  <c r="BZ13" i="4"/>
  <c r="BY13" i="4"/>
  <c r="BX13" i="4"/>
  <c r="BW13" i="4"/>
  <c r="BV13" i="4"/>
  <c r="BU13" i="4"/>
  <c r="BT13" i="4"/>
  <c r="BS13" i="4"/>
  <c r="BR13" i="4"/>
  <c r="CB12" i="4"/>
  <c r="CA12" i="4"/>
  <c r="BZ12" i="4"/>
  <c r="BY12" i="4"/>
  <c r="BX12" i="4"/>
  <c r="BW12" i="4"/>
  <c r="BV12" i="4"/>
  <c r="BU12" i="4"/>
  <c r="BT12" i="4"/>
  <c r="BS12" i="4"/>
  <c r="BR12" i="4"/>
  <c r="CB11" i="4"/>
  <c r="CA11" i="4"/>
  <c r="BZ11" i="4"/>
  <c r="BY11" i="4"/>
  <c r="BX11" i="4"/>
  <c r="BW11" i="4"/>
  <c r="BV11" i="4"/>
  <c r="BU11" i="4"/>
  <c r="BT11" i="4"/>
  <c r="BS11" i="4"/>
  <c r="BR11" i="4"/>
  <c r="CB10" i="4"/>
  <c r="CA10" i="4"/>
  <c r="BZ10" i="4"/>
  <c r="BY10" i="4"/>
  <c r="BX10" i="4"/>
  <c r="BW10" i="4"/>
  <c r="BV10" i="4"/>
  <c r="BU10" i="4"/>
  <c r="BT10" i="4"/>
  <c r="BS10" i="4"/>
  <c r="BR10" i="4"/>
  <c r="CB9" i="4"/>
  <c r="CA9" i="4"/>
  <c r="BZ9" i="4"/>
  <c r="BY9" i="4"/>
  <c r="BX9" i="4"/>
  <c r="CK9" i="4" s="1"/>
  <c r="BW9" i="4"/>
  <c r="CJ9" i="4" s="1"/>
  <c r="BV9" i="4"/>
  <c r="CI9" i="4" s="1"/>
  <c r="BU9" i="4"/>
  <c r="CH9" i="4" s="1"/>
  <c r="BT9" i="4"/>
  <c r="CG9" i="4" s="1"/>
  <c r="BS9" i="4"/>
  <c r="CF9" i="4" s="1"/>
  <c r="BR9" i="4"/>
  <c r="CE9" i="4" s="1"/>
  <c r="CB8" i="4"/>
  <c r="CA8" i="4"/>
  <c r="BZ8" i="4"/>
  <c r="BY8" i="4"/>
  <c r="BX8" i="4"/>
  <c r="BW8" i="4"/>
  <c r="BV8" i="4"/>
  <c r="BU8" i="4"/>
  <c r="BT8" i="4"/>
  <c r="BS8" i="4"/>
  <c r="BR8" i="4"/>
  <c r="CK7" i="4"/>
  <c r="CJ7" i="4"/>
  <c r="CI7" i="4"/>
  <c r="CH7" i="4"/>
  <c r="CG7" i="4"/>
  <c r="CF7" i="4"/>
  <c r="CE7" i="4"/>
  <c r="BQ8" i="4"/>
  <c r="BQ9" i="4"/>
  <c r="CD9" i="4" s="1"/>
  <c r="BQ10" i="4"/>
  <c r="BQ11" i="4"/>
  <c r="BQ12" i="4"/>
  <c r="BQ13" i="4"/>
  <c r="BQ14" i="4"/>
  <c r="BQ15" i="4"/>
  <c r="BQ16" i="4"/>
  <c r="BQ17" i="4"/>
  <c r="BQ18" i="4"/>
  <c r="BQ19" i="4"/>
  <c r="BQ20" i="4"/>
  <c r="BQ21" i="4"/>
  <c r="BQ22" i="4"/>
  <c r="BQ24" i="4"/>
  <c r="BQ25" i="4"/>
  <c r="BQ26" i="4"/>
  <c r="BQ27" i="4"/>
  <c r="BQ28" i="4"/>
  <c r="BQ29" i="4"/>
  <c r="BQ30" i="4"/>
  <c r="BQ23" i="4"/>
  <c r="BQ31" i="4"/>
  <c r="BQ32" i="4"/>
  <c r="CD32" i="4" s="1"/>
  <c r="CM7" i="4" l="1"/>
  <c r="CE13" i="4"/>
  <c r="CI13" i="4"/>
  <c r="CF14" i="4"/>
  <c r="CJ14" i="4"/>
  <c r="CK15" i="4"/>
  <c r="CD29" i="4"/>
  <c r="CD16" i="4"/>
  <c r="CE8" i="4"/>
  <c r="CI8" i="4"/>
  <c r="CG10" i="4"/>
  <c r="CK10" i="4"/>
  <c r="CH11" i="4"/>
  <c r="CE12" i="4"/>
  <c r="CI12" i="4"/>
  <c r="CF13" i="4"/>
  <c r="CJ13" i="4"/>
  <c r="CG14" i="4"/>
  <c r="CK14" i="4"/>
  <c r="CH15" i="4"/>
  <c r="CE16" i="4"/>
  <c r="CI16" i="4"/>
  <c r="CF17" i="4"/>
  <c r="CJ17" i="4"/>
  <c r="CG18" i="4"/>
  <c r="CK18" i="4"/>
  <c r="CH19" i="4"/>
  <c r="CE20" i="4"/>
  <c r="CI20" i="4"/>
  <c r="CF21" i="4"/>
  <c r="CJ21" i="4"/>
  <c r="CG22" i="4"/>
  <c r="CK22" i="4"/>
  <c r="CH24" i="4"/>
  <c r="CE25" i="4"/>
  <c r="CI25" i="4"/>
  <c r="CF26" i="4"/>
  <c r="CJ26" i="4"/>
  <c r="CG27" i="4"/>
  <c r="CK27" i="4"/>
  <c r="CH28" i="4"/>
  <c r="CE29" i="4"/>
  <c r="CI29" i="4"/>
  <c r="CF30" i="4"/>
  <c r="CJ30" i="4"/>
  <c r="CG23" i="4"/>
  <c r="CK23" i="4"/>
  <c r="CH31" i="4"/>
  <c r="CD30" i="4"/>
  <c r="CD26" i="4"/>
  <c r="CD21" i="4"/>
  <c r="CD17" i="4"/>
  <c r="CD13" i="4"/>
  <c r="CG11" i="4"/>
  <c r="CK11" i="4"/>
  <c r="CH16" i="4"/>
  <c r="CF18" i="4"/>
  <c r="CJ18" i="4"/>
  <c r="CH20" i="4"/>
  <c r="CF22" i="4"/>
  <c r="CJ22" i="4"/>
  <c r="CH25" i="4"/>
  <c r="CF27" i="4"/>
  <c r="CJ27" i="4"/>
  <c r="CH29" i="4"/>
  <c r="CF23" i="4"/>
  <c r="CJ23" i="4"/>
  <c r="CD25" i="4"/>
  <c r="CD20" i="4"/>
  <c r="CD12" i="4"/>
  <c r="CD8" i="4"/>
  <c r="CD31" i="4"/>
  <c r="CD28" i="4"/>
  <c r="CD24" i="4"/>
  <c r="CD19" i="4"/>
  <c r="CD15" i="4"/>
  <c r="CD11" i="4"/>
  <c r="CF8" i="4"/>
  <c r="CJ8" i="4"/>
  <c r="CH10" i="4"/>
  <c r="CE11" i="4"/>
  <c r="CI11" i="4"/>
  <c r="CF12" i="4"/>
  <c r="CJ12" i="4"/>
  <c r="CG13" i="4"/>
  <c r="CK13" i="4"/>
  <c r="CH14" i="4"/>
  <c r="CE15" i="4"/>
  <c r="CI15" i="4"/>
  <c r="CF16" i="4"/>
  <c r="CJ16" i="4"/>
  <c r="CG17" i="4"/>
  <c r="CK17" i="4"/>
  <c r="CH18" i="4"/>
  <c r="CE19" i="4"/>
  <c r="CI19" i="4"/>
  <c r="CF20" i="4"/>
  <c r="CJ20" i="4"/>
  <c r="CG21" i="4"/>
  <c r="CK21" i="4"/>
  <c r="CH22" i="4"/>
  <c r="CE24" i="4"/>
  <c r="CI24" i="4"/>
  <c r="CF25" i="4"/>
  <c r="CJ25" i="4"/>
  <c r="CG26" i="4"/>
  <c r="CK26" i="4"/>
  <c r="CH27" i="4"/>
  <c r="CE28" i="4"/>
  <c r="CI28" i="4"/>
  <c r="CF29" i="4"/>
  <c r="CJ29" i="4"/>
  <c r="CG30" i="4"/>
  <c r="CK30" i="4"/>
  <c r="CH23" i="4"/>
  <c r="CE31" i="4"/>
  <c r="CI31" i="4"/>
  <c r="CH8" i="4"/>
  <c r="CF10" i="4"/>
  <c r="CJ10" i="4"/>
  <c r="CH12" i="4"/>
  <c r="CG15" i="4"/>
  <c r="CE17" i="4"/>
  <c r="CI17" i="4"/>
  <c r="CG19" i="4"/>
  <c r="CK19" i="4"/>
  <c r="CE21" i="4"/>
  <c r="CI21" i="4"/>
  <c r="CG24" i="4"/>
  <c r="CK24" i="4"/>
  <c r="CE26" i="4"/>
  <c r="CI26" i="4"/>
  <c r="CG28" i="4"/>
  <c r="CK28" i="4"/>
  <c r="CE30" i="4"/>
  <c r="CI30" i="4"/>
  <c r="CG31" i="4"/>
  <c r="CK31" i="4"/>
  <c r="CD23" i="4"/>
  <c r="CD27" i="4"/>
  <c r="CD22" i="4"/>
  <c r="CD18" i="4"/>
  <c r="CD14" i="4"/>
  <c r="CD10" i="4"/>
  <c r="CG8" i="4"/>
  <c r="CK8" i="4"/>
  <c r="CE10" i="4"/>
  <c r="CI10" i="4"/>
  <c r="CF11" i="4"/>
  <c r="CJ11" i="4"/>
  <c r="CG12" i="4"/>
  <c r="CK12" i="4"/>
  <c r="CH13" i="4"/>
  <c r="CE14" i="4"/>
  <c r="CI14" i="4"/>
  <c r="CF15" i="4"/>
  <c r="CJ15" i="4"/>
  <c r="CG16" i="4"/>
  <c r="CK16" i="4"/>
  <c r="CH17" i="4"/>
  <c r="CE18" i="4"/>
  <c r="CI18" i="4"/>
  <c r="CF19" i="4"/>
  <c r="CJ19" i="4"/>
  <c r="CG20" i="4"/>
  <c r="CK20" i="4"/>
  <c r="CH21" i="4"/>
  <c r="CE22" i="4"/>
  <c r="CI22" i="4"/>
  <c r="CF24" i="4"/>
  <c r="CJ24" i="4"/>
  <c r="CG25" i="4"/>
  <c r="CK25" i="4"/>
  <c r="CH26" i="4"/>
  <c r="CE27" i="4"/>
  <c r="CI27" i="4"/>
  <c r="CF28" i="4"/>
  <c r="CJ28" i="4"/>
  <c r="CG29" i="4"/>
  <c r="CK29" i="4"/>
  <c r="CH30" i="4"/>
  <c r="CE23" i="4"/>
  <c r="CI23" i="4"/>
  <c r="CF31" i="4"/>
  <c r="CJ31" i="4"/>
  <c r="CM9" i="4"/>
  <c r="CM32" i="4"/>
  <c r="D78" i="7"/>
  <c r="D72" i="7"/>
  <c r="CM15" i="4" l="1"/>
  <c r="CM21" i="4"/>
  <c r="CM29" i="4"/>
  <c r="CM30" i="4"/>
  <c r="CM26" i="4"/>
  <c r="CM10" i="4"/>
  <c r="CM14" i="4"/>
  <c r="CM22" i="4"/>
  <c r="CM23" i="4"/>
  <c r="CM31" i="4"/>
  <c r="CM19" i="4"/>
  <c r="CM27" i="4"/>
  <c r="CM25" i="4"/>
  <c r="CM18" i="4"/>
  <c r="CM16" i="4"/>
  <c r="CM12" i="4"/>
  <c r="CM28" i="4"/>
  <c r="CM8" i="4"/>
  <c r="CM20" i="4"/>
  <c r="CM13" i="4"/>
  <c r="CM11" i="4"/>
  <c r="CM24" i="4"/>
  <c r="CM17" i="4"/>
  <c r="CO33" i="4" l="1"/>
  <c r="CO28" i="4"/>
  <c r="CO43" i="4"/>
  <c r="CO23" i="4"/>
  <c r="CP16" i="4"/>
  <c r="CP18" i="4"/>
  <c r="CO9" i="4"/>
  <c r="CO44" i="4"/>
  <c r="CP14" i="4"/>
  <c r="CP24" i="4"/>
  <c r="CP11" i="4"/>
  <c r="CO35" i="4"/>
  <c r="CO61" i="4"/>
  <c r="CO18" i="4"/>
  <c r="CO21" i="4"/>
  <c r="CP22" i="4"/>
  <c r="CP23" i="4"/>
  <c r="CP17" i="4"/>
  <c r="CP12" i="4"/>
  <c r="CO41" i="4"/>
  <c r="CO37" i="4"/>
  <c r="CP8" i="4"/>
  <c r="CO54" i="4"/>
  <c r="CO46" i="4"/>
  <c r="CO62" i="4"/>
  <c r="CO42" i="4"/>
  <c r="CO48" i="4"/>
  <c r="CO34" i="4"/>
  <c r="CO45" i="4"/>
  <c r="CO36" i="4"/>
  <c r="CO16" i="4"/>
  <c r="CO22" i="4"/>
  <c r="CO17" i="4"/>
  <c r="CO20" i="4"/>
  <c r="CO26" i="4"/>
  <c r="CO27" i="4"/>
  <c r="CP25" i="4"/>
  <c r="CP30" i="4"/>
  <c r="CP20" i="4"/>
  <c r="CP26" i="4"/>
  <c r="CP21" i="4"/>
  <c r="CO11" i="4"/>
  <c r="CO12" i="4"/>
  <c r="CO8" i="4"/>
  <c r="CO58" i="4"/>
  <c r="CO56" i="4"/>
  <c r="CO39" i="4"/>
  <c r="CO51" i="4"/>
  <c r="CO47" i="4"/>
  <c r="CO60" i="4"/>
  <c r="CO57" i="4"/>
  <c r="CO52" i="4"/>
  <c r="CO25" i="4"/>
  <c r="CO30" i="4"/>
  <c r="CO32" i="4"/>
  <c r="CO29" i="4"/>
  <c r="CO24" i="4"/>
  <c r="CP31" i="4"/>
  <c r="CP29" i="4"/>
  <c r="CP27" i="4"/>
  <c r="CP19" i="4"/>
  <c r="CP7" i="4"/>
  <c r="CP10" i="4"/>
  <c r="CP13" i="4"/>
  <c r="CP9" i="4"/>
  <c r="CO38" i="4"/>
  <c r="CO59" i="4"/>
  <c r="CO50" i="4"/>
  <c r="CO63" i="4"/>
  <c r="CO53" i="4"/>
  <c r="CO40" i="4"/>
  <c r="CO55" i="4"/>
  <c r="CO49" i="4"/>
  <c r="CO31" i="4"/>
  <c r="CO15" i="4"/>
  <c r="CO14" i="4"/>
  <c r="CP15" i="4"/>
  <c r="CP32" i="4"/>
  <c r="CP28" i="4"/>
  <c r="CO19" i="4"/>
  <c r="CO7" i="4"/>
  <c r="CO10" i="4"/>
  <c r="CO13" i="4"/>
  <c r="D60" i="9" l="1"/>
  <c r="D61" i="9"/>
  <c r="D62" i="9"/>
  <c r="D63" i="9"/>
  <c r="D64" i="9"/>
  <c r="D65" i="9"/>
  <c r="D66" i="9"/>
  <c r="C60" i="9"/>
  <c r="C61" i="9"/>
  <c r="C62" i="9"/>
  <c r="C63" i="9"/>
  <c r="C64" i="9"/>
  <c r="C65" i="9"/>
  <c r="C66" i="9"/>
  <c r="B60" i="9"/>
  <c r="B61" i="9"/>
  <c r="B62" i="9"/>
  <c r="B63" i="9"/>
  <c r="B64" i="9"/>
  <c r="B65" i="9"/>
  <c r="B66" i="9"/>
  <c r="D9" i="9" l="1"/>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8"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8" i="9"/>
  <c r="D49" i="7" l="1"/>
  <c r="D66" i="7"/>
  <c r="D59" i="7"/>
  <c r="D42" i="7"/>
  <c r="D28" i="7"/>
  <c r="D18" i="7"/>
  <c r="D4" i="7"/>
  <c r="D11" i="7"/>
  <c r="D35" i="7"/>
  <c r="F34" i="6" l="1"/>
  <c r="E34" i="6"/>
  <c r="D34" i="6"/>
  <c r="C34" i="6"/>
  <c r="H25" i="6"/>
  <c r="G25" i="6"/>
  <c r="F25" i="6"/>
  <c r="H18" i="6"/>
  <c r="G18" i="6"/>
  <c r="F18" i="6"/>
  <c r="H12" i="6"/>
  <c r="G12" i="6"/>
  <c r="F12" i="6"/>
  <c r="H7" i="6"/>
  <c r="G7" i="6"/>
  <c r="F7" i="6"/>
  <c r="I9" i="1"/>
  <c r="G19" i="6" l="1"/>
  <c r="H3" i="6"/>
  <c r="G10" i="1" s="1"/>
  <c r="F19" i="6"/>
  <c r="H19" i="6"/>
  <c r="F3" i="6"/>
  <c r="G8" i="1" s="1"/>
  <c r="G3" i="6"/>
  <c r="G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Birchby, David</author>
    <author>tc={F5926920-03DD-4545-B10F-2E6FAC6552C0}</author>
    <author>tc={35DB68BE-7B11-428D-BF59-D37652A4D3F4}</author>
    <author>tc={1F228B2E-5BD2-4A86-9AFF-C387925442EF}</author>
    <author>tc={1CAD4E9D-E399-407D-AFC8-A019F313137D}</author>
    <author>tc={552B75C5-C804-4963-8C96-F4F9E0D90803}</author>
    <author>tc={165A3DAA-63B5-4DE0-B9B1-50F036C81C7D}</author>
    <author>tc={A142175F-C7CB-4101-8BCE-1D7241C2EABC}</author>
    <author>tc={B5BB6015-BF29-4A58-BDF1-805F35FC17DE}</author>
    <author>tc={C29050AF-5CEE-43D0-82B7-C8E03E6BCFA3}</author>
    <author>Rowe, Rebecca L.</author>
  </authors>
  <commentList>
    <comment ref="B9" authorId="0" shapeId="0" xr:uid="{A0D70F85-CC7F-4A20-B5FA-73492A952BF2}">
      <text>
        <r>
          <rPr>
            <b/>
            <sz val="9"/>
            <color indexed="81"/>
            <rFont val="Tahoma"/>
            <family val="2"/>
          </rPr>
          <t>Birchby, David:</t>
        </r>
        <r>
          <rPr>
            <sz val="9"/>
            <color indexed="81"/>
            <rFont val="Tahoma"/>
            <family val="2"/>
          </rPr>
          <t xml:space="preserve">
Combined with S-PW-q on delayed bud burst</t>
        </r>
      </text>
    </comment>
    <comment ref="B12" authorId="0" shapeId="0" xr:uid="{01B6AC43-5EEF-4DF9-8B59-9CB0608FFB90}">
      <text>
        <r>
          <rPr>
            <b/>
            <sz val="9"/>
            <color indexed="81"/>
            <rFont val="Tahoma"/>
            <family val="2"/>
          </rPr>
          <t>Birchby, David:</t>
        </r>
        <r>
          <rPr>
            <sz val="9"/>
            <color indexed="81"/>
            <rFont val="Tahoma"/>
            <family val="2"/>
          </rPr>
          <t xml:space="preserve">
Measure changed - now focused on innovation in planting sizes and cutting lengths</t>
        </r>
      </text>
    </comment>
    <comment ref="F12" authorId="1" shapeId="0" xr:uid="{F5926920-03DD-4545-B10F-2E6FAC6552C0}">
      <text>
        <t>[Threaded comment]
Your version of Excel allows you to read this threaded comment; however, any edits to it will get removed if the file is opened in a newer version of Excel. Learn more: https://go.microsoft.com/fwlink/?linkid=870924
Comment:
    Notes suggest this description should be changed but can't work out high - also does this need splitting into two options that are scored separately or can we retain as one</t>
      </text>
    </comment>
    <comment ref="B19" authorId="0" shapeId="0" xr:uid="{99200D23-AD62-4B2F-852C-DC9C3A345EED}">
      <text>
        <r>
          <rPr>
            <b/>
            <sz val="9"/>
            <color indexed="81"/>
            <rFont val="Tahoma"/>
            <family val="2"/>
          </rPr>
          <t>Birchby, David:</t>
        </r>
        <r>
          <rPr>
            <sz val="9"/>
            <color indexed="81"/>
            <rFont val="Tahoma"/>
            <family val="2"/>
          </rPr>
          <t xml:space="preserve">
Combines with EC-PE-1</t>
        </r>
      </text>
    </comment>
    <comment ref="B20" authorId="0" shapeId="0" xr:uid="{B66C9DC3-C029-4ECB-ABAF-D387CE3571BC}">
      <text>
        <r>
          <rPr>
            <b/>
            <sz val="9"/>
            <color indexed="81"/>
            <rFont val="Tahoma"/>
            <family val="2"/>
          </rPr>
          <t>Birchby, David:</t>
        </r>
        <r>
          <rPr>
            <sz val="9"/>
            <color indexed="81"/>
            <rFont val="Tahoma"/>
            <family val="2"/>
          </rPr>
          <t xml:space="preserve">
Not yet reviewed</t>
        </r>
      </text>
    </comment>
    <comment ref="AU20" authorId="2" shapeId="0" xr:uid="{35DB68BE-7B11-428D-BF59-D37652A4D3F4}">
      <text>
        <t>[Threaded comment]
Your version of Excel allows you to read this threaded comment; however, any edits to it will get removed if the file is opened in a newer version of Excel. Learn more: https://go.microsoft.com/fwlink/?linkid=870924
Comment:
    Suggest that is this is mared with a ? then it is highely uncertain - would like to remove ? from this ascoring so can we give it either a - or x?</t>
      </text>
    </comment>
    <comment ref="AZ20" authorId="3" shapeId="0" xr:uid="{1F228B2E-5BD2-4A86-9AFF-C387925442EF}">
      <text>
        <t>[Threaded comment]
Your version of Excel allows you to read this threaded comment; however, any edits to it will get removed if the file is opened in a newer version of Excel. Learn more: https://go.microsoft.com/fwlink/?linkid=870924
Comment:
    no input at workshop - have put at 3-5 years to be on conservative side but could be longer ?  wiould thnk something could be done within 5 years</t>
      </text>
    </comment>
    <comment ref="AZ21" authorId="4" shapeId="0" xr:uid="{1CAD4E9D-E399-407D-AFC8-A019F313137D}">
      <text>
        <t>[Threaded comment]
Your version of Excel allows you to read this threaded comment; however, any edits to it will get removed if the file is opened in a newer version of Excel. Learn more: https://go.microsoft.com/fwlink/?linkid=870924
Comment:
    Workshop suggested in afternoon session could be combined with option 19 - however seems quite discrete so still socred separately here</t>
      </text>
    </comment>
    <comment ref="BE21" authorId="5" shapeId="0" xr:uid="{552B75C5-C804-4963-8C96-F4F9E0D90803}">
      <text>
        <t>[Threaded comment]
Your version of Excel allows you to read this threaded comment; however, any edits to it will get removed if the file is opened in a newer version of Excel. Learn more: https://go.microsoft.com/fwlink/?linkid=870924
Comment:
    Workshop suggested in afternoon session could be combined with option 19 - however seems quite discrete so still scored separately here</t>
      </text>
    </comment>
    <comment ref="BI21" authorId="6" shapeId="0" xr:uid="{165A3DAA-63B5-4DE0-B9B1-50F036C81C7D}">
      <text>
        <t>[Threaded comment]
Your version of Excel allows you to read this threaded comment; however, any edits to it will get removed if the file is opened in a newer version of Excel. Learn more: https://go.microsoft.com/fwlink/?linkid=870924
Comment:
    Workshop suggested in afternoon session could be combined with option 19 - however seems quite discrete so still scored separately here</t>
      </text>
    </comment>
    <comment ref="J22" authorId="7" shapeId="0" xr:uid="{A142175F-C7CB-4101-8BCE-1D7241C2EABC}">
      <text>
        <t>[Threaded comment]
Your version of Excel allows you to read this threaded comment; however, any edits to it will get removed if the file is opened in a newer version of Excel. Learn more: https://go.microsoft.com/fwlink/?linkid=870924
Comment:
    Assigned one tick - is possible that if land bought into production has lower value overall cost of production will come down ; however tneed to be aware that such marginal areas may have lower yields so impact on cost may not be that significant</t>
      </text>
    </comment>
    <comment ref="AZ24" authorId="8" shapeId="0" xr:uid="{B5BB6015-BF29-4A58-BDF1-805F35FC17DE}">
      <text>
        <t>[Threaded comment]
Your version of Excel allows you to read this threaded comment; however, any edits to it will get removed if the file is opened in a newer version of Excel. Learn more: https://go.microsoft.com/fwlink/?linkid=870924
Comment:
    no input at workshop - have put at 3-5 years to be on conservative side but could be longer ?  wiould thnk something could be done within 5 years</t>
      </text>
    </comment>
    <comment ref="B26" authorId="0" shapeId="0" xr:uid="{B8415D76-53C5-4B31-8EA4-C22740F7B105}">
      <text>
        <r>
          <rPr>
            <b/>
            <sz val="9"/>
            <color indexed="81"/>
            <rFont val="Tahoma"/>
            <family val="2"/>
          </rPr>
          <t>Birchby, David:</t>
        </r>
        <r>
          <rPr>
            <sz val="9"/>
            <color indexed="81"/>
            <rFont val="Tahoma"/>
            <family val="2"/>
          </rPr>
          <t xml:space="preserve">
New measure - now split reversion between SRC and misc.</t>
        </r>
      </text>
    </comment>
    <comment ref="BE27" authorId="9" shapeId="0" xr:uid="{C29050AF-5CEE-43D0-82B7-C8E03E6BCFA3}">
      <text>
        <t>[Threaded comment]
Your version of Excel allows you to read this threaded comment; however, any edits to it will get removed if the file is opened in a newer version of Excel. Learn more: https://go.microsoft.com/fwlink/?linkid=870924
Comment:
    Not assessed at workshop as thought there woud be no interest from supply chain - assessed as Medium - please check - could it potentially be large?</t>
      </text>
    </comment>
    <comment ref="AK28" authorId="10" shapeId="0" xr:uid="{C3563B89-17A6-434A-860D-5C849D517878}">
      <text>
        <r>
          <rPr>
            <b/>
            <sz val="9"/>
            <color indexed="81"/>
            <rFont val="Tahoma"/>
            <family val="2"/>
          </rPr>
          <t>Rowe, Rebecca L.:</t>
        </r>
        <r>
          <rPr>
            <sz val="9"/>
            <color indexed="81"/>
            <rFont val="Tahoma"/>
            <family val="2"/>
          </rPr>
          <t xml:space="preserve">
Black part of the comment is mainly focused on cost, should it be moved to C1?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Birchby, David</author>
    <author>tc={D31AE32B-5418-4678-9D6D-4762EA6C82EE}</author>
  </authors>
  <commentList>
    <comment ref="B11" authorId="0" shapeId="0" xr:uid="{76BD4158-8395-4A80-88A8-2FCE27BFF68E}">
      <text>
        <r>
          <rPr>
            <b/>
            <sz val="9"/>
            <color indexed="81"/>
            <rFont val="Tahoma"/>
            <family val="2"/>
          </rPr>
          <t>Birchby, David:</t>
        </r>
        <r>
          <rPr>
            <sz val="9"/>
            <color indexed="81"/>
            <rFont val="Tahoma"/>
            <family val="2"/>
          </rPr>
          <t xml:space="preserve">
Measure changed - now focused on innovation in planting sizes and cutting lengths</t>
        </r>
      </text>
    </comment>
    <comment ref="F11" authorId="1" shapeId="0" xr:uid="{D31AE32B-5418-4678-9D6D-4762EA6C82EE}">
      <text>
        <t>[Threaded comment]
Your version of Excel allows you to read this threaded comment; however, any edits to it will get removed if the file is opened in a newer version of Excel. Learn more: https://go.microsoft.com/fwlink/?linkid=870924
Comment:
    Notes suggest this description should be changed but can't work out high - also does this need splitting into two options that are scored separately or can we retain as one</t>
      </text>
    </comment>
    <comment ref="B18" authorId="0" shapeId="0" xr:uid="{0B1CB2B4-25C3-4B6E-80FD-5C9C06015E15}">
      <text>
        <r>
          <rPr>
            <b/>
            <sz val="9"/>
            <color indexed="81"/>
            <rFont val="Tahoma"/>
            <family val="2"/>
          </rPr>
          <t>Birchby, David:</t>
        </r>
        <r>
          <rPr>
            <sz val="9"/>
            <color indexed="81"/>
            <rFont val="Tahoma"/>
            <family val="2"/>
          </rPr>
          <t xml:space="preserve">
Combines with EC-PE-1</t>
        </r>
      </text>
    </comment>
    <comment ref="B19" authorId="0" shapeId="0" xr:uid="{6858B7F4-CDC7-4A06-8883-4065887F7229}">
      <text>
        <r>
          <rPr>
            <b/>
            <sz val="9"/>
            <color indexed="81"/>
            <rFont val="Tahoma"/>
            <family val="2"/>
          </rPr>
          <t>Birchby, David:</t>
        </r>
        <r>
          <rPr>
            <sz val="9"/>
            <color indexed="81"/>
            <rFont val="Tahoma"/>
            <family val="2"/>
          </rPr>
          <t xml:space="preserve">
Not yet reviewed</t>
        </r>
      </text>
    </comment>
    <comment ref="B25" authorId="0" shapeId="0" xr:uid="{BA28F27C-C509-4DA7-A6E1-6D8C43F213A1}">
      <text>
        <r>
          <rPr>
            <b/>
            <sz val="9"/>
            <color indexed="81"/>
            <rFont val="Tahoma"/>
            <family val="2"/>
          </rPr>
          <t>Birchby, David:</t>
        </r>
        <r>
          <rPr>
            <sz val="9"/>
            <color indexed="81"/>
            <rFont val="Tahoma"/>
            <family val="2"/>
          </rPr>
          <t xml:space="preserve">
New measure - now split reversion between SRC and misc.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tc={89D9ABEC-8749-4BD1-8738-FDA0D8414090}</author>
    <author>Birchby, David</author>
  </authors>
  <commentList>
    <comment ref="F11" authorId="0" shapeId="0" xr:uid="{89D9ABEC-8749-4BD1-8738-FDA0D8414090}">
      <text>
        <t>[Threaded comment]
Your version of Excel allows you to read this threaded comment; however, any edits to it will get removed if the file is opened in a newer version of Excel. Learn more: https://go.microsoft.com/fwlink/?linkid=870924
Comment:
    Notes suggest this description should be changed but can't work out high - also does this need splitting into two options that are scored separately or can we retain as one</t>
      </text>
    </comment>
    <comment ref="B13" authorId="1" shapeId="0" xr:uid="{2C292B91-2E81-45E6-BC9D-0BA506FDC2D8}">
      <text>
        <r>
          <rPr>
            <b/>
            <sz val="9"/>
            <color indexed="81"/>
            <rFont val="Tahoma"/>
            <family val="2"/>
          </rPr>
          <t>Birchby, David:</t>
        </r>
        <r>
          <rPr>
            <sz val="9"/>
            <color indexed="81"/>
            <rFont val="Tahoma"/>
            <family val="2"/>
          </rPr>
          <t xml:space="preserve">
Measure changed - now focused on innovation in planting sizes and cutting lengths</t>
        </r>
      </text>
    </comment>
    <comment ref="B20" authorId="1" shapeId="0" xr:uid="{38332EEC-0682-48B9-B1B3-6BB1284B2F53}">
      <text>
        <r>
          <rPr>
            <b/>
            <sz val="9"/>
            <color indexed="81"/>
            <rFont val="Tahoma"/>
            <family val="2"/>
          </rPr>
          <t>Birchby, David:</t>
        </r>
        <r>
          <rPr>
            <sz val="9"/>
            <color indexed="81"/>
            <rFont val="Tahoma"/>
            <family val="2"/>
          </rPr>
          <t xml:space="preserve">
Combines with EC-PE-1</t>
        </r>
      </text>
    </comment>
    <comment ref="B21" authorId="1" shapeId="0" xr:uid="{317F5D3C-2CE2-4D66-B745-B9332384BDE2}">
      <text>
        <r>
          <rPr>
            <b/>
            <sz val="9"/>
            <color indexed="81"/>
            <rFont val="Tahoma"/>
            <family val="2"/>
          </rPr>
          <t>Birchby, David:</t>
        </r>
        <r>
          <rPr>
            <sz val="9"/>
            <color indexed="81"/>
            <rFont val="Tahoma"/>
            <family val="2"/>
          </rPr>
          <t xml:space="preserve">
Not yet reviewed</t>
        </r>
      </text>
    </comment>
    <comment ref="B27" authorId="1" shapeId="0" xr:uid="{F5444917-31F4-41D1-891B-0BA702C6D7A8}">
      <text>
        <r>
          <rPr>
            <b/>
            <sz val="9"/>
            <color indexed="81"/>
            <rFont val="Tahoma"/>
            <family val="2"/>
          </rPr>
          <t>Birchby, David:</t>
        </r>
        <r>
          <rPr>
            <sz val="9"/>
            <color indexed="81"/>
            <rFont val="Tahoma"/>
            <family val="2"/>
          </rPr>
          <t xml:space="preserve">
New measure - now split reversion between SRC and misc.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tc={D7D53E6D-106D-4645-B44F-40A05BCBBB5F}</author>
    <author>Birchby, David</author>
  </authors>
  <commentList>
    <comment ref="F7" authorId="0" shapeId="0" xr:uid="{D7D53E6D-106D-4645-B44F-40A05BCBBB5F}">
      <text>
        <t>[Threaded comment]
Your version of Excel allows you to read this threaded comment; however, any edits to it will get removed if the file is opened in a newer version of Excel. Learn more: https://go.microsoft.com/fwlink/?linkid=870924
Comment:
    Notes suggest this description should be changed but can't work out high - also does this need splitting into two options that are scored separately or can we retain as one</t>
      </text>
    </comment>
    <comment ref="B11" authorId="1" shapeId="0" xr:uid="{194252AC-BFA3-49B3-957A-C64DD342FC1F}">
      <text>
        <r>
          <rPr>
            <b/>
            <sz val="9"/>
            <color indexed="81"/>
            <rFont val="Tahoma"/>
            <family val="2"/>
          </rPr>
          <t>Birchby, David:</t>
        </r>
        <r>
          <rPr>
            <sz val="9"/>
            <color indexed="81"/>
            <rFont val="Tahoma"/>
            <family val="2"/>
          </rPr>
          <t xml:space="preserve">
Measure changed - now focused on innovation in planting sizes and cutting lengths</t>
        </r>
      </text>
    </comment>
    <comment ref="B18" authorId="1" shapeId="0" xr:uid="{5BC58376-37B6-4238-9618-C9E5B581060A}">
      <text>
        <r>
          <rPr>
            <b/>
            <sz val="9"/>
            <color indexed="81"/>
            <rFont val="Tahoma"/>
            <family val="2"/>
          </rPr>
          <t>Birchby, David:</t>
        </r>
        <r>
          <rPr>
            <sz val="9"/>
            <color indexed="81"/>
            <rFont val="Tahoma"/>
            <family val="2"/>
          </rPr>
          <t xml:space="preserve">
Combines with EC-PE-1</t>
        </r>
      </text>
    </comment>
    <comment ref="B19" authorId="1" shapeId="0" xr:uid="{32070C96-9425-413F-97E0-116DC85C0BB3}">
      <text>
        <r>
          <rPr>
            <b/>
            <sz val="9"/>
            <color indexed="81"/>
            <rFont val="Tahoma"/>
            <family val="2"/>
          </rPr>
          <t>Birchby, David:</t>
        </r>
        <r>
          <rPr>
            <sz val="9"/>
            <color indexed="81"/>
            <rFont val="Tahoma"/>
            <family val="2"/>
          </rPr>
          <t xml:space="preserve">
Not yet reviewed</t>
        </r>
      </text>
    </comment>
    <comment ref="B25" authorId="1" shapeId="0" xr:uid="{B310BE01-7E26-4242-8BCE-A5FDA7B968A2}">
      <text>
        <r>
          <rPr>
            <b/>
            <sz val="9"/>
            <color indexed="81"/>
            <rFont val="Tahoma"/>
            <family val="2"/>
          </rPr>
          <t>Birchby, David:</t>
        </r>
        <r>
          <rPr>
            <sz val="9"/>
            <color indexed="81"/>
            <rFont val="Tahoma"/>
            <family val="2"/>
          </rPr>
          <t xml:space="preserve">
New measure - now split reversion between SRC and misc.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Birchby, David</author>
  </authors>
  <commentList>
    <comment ref="B9" authorId="0" shapeId="0" xr:uid="{F8027E05-CFA8-4E0B-B994-ADE0BE6E67EA}">
      <text>
        <r>
          <rPr>
            <b/>
            <sz val="9"/>
            <color indexed="81"/>
            <rFont val="Tahoma"/>
            <family val="2"/>
          </rPr>
          <t>Birchby, David:</t>
        </r>
        <r>
          <rPr>
            <sz val="9"/>
            <color indexed="81"/>
            <rFont val="Tahoma"/>
            <family val="2"/>
          </rPr>
          <t xml:space="preserve">
Measure changed - now focused on innovation in planting sizes and cutting lengths</t>
        </r>
      </text>
    </comment>
  </commentList>
</comments>
</file>

<file path=xl/sharedStrings.xml><?xml version="1.0" encoding="utf-8"?>
<sst xmlns="http://schemas.openxmlformats.org/spreadsheetml/2006/main" count="9693" uniqueCount="1855">
  <si>
    <t>Project:</t>
  </si>
  <si>
    <t xml:space="preserve">Increasing Sustainable Bioenergy Feedstocks Feasibility Study </t>
  </si>
  <si>
    <t>Title</t>
  </si>
  <si>
    <t>Task 2 - Qualitative screening and multi-criteria analysis</t>
  </si>
  <si>
    <t>Description</t>
  </si>
  <si>
    <t>Date of last update</t>
  </si>
  <si>
    <t>STAGE 1 - SCREENING</t>
  </si>
  <si>
    <t>This sheet takes the long list of innovations identified in Task 1 and assesses whether they are the type of projects that could be funded under an Innovation Competition.
The two criteria which are considered are:</t>
  </si>
  <si>
    <r>
      <rPr>
        <b/>
        <sz val="11"/>
        <color theme="1"/>
        <rFont val="Calibri"/>
        <family val="2"/>
        <scheme val="minor"/>
      </rPr>
      <t xml:space="preserve">S1 </t>
    </r>
    <r>
      <rPr>
        <sz val="11"/>
        <color theme="1"/>
        <rFont val="Calibri"/>
        <family val="2"/>
        <scheme val="minor"/>
      </rPr>
      <t>- type of innovation - innovations must be technology based (i.e. involve 'physical bits of kit) or based around biological innovation (e.g. breeding, selection and trialling of new cultivars, or trialling or demonstration of improved agronomic/cultivation practices)</t>
    </r>
  </si>
  <si>
    <r>
      <rPr>
        <b/>
        <sz val="11"/>
        <color theme="1"/>
        <rFont val="Calibri"/>
        <family val="2"/>
        <scheme val="minor"/>
      </rPr>
      <t>S2</t>
    </r>
    <r>
      <rPr>
        <sz val="11"/>
        <color theme="1"/>
        <rFont val="Calibri"/>
        <family val="2"/>
        <scheme val="minor"/>
      </rPr>
      <t xml:space="preserve"> - technology readiness level must be within range 3 to 8 (3 =applied research/proof of concept; first of a kind commercial system)</t>
    </r>
  </si>
  <si>
    <t>Innovations passing both of these criteria will be taken forward for a fuller assessment (see sheet MCA)</t>
  </si>
  <si>
    <t>Code</t>
  </si>
  <si>
    <t>Crops / Forestry</t>
  </si>
  <si>
    <t>Innovation - high level description</t>
  </si>
  <si>
    <t>Innovations falling within category</t>
  </si>
  <si>
    <t>Description of innovation in report</t>
  </si>
  <si>
    <t>T1 report section</t>
  </si>
  <si>
    <t xml:space="preserve">S1. Assessment of innovation type </t>
  </si>
  <si>
    <t>S1. decision</t>
  </si>
  <si>
    <t>S2.Assessment of TRL level</t>
  </si>
  <si>
    <t>S2. Minimum TRL level</t>
  </si>
  <si>
    <t>S2. Decision</t>
  </si>
  <si>
    <t>Initial screening Decision</t>
  </si>
  <si>
    <t>Final screening descision post workshop and with relaxation of criteria</t>
  </si>
  <si>
    <t>Additional comments</t>
  </si>
  <si>
    <r>
      <t>GPH comments +</t>
    </r>
    <r>
      <rPr>
        <b/>
        <i/>
        <sz val="11"/>
        <color theme="1"/>
        <rFont val="Calibri"/>
        <family val="2"/>
        <scheme val="minor"/>
      </rPr>
      <t>HM</t>
    </r>
  </si>
  <si>
    <t>Additional comments: GPH</t>
  </si>
  <si>
    <t>Workshop Comments</t>
  </si>
  <si>
    <t>Unique code assigned to help identification of measures; see 'legend' tab for detail</t>
  </si>
  <si>
    <t>Innovation applicable to type of crop</t>
  </si>
  <si>
    <t>Description of measure from Task 1 report</t>
  </si>
  <si>
    <t>If multiple entries in T1 report (e.g. in Summary and specific sections), include cross-reference to innovations listed in specific sections</t>
  </si>
  <si>
    <t>Ref to report section where measure described</t>
  </si>
  <si>
    <t>[What is the type of innovation? 
Could it be defined as ‘technical’ - i.e. a piece of kit or upstream physiology/agronomic innovation?
Or ‘breeding’ / biological innovation? 
Screen out anything in social sphere - e.g. marketing, extension service, portals, wider things affecting farmers perceptions, promotion</t>
  </si>
  <si>
    <t>Minimum TRL 3, maximum TRL 8
Note: range may straddle compliant range. In this case, carry forward (as grouped measure), but only carry forward those in compliant range</t>
  </si>
  <si>
    <t>Numeric parameter for filtering - minimum</t>
  </si>
  <si>
    <t>Yes/No</t>
  </si>
  <si>
    <t>M-B-1</t>
  </si>
  <si>
    <t>Miscanthus</t>
  </si>
  <si>
    <t>Increasing yield and resilience in new varieties</t>
  </si>
  <si>
    <r>
      <t xml:space="preserve">Breeding/screening for rhizome cultivars with improved traits for: yield, climate, high multiplication potential, potential for growth on marginal/contaminated land, stress resilience (drought, flood, frost, marginal land) or non-invasive hybrids including multi-site trials to test traits of interest
This also includes option of subsequently ffollowing plantlet pathways, grown from initial feedstock
</t>
    </r>
    <r>
      <rPr>
        <sz val="11"/>
        <color rgb="FF7030A0"/>
        <rFont val="Calibri"/>
        <family val="2"/>
        <scheme val="minor"/>
      </rPr>
      <t xml:space="preserve">
Could focus on screening given extensive breeding already undertaken in US</t>
    </r>
  </si>
  <si>
    <t>- Delivering cultivars which deliver greater biomass yield with minimal fertiliser inputs
- Increased robustness of plants to increase potential for establishment success
- Targeted regional adaptation to extend the geographic range for cultivation of Miscanthus genotypes further north and east in the UK and improve climate resilience (e.g. drought, frost and flood tolerance)
- Hybrids which can exploit land areas less suitable for food crop production e.g. marginal and contaminated land. This will require the development of stress tolerant novel hybrids. 
- Varieties which will reduce pre-treatment costs for 2nd generation biofuels and bioproducts
- The application of molecular approaches with further conventional breeding offers the potential for a second range of improved seeded hybrids.
- Development of non-invasive hybrids (infertile hybrids) to address concerns over potential invasiveness of Miscanthus as a non-native species.
- Cultivars with high multiplication of production potential for scaling up planting stock supply
•	Multi-site variety trials should be used to assess risks of pest and disease resistance in new varieties of Miscanthus and SRCw and also develop best practice</t>
  </si>
  <si>
    <t>2.7.1.2 / 2.7.3.1</t>
  </si>
  <si>
    <t>All seem to be breeding related</t>
  </si>
  <si>
    <t>Biological</t>
  </si>
  <si>
    <t>Aberystwyth Uni have been working on new cultivars for over 10 years, and have a number of new varieties which are expected to be superior to the existing more popular strain Giganteus. No significant commercial scale plantings have yet been estbalished, and very limited propagation. Needs commercial scale testing</t>
  </si>
  <si>
    <t>Yes</t>
  </si>
  <si>
    <t>Shortlist</t>
  </si>
  <si>
    <t>Research has identified a number of interesting new varieties of Miscanthus, and some small scale field trials are being performed. Pre-commercial trials are still some way off timewise</t>
  </si>
  <si>
    <t>M-B-2</t>
  </si>
  <si>
    <t>Breeding/screening for seed cultivars with improved traits for: yield, climate, high multiplication potential, potential for growth on marginal/contaminated land, stress resilience (drought, flood, frost, marginal land) or non-invasive hybrids including multi-site trials to test traits of interest
This also includes option of subsequently ffollowing plantlet pathways, grown from initial feedstock</t>
  </si>
  <si>
    <t>Current breeding of newly identified varieties is being performed outside the UK (Sicilly and Tenerife) as this is where Miscanthus seed trials are commercially being trialled. No UK trials of proposed highest yielding clones have been brough to UK yet. UK based trials to get to TRL 6 required</t>
  </si>
  <si>
    <t>Several new cultivars have been identified which through modelling are expected to perform well in UK situations, however this has not been tested on large scale plots, or pre-commercially</t>
  </si>
  <si>
    <t>S-B-1</t>
  </si>
  <si>
    <t>SRC</t>
  </si>
  <si>
    <t>Breeding/screening for range of traits: improved yield, climate and stress resilience (drought, flood, frost, marginal land), growth on contaminated land, biochemical varieties, delayed bud-burst, combustion qualtiies of product, palatabilty of crop to reduce damage by grazing</t>
  </si>
  <si>
    <t>- Multi-site trials to test new varieties under a range of climate and edaphic conditions
- Flood tolerance to maximise flood resilience and mitigation
- Screening and breeding of varieties for drought prone sites 
- Screening / breeding of varieties for contaminated land
- Variety development/breeding for slower spring starting to improve establishment success or quicker autumn senescence to enable harvesting earlier in the year.
- testing which varieties are more resistant to rabbit damage than others
•	Multi-site variety trials should be used to assess risks of pest and disease resistance in new varieties of Miscanthus and SRCw and also develop best practice</t>
  </si>
  <si>
    <t>2.7.1.1 / 2.7.3.1</t>
  </si>
  <si>
    <t>All related to breeding new varieties with specific traits</t>
  </si>
  <si>
    <t>UK breeding programs are currently largely non-existent for commercial biomass end use. Rothamsted have been developing biochemical varieties, but again largely at early demonstration stage only, requires commercial trials.</t>
  </si>
  <si>
    <t>SRC breeding for bioenergy has largely dissapeared within the UK, with new varieties largely being developed in Ireland and Sweden. Varieties are been assessed by Rothamsted for higher value outputs (pharaceutical and biochemistry)</t>
  </si>
  <si>
    <t>M-P-1</t>
  </si>
  <si>
    <t>Scaling up production of planting materials</t>
  </si>
  <si>
    <r>
      <t xml:space="preserve">Adapted machinery methods for Miscanthus seed production
</t>
    </r>
    <r>
      <rPr>
        <sz val="11"/>
        <color rgb="FF7030A0"/>
        <rFont val="Calibri"/>
        <family val="2"/>
        <scheme val="minor"/>
      </rPr>
      <t>Incorporates investment in sites and machinery</t>
    </r>
  </si>
  <si>
    <t>- Scalable and adapted harvesting, threshing and seed processing methods for producing high seed quality</t>
  </si>
  <si>
    <t>2.7.1.2</t>
  </si>
  <si>
    <t xml:space="preserve">Technical
</t>
  </si>
  <si>
    <t>Technology</t>
  </si>
  <si>
    <t>Currently at early development stage within EU funded projects. No specific equipment developed, apart from handheld R&amp;D equipment. Development required to get t TRL 6+</t>
  </si>
  <si>
    <t>This area requires investment to develop the techniques and commercial equipment as currently seeds harvested by hand and not within the UK.  TRL: level is probably a 2 early 3</t>
  </si>
  <si>
    <t>Biggest challenge financing prototype 7/8 – mods minimal needed; have semi automated planter</t>
  </si>
  <si>
    <t>M-P-2</t>
  </si>
  <si>
    <t xml:space="preserve">Improved storage systems and treatments for plantlets / propogule material
</t>
  </si>
  <si>
    <t>- Development of storage systems for propagation material (rhizomes/cuttings) and treatments which can be applied to increase vigour, deter pests, and improve storage losses.
- Strategies to significantly scale-up the production of planting materials (rhizomes or plug-plants). For example, development in the growing of Miscanthus rhizome or plug plant multiplication systems in controlled raised beds (like vegetables, parsnips/potatoes etc.) to enhance/increase rhizome yield and enable easier/lower energy extraction.</t>
  </si>
  <si>
    <t>Systems investment, so is technical</t>
  </si>
  <si>
    <t>Storage and transportation of plantlets produced from seeds requires further investment and research. Current systems used are  estimated as only TRL 4 and require commercialising</t>
  </si>
  <si>
    <t>Screen out</t>
  </si>
  <si>
    <t xml:space="preserve">Workshop participants considered that  everything that can be done has been done and its all ok; this has been tried and tested </t>
  </si>
  <si>
    <t>Option 5 – can be screened out as TRL level 9</t>
  </si>
  <si>
    <t>M-P-3</t>
  </si>
  <si>
    <t>Improved rhizome production, storage and transportation to maintain vigour</t>
  </si>
  <si>
    <t>- Development of updated rhizome lifting, processing, storage, treatments, and transportation systems, and identify and trial any conditions/treatments which can maintain rhizome moisture content and vigour between preparation and planting.
- Strategies to significantly scale-up the production of planting materials (rhizomes or plug-plants). For example, development in the growing of Miscanthus rhizome or plug plant multiplication systems in controlled raised beds (like vegetables, parsnips/potatoes etc.) to enhance/increase rhizome yield and enable easier/lower energy extraction.</t>
  </si>
  <si>
    <t xml:space="preserve">Systems investment, so is technical
</t>
  </si>
  <si>
    <t>Current storage of rhizomes could significantly be improved by research,  requires further investment and research. Current TRL 7-9, but requires improvement</t>
  </si>
  <si>
    <t>Existing processes used could be significantly improved to help reduce losses and reduce overall costs</t>
  </si>
  <si>
    <t>M-P-4</t>
  </si>
  <si>
    <t>Improved propagation methods (microencapsulation of stem bud and stem sections) to reduce costs, increase scalability and improve establishment success</t>
  </si>
  <si>
    <t>- Reduced costs of propagation to enhance scalability .e.g. plug-plants, micropropagation, direct sowing, Microencapsulation of stem and bud sections for planting using the “Crop expansion, encapsulation and delivery system (CEEDTM)</t>
  </si>
  <si>
    <t>Technical - many of these are investments/ research into systems</t>
  </si>
  <si>
    <t>Uncertain - seem quite advanced - i.e. CEED which has a TM.</t>
  </si>
  <si>
    <t>tbc</t>
  </si>
  <si>
    <t xml:space="preserve">Already commercial scale.  Stakeholders at workshop confirmed that this is at TRL 9
</t>
  </si>
  <si>
    <t xml:space="preserve">Not TRL 3-8; CEED have TM system </t>
  </si>
  <si>
    <t>S-P-1</t>
  </si>
  <si>
    <t xml:space="preserve">Production sites for generating planting material need scaling up alongside innovative method development. </t>
  </si>
  <si>
    <t>- Production sites for improving and developing planting material sizes and cutting lengths to test effectiveness in terms of yield and cost</t>
  </si>
  <si>
    <t>2.7.1.1</t>
  </si>
  <si>
    <t>Will have been some trials - SRC poplar more info; old info from willow re use of canes; nothing recent or at high TRL level</t>
  </si>
  <si>
    <t>M-PM-1</t>
  </si>
  <si>
    <t>Planting machinery innovations to increase establishment success and productivity</t>
  </si>
  <si>
    <t>Machinery, strategies for planting plug-plants to increase establishment success, widen planting window and reduce environmental impact e.g. biodegradable films (not plastic), automated planting systems</t>
  </si>
  <si>
    <t>•	Trials to produce plug plants for planting earlier in the year to increase yield and planting window
•	Alternative biodegradable mulch films to accelerate establishment – currently plastic films are used, resulting in soil contamination
•	Systems for planting plugs into the field are highly scalable using machines developed for the vegetable industry but need further development to make them suitable for planting on more marginal lands, especially those with high stone content..
•	Development of automated plug plant planting systems, to increase planting speed and precision placement</t>
  </si>
  <si>
    <t>2.7.2.2</t>
  </si>
  <si>
    <t xml:space="preserve">Machinery enhancement
</t>
  </si>
  <si>
    <t>Research trials have been performed under GIANT Link and MUST projects and  this equipment has already been developed. Commercial scale trials required</t>
  </si>
  <si>
    <t>Shortlist (part)</t>
  </si>
  <si>
    <t>Equipment already developed in existing research projects, commercialisation trials required.</t>
  </si>
  <si>
    <t>M-PM-2</t>
  </si>
  <si>
    <t>Machinery for direct-sowing of Miscanthus seed</t>
  </si>
  <si>
    <t xml:space="preserve">•	Further innovation in planting methods to improve establishment rates from direct sowing by hydroseeding and drilling </t>
  </si>
  <si>
    <t>Machinery enhancement</t>
  </si>
  <si>
    <t>Research trials have been performed under GIANT Link and MUST projects and  this equipment has already been developed and proven to not work for seeds. Commercial scale trials required</t>
  </si>
  <si>
    <t>Would be done as part of M-B-2 breeding option, so combine with above</t>
  </si>
  <si>
    <t>Option 9 – don’t really need this as a separate option as this is something that would be done ‘along the way’ as part of breeding</t>
  </si>
  <si>
    <t>M-PM-3</t>
  </si>
  <si>
    <t>Machinery development for automated rhizome planting</t>
  </si>
  <si>
    <t>•	Machinery development in automated rhizome planting and rhizome lifting systems
•	Machinery/automation to increase efficiency/precision of fertiliser applications</t>
  </si>
  <si>
    <t>2.7.2.2 / 2.7.3.1</t>
  </si>
  <si>
    <t>Commercial planting equipment already exists at TRL 7-9, but signficant improvements could be made to reduce costs and plant losses</t>
  </si>
  <si>
    <t>Some machinery already partly commercially available, but new developments would be expected to significantly improve establishment and reduce on farm costs
Only include TRL level &lt;9</t>
  </si>
  <si>
    <t>M-PM-4</t>
  </si>
  <si>
    <t>Joint development of agronomic machinery in tandem with novel varieties and agronomic strategies to maximise yield and cost and GHG savings</t>
  </si>
  <si>
    <t xml:space="preserve">•	Joint development of agronomic machinery for planting and harvesting in tandem with testing of different varieties and traits to determine the optimal combinations of plant morphology, planting density, crop management, harvest time and harvest machinery which can together deliver the greatest yields and production efficiencies whilst minimising GHG emissions
- •	Multi-crop and multi-site trials of new varieties and cultivars, along with modelling and research on optimal management at cropping system level are needed to deliver this </t>
  </si>
  <si>
    <t xml:space="preserve">Could qualify as biological or technology
</t>
  </si>
  <si>
    <t>Repeat of above M-PM-3 and 2</t>
  </si>
  <si>
    <t>Overlap with M-PM-3</t>
  </si>
  <si>
    <t>S-PM-1</t>
  </si>
  <si>
    <t>Planting machinery improvements combined with testing of optimal planting densities (variety-specific) and machinery for contaminated/marginal land.</t>
  </si>
  <si>
    <t xml:space="preserve">Potential improvements in planting machinery and automation have been identified in the literature with economic and environmental benefits but further work is needed to develop faster, more reliable and lower cost planting machines. </t>
  </si>
  <si>
    <t>2.7.2.1.2</t>
  </si>
  <si>
    <t>Planting machinery</t>
  </si>
  <si>
    <t>Only 5 amchines in UK, need significant improvement; longer term robotic planting achieve significant efficiency gains</t>
  </si>
  <si>
    <t>S-PW-1</t>
  </si>
  <si>
    <t>Increased establishment success and expansion of planting window</t>
  </si>
  <si>
    <t>Breeding for traits to increase planting success e.g. delayed bud-burst</t>
  </si>
  <si>
    <r>
      <t xml:space="preserve">Develop strategies for planting energy crops at different (non-spring) times of the year. For example, planting in the autumn under plastic. </t>
    </r>
    <r>
      <rPr>
        <sz val="10"/>
        <color rgb="FF7030A0"/>
        <rFont val="Arial"/>
        <family val="2"/>
      </rPr>
      <t>Is this correct? No mention of bud-burst in section; sounds similar to M-PW-2 below, can we group?</t>
    </r>
  </si>
  <si>
    <t>2.7.2.1.3</t>
  </si>
  <si>
    <t>Research in to expanding planting window will enable easier/cheaper establishment</t>
  </si>
  <si>
    <t>Very little work currently being done in this area in UK. Good UK resource and knowledge to utilise</t>
  </si>
  <si>
    <t>Overlap with S-B-1</t>
  </si>
  <si>
    <t>EC-PW-1</t>
  </si>
  <si>
    <t>Energy crops (all)</t>
  </si>
  <si>
    <t>Weed control: herbicide-free agronomy, cover crops, machinery development and testing e.g. mechanical and robotic weeders, cover crops</t>
  </si>
  <si>
    <t>•	Weed control in the establishment phase is critical for maximising yield and is heavily reliant on pre-emergence and post-emergence herbicides (Smith, Askew, Hagood, &amp; Barney, 2015). The development of herbicide-free agronomy and associated machinery including robotics needs to be developed, for example using inter-row mowing and altered crop spacing
•	Development of herbicide-free agronomy for establishment and reversion including machinery innovation for inter-row mowing and testing whether altered timing of field operations during reversion could reduce the need for glyphosate
Innovations proposed include:
•	Further testing of automated, mechanical and robotic weeders to increase frequency and accuracy of weeding (Wynn, et al., 2016).
•	Testing of cover crops for weed control to minimize or remove the need for pesticides (Albertsson, et al., 2016).</t>
  </si>
  <si>
    <t>2.7.2.1 .1 / 2.7.2.2</t>
  </si>
  <si>
    <t>Research in to systems and machinery to trial inter row weeding options</t>
  </si>
  <si>
    <t>Development or trials of inter row weeding systems to avoid the use of pesticides, and reduce weed competition in crops to be evaluated. TRL level of machinery already high with commercial equipment in place, but R&amp;D required for use in Ecs</t>
  </si>
  <si>
    <t>No new equipment required to be developed, purely need to undertake a research program to evaluate different treatments and systems to optimise control options</t>
  </si>
  <si>
    <t>M-PW-1</t>
  </si>
  <si>
    <t>Developing strategies to plant at different times of year (non-spring) e.g. autumn planting under plastic to extend the planting window.</t>
  </si>
  <si>
    <t>-Planting energy crops at different (non-spring) times of the year, to avoid issues with soil moisture and difficulty with spring ground preparations. Planting in the autumn under plastic or plastic substitutes for instance</t>
  </si>
  <si>
    <t>Research required to evaluate expanding planting time options, for autumn, or late summer plantings to reduce establishment losses and improve cultivation costs</t>
  </si>
  <si>
    <t>No new equipment required, purely need to undertake a research program to evaluate different timings and treatments for establishing a plantation at different times of the year on different soil types and locations. Some small trials performed in R&amp;D projects</t>
  </si>
  <si>
    <t>M-PW-2</t>
  </si>
  <si>
    <t>Development and testing of soil amendments for marginal or contaminated land</t>
  </si>
  <si>
    <t>- Multi-site trials to optimize agronomy for new cultivars and seed-based hybrids in different climatic and edaphic conditions including marginal and contaminated land
•	Further development and testing of soil amendments to improve establishment on marginal and contaminated land e.g. biochar building on MISCOMAR research</t>
  </si>
  <si>
    <t>Research in to soil improvers on contaminated land, to improve establishment of energy crops</t>
  </si>
  <si>
    <t>Trialling products, like Biochar, to see if the addition of these products can improve the establishment of energy crops on contaminated land</t>
  </si>
  <si>
    <t>Products to trial already largey exist, need to support research program and perform R&amp;D work on Ecs</t>
  </si>
  <si>
    <t>EC-PE-1</t>
  </si>
  <si>
    <t>Development of new pesticides</t>
  </si>
  <si>
    <t>Herbicide development and trials</t>
  </si>
  <si>
    <t>More research on herbicides that can be used on energy crops would be beneficial to the cost-effective establishment of crops. Consideration could be given to how to make it easier for Extensions of Authorisation for Minor Use (EAMUs) to be transferred when herbicide and pesticide product names are changed</t>
  </si>
  <si>
    <t>2.7.2.1</t>
  </si>
  <si>
    <t>Research into herbicide</t>
  </si>
  <si>
    <t>Pesticides already exist commercially, need trialling and research</t>
  </si>
  <si>
    <t>No</t>
  </si>
  <si>
    <t>Screen out - overlap with EC-PE-2</t>
  </si>
  <si>
    <t>EC-PE-2</t>
  </si>
  <si>
    <t>Pesticide development and testing combined with new cultivars with pest and disease resistance traits.</t>
  </si>
  <si>
    <t>•	Pesticide development and trials including glyphosate replacement.
•	Trial work with pest deterrent sprays (e.g. GrazersTM, Garlic BarrierTM)</t>
  </si>
  <si>
    <t>Research into pesticide application</t>
  </si>
  <si>
    <t xml:space="preserve">Pesticide application systems already commercially available, but any new systems need to be trialled/developed </t>
  </si>
  <si>
    <t>Pesticides already commercially available but research required as to safety and usability on energy crops and timings</t>
  </si>
  <si>
    <t>EC-F-1</t>
  </si>
  <si>
    <t>Updated guidance for growers</t>
  </si>
  <si>
    <t>Fertiliser information and trials for micro and macro elements</t>
  </si>
  <si>
    <r>
      <t>·</t>
    </r>
    <r>
      <rPr>
        <sz val="11"/>
        <rFont val="Times New Roman"/>
        <family val="1"/>
      </rPr>
      <t xml:space="preserve">         </t>
    </r>
    <r>
      <rPr>
        <sz val="11"/>
        <rFont val="Arial"/>
        <family val="2"/>
      </rPr>
      <t>Long term fertiliser information trials for both micro and macro elements</t>
    </r>
  </si>
  <si>
    <t>2.7.3.1</t>
  </si>
  <si>
    <t>Research trials</t>
  </si>
  <si>
    <t>Fertiliser trials have been performed historically by ADAS and others, this requires updating with new varieties and across wider section of soils where including degraded or marginal soils - TRL 3 - 9</t>
  </si>
  <si>
    <t>Unsure on TRL level, but carry forward for now</t>
  </si>
  <si>
    <t>EC-HM-1</t>
  </si>
  <si>
    <t>Innovations in harvesting machinery to improve efficiency and access to difficult sites</t>
  </si>
  <si>
    <t>Innovations in cutting blades or heads and speeds to improve yield and reduce costs/GHGs</t>
  </si>
  <si>
    <t xml:space="preserve">There is experience from the Swedish study reported in Appendix 1 describing the development of cutting heads and harvesting techniques which should be examined for its application to the UK context.
- Potential innovations include developments in the design of cutting blades and cutting speed which have implications for harvest yield and the energy efficiency of harvesting of Miscanthus e.g. straight, angled or serrated blades </t>
  </si>
  <si>
    <t>2.7.4.1 / 2.7.4.2</t>
  </si>
  <si>
    <t>Research in to development of improved harvesting machinery - blade heads</t>
  </si>
  <si>
    <t>Some commercial scale equipment and systems already developed and available, but need to develop new machinery</t>
  </si>
  <si>
    <t>Commercially available harvesting equipment not a high priority, but further development of systems required to be supported and trialled on commercial scale crops.</t>
  </si>
  <si>
    <t>EC-HM-2</t>
  </si>
  <si>
    <t>Development and testing of harvesting machinery with new varieties, harvest times, rotation lengths</t>
  </si>
  <si>
    <t xml:space="preserve">Harvest machinery requirements will vary depending on rotation length. This has been explored with SRC poplar but the interactions between harvest time, rotation length and machinery requirements needs considering in any future innovation </t>
  </si>
  <si>
    <t>2.7.4.1</t>
  </si>
  <si>
    <t>Technical - testing machinery requirements</t>
  </si>
  <si>
    <t>Repeat of above EC-HM-2</t>
  </si>
  <si>
    <t>Overlap with EC-HM-1 - would test some systems as part of EC-HM-1</t>
  </si>
  <si>
    <t>M-HM-1</t>
  </si>
  <si>
    <t>Baling technology: improvement to increase bale density so reducing costs and evaluation of baling chipped material</t>
  </si>
  <si>
    <t>- •	Further advances in baling technology to increase density of bales and reduce costs
- •	Baling of chipped material needs evaluating, potential advantages for bale density but unknown consequences e.g. heating degradation 
- Innovations to develop technologies which can access difficult sites (e.g. small sites, wet sites, steep sites, difficult access)</t>
  </si>
  <si>
    <t>2.7.4.2</t>
  </si>
  <si>
    <t>Research in development of baler equipment; techniques in EU result in increases in mass  of upto 40%.  High compression baling - not suitable for use with existing trailers</t>
  </si>
  <si>
    <t>Brassica industry developed an affordable prototype</t>
  </si>
  <si>
    <t xml:space="preserve">Originally screened out as it was believed to be higher TRL (9), but stakeholders ast workshop suggest more development and demonstation required in UK. </t>
  </si>
  <si>
    <t>S-HM-1</t>
  </si>
  <si>
    <t>Machinery development for marginal areas (small, wet or sloping sites) and for winter harvesting at wet sites e.g. track-based machinery.</t>
  </si>
  <si>
    <t xml:space="preserve">A need was also identified to design, test and bring to market reasonably priced SRC machinery that can be applied to marginal areas such as small fields, wet soils and sloping fields or for winter harvesting 
-	Machinery innovation to enable winter harvesting of SRCw at wet sites </t>
  </si>
  <si>
    <t>Research and trials of smaller scale highly mobile equipment</t>
  </si>
  <si>
    <t>A few companies offering smaller harvesting equipment for difficult terrain/soil harvesting conditions, but trials required</t>
  </si>
  <si>
    <t>Research in to trials and full evaluation of economics benefits to understand if any nett gains are possible from this approach</t>
  </si>
  <si>
    <t>EC-H-1</t>
  </si>
  <si>
    <t>Increasing knowledge on optimal harvesting</t>
  </si>
  <si>
    <t>Research to optimise harvest time or rotation length to maximise yield, nutrient offtake and feedstock combustion quality</t>
  </si>
  <si>
    <t>•	Optimising harvest time or rotation length is one area where innovation could maximise yield and feedstock quality in Miscanthus and SRCw. Further research is needed to optimise these strategies and incorporate this information into best practice agronomy guides. 
- Research on the effects of harvest intervals on yield which could guide machinery innovation
-	A shorter 2-year rotation length may be possible with improved agronomy/precision farming and would allow smaller harvesting machinery to be used reducing soil damage and GHG emissions. This needs trialling.</t>
  </si>
  <si>
    <t>2.7.3.1 / 2.7.4.1</t>
  </si>
  <si>
    <t>Research into optimal processes / strategy</t>
  </si>
  <si>
    <t>Research needs to be in conjunction with new varietiy evaluation and breeding developments</t>
  </si>
  <si>
    <t>This needs to be developed in line with breeding research</t>
  </si>
  <si>
    <t>S-H-1</t>
  </si>
  <si>
    <t>Breeding for traits to widen the harvesting window including multi-site trials for traits of interest</t>
  </si>
  <si>
    <t>Repeat of previous</t>
  </si>
  <si>
    <t>Overlap with EC-H-1</t>
  </si>
  <si>
    <t>S-H-2</t>
  </si>
  <si>
    <t>Information needed on long-term yield effects of harvesting outside the winter dormant window to inform to growers and contractors.</t>
  </si>
  <si>
    <t>The consequences for yield of variable harvest time-points need further testing through trials or accessing data from commercial farms and potentially modelling.
•	Trialling harvesting in November, trade-offs in yield, feedstock quality, harvest</t>
  </si>
  <si>
    <t>S-H-3</t>
  </si>
  <si>
    <t>Concerns over difficulties with crop removal</t>
  </si>
  <si>
    <t>End-of-life crop removal or re-planting strategies have been investigated at small-scale but strategies need developing to minimise impacts on soil carbon and GHGs, including herbicide-free strategies.
Successful strategies need demonstrating to growers.</t>
  </si>
  <si>
    <t xml:space="preserve">- Crop removal or re-planting
- research needs extending to more mature crops at commercial scale to develop and test alternative crop removal protocols which minimise impacts on GHGs, soil carbon and soil quality more generally, while successfully reverting the land
- Removal of SRCw and Miscanthus has been successfully achieved across Europe and in the UK but there are still perceptions by potential growers that this is difficult and that growing SRCw will damage land drains and affect land values. This barrier needs to be addressed through information supply </t>
  </si>
  <si>
    <t>2.7.3.3</t>
  </si>
  <si>
    <t>Part technical - research into alternative protocols
part other - information campaigns to show success</t>
  </si>
  <si>
    <t>Sounds like some base level of testing has already been performed - now needs commercial scale testing
TRL7 or 8?</t>
  </si>
  <si>
    <t xml:space="preserve">Research into alternative protocols is compliant. </t>
  </si>
  <si>
    <t>M-H-1</t>
  </si>
  <si>
    <t>S-EU-1</t>
  </si>
  <si>
    <t>Alternative end-uses to diversify markets and improve economics</t>
  </si>
  <si>
    <t>Production of high-value industrial compounds and feedstock for energy combustion have been identified but needs further R&amp;D to develop commercial processing systems and identify best-practice agronomy and varieties</t>
  </si>
  <si>
    <t xml:space="preserve">•	Development of alternative future end uses for SRC - high value industrial compounds have been identified from SRCw as well as compounds with pharmaceutical interest
</t>
  </si>
  <si>
    <t>2.7.5</t>
  </si>
  <si>
    <t>Although there is research into traits, this is all about finding alternative end uses which are beyond the farm gate, not about changing what is planted or how its managed/harvested.</t>
  </si>
  <si>
    <t>Other</t>
  </si>
  <si>
    <t>Not technical or breeding related - innovation does not relate to crops or how they are managed / harvested</t>
  </si>
  <si>
    <t>S-EU-2</t>
  </si>
  <si>
    <t>Development of mobile on-farm pelleting</t>
  </si>
  <si>
    <t>Development and research in to small scale pelleting equipment</t>
  </si>
  <si>
    <t>Some research already performed here, likely requires updating with newest equipment and commercial testing</t>
  </si>
  <si>
    <t>On farm densification could signficantly improve on farm economics and also reduce overall GHG outputs from transport</t>
  </si>
  <si>
    <t>EC-EU-1</t>
  </si>
  <si>
    <t>On-farm pre-processing: needs R&amp;D to design and test strategies and processes e.g. on-farm compaction or washing/leaching to improve feedstock combustion quality.</t>
  </si>
  <si>
    <t>Proposed innovations which need further investigation include: 
•	On-farm compaction or conversion into more energy dense forms, for example torrefaction followed by pelleting; 
•	On-farm washing or natural leaching to improve product characteristics ready for combustion/gasification</t>
  </si>
  <si>
    <t>2.7.4.3</t>
  </si>
  <si>
    <t>On farm treatments to improve feedstocks likely to add signficant value to farmer whilst potentially improving GHG emissions, research required.</t>
  </si>
  <si>
    <t>EC-EU-2</t>
  </si>
  <si>
    <t>Development of optimised storage systems including on-farm storage to maximise feedstock quality and scale-up storage facilities</t>
  </si>
  <si>
    <t xml:space="preserve">. On farm harvest-optimised storage systems need to be developed to supply wood chip at the correct moisture content and avoid contamination and degradation </t>
  </si>
  <si>
    <t>2.7.4.4</t>
  </si>
  <si>
    <t>Existing storage (barns with drying floors, sheds with covers) around 7</t>
  </si>
  <si>
    <t>EC-LU-1</t>
  </si>
  <si>
    <t>Land use innovation to enable growers to benefit from multifunctional benefits of energy crops</t>
  </si>
  <si>
    <t>Identify hybrids/varieties to grow robustly on contaminated and/or urban land and develop and test soil amendments to improve establishment and yields on contaminated and/or urban sites</t>
  </si>
  <si>
    <t>Further research is needed to identify appropriate hybrids/varieties of willow SRC, Miscanthus and Reed canary grass for particular pollutants, which can either phytoextract contaminants or grow robustly on contaminated land, tolerating the typically harsh edaphic conditions including low nutrients, poor soil quality and the presence of toxic elements</t>
  </si>
  <si>
    <t>2.7.6.1</t>
  </si>
  <si>
    <t>Breeding - research into appropriate hybrids</t>
  </si>
  <si>
    <t>Overlap with breeding measures</t>
  </si>
  <si>
    <t>EC-LU-2</t>
  </si>
  <si>
    <t>Monitoring to improve yield and reduce costs</t>
  </si>
  <si>
    <t>Development of diagnostic and predictive tools to increase yield e.g. soil mapping to predict yield and remote sensing/drones to monitor in-field crop vigour to inform management and harvesting.</t>
  </si>
  <si>
    <t xml:space="preserve">Diagnostic and predictive tools for bioenergy crop yield </t>
  </si>
  <si>
    <t>2.7.3.2</t>
  </si>
  <si>
    <t>Technical - monitoring</t>
  </si>
  <si>
    <t>Sounds like some tests in the UK have already been carried out - at least a 5 but not yet commercially ready</t>
  </si>
  <si>
    <t>Complies with both criteria</t>
  </si>
  <si>
    <t>S-I-1</t>
  </si>
  <si>
    <t>Develop agronomic guidance and knowledge to support growers in benefiting from multi-functional benefits of energy crops. Flood mitigation: machinery development and testing altered harvest times to accommodate flood periods. Biodiversity: incorporate research evidence into agronomic guidance to inform growers in site-selection and management Pollination: Willow breeding and planting to increase pollen and nectar from male varieties</t>
  </si>
  <si>
    <t xml:space="preserve">- Management strategies for specific environmental objectives
There is a need for new evidence to demonstrate where planting energy crops could deliver flood mitigation benefits, the value to the local environment of reduced flood risk and how the co-benefits of flood mitigation and energy crop production be best optimised so that costs of harvest are not too great while flood protection benefit is maximised.
- There is a knowledge gap regarding the potential effects of bioenergy expansion on water availability across the UK
- Management strategies to increase biodiversity including planting design and farm-scale integration have been assessed in a range of studies (Gabrielle, et al., 2014). This information needs to be incorporated into agronomic guidance and valued through cost-benefit analysis to inform growers, policy and support development. </t>
  </si>
  <si>
    <t>2.7.6.2</t>
  </si>
  <si>
    <t xml:space="preserve">These are defined research projects; they would improve knowledge of risk management around plantations (and hence on farmers decisions); these are strategy developments; </t>
  </si>
  <si>
    <t>TRL level will be high for all commercially understood applications, but research required to develop further certain aspects of agronomy, which will have a low TRL 2/3.</t>
  </si>
  <si>
    <t>Screen out as information measure</t>
  </si>
  <si>
    <t xml:space="preserve">Orignally screened out as an information dissemination tool - but could have an impact on farmers decisions.  With broader interpretation of competiton criteria - would be included.   However as focus is on recognition of other environmental beneifts does not fall within main focus of competition to increase planting. </t>
  </si>
  <si>
    <t>EC-I-1</t>
  </si>
  <si>
    <t xml:space="preserve">Multi-crop and multi-site trials for different climatic and edaphic conditions for new and current cultivars requires to develop best practice guidance with management strategies </t>
  </si>
  <si>
    <t>Must be new breed, or existing breed with new site (not previously tested).
Extensive trials have already been completed in previous years (see ADAS work 1970s – 1990s), but updated version of EC trials in a wider range of climatic and edaphic situations could restore confidence and independence to potential growers of what can be achieved in different locations. In addition to this it can also potentially encompass all the other agronomic aspects (fertiliser, pesticides, harvesting windows, planting timing etc). 
Could include:
- assessment of economic and environmental performance of landscape strips and buffer strips planted along arable field margins and watercourses (Ferrarini, Serra, Almagro, Trevisan, &amp; Amaducci, 2017)
• Assessment of integration of energy crop cultivation into rotational management of land (Gabrielle, et al., 2014).</t>
  </si>
  <si>
    <t>?</t>
  </si>
  <si>
    <t>Systems investment</t>
  </si>
  <si>
    <t>7-8</t>
  </si>
  <si>
    <t>EC-I-2</t>
  </si>
  <si>
    <t>Pesticide register</t>
  </si>
  <si>
    <t>Information/engagement innovation</t>
  </si>
  <si>
    <t>Information dissemination</t>
  </si>
  <si>
    <t>Information dissemination - suggest still screened out as no real 'technology' element</t>
  </si>
  <si>
    <t>EC-I-3</t>
  </si>
  <si>
    <t>Varieties list</t>
  </si>
  <si>
    <t>EC-I-4</t>
  </si>
  <si>
    <t>Supply of robust, independent Information and advice</t>
  </si>
  <si>
    <t>Central, independent source of information and support for growers strongly recommended by stakeholders to overcome barriers to uptake, with a range of key criteria listed. Including economic and planning tools and support, best practice guidelines, training, independent advice, to engage with influential stakeholder groups.</t>
  </si>
  <si>
    <r>
      <t xml:space="preserve">•	Financial guidance (not focused on production)
•	Updated best practice guidelines including nutrient management guidance (overlap with EC-I-1)
•	Current information on land conversion procedures for energy crops (current so high TRL)
•	Independent advisors and contractors’ database for energy crop specific services (info)
•	Provision of independent, impartial feasibility advice. (info)
•	Accredited training courses (info)
•	</t>
    </r>
    <r>
      <rPr>
        <b/>
        <sz val="11"/>
        <color rgb="FF7030A0"/>
        <rFont val="Calibri"/>
        <family val="2"/>
        <scheme val="minor"/>
      </rPr>
      <t>A planning tool whereby farmers can put in their own figures, land area, land type and other data to get a first pass “look-see” as to how energy crops might work for them</t>
    </r>
  </si>
  <si>
    <t>2.7.7.1</t>
  </si>
  <si>
    <t>Orignally screened out as an information dissemination tool - but could have an impact on farmers decisions.  With borader interpretation of competiton criteria - then planning tool element might be elgible.   Included as part of EC-I-10</t>
  </si>
  <si>
    <t>EC-I-5</t>
  </si>
  <si>
    <t>Energy crops levy board</t>
  </si>
  <si>
    <t>•	An industry led energy crops levy board to make the sector more competitive by increasing the availability of impartial information and facilitating applied research</t>
  </si>
  <si>
    <t>Neither - information/engagement</t>
  </si>
  <si>
    <t>No technical innovation, more co-ordination</t>
  </si>
  <si>
    <t>EC-I-6</t>
  </si>
  <si>
    <t>Development of recommended varieties lists as for other agricultural crops</t>
  </si>
  <si>
    <t>•	 A recommended varieties list for energy crops, as is available for other agricultural crops which should include yield, pest and disease resistance, sex, senescence date, bud burst and flood or drought resilience</t>
  </si>
  <si>
    <t>Suggests dissemination of existing information</t>
  </si>
  <si>
    <t>Information dissemination - suggest still screened out as no real 'technology' element (and is repeat of above)</t>
  </si>
  <si>
    <t>EC-I-7</t>
  </si>
  <si>
    <t>•	A pesticide register for farmers to use – there is currently a lack of available information easy to hand. Only poor information is available on which pesticides can be legally applied to Miscanthus and SRC. Similarly, only poor information is available regarding fertiliser requirements for the post planting phase.</t>
  </si>
  <si>
    <t>EC-I-8</t>
  </si>
  <si>
    <t>Lack of awareness in key stakeholder groups and public</t>
  </si>
  <si>
    <t>National centre to coordinate engagement with wide range of stakeholders and publics with influence e.g. agrochemical companies, land agents.</t>
  </si>
  <si>
    <t>The need for a national Energy Crop (energy crops) Centre as a central, independent source of information and expertise for farmers/grower focused on energy crops was an idea strongly supported by all stakeholders consulted.
•	Government funded plantations should be established as part of a National Centre for Energy Crops, this would provide demonstration capacity and build confidence with growers and farm influencers and be a location for R&amp;D aspects</t>
  </si>
  <si>
    <t>2.7.7.1 / 2.7.3.1</t>
  </si>
  <si>
    <t>No a breeding or technical innovation</t>
  </si>
  <si>
    <t>EC-I-9</t>
  </si>
  <si>
    <t>Economic innovations</t>
  </si>
  <si>
    <t>A range of economic innovations proposed involving Local Enterprise partnerships and Rural Development Funds to build capacity, fund pilot projects or provide capital grants for machinery.</t>
  </si>
  <si>
    <t xml:space="preserve">•	LEPs and other regional enterprise agencies could be encouraged to conduct feasibility studies to identify suitable locations for pilot projects (Wynn, et al., 2016).
•	Rural Development funds (LEP Growth fund, LEADER funds via LAGS) could be channelled into forming local initiatives such as producer groups with supply hubs to support these opportunities alongside establishment grants i.e. form local initiatives and co-ops (Wynn, et al., 2016). 
•	Capital grants offered through Rural Development Programmes (RDP) could include energy crop machinery in addition to forestry kit </t>
  </si>
  <si>
    <t>2.7.7.3</t>
  </si>
  <si>
    <t>Neither - not developing new techniques, more promoting / facilitating uptake; policy</t>
  </si>
  <si>
    <t>Policy</t>
  </si>
  <si>
    <t>EC-I-10</t>
  </si>
  <si>
    <t>Decision support and planning tools for use at farm scale level</t>
  </si>
  <si>
    <t xml:space="preserve">Innovations proposed include:
• A planning tool whereby farmers can put in their own figures, land area, land type and other data to get a first pass “look-see” as to how energy crops might work for them
- Coould include considering selection of appropriate energy crop and yield
</t>
  </si>
  <si>
    <t>All are defined programmes requiring research, and would improve technical knowledge and information; but only some (management strategies) can be assigned a TRL level; unsure if further research on economic and environmental impacts would be eligible
Informational measure</t>
  </si>
  <si>
    <t>Very little research work identified to date, and no knowledge clearly identified of commercial work in this area, so TRL level expected to be low, but not a clear area to assess</t>
  </si>
  <si>
    <t>Some are related to env impacts.
But screen in those that develop tool which can help farmer assess strategy to integrate energy crops on their farm, takign into account land type, existing crops and rotation</t>
  </si>
  <si>
    <t>EC-I-11</t>
  </si>
  <si>
    <t>Develop decision-support tools to inform growers of multifunctional benefits of energy crops in specific locations</t>
  </si>
  <si>
    <t xml:space="preserve">Data innovation is needed to better understand, assess and value the multifunctional benefits of energy crops in different localities to better inform potential growers 
•	Development of planting and management strategies to support environmental objectives for example to encourage planting on Natural England farms.
•	The need to help farmers and Defra understand the package of environmental benefits that energy crops can bring to a farm
</t>
  </si>
  <si>
    <t>Although decision support tool is tangible, unless this delivers new research, this could be classified as an information dissemination measure</t>
  </si>
  <si>
    <t>related to environmental imapcts so screen out</t>
  </si>
  <si>
    <t>EC-I-12</t>
  </si>
  <si>
    <t>Develop landscape or scenario-modelling tools to predict environmental benefits/impacts of bioenergy crops at range of scales, farm, catchment, region. For example, assessment of flood mitigation potential on a catchment basis; impacts of planting on water availability.</t>
  </si>
  <si>
    <t>Landscape planning tools are needed to provide predictions of impacts of crop establishment across scales from individual fields, through farms to whole catchments or regions</t>
  </si>
  <si>
    <t>PS-1.1</t>
  </si>
  <si>
    <t>LRF - Broadleaves</t>
  </si>
  <si>
    <t>Species selection</t>
  </si>
  <si>
    <t>Selection of species is currently done according to rapid volume growth and good stem form but implicitly also for their survival. This innovation would involve re-examining species selected to also consider attributes important from a bioenergy perspective such as 'energy growth',  the amount of biomass that could be available for bioenergy, carbon stocks, GHG emissions, other environmental impacts, moisture content at harvest.</t>
  </si>
  <si>
    <t xml:space="preserve">(-) species selection for a LR crop on the basis of pest and disease risk is problematic </t>
  </si>
  <si>
    <t>5.1.2.1</t>
  </si>
  <si>
    <t>5-9</t>
  </si>
  <si>
    <t xml:space="preserve">Yes </t>
  </si>
  <si>
    <t>Volume growth of individual species is strongly influenced by the site conditions. Only include TRL level 8 and below</t>
  </si>
  <si>
    <t>Note that the additional comments apply to all four crops, i.e. PS-1.1 to PS-1.4 inclusive</t>
  </si>
  <si>
    <t>PS-1.2</t>
  </si>
  <si>
    <t>LRF - Conifers</t>
  </si>
  <si>
    <t xml:space="preserve">Selection of species according to rapid volume growth and good stem form but implicitly also for their survival. Current thinking includes other considerations such the amount of biomass that could be available for bioenergy (and carbon stocks), GHG emissions and other environmental impacts </t>
  </si>
  <si>
    <t>improves production. Only include TRL level 8 and below</t>
  </si>
  <si>
    <t>PS-1.3</t>
  </si>
  <si>
    <t>SRF - Broadleaves</t>
  </si>
  <si>
    <t>SRF: Broadleaved forests have a slightly broader range of common species than commercial conifer forests
Returns from SRF are less likely to be affected than from LRF
Owners of broadleaved woodlands tend to have a wider range of objectives therefore species choice may be the result of species appearance and biodiversity value as well as the criteria underpinning the selection of conifer species</t>
  </si>
  <si>
    <t>PS-1.4</t>
  </si>
  <si>
    <t>SRF - Conifers</t>
  </si>
  <si>
    <t>Returns from SRF are less likely to be affected than from LRF</t>
  </si>
  <si>
    <t>Wood density and calorific value have not been key species selection criteria for any of the forest groups. Consequently, there is considerable scope to widen the range of species. Only include TRL level 8 and below</t>
  </si>
  <si>
    <t>PS-2.1</t>
  </si>
  <si>
    <t>LRF - all</t>
  </si>
  <si>
    <t>Provenance choice</t>
  </si>
  <si>
    <t>LRF - When plants from a given original seed source (provenance) are grown in a different location</t>
  </si>
  <si>
    <t xml:space="preserve">Volume growth can be increased by choosing an original seed origin that is further south than the intended planting site because the trees will begin growth earlier in the spring and become dormant later in the autumn than the local provenance. Recently a common response to anticipated climate change is to choose a provenance from up to 5 degrees of latitude further south </t>
  </si>
  <si>
    <t>5.1.3.1</t>
  </si>
  <si>
    <t>2-9</t>
  </si>
  <si>
    <t>Highly dependent on species: 
commercial conifer Sitka spruce -TRL 9
Pacific silver fir - TRL 5
acacia - TRL 2
Only include TRL level 3-8</t>
  </si>
  <si>
    <t>PS-2.2</t>
  </si>
  <si>
    <t>SRF - all</t>
  </si>
  <si>
    <t>SRF - When plants from a given original seed source (provenance) are grown in a different location</t>
  </si>
  <si>
    <t>6</t>
  </si>
  <si>
    <t>Highly dependent on species: 
commercial conifer Sitka spruce -TRL 9
Pacific silver fir - TRL 5
acacia - TRL 2</t>
  </si>
  <si>
    <t>PS-3.1</t>
  </si>
  <si>
    <t>Genetic improvement</t>
  </si>
  <si>
    <t>Genetic selection uses the selection and development of individual trees for specific traits; these may include yield, disease resistance, drought tolerance or other factors</t>
  </si>
  <si>
    <t>5.1.4.1</t>
  </si>
  <si>
    <t>2-7</t>
  </si>
  <si>
    <t>Eligible, but only those TRL 3 or above</t>
  </si>
  <si>
    <t>PS-3.2</t>
  </si>
  <si>
    <t>1-7</t>
  </si>
  <si>
    <t>PS-4</t>
  </si>
  <si>
    <t>Mixed species stand</t>
  </si>
  <si>
    <t>Biological innovation - choice of species - increased use of mixed species stands when establishing new LRF</t>
  </si>
  <si>
    <t>5.1.5.1</t>
  </si>
  <si>
    <t>LP-1.1</t>
  </si>
  <si>
    <t>Forestry (all)</t>
  </si>
  <si>
    <t>Soil preparation by ripping</t>
  </si>
  <si>
    <t xml:space="preserve">mechanical preparation method used for dry soil and for soils that have a deep compacted layer that restricts root growth and plant development </t>
  </si>
  <si>
    <t>Ripping is used to increase the available soil volume, aeration, soil water inﬁltration, drainage and root exploration. It fractures soil structure without mixing soil horizons and it is usually the ﬁrst stage in a two-step site preparation process that also involves weed control or other soil preparation methods to control vegetation and create suitable microsites for tree growth</t>
  </si>
  <si>
    <t>5.1.6.1</t>
  </si>
  <si>
    <t>6 - 7</t>
  </si>
  <si>
    <t>improves production</t>
  </si>
  <si>
    <r>
      <t xml:space="preserve">Suggest TRL 6 or 7. </t>
    </r>
    <r>
      <rPr>
        <i/>
        <sz val="11"/>
        <rFont val="Calibri"/>
        <family val="2"/>
        <scheme val="minor"/>
      </rPr>
      <t>I agree Geoff. As you mentioned yesterday it has not reached TRL 9 for forestry applications in the UK</t>
    </r>
  </si>
  <si>
    <t>PE-1.1</t>
  </si>
  <si>
    <t>Direct seeding</t>
  </si>
  <si>
    <t>process of sowing tree seeds by hand or machine, directly onto a prepared field/forest site</t>
  </si>
  <si>
    <t>5.1.7.1</t>
  </si>
  <si>
    <t>7</t>
  </si>
  <si>
    <t>PE-1.2</t>
  </si>
  <si>
    <t>PE-2.1</t>
  </si>
  <si>
    <t>Changing initial spacing between trees</t>
  </si>
  <si>
    <t>closer spacing (up to a point) will result in more biomass per hectare, particularly on shorter rotations which could provide supplies of bioenergy more quickly</t>
  </si>
  <si>
    <t>5.1.8.1</t>
  </si>
  <si>
    <t>6-7</t>
  </si>
  <si>
    <t>improving the method of production - if this was a technology project then this might be something about optimising design parameters so if we think of it in those terms we would probably score it in</t>
  </si>
  <si>
    <t>PE-2.2</t>
  </si>
  <si>
    <t>closer spacing (up to a point) will result in more biomass per hectare, particularly on shorter rotations which could provide supplies of bioenergy more quickly -  improving production</t>
  </si>
  <si>
    <t>CM-1.1</t>
  </si>
  <si>
    <t xml:space="preserve">Fertilising crops using anaerobic digestate or wood ash - improving production; </t>
  </si>
  <si>
    <t>Digestate from anaerobic digestion (‘AD’), is a potentially low-cost, nitrogen-rich organic fertiliser resulting from the recycling of food waste, which could be applied to boost biomass production.  In the context of forestry, as compared with arable biomass cropping, acceptable application is most likely within lowland fast-growing silviculture – that is broadleaved or coniferous SRF – within an agricultural rather than forest land setting</t>
  </si>
  <si>
    <t>5.1.9.1</t>
  </si>
  <si>
    <t>1-6</t>
  </si>
  <si>
    <t>improves production. TRL 3 and above</t>
  </si>
  <si>
    <t>CM-1.2</t>
  </si>
  <si>
    <t>Fertilising crops using anaerobic digestate or wood ash - improving production;</t>
  </si>
  <si>
    <t>CM-2</t>
  </si>
  <si>
    <t>Remote sensing for crop monitoring and management</t>
  </si>
  <si>
    <t>Increasingly advances (and cost reduction) in satellite imagery, LiDAR and UAVs (drones) may provide a way of monitoring woodlands</t>
  </si>
  <si>
    <t>5.1.10.1</t>
  </si>
  <si>
    <t>HC-1</t>
  </si>
  <si>
    <t>Manipulating cut-off diameter</t>
  </si>
  <si>
    <t>increase or decrease the stem diameter at which the uppermost cut is made separating recovered roundwood produce from tree tops left on site as brash</t>
  </si>
  <si>
    <t>5.1.11.1</t>
  </si>
  <si>
    <t>HC-2</t>
  </si>
  <si>
    <t>Removal of stump to ground level</t>
  </si>
  <si>
    <t>the lowest cut is made at the point where the stem starts to swell out.  The stemwood above this cut is removed from the site but material below this cut (the stump) is usually left on site. Depending on the extent of swelling, the remaining stump can be up to 40 cm high and represents potential additional biomass</t>
  </si>
  <si>
    <t>5.1.12.1</t>
  </si>
  <si>
    <t>Included as could give more voume in the short term; also benefits for replanting</t>
  </si>
  <si>
    <t>HC-3</t>
  </si>
  <si>
    <t>Residue removal</t>
  </si>
  <si>
    <t>utilise as much of the fine branches and uppermost stem as possible within a silvicultural, harvesting and utilisation system. This is compiled largely from existing technical options which could be combined to minimise operational costs and therefore machinery interventions.</t>
  </si>
  <si>
    <t>5.1.13.1</t>
  </si>
  <si>
    <r>
      <t xml:space="preserve">Should we reduce to TRL 8? </t>
    </r>
    <r>
      <rPr>
        <i/>
        <sz val="11"/>
        <color theme="1"/>
        <rFont val="Calibri"/>
        <family val="2"/>
        <scheme val="minor"/>
      </rPr>
      <t>Yes I think so. The key point is that residue removal has not been adopted on any scale even though the technology largely exists. The innovation required is an improvement to the use of equipment, in particular improved integrated processes. Since residue harvesting was last investigated in the UK, there could also have been improvements to the equipment in countries where this is being used routinely on a large scale.</t>
    </r>
  </si>
  <si>
    <t>HC-4</t>
  </si>
  <si>
    <t>Stump and root removal</t>
  </si>
  <si>
    <t>To utilise as much of the stump and attached root system as possible within a silvicultural, harvesting and utilisation system</t>
  </si>
  <si>
    <t>5.1.14.1</t>
  </si>
  <si>
    <r>
      <t xml:space="preserve">I'm a little uncomfortable about screening this in on account of the environmental impacts. It doesn't fail the TRL screening, but I'm not sure how much tech development is required; more a change in practice (which would exclude it from this project). </t>
    </r>
    <r>
      <rPr>
        <i/>
        <sz val="11"/>
        <color theme="1"/>
        <rFont val="Calibri"/>
        <family val="2"/>
        <scheme val="minor"/>
      </rPr>
      <t>I have similar concerns but this should be taken into account at the assessment stage. I'm content that it goes through this initial screening</t>
    </r>
  </si>
  <si>
    <t>HC-5</t>
  </si>
  <si>
    <t>Harvesting technology</t>
  </si>
  <si>
    <t>Design of a harvesting system that achieves an optimal balance between minimising machine costs and maximising machinery ‘output’ productivity to achieve a reduction in costs and GHG emissions</t>
  </si>
  <si>
    <t>5.1.15.1</t>
  </si>
  <si>
    <t>2-8</t>
  </si>
  <si>
    <t>TRL level too low</t>
  </si>
  <si>
    <r>
      <t xml:space="preserve">I think this should probably be included. There are systems overseas which should be investigated, so possibly a TRL range of 2-8? </t>
    </r>
    <r>
      <rPr>
        <i/>
        <sz val="11"/>
        <color theme="1"/>
        <rFont val="Calibri"/>
        <family val="2"/>
        <scheme val="minor"/>
      </rPr>
      <t>OK Geoff. Perhaps you should add some examples to justify the higher end of the TRL ratings</t>
    </r>
  </si>
  <si>
    <t>There is a range of different harvesting availableused in other countries that has not been imported and evaluated in the UK.  Although some may not be well suited to UK conditions, somemay, or may be following some modification.  As an example, accumulating harvester heads may be suitable for early thinnings and coppice material; different cutters, such as thick toothed circular saw blades may help avoid some of the difficulties with shears and chainsaw heads.  It is necessary for the efficient harvesting of relatively small diameter material becomes a relatively mainstream, profitable activity, before it will become worthwhile to thoroughly evaluate, and possibly modify such machinery.</t>
  </si>
  <si>
    <t>OI-1.1</t>
  </si>
  <si>
    <t xml:space="preserve">Exploitation of thinnings from natural regeneration conifer sites.  </t>
  </si>
  <si>
    <t>Upland sites (e.g. Kielder) with Sitka spruce can self-seed producing dense natural regeneration that could offer a good additional source of biomass, however, the trees are difficult to respace, and a considerable volume of unwanted material is produced (needles). An innovation which could remove the woody biomass and leave the needles behind would allow this opportunity to be exploited and reduce possible impacts on long-term site fertility.</t>
  </si>
  <si>
    <t>5.1.16.1</t>
  </si>
  <si>
    <t>New technology/harvesting technique</t>
  </si>
  <si>
    <t>2</t>
  </si>
  <si>
    <r>
      <t xml:space="preserve">Not somethihng I know about.  I wouldn't argue with TRL 2. </t>
    </r>
    <r>
      <rPr>
        <i/>
        <sz val="11"/>
        <color theme="1"/>
        <rFont val="Calibri"/>
        <family val="2"/>
        <scheme val="minor"/>
      </rPr>
      <t>I'm happy to let this one go. It is quite hard to see it being economically viable and probably stem wood proportion will be too low.</t>
    </r>
  </si>
  <si>
    <t>OI-2</t>
  </si>
  <si>
    <t>Understorey harvesting</t>
  </si>
  <si>
    <t>A means of mechanically harvesting coppice species such as hazel, blackthorn, field maple and sweet chestnut when planting in the understorey of another species (e.g. ash) could increase uptake of this approach. For example, techniques which employ cutting rather than smashing or ripping hazel (e.g. Bräcke head) allows for regrowth from the cut stump. Even with such innovation, the approach is likely to require sites larger than 2 hectares to be financially viable.</t>
  </si>
  <si>
    <t>2 - 5</t>
  </si>
  <si>
    <r>
      <t xml:space="preserve">Not somethihng I know about.  I wouldn't argue with TRL 2. </t>
    </r>
    <r>
      <rPr>
        <i/>
        <sz val="11"/>
        <color theme="1"/>
        <rFont val="Calibri"/>
        <family val="2"/>
        <scheme val="minor"/>
      </rPr>
      <t>It might be useful to get Gary Kerr's view on this. I'll try to email him.</t>
    </r>
  </si>
  <si>
    <t>We have obtained input from colleagues on this. Many of the comments on HC-5 (Harvesting technology) apply here too, including accumulating harvesters with circular saw felling blade.  Although some technologies may be very speculative, there is equipment that is used overseas that would need evaluating here, and could make a significant impact on the efficiency of harvesting understorey.</t>
  </si>
  <si>
    <t>OI-3</t>
  </si>
  <si>
    <t>Information and training</t>
  </si>
  <si>
    <t>requirement for “boots on the ground” to help support landowners, such as through the Woodland Initiatives. This is required to help inform small landowners who are currently not connected with forestry sector. High quality training could also help to create better quality contractors with better understanding of the needs and constraints of the bioenergy sector.</t>
  </si>
  <si>
    <t>Promotion</t>
  </si>
  <si>
    <t>No specific TRL in the report. However, some previous work done, could be published: i.e. 
Publishing the national “available cut” might help to draw attention to the shortfall between the harvested quantity and the annual increment potentially available (currently 15% of broadleaf increment and 50% of conifer). Please note that these figures have not been confirmed by official statistics and may refer to anecdotes or a particular geographical region.</t>
  </si>
  <si>
    <t>Information/advice - not technology/biology</t>
  </si>
  <si>
    <r>
      <t xml:space="preserve">I think a TRL of 3 is far too low: we do know a bit about information and training!  However I agree that it will still be screened out because it is not a technology fix and is outside this programme. </t>
    </r>
    <r>
      <rPr>
        <i/>
        <sz val="11"/>
        <color theme="1"/>
        <rFont val="Calibri"/>
        <family val="2"/>
        <scheme val="minor"/>
      </rPr>
      <t>Geoff, if you want to hold out for a higher TRL, please do so. I agree that it is too low and just in case a different source of funding becomes available it would be better to have a more realistic TRL rating</t>
    </r>
  </si>
  <si>
    <t>OI-4</t>
  </si>
  <si>
    <t xml:space="preserve">Potential non-forest sources of biomass.  </t>
  </si>
  <si>
    <t>Potential sources of tree fellings that are not from conventional forestry.  In many of these cases the difficulty is to ensure cost effective operation with relatively small quantities of widely distributed biomass. It was suggested that joined up working between different sectors with relatively small resources</t>
  </si>
  <si>
    <t>Enhanced co-operation with in sector</t>
  </si>
  <si>
    <t>Only technologies TRL 3 or above</t>
  </si>
  <si>
    <r>
      <t xml:space="preserve">I suggest TRL 5.  I'm not convinced this isn't amenable to some technology intervention to make it more cost effective, as well as change in working practice. </t>
    </r>
    <r>
      <rPr>
        <i/>
        <sz val="11"/>
        <color theme="1"/>
        <rFont val="Calibri"/>
        <family val="2"/>
        <scheme val="minor"/>
      </rPr>
      <t>When this was originally written I has in mind arb arisings and clearance of road and railsides. If you can think of technological improvements, please add examples and push for a higher TRL</t>
    </r>
  </si>
  <si>
    <t>Again, the evaluation of specialist equipment, combined with efficient practices and infrastructure such as communal drying and storage sites could make such practices much more cost effective and achievable.</t>
  </si>
  <si>
    <t>OI-5</t>
  </si>
  <si>
    <t>Contract growing</t>
  </si>
  <si>
    <t>contract growing on farms could help to provide an ongoing income for the landowner, based on the estimated final value of the crop.  This would need to be Government backed for confidence</t>
  </si>
  <si>
    <t>Administrative/ Process enhancement</t>
  </si>
  <si>
    <t>Not technology/biological: new commercial model</t>
  </si>
  <si>
    <t>Fair enough - not a technology solution</t>
  </si>
  <si>
    <t>OI-6</t>
  </si>
  <si>
    <t>Logistics optimization</t>
  </si>
  <si>
    <t>Improved logistics management to ensure products are not transported further than necessary could help to improve cost effectiveness</t>
  </si>
  <si>
    <t>Out of scope: post farm-fate/forest road</t>
  </si>
  <si>
    <t>SC-1</t>
  </si>
  <si>
    <t>Trees in combination with poultry or grazing animal</t>
  </si>
  <si>
    <t>Trees have been introduced to open grassland to provide shelter or a more natural environment for free range poultry (layers and broilers hens), sheep and cattle. Trees have also been established to screen intensive poultry units with the added benefit of ‘scrubbing’ ammonia emissions. This innovation would apply upstream, but would require changes to established practices for ground/site preparation stage, planting and establishment and maintenance (mainly protection of the trees).</t>
  </si>
  <si>
    <t>5.2.1.1</t>
  </si>
  <si>
    <t>Agro-forestry</t>
  </si>
  <si>
    <t>Large-scale free-range poultry operations could be regarded as demonstrating TRL 7 but at the moment the trees’ productivity in free-range systems is not a major consideration so efficient bioenergy production from the agroforestry system is probably closer to TRL 1-2.
TRL: 2-7 in summary table</t>
  </si>
  <si>
    <r>
      <t xml:space="preserve">This has been demonstrated.  The TRL range given in the Task 1 report was 2-7.  I would be inclined to revise this to 4-7 and screen it in.  The comment in column I is that tree productivity is low and efficient production is low TRL, however it is very difficult to evaluate efficiency if it is simply supplementing (e.g.) poultry production.  I suggest trials would bre required to establish optimum tree cover which I would suggest should be TRL 4-7.  </t>
    </r>
    <r>
      <rPr>
        <i/>
        <sz val="11"/>
        <color theme="1"/>
        <rFont val="Calibri"/>
        <family val="2"/>
        <scheme val="minor"/>
      </rPr>
      <t xml:space="preserve"> I agree that this should be included. The system has been domonstrated but not evaluated from the perspective of bioenergy production. It is certainly more proven than SC-3 (trees +biomass ground crop)</t>
    </r>
  </si>
  <si>
    <t>I would argue that it is difficult to define an efficiency of bioenergy production from agroforestry: on what basis? Output per ha?  Yes, low; however if it merely supplements an existing land use without detracting from it (in fact free range chickens are more contented with some overhead cover), then this may be argued to represent an increased efficency of land use.  Whether it makes financial sense will depend on the efficiency with which it can be harvested, which would require trials of both optimum tree density for different livestocks, and suitable equipment for harvesting, collecting and transport.</t>
  </si>
  <si>
    <t>SC-2</t>
  </si>
  <si>
    <t>Trees in combination with other plant crops</t>
  </si>
  <si>
    <t>Intercropping is a relatively common system in other parts of the world.  Provided the system uses a suitable combination of tree species and arable crop for the site, greater total yields are possible because of the shelter provided by the trees and/or the greater overall use of the site’s resources,</t>
  </si>
  <si>
    <t>5.2.2.1</t>
  </si>
  <si>
    <t>Efficient bioenergy production from the agroforestry system is probably closer to TRL 1-2. 
TRL 2 in summary table</t>
  </si>
  <si>
    <r>
      <t xml:space="preserve">This has been demonstrated in other countries.  The TRL given in the Task 1 report was 2.  I would be inclined to revise this to 4-7 to represent trial for establish optimum tree/crop ratio, and screen it in. </t>
    </r>
    <r>
      <rPr>
        <i/>
        <sz val="11"/>
        <color theme="1"/>
        <rFont val="Calibri"/>
        <family val="2"/>
        <scheme val="minor"/>
      </rPr>
      <t xml:space="preserve">Geoff I'm less convinced about this one. </t>
    </r>
  </si>
  <si>
    <t>SC-3</t>
  </si>
  <si>
    <t>Trees with ground layer biomass crop</t>
  </si>
  <si>
    <t>To combine a relatively wide-spaced overstorey crop of trees, harvested on an SRF or LFR timescale, with annual biomass production from an inter-row cultivation of a ground layer herbaceous biomass crop, such as a shade tolerant grass</t>
  </si>
  <si>
    <t>5.2.3.1</t>
  </si>
  <si>
    <r>
      <t xml:space="preserve">TRL 3. Whilst agroforestry in the form of cultivation of food crops within a matrix of overstorey trees is a common production system in, for example, small scale farming in Africa, its adaptation as a large-scale ‘silvi-herbaceous’ biomass production system in the temperate zone could be a novel approach.
</t>
    </r>
    <r>
      <rPr>
        <b/>
        <sz val="11"/>
        <color theme="1"/>
        <rFont val="Calibri"/>
        <family val="2"/>
        <scheme val="minor"/>
      </rPr>
      <t>Note: TRL-2 in Summary table (pg. 149)</t>
    </r>
  </si>
  <si>
    <t xml:space="preserve">Improves production. </t>
  </si>
  <si>
    <t>HC-6</t>
  </si>
  <si>
    <t xml:space="preserve">Added at workshop - design of harvesting machinery and stategiies to allow extraction of material from difficult to access sites e.g. sites with steep slopes, reduee impacts from accessing land (e.g. soil compaction), small pockets of woodland.  Also includes adaptations for conventioanl farming mahinery to allo extraction from small pockets of woodland, stegies for harvesting currently undermanaged/overstocked mixed species woodland.  </t>
  </si>
  <si>
    <t>HC-7</t>
  </si>
  <si>
    <t>Small scale on-site densificatio</t>
  </si>
  <si>
    <t xml:space="preserve">Added at workshop = Small scale on-site densification.  For example torrefaction or pelleting.  Would need to develop small scale mobile equipment (sled mounted)
</t>
  </si>
  <si>
    <t>HC-8</t>
  </si>
  <si>
    <t>Removal of moisture content/drying</t>
  </si>
  <si>
    <t xml:space="preserve"> Removal of moisture content/drying  before transport thoguth forced drying, possible solar options</t>
  </si>
  <si>
    <t>Added to species selection options</t>
  </si>
  <si>
    <t>Choosing species with a lower moisture content at harvest</t>
  </si>
  <si>
    <t xml:space="preserve">Choosing species with a lower moisture content at harvest </t>
  </si>
  <si>
    <t>CM1.3</t>
  </si>
  <si>
    <t>Unconventional soil amendments for carbon removal.</t>
  </si>
  <si>
    <t xml:space="preserve"> Unconventional soil amendments for carbon removal., Biochar, olivine, basaltic minerals, mineral weathering.  </t>
  </si>
  <si>
    <t>HC-9</t>
  </si>
  <si>
    <t>Haresting of diseseased ash and restocking</t>
  </si>
  <si>
    <t>Large amount of ash will need to be removed over the next 10 years; need to work out how to do this and best resotcking regime</t>
  </si>
  <si>
    <t>CR-1</t>
  </si>
  <si>
    <t>Crop residues</t>
  </si>
  <si>
    <t>Use of crop residues that are not currently collected from fields</t>
  </si>
  <si>
    <t>Use of 'dry' residues from wheat, barley, oats, oilseed rape and beans</t>
  </si>
  <si>
    <t>The principle innovation for increased supply of bioenergy feedstock from crop residues is the use of ‘dry’ crop residues (e.g. straw, but excluding ‘wet’ residues that are not suitable for combustion) that are not currently collected from fields. We have named this as an innovation because it is the largest opportunity to increase bioenergy feedstock supply from crop residues; however, collection of straw (cereal and oilseed rape straw is the largest the largest potential resource among crop residues) from fields is not technically innovative, since this has been done for many years and the techniques and equipment are well developed. Furthermore, the incorporation of crop residues into soil is considered useful and of value by some farming businesses, and therefore, it can be argued that crop residues that are not collected are not necessarily unused, with the possible exception of orchard prunings, which are removed from orchards for disposal.</t>
  </si>
  <si>
    <t xml:space="preserve">This is not a technical or biological innovation, but is rather a business or market innovation. </t>
  </si>
  <si>
    <t>The techniques and equipment are well developed</t>
  </si>
  <si>
    <t>Straw is a resource that is under-used as a bioenergy feedstock, and is available, and would be marketed if the price is attractive.</t>
  </si>
  <si>
    <t>CC-1</t>
  </si>
  <si>
    <t>Catch crops</t>
  </si>
  <si>
    <t xml:space="preserve">Catch crop production for AD feedstock. For example, following cereal crop harvest in August or September, a cereal crop such as triticale could be sown in September and harvested as whole-crop for silage the following spring, before a late-sown crop such as forage maize is established. </t>
  </si>
  <si>
    <t>Use of land between between the time when a main crop is harvested and the time when the next main crop is sown.</t>
  </si>
  <si>
    <t xml:space="preserve">A catch crop is a crop grown between the time when a main crop is harvested and the time when the next main crop is sown. For example, following the harvest of a cereal crop (usually August or September in the UK), there can be a period of up to seven months before a following maize crop (for silage) is sown. A cereal crop such as triticale could be sown in September and harvested as whole-crop for silage the following spring. </t>
  </si>
  <si>
    <t>New use of land when otherwise the land would be fallow.</t>
  </si>
  <si>
    <t>The potential for a viable yield for biomass harvest during the months September to March is not established in the UK. Research is needed, to define the potential area (based on main crops grown) and the potential yield.</t>
  </si>
  <si>
    <t>CR-2</t>
  </si>
  <si>
    <t xml:space="preserve">Mapping to overlay power stations and production areas </t>
  </si>
  <si>
    <t>Spatial data processing to provide information on locations of resources and power stations</t>
  </si>
  <si>
    <t>Mapping to overlay power stations and production areas has been demonstrated and can encourage efficient straw collection and transport.</t>
  </si>
  <si>
    <t>Potential technological, but it is expected that as part of good planning, sellers will know where powerstations are and buyers will know where straw is produced.</t>
  </si>
  <si>
    <t>The techniques are well developed, but the application is less well developed.</t>
  </si>
  <si>
    <t>CR-3</t>
  </si>
  <si>
    <t>Spent straw for used for wintering carrots</t>
  </si>
  <si>
    <t>Use of straw that has been spread on carrot fields to protect carrots against frost in winter.</t>
  </si>
  <si>
    <t>Spent straw for used for wintering carrots: around 405,000 t is available in England (little or none in Devolved Administrations). Around 100 t /ha of straw is used on carrot fields. Spent straw after carrot harvest is partly degraded, and suited to processing by steam explosion, allowing extraction of higher-value components, with the remainder used for combustion.</t>
  </si>
  <si>
    <t>Concept and application have been formulated but there has been no testing.</t>
  </si>
  <si>
    <t>CR-4</t>
  </si>
  <si>
    <t>Design of contracts</t>
  </si>
  <si>
    <t>Innovation in the design of contracts to increase supply of straw feedstock, e.g. greater price for the last tonne than the first, and a bonus for delivering the full contracted quantity has been shown to increase supply.</t>
  </si>
  <si>
    <t>Innovation in the design of contracts can increase supply of straw feedstock, e.g. greater price for the last tonne than the first, and a bonus for delivering the full contracted quantity has been shown to increase supply.</t>
  </si>
  <si>
    <t>This is a business innovation.</t>
  </si>
  <si>
    <t>The concept has been formulated and it is kikely that the idea has been tested, although we do not have evidence for this.</t>
  </si>
  <si>
    <t>CR-5</t>
  </si>
  <si>
    <t xml:space="preserve">Collection of wet, or green, residues, such as sugar beet tops </t>
  </si>
  <si>
    <t>Soil contamination is a barrier to use in AD plants, so methods are needed that allow collection with a minimum of soil contamination. Furthermore, compaction and/or dewatering would facilitate handling and transport.</t>
  </si>
  <si>
    <t>Innovations to allow practical collection of wet, or green, residues, such as sugar beet tops could open up a supply of feedstock for AD. Soil contamination is a barrier to use in AD plants, so methods are needed that allow collection with a minimum of soil contamination. Furthermore, compaction and/or dewatering would facilitate handling and transport.</t>
  </si>
  <si>
    <t>Technology would be needed to enable this activity, so this is a  technical innovation.</t>
  </si>
  <si>
    <t>No proof of the principals is available</t>
  </si>
  <si>
    <t>MULTI CRITERIA ASSESSMENT</t>
  </si>
  <si>
    <t>Initial and workshop assessment of ratings are in columns G to BO (click on + to view)</t>
  </si>
  <si>
    <t>Final ratings assigned</t>
  </si>
  <si>
    <t>Conversion to numeric score</t>
  </si>
  <si>
    <t>Calculation of production score</t>
  </si>
  <si>
    <t>Notes:</t>
  </si>
  <si>
    <t>Comments on criteria and initial scores, score at stakeholder workshop (score_w) and final score assigned (score_F), also includes notes from stakeholder workshop and additional meeting held with Forestry Commission</t>
  </si>
  <si>
    <t>Code and description</t>
  </si>
  <si>
    <t>C1 Impact on cost and profitability</t>
  </si>
  <si>
    <t>C2 Impact on production risk</t>
  </si>
  <si>
    <t>C4 Wider production impacts</t>
  </si>
  <si>
    <t>C5 Applicability</t>
  </si>
  <si>
    <t>C6 Timeframe and speed of uptake</t>
  </si>
  <si>
    <t>C3 Impact on GHG emission</t>
  </si>
  <si>
    <t>C7 Wider environmental and social impacts</t>
  </si>
  <si>
    <t>C8 Barriers</t>
  </si>
  <si>
    <t>C9 Uncertainty</t>
  </si>
  <si>
    <t>C10 Project duration</t>
  </si>
  <si>
    <t>C 11 Size of project</t>
  </si>
  <si>
    <t>C12 UK capability</t>
  </si>
  <si>
    <t>C13 Supply chain interest</t>
  </si>
  <si>
    <t xml:space="preserve"> Complementary actions</t>
  </si>
  <si>
    <t>Costs</t>
  </si>
  <si>
    <t>Risk</t>
  </si>
  <si>
    <t>Wider production impacts</t>
  </si>
  <si>
    <t>Applicability</t>
  </si>
  <si>
    <t>Timeframe</t>
  </si>
  <si>
    <t>GHG</t>
  </si>
  <si>
    <t>Other Env</t>
  </si>
  <si>
    <t>Uncertainty</t>
  </si>
  <si>
    <t>Duration</t>
  </si>
  <si>
    <t>Size</t>
  </si>
  <si>
    <t>UK capability</t>
  </si>
  <si>
    <t>Supply chain interest</t>
  </si>
  <si>
    <t xml:space="preserve">Rank </t>
  </si>
  <si>
    <t>#</t>
  </si>
  <si>
    <t>Final numbering</t>
  </si>
  <si>
    <t>Sector</t>
  </si>
  <si>
    <t>Innovation category</t>
  </si>
  <si>
    <t>Description of innovation</t>
  </si>
  <si>
    <t>Criteria 1 (C1). Impact on cost and profitability</t>
  </si>
  <si>
    <t>C1 Score</t>
  </si>
  <si>
    <t>C1 Score_w</t>
  </si>
  <si>
    <t>C1 Score _F</t>
  </si>
  <si>
    <t>C1 Score_Notes</t>
  </si>
  <si>
    <t>C2. Impact on risk of not achieving expected outcomes (e.g. yield, financial return, etc)</t>
  </si>
  <si>
    <t>C2 Score</t>
  </si>
  <si>
    <t>C2 Score_w</t>
  </si>
  <si>
    <t>C2 Score_F</t>
  </si>
  <si>
    <t>C2 Score_Notes</t>
  </si>
  <si>
    <t>C4. Wider production impacts</t>
  </si>
  <si>
    <t>C4 score</t>
  </si>
  <si>
    <t>C4 Score_w</t>
  </si>
  <si>
    <t>C4 Score_F</t>
  </si>
  <si>
    <t>C4 Score_Notes</t>
  </si>
  <si>
    <t>C5. Applicability</t>
  </si>
  <si>
    <t>C5 score</t>
  </si>
  <si>
    <t>C5 Score_w</t>
  </si>
  <si>
    <t>C5 Score_F</t>
  </si>
  <si>
    <t>C5 Score_Notes</t>
  </si>
  <si>
    <t xml:space="preserve">C6. Timeframe and scalability </t>
  </si>
  <si>
    <t>C6 Score</t>
  </si>
  <si>
    <t>C6 Score_w</t>
  </si>
  <si>
    <t>C6 Score_F</t>
  </si>
  <si>
    <t>C6 Score_Notes</t>
  </si>
  <si>
    <t>C3. Impact on GHG emission</t>
  </si>
  <si>
    <t>C3 score</t>
  </si>
  <si>
    <t>C3 Score_w</t>
  </si>
  <si>
    <t>C3 Score_F</t>
  </si>
  <si>
    <t>C3 Score_Notes</t>
  </si>
  <si>
    <t>C7 score</t>
  </si>
  <si>
    <t>C7 Score_w</t>
  </si>
  <si>
    <t>C7 Score_F</t>
  </si>
  <si>
    <t>C7 Score_Notes</t>
  </si>
  <si>
    <t>C8. Barriers - to what extent does innovation overcome barrier targeting?</t>
  </si>
  <si>
    <t>C8 Score</t>
  </si>
  <si>
    <t>C9. Uncertainty</t>
  </si>
  <si>
    <t>C9 Score</t>
  </si>
  <si>
    <t>C9 Score_w</t>
  </si>
  <si>
    <t>C9 Score_F</t>
  </si>
  <si>
    <t>C9 Score_Notes</t>
  </si>
  <si>
    <t>C10 Duration? Initial team assessment</t>
  </si>
  <si>
    <t>c10 Duration initial team score</t>
  </si>
  <si>
    <t>C10 Duration Workshop notes</t>
  </si>
  <si>
    <t>C10 Duration final score</t>
  </si>
  <si>
    <t>C11 Project size: initial team assessment</t>
  </si>
  <si>
    <t>C11 Project size: Initial team score</t>
  </si>
  <si>
    <t>C11 Project size: workshop notes</t>
  </si>
  <si>
    <t>C11 Project size: workshop score</t>
  </si>
  <si>
    <t>C11 Project size: final score</t>
  </si>
  <si>
    <t>C12 UK capability: notes</t>
  </si>
  <si>
    <t>C12 UK capability: score</t>
  </si>
  <si>
    <t>C13 Supply chain interest: notes</t>
  </si>
  <si>
    <t>C13 Supply chain interest: score</t>
  </si>
  <si>
    <t>Wshop Notes (applicable to different options)</t>
  </si>
  <si>
    <t>Wshop Notes 1 - specific to options</t>
  </si>
  <si>
    <t>Wider notes (prioritisation relevant!)</t>
  </si>
  <si>
    <t>Forestry Commission Notes</t>
  </si>
  <si>
    <t>Further commentary from FR 13/11</t>
  </si>
  <si>
    <t>C1</t>
  </si>
  <si>
    <t>C2</t>
  </si>
  <si>
    <t>C4</t>
  </si>
  <si>
    <t>C5</t>
  </si>
  <si>
    <t>C6</t>
  </si>
  <si>
    <t>C3</t>
  </si>
  <si>
    <t>C7</t>
  </si>
  <si>
    <t>C9</t>
  </si>
  <si>
    <t>C10</t>
  </si>
  <si>
    <t>C11</t>
  </si>
  <si>
    <t>C12</t>
  </si>
  <si>
    <t>C13</t>
  </si>
  <si>
    <t xml:space="preserve">Production Score </t>
  </si>
  <si>
    <t>Across all supply chains</t>
  </si>
  <si>
    <t>Across supply chain (energy crops or forestry)</t>
  </si>
  <si>
    <t>EC1</t>
  </si>
  <si>
    <t>Breeding/screening for rhizome cultivars with improved traits for: yield, climate, high multiplication potential, potential for growth on marginal/contaminated land, stress resilience (drought, flood, frost, marginal land) or non-invasive hybrids including multi-site trials to test traits of interest
This also includes option of subsequently following plantlet pathways, grown from initial feedstock
Could focus on screening given extensive breeding already undertaken in US</t>
  </si>
  <si>
    <t>High if bred for yield
Some varieties could increase robustness to improve establishment success (planting is high cost input)
Could also reduce fertiliser costs (but this is low cost input)</t>
  </si>
  <si>
    <t>✓✓✓</t>
  </si>
  <si>
    <t>No disagreement with scoring in workshop discussion</t>
  </si>
  <si>
    <t xml:space="preserve">Some varieties could reduce potential for losses - flood / drought / frost resistant / pest and disease resistance. Breeding to improve yield and resilience will improve the business case for farmers and they will be exposed (and will perceive) fewer risks. Improving establishment success will give rapid confidence to other farmers who may visit a plantation (fewer bare patches, evidence of lower inputs and so management effort and costs.  </t>
  </si>
  <si>
    <t>✓✓</t>
  </si>
  <si>
    <t xml:space="preserve">Some varieties could be bred in the future to exploit the removal of elements from soil and so target large rhizome growth and remediation capability.
</t>
  </si>
  <si>
    <t>✓</t>
  </si>
  <si>
    <t>If seed planting actually ends up being propagule/plantlet planting then rhizome may still be more applicable short term solution until seed/plantlet varieties come on line</t>
  </si>
  <si>
    <t>-</t>
  </si>
  <si>
    <t xml:space="preserve">Medium to long:                                                                                                                                                                                                 
Time scales are variable depending on conditions of interest and level of readiness required: very little work done to date on varieties suitable for contaminated land. Also no commercial scale trials in UK, so timeframe &gt;5 years
Abers current work could for example provide energy grasses (possible not Miscanthus sp.) suitable for marginal upland sites in &lt;20 yr. time frame.  Amount of planting material would be a potential constraint. </t>
  </si>
  <si>
    <t xml:space="preserve">Those with impact on yield could have high impact on GHG intensity of the produced biomass, below ground C storage may also be increased with yield; others would not have significant impact, unless targeted to increase  % below ground biomass and thus C storage.                                                                                                         NOTE - Yield based GHG reduction are dependant on increase yield not being coupled to increase GHG demands during production, e.g. high yield must not result in greater diesel cost for harvesting.  </t>
  </si>
  <si>
    <t xml:space="preserve">- Some reduce risk of invasiveness (but this is noted to be low risk at present)
- Some reduce pre-treatment costs (out of bounds of this study)                                    - some risk that resilience could allow planting on land of higher conservation value or soil C stocks but planting on this land should be prevented by current regulations                                                                                                                                                          - Increase resilience to flooding/marginal land could have positive impacts via greater scope for use in natural flood manager or improving soil health </t>
  </si>
  <si>
    <t>Addresses several barriers identified: AM(a), AM(d), AM(F)
Those that increase yield on contaminated land risk increasing other technical issues associated with planting here</t>
  </si>
  <si>
    <t>Until commercial scale trials have been performed across numerous locations and soil types of UK, there remains uncertainty around the ability to deliver the traits needed.</t>
  </si>
  <si>
    <t>Same</t>
  </si>
  <si>
    <t xml:space="preserve">Need industry input on current TRL status
- Could be modulised by TRL,  thus Duration of project would depend on TRL required by project end.  </t>
  </si>
  <si>
    <t>3-5 years</t>
  </si>
  <si>
    <t>Large - &gt;£2m</t>
  </si>
  <si>
    <t>Large</t>
  </si>
  <si>
    <t>Y</t>
  </si>
  <si>
    <t>EC-H-1: This needs to be developed in line with breeding research</t>
  </si>
  <si>
    <t>- Option 1 and 2 embedded together
- Vegetative propagation route (rhizomes) has been overlooked; the US has invested heavily in seeds, and has now gone back to propagation
o	Risk to forward plan that not allow free transfer of vegetative clones across markets – due to IP limits
o	Applicable species – ready – 10 years of work invested already
	View that there is no distinction between Rhizome and seed routes. Seed and rhizome need to be part of story to achieve growth required
	Costs of propagation important, but not main barrier; e.g. Brazil supply chain, cost not main barrier; crops in Brazil grown [this could impact on the way we weight in the decision criteria]
•	Cost of harvesting has higher cost sensitivity [breeding vs other]
	Uncertainty against seed equivalent to rhizome
	Putting plug-plants into marginal land was noted by some (CEED) to be very difficult, but others disagree
	Uncertainty – questions as to whether this could actually be a positive thing rather than negative thing – i.e. signalling areas which need greater investment [question for the way we score the criteria]
	GHG huge driver – impetus on governance issues to unlock commercial potential
	Bioenergy source of carbon for manufacturing also – so quickest pathway is high importance [timescale important in decision]
	Miscanthus showing high GHG due to nitrogen – incorrect – counter to experiments; don’t advocate N fertiliser use [remove comment from text if its in there]
•	Negative publicity is a barrier
-  Rhizome, plug-plants and seeds – see second two as same; is a difference in scoring
- View that screening is a good idea, but not supportive of breeding; £26m spent on misc. breeding; where is stock of material – in US; what breeds have come out
• Covers both seeds and rhizomes
• UK research in US hands? But now 7 registered by Terravesta in PBR – Aber. – licencing now with Terra for EU and UK; 2020 launch
• Proved concept, depends on scalability
o Learnings from brassica; fully automated strip tool
o Biggest challenge financing prototype 7/8 – mods minimal needed; semi automated planter, carioussel; fully automated rig 770 ha per season per unit
o Then familiarity with contractors and land managers – point 9
• Proved germination rates and seed plug rearing
• Crop domestication takes multi-decade; in order to plant what needed, need to keep programme going – pest that comes up in future, allowing diversity
o Know that from arable, need to maintain diverse base
o Huge opportunity for exports too – opportunity for UK plc
• Cost rank – still high ok
• No collection for breeders, difficult to get material into country – import restriction
o Regulation important in terms of ABS/CBD requirement
o Material available in US/Canada, but cannot get in</t>
  </si>
  <si>
    <t>EC2</t>
  </si>
  <si>
    <t>Breeding/screening for seed cultivars with improved traits for: yield, climate, high multiplication potential, potential for growth on marginal/contaminated land, stress resilience (drought, flood, frost, marginal land) or non-invasive hybrids including multi-site trials to test traits of interest
This also includes option of subsequently following plantlet pathways, grown from initial feedstock</t>
  </si>
  <si>
    <t xml:space="preserve">If high seed cultivars will need to be developed along side suitable seed harvesting machinery, all seed production expected to be performed outside the UK, southern Italy latitudes locations, so potential for import issues.
Also if global temperatures rise, and the UK summers become hotter, then viable seed producing varieties could become an invasive risk in the UK longer term. 
</t>
  </si>
  <si>
    <t xml:space="preserve">produces rhizomes too </t>
  </si>
  <si>
    <t xml:space="preserve">Minimal limitations in the short term applicability of innovation. 
</t>
  </si>
  <si>
    <t xml:space="preserve">Moderate to long: Project timeframe (breeding part alone)  could be short deployment would require simultaneous development of seed machinery, methods. If this was done then commercial planting could be started in 20 yrs. although large scale impact may take longer                                                                                                                                                                                                                                                                                                                                                            </t>
  </si>
  <si>
    <t>3 ticks; already have seeds in bank ready to roll out</t>
  </si>
  <si>
    <t>As above - however seed planting can increase GHG emissions depending on where seeds are cultivated</t>
  </si>
  <si>
    <t>Make consistent with rhizomes</t>
  </si>
  <si>
    <t>None</t>
  </si>
  <si>
    <t>- Seed based, need to make sure does not become invasive plants – screen – risk</t>
  </si>
  <si>
    <t>Directly targets two barriers: AM(b) and AM(d); could have a significant impact, in particular on availability, but how key a barrier is this?
Needs to be implemented alongside M-P-2
Having sufficient planting material is only an issue if policy implements significant growth</t>
  </si>
  <si>
    <t>Higher uncertainty for new seed cultivars relative to rhizome cultivars. Uncertainty sits with future capability of producing seeds outside the UK, importing back to UK for conversion to plugs/plantlets for planting. There are a lot of steps to commercialise successfully here. R&amp;D projects have made significant progress, but still a number of years away from real commercialisation</t>
  </si>
  <si>
    <t>x</t>
  </si>
  <si>
    <t xml:space="preserve">Need industry input on current TRL status
-  selection of promising cultivars could be  3-5 yrs. but scaling to production is likely to take longer </t>
  </si>
  <si>
    <t>Long-term? 
Terravesta – 8-9 years of programme
Alternative uses on list, e.g. displacement of maize in AD; use in HGV; Maize not great for monocrop – increases value of project
3-5 years</t>
  </si>
  <si>
    <t>how many take forward depends on amount of money – £2M could cover multiple
Defra spent £4.4m on breeding so far; issue of weighting, 70-80% overall of programme on breeding too high; 
Not about how much spend, but on how commercialise / how structure – licencing; innovate UK e.g.</t>
  </si>
  <si>
    <t>EC-H-1: This needs to be developed in line with breeding research.
And other innovations around seed production pathway (M-P-1)</t>
  </si>
  <si>
    <t>EC3</t>
  </si>
  <si>
    <t>Breeding/screening for range of traits: improved yield, climate and stress resilience (drought, flood, frost, marginal land), growth on contaminated land, biochemical varieties, delayed bud-burst, combustion qualities of product, palatability of crop to reduce damage by grazing</t>
  </si>
  <si>
    <t xml:space="preserve">High (if improves yield)
Cost of production is highly sensitive to yield
Could also reduce establishment losses and move harvesting time to facilitate availability of machinery - planting and harvesting are key cost contributors
Delayed bud-burst could reduce costs of gapping up, and increase yields per hectare (fewer sparse areas). </t>
  </si>
  <si>
    <t>Identification of biorefining opportunities. Breeding for higher product value usage opportunities. Increases value of product. Confirms 3 ticks.</t>
  </si>
  <si>
    <r>
      <t xml:space="preserve">Could reduce potential for losses - flood / drought / pest resistance; but </t>
    </r>
    <r>
      <rPr>
        <b/>
        <sz val="10"/>
        <rFont val="Arial"/>
        <family val="2"/>
      </rPr>
      <t>unclear</t>
    </r>
    <r>
      <rPr>
        <sz val="10"/>
        <rFont val="Arial"/>
        <family val="2"/>
      </rPr>
      <t xml:space="preserve"> how significant these risks are
Likely that the farmer will view the crop as more successful if there is better establishment and fewer losses throughout the life of the plantation.</t>
    </r>
  </si>
  <si>
    <t xml:space="preserve">Breeding offers opportunity to reduce production risk – e.g. climate change events. Resistance to flood risk. So should be 3 tick. E.g. ash die back. 
Please mention rabbit and deer and hare protection. Need to develop varieties that are animal resistant. </t>
  </si>
  <si>
    <t xml:space="preserve">Could increase potential to establish in different climatic / ephaptic conditions, marginal / contaminated land. </t>
  </si>
  <si>
    <t>Could we consider wetlands bringing together machinery research, breeding to make more land protection
Make 2 ticks</t>
  </si>
  <si>
    <t>All innovations would be widely applicable</t>
  </si>
  <si>
    <t xml:space="preserve">Medium: There is existing knowledge of genetic traits underpinning some of the targets listed, this could be used to fast track selection of new high yield varieties recently brought to the market (last 5 yrs.) for use in sub optimal conditions                                                                                   </t>
  </si>
  <si>
    <t>Picked as a table highlight at workshop</t>
  </si>
  <si>
    <t xml:space="preserve">Those with impact on yield could have high impact on GHG intensity of the produced biomass, below ground C storage may also be increased with yield; others would not have significant impact, unless targeted to increase  % below ground biomass and thus C storage.                                                                                                         NOTE - Yield based GHG reduction are dependant on increase yield not being coupled to increase GHG demands during production, e.g. high yield must not result in greater diesel cost for harvesting. </t>
  </si>
  <si>
    <t xml:space="preserve">     - some risk that resilience could allow planting on land of higher conservation value or soil C stocks but planting on this land should be prevented by current regulations                                                                                                                                                                             - Increase resilience to flooding/marginal land could have positive impacts via greater scope for use in natural flood manager or improving soil health </t>
  </si>
  <si>
    <t xml:space="preserve">Water quality improvement, noise reduction, high biodiversity value therefore 3 ticks
Consider with integration with CCS. 
Consider potential to support fuel poverty e.g. through breeding for ash content, higher calorific value, higher bulk density. Lower cost, for use in a wider variety of boilers. </t>
  </si>
  <si>
    <t xml:space="preserve">Addresses several barriers identified: A(c), A(e), A(F) and AS(b)
Could some innovations be affected by variety  protections held by the European Plant Breeders
But those that increase yield on contaminated land risk increasing other technical issues associated with planting here </t>
  </si>
  <si>
    <t xml:space="preserve">Until commercial scale trials have been performed across numerous locations and soil types of UK the uncertainty still remains for certain key aspects                           -Molecular tools have been used in other tree species so principle is proven </t>
  </si>
  <si>
    <t xml:space="preserve">Need industry input on current TRL status
- Could be modulised by TRL,  thus duration of project would depend on TRL required by project end.  </t>
  </si>
  <si>
    <t>Would take 10 years to get significant results.
In 3-5 years 
Training populations and robust data in 3-5 years. 
In screening, would be at end of first cycle. Selection of current varieties for new conditions e.g. wet conditions.</t>
  </si>
  <si>
    <t>&gt; 5 years</t>
  </si>
  <si>
    <t xml:space="preserve">High priority from first two rounds. Breeding new varieties of willow for new applications.
Roth-likely £6m. Include genomic selection and genetic techniques which could bring great gains. Would need training populations established. 
KL- screening is also important. Adding Screening for traits in existing varieties would be a “gold standard” project. 
To get impact, to understand the traits you need, best to start at beginning. </t>
  </si>
  <si>
    <t xml:space="preserve">Yes, can be done in UK
But, risk of some of the genetic mapping populations (there has been a funding gap) may disappear. Risk library might be lost. </t>
  </si>
  <si>
    <t xml:space="preserve">This is a no brainer (say the table). But, it’s a long term punt. 
Industry need to identify and confirm their preferred traits e.g. flood resilience 
This is two exclamations because it’s long term (but still very important). But some around table think it should be three or four.  </t>
  </si>
  <si>
    <t>S-P-1: Need new varieties and initial stock before any levels of stock can be scaled up
EC-H-1: This needs to be developed in line with breeding research</t>
  </si>
  <si>
    <t xml:space="preserve">Add into description: vertebrate grazing impacts. Variations in palatability of crop, e.g. to rabbits and deer, by variant. Quality of product needs to be considered in the innovation description. </t>
  </si>
  <si>
    <t xml:space="preserve">Group 2  picked this as top, but linked with innovation 7
Scaling up production sites for generating SRC planting material alongside innovative method development. This was re-defined by both groups as “Making planting material production more efficient (less labour intensive) and productive on a per ha bases” </t>
  </si>
  <si>
    <t>EC4</t>
  </si>
  <si>
    <t>Adapted machinery methods for Miscanthus seed production
Incorporates investment in sites and machinery</t>
  </si>
  <si>
    <t>Low
If seed quality improves, could reduce losses and hence planting costs.</t>
  </si>
  <si>
    <t>Cost of planting materials not key barrier</t>
  </si>
  <si>
    <t>May reduce costs of plant material to farmer. But generally, isn't likely to impact risk to farmer or change perceptions.</t>
  </si>
  <si>
    <t>Scaling up this area is only applicable if a known UK target area is required by a certain timeframe. 
If this is not known, then current systems and methods being commercially used are perfectly capable of meeting short term low annual target plantings of approx. 2 - 3,000ha/y</t>
  </si>
  <si>
    <t xml:space="preserve">Post Brexit, wont be able to get seed into Europe so plant in UK; mitigate risk by planting in UK </t>
  </si>
  <si>
    <t>Not applicable unless UK.Gov, sets a target of  EC planting it wishes to see achieved. Otherwise existing methods and systems can achieve requirements given the policy to do so. If high demand, then seed/plantlet demand will increase and come on line after trials and commercialisation prove successful - currently unproven</t>
  </si>
  <si>
    <t>Moderate to long - first develop technique, then need to implement to develop seeds, which then need to be planted</t>
  </si>
  <si>
    <t xml:space="preserve">Indirectly - if promotes seed planting over rhizomes as seed planting has lower GHG cost. </t>
  </si>
  <si>
    <t>Directly targets two barriers: AM(b) and AM(d); could have a significant impact, in particular on availability, but how key a barrier is this?</t>
  </si>
  <si>
    <t>Uncertainty level is low for this, as first prototypes have already been developed and built, so next steps for commercialisation should be easier</t>
  </si>
  <si>
    <t>Machinery for other species so may not be necessary to start from scratch</t>
  </si>
  <si>
    <t>Sites: 2-3 years
Machinery: 2-3 years – scalable prototype</t>
  </si>
  <si>
    <t>2-3 years</t>
  </si>
  <si>
    <t>Production: 2 sites in Europe at moment for crossing block, need 6 more sites – verification and increase overall production; significant project
£2m+
Machinery re harvesting: automated, no equipment, adapting similar machinery. Modification will fit in TRL, new machinery maybe not
Point on construction of competitions – e.g. would like to buy machines and tweak them, but this might not be eligible because funding all ‘revenue’.</t>
  </si>
  <si>
    <t>Production: artificial light - UK
Machinery: Yes</t>
  </si>
  <si>
    <r>
      <rPr>
        <b/>
        <sz val="10"/>
        <rFont val="Arial"/>
        <family val="2"/>
      </rPr>
      <t>- Crossing blocks (seeds) have much more potential to scale up as can achieve higher production per area of land; Seed and rhizome need to be part of story to achieve growth required</t>
    </r>
    <r>
      <rPr>
        <sz val="10"/>
        <rFont val="Arial"/>
        <family val="2"/>
      </rPr>
      <t xml:space="preserve">
</t>
    </r>
    <r>
      <rPr>
        <b/>
        <sz val="10"/>
        <rFont val="Arial"/>
        <family val="2"/>
      </rPr>
      <t>- Need to scale up planting material – high priority 4/5</t>
    </r>
    <r>
      <rPr>
        <sz val="10"/>
        <rFont val="Arial"/>
        <family val="2"/>
      </rPr>
      <t xml:space="preserve">
• How reduce GHGs – if planting plugs important – goes along with others
- Could have impact on cost – planting material
- Seed planting costs are minimal
- Rhizome – labour intensive from nursery through planting – 7/8 weeks 
- Intermediary steps for seed – significant element is plant out – existing tech, just need access; not looking for funding; Italy advances in machinery
• Proven in UK – have done trials
• Additional access requires funding
• Slight adaptation might be required 
• If used in Italy, but not UK, do not overestimate TRL level
• But has been done in UK – 11 trial sites 2 in UK
</t>
    </r>
    <r>
      <rPr>
        <b/>
        <sz val="10"/>
        <rFont val="Arial"/>
        <family val="2"/>
      </rPr>
      <t xml:space="preserve">- Seed collection / threshing needs ramp up and innovation [hence focus of option 4 should be seed collection and threshing, not plant out]
- Rhizome – massive potential for field production systems to be changed; scaled back to seed; reduced planting material weight for seed production
</t>
    </r>
    <r>
      <rPr>
        <sz val="10"/>
        <rFont val="Arial"/>
        <family val="2"/>
      </rPr>
      <t xml:space="preserve">• Treat as field crop that propagating, rather than vegetable mentality
• Rhizome production footprint significantly reduced – field scale [CEED]
• Potential to schedule autumn planting – august / traditional winter arable crops; if need to use greenhouse, schedule autumn planting to reduce costs [link to planting window measures]; 
o Move away from use of pesticides too – put break crop in first
- Widening of planting season – looking at both ends; autumn harvesting, look at early planting in spring and autumn planting
</t>
    </r>
    <r>
      <rPr>
        <b/>
        <sz val="10"/>
        <rFont val="Arial"/>
        <family val="2"/>
      </rPr>
      <t xml:space="preserve">+BP15
</t>
    </r>
    <r>
      <rPr>
        <sz val="10"/>
        <rFont val="Arial"/>
        <family val="2"/>
      </rPr>
      <t>Planting material required from seed to farm gate – transport, greenhouses, time of year, 
- Plug-plants – niche – definitely short term wins, scalability factor of 10 in capability; at moment limited to S Europe for seed production; artificial env closer to home – area of focus
• Hand harvest, so need for automation (terra)
o Threshing – by hand so investment
o Cleaning – also need investment [again this is the point that option 4 should focus on seed collection/threshing /cleaning, rather than plant out]
o See production need for end to end focus
• Policy risk rather than technical
• Interaction between threshing and variety as depends
• Production risk higher in EU with larger facilities
- Post Brexit, wont be able to get seed into Europe so plant in UK; mitigate plant in UK [another tick against criteria 3 for options 4/5/6]
- Always use both – Rhizome and seed
- Seed potential impact on cost could be higher than 1 – maybe 2
o End user supply chain not moving – demand for low cost
- Consumer looking at variability on how bring in, but even pressure to reduce cost
• Operate without subsidy and get more UK feedstock 
- Costs – more influenced by harvest, than initial planting cost</t>
    </r>
  </si>
  <si>
    <t>EC5</t>
  </si>
  <si>
    <t xml:space="preserve">Medium
Improvements could increase yields (faster growth, reduced losses) and reduce establishment costs. </t>
  </si>
  <si>
    <t>- Potential impacts on cost should be much higher
• No impact on risk for next gen / rhizomes are current
'Cost of planting materials not key barrier</t>
  </si>
  <si>
    <t>Could enable short term market development whilst waiting for seeds/propagules to come online, and new varieties to be tested and verified</t>
  </si>
  <si>
    <t xml:space="preserve">Post Brexit, wont be able to get seed into Europe so plant in UK; mitigate plant in UK </t>
  </si>
  <si>
    <t>No restrictions</t>
  </si>
  <si>
    <t>Shorter - once developed, could benefit new/restocking plantations, then short time to harvest: short time frame but scalability will depend on current  % of material loss during storage and transport see C4, if losses are low then cost of improve storage may out weight benefits making commercialisation less likely.</t>
  </si>
  <si>
    <t xml:space="preserve">provided methods does not require increased use of fossil fuel (e.g. for refrigeration) reduced losses will reduce GHG emission associated with production/ transport and planting -  impact is likely to be small                                                                                                                                                                                                                             -Context needed: there is potential for negative impact as increase rhizome production would increase GHG emission overall,  but not per g of rhizome.  </t>
  </si>
  <si>
    <t>A(d), AM(b), AM(d), reduces pressure on planting equipment A(e)</t>
  </si>
  <si>
    <t>More than twenty years of commercial scale experience available within this sector across multiple countries and soil types for rhizome production, so uncertainty level very low</t>
  </si>
  <si>
    <t xml:space="preserve">Need industry input  on developments required
-possible that learning can be taken other industry to reduce time requirements e.g. temp/humidity controlled transport    </t>
  </si>
  <si>
    <t>Higher TRL
Focus on footprint – make smaller; horticultural and vegetative; test on existing rhizomes; £2m+
Diff requirements for dorma</t>
  </si>
  <si>
    <t>EC6</t>
  </si>
  <si>
    <t xml:space="preserve">Low
More plant material is needed to scale up the Energy crops industry. If this action reduces costs, then it has the potential to have a medium impact on costs. However, the key objective is to make available more planting material to facilitate scale-up of the Energy Crops industry rather than reduce costs. Hence low impact. </t>
  </si>
  <si>
    <t>Workshop participant disappointed with overall numbers of ticks on this row. Scaling up is quite difficult. If could improve may be able to scale up by a factor of 10 rather than 3, for e.g. by billet planting. To do that need to get plant breeders on board. 
Table believes that this should be very important if related to efficiency of breeding. 
This permits potential to increase planting density and this has a direct impact on yield so therefore has an impact on yield and hence confirms 3 ticks. 
This has a significant impact on planting costs. This innovation enables an exponential scale up because of the 10x factor vs 3x factor. 
Debate on whether 2 or 3 ticks, recommend 3 because of efficiency argument</t>
  </si>
  <si>
    <t>If supply to farmer improves, may go towards improving perception of overall risk by farmers.</t>
  </si>
  <si>
    <t>One workshop participant suggested should receive 3 ticks across the row because it’s important to ramping up production. Innovation in planting has very high potential to exponentially scale up the industry and have a three tick impact. 
Another participant thought 2 ticks appropriate for this innovation row</t>
  </si>
  <si>
    <t>Avoids importing of varieties and mother plant material from other countries, enabling better local breeding platform</t>
  </si>
  <si>
    <t>This scales up the efficiency of production of planting material (machinery is able to be faster, the whole process is made less labour intensive (and so fewer mistakes as well)).  Workshop discussion: Make 2 ticks</t>
  </si>
  <si>
    <t>Workshop discussion: picked measure as a table highlight particularly with respect to ramping up production
Table 2 recommended a dash</t>
  </si>
  <si>
    <t>Mixed
Some medium term - e.g. working with existing farms to set up nurseries; once set up, material can be used by new/restocking plantations
some longer-term - i.e. changes to research methods</t>
  </si>
  <si>
    <t>Workshop discussion: Picked measure as a table highlight and recommended scoring should be 2 ticks</t>
  </si>
  <si>
    <t xml:space="preserve">Innovative method development  --- new methods could reduce GHG cost of production through reduced fossil fuel use or increase planting viability </t>
  </si>
  <si>
    <t>Workshop discussions suggested scoring perhaps should be two ticks: innovation leads to more material (higher yield), and less wastage</t>
  </si>
  <si>
    <t>Workshop discussion: Make one tick as more materials</t>
  </si>
  <si>
    <t>Addresses one agronomic barrier - AS(a) availability of planting material</t>
  </si>
  <si>
    <t>Uncertainty exists because of lack of UK companies/centres developing commercial varieties</t>
  </si>
  <si>
    <t>Workshop discussion: One tick less worry about wastage</t>
  </si>
  <si>
    <t>New demo machine yes</t>
  </si>
  <si>
    <t>1-2 years</t>
  </si>
  <si>
    <t>medium</t>
  </si>
  <si>
    <t>Med -£1m</t>
  </si>
  <si>
    <t>Medium</t>
  </si>
  <si>
    <t>yes</t>
  </si>
  <si>
    <t>3 exclamations</t>
  </si>
  <si>
    <t>S-B-1: Need new varieties and initial stock before any levels of stock can be scaled up</t>
  </si>
  <si>
    <t>Production of material and operation of planting should potentially be split (Rothamstead).
Need to include in tis the efficiency of production – the 10x factor vs the current 3x factor is what the first table highlighted as most important. This wording may perhaps change how the scores work.
Breeding/screening of SRC for range of traits</t>
  </si>
  <si>
    <t>Group 1  picked this as top, linked with  Innovation 3</t>
  </si>
  <si>
    <t>EC7</t>
  </si>
  <si>
    <t xml:space="preserve">High
Increase yield, feedstock quality, planting window, automated planting will all reduce planting costs which are a key cost. Any activity that has an impact on yield will have a high impact on costs. </t>
  </si>
  <si>
    <t>Impact on production should be 3 – within reach just need technique / mechanisation</t>
  </si>
  <si>
    <t xml:space="preserve">Increases availability of planting machinery.
An improvement in establishment success will reduce farmer costs and result in a more successful plantation - reduces risk to farmer by reducing wastage. </t>
  </si>
  <si>
    <t>Low potential impact as plenty of other agricultural crops already use plant plugs, so its not new technology, just requires adoption by Miscanthus industry</t>
  </si>
  <si>
    <t xml:space="preserve">Mixed: Plug planting has been tested at large scale but bio-degradable film options for use in crop establishment need development. </t>
  </si>
  <si>
    <t>New automated systems could be more efficient through use of newer machinery  _again GHG depends on counter factual but plug planting can have lower GHG than rhizome due to lower production cost and  also potential additional benefits through reduced soil disturbance</t>
  </si>
  <si>
    <t xml:space="preserve">Reduction in soil contamination through plastic films and wider environmental risk related to disposal                                    -  Should also consider the growth medium used for the plug plants to maximise sustainability </t>
  </si>
  <si>
    <t>Addresses several barriers - AM(a), AM(c), but could increase other barriers / risks where going into marginal land / development of plug-plant varieties; also weeds could grow faster under film requiring greater pesticide application</t>
  </si>
  <si>
    <t>Plug planting is not a new technology. Widely used for vegetable production, so machinery and systems should hopefully be fairly replicable to Miscanthus seed/plantlets - but does have some uncertainty until trialled and tested commercially</t>
  </si>
  <si>
    <t>Machinery exist for other crops so development potentially focused around optimisation of this for Miscanthus, and test of different films.  Part of this could be completed in 3 yrs</t>
  </si>
  <si>
    <t>A May integrate well with other planting machinery improvements (e.g. S-PM-1)</t>
  </si>
  <si>
    <r>
      <rPr>
        <b/>
        <sz val="10"/>
        <rFont val="Arial"/>
        <family val="2"/>
      </rPr>
      <t>Planting machinery</t>
    </r>
    <r>
      <rPr>
        <sz val="10"/>
        <rFont val="Arial"/>
        <family val="2"/>
      </rPr>
      <t xml:space="preserve">
- Are machines out there for plugs – huge potential impact on cost / profit
- Planting from seed is huge space
• Terravesta looking at seed coatings – another innovation there – 5 year outlook
• With correct seed coating, should also be high; but low TRL here
</t>
    </r>
    <r>
      <rPr>
        <b/>
        <sz val="10"/>
        <rFont val="Arial"/>
        <family val="2"/>
      </rPr>
      <t>Sewing machinery</t>
    </r>
    <r>
      <rPr>
        <sz val="10"/>
        <rFont val="Arial"/>
        <family val="2"/>
      </rPr>
      <t xml:space="preserve">
- Comes later – need to get thing to work first before designed machine [question on timing of machinery for sewing then – this might not be for this innovation round]</t>
    </r>
  </si>
  <si>
    <t>EC8</t>
  </si>
  <si>
    <t>High
Yield has the strongest impact on costs. Improving planting machinery with the aim of increasing productivity (yield) will therefore have a significant impact, reducing gaps in fields, maximising the potential for plants to grow strongly and quickly, reducing any need for fertiliser. Improving establishment efficiency will also reduce establishment costs which, while not the strongest impact (medium), will have an impact on farmer cash flow and so also help drive uptake.</t>
  </si>
  <si>
    <t>Increases availability of planting machinery. An improvement in establishment success and improvements in yield will reduce risks to farmer of investing in Energy Crop production (lowers wastage on establishment, improves returns on investment)</t>
  </si>
  <si>
    <t>Faster and more efficient planting equals shorter timeframe to production of biomass for commercial end use</t>
  </si>
  <si>
    <t xml:space="preserve">Short - once developed can be applied on new-restocking plantations.
But time to scale  would depend on if this need completely new machinery or can be retro fitted,   </t>
  </si>
  <si>
    <t>New automated systems could be more efficient through use of newer machinery</t>
  </si>
  <si>
    <t>Addresses several barriers, AM(c) and AM(d), also improves barrier AS(c) and if more farmers potentially have access to planting equipment then reduces barrier A(g)</t>
  </si>
  <si>
    <t>Rhizomes have been the mainstay of establishing Miscanthus around the world for over twenty years, development in this sector will have low uncertainty</t>
  </si>
  <si>
    <t>1-2 – need to buy lumps of metal</t>
  </si>
  <si>
    <t>Link to no. 6 and 7 – re-do machinery for different sizing; look at equipment used in other countries; £1m</t>
  </si>
  <si>
    <t>UK – yes design and ideas; but get machine from overseas; IP designed and used in UK</t>
  </si>
  <si>
    <t>EC9</t>
  </si>
  <si>
    <t>High if improves yield
planting is a key cost; could also increase planting material required</t>
  </si>
  <si>
    <t>See cell 11ii, confirms that this innovation is of importance. 
For description, include “optimal mixtures” – these are valuable giving co-benefits. Affects planting success and hence yield (Roth). Mixtures grow better.</t>
  </si>
  <si>
    <t>For accessing wetland, if you develop a solution it alleviates your risk (i.e. if wet, machinery cannot access land). Can also make machinery more efficient and accurate so gives higher quality product and so increases yield too. One workshop participant noted this should be scored 2 ticks</t>
  </si>
  <si>
    <t>Techniques for contaminated land would have restricted application</t>
  </si>
  <si>
    <t>Should be a dash not a cross because most sites in future are likely to be difficult plant on. They will be marginal land.</t>
  </si>
  <si>
    <t>Short
Once complete can be applied to new/re-stocking plantations and short harvesting time after implementation</t>
  </si>
  <si>
    <t>Picked as a table highlight at stakeholder workshop</t>
  </si>
  <si>
    <t xml:space="preserve">Could reduce emissions in establishment if machinery is new  - could reduce carbon intensity of the produced biomass and  if the marginal land is low carbon this offer greater potential for carbon storage </t>
  </si>
  <si>
    <t xml:space="preserve">  - some risk that this could enable planting on higher conservation value land but planting on this land should be prevented by current regulations                                                                                                                                                                             </t>
  </si>
  <si>
    <t xml:space="preserve">One workshop participant highlighted measure would lead to better yield = better income so more likely to plant.
Currently a dash, should be 2 ticks . Benefits to farmers because they are being driven to use marginal land, increase biodiversity. Some pride in farmers to show off they are managing their biodiversity well (nottm).
Environment- positive benefits to improving levels of insects. Natural flood management, storm protection, animal shelter. Enhance food protection. </t>
  </si>
  <si>
    <t>Could address AS(c), but increases risks associated with going onto marginal land</t>
  </si>
  <si>
    <t>SRC planting systems have been commercialised for over 40 years, so uncertainty low</t>
  </si>
  <si>
    <t xml:space="preserve">Testing new planting density, use of contaminated/marginal  land would require time for crops to reach maturity (3-4 yrs.) but this could be modulised. </t>
  </si>
  <si>
    <t xml:space="preserve">In 3-5 years would have a working demo. </t>
  </si>
  <si>
    <t xml:space="preserve">High priority from first two rounds
medium - £500k-2m
Consider strip tillage, precision planting. 
Potential to develop machine that can be used for both planting and harvesting. </t>
  </si>
  <si>
    <t>Yes. But there are other non UK companies that could be used e.g. Italy</t>
  </si>
  <si>
    <t>3 exclamation.</t>
  </si>
  <si>
    <t xml:space="preserve">There is a link between 11 and 19. 
More reliable planting is the most important part in this as it has the biggest impact on yield. Need to identify optimal planting for mixtures – they never plant a single species.. Specific to mixture. 
11: Planting machinery improvements
11-19 were seen as linked and important as current driver are favouring planting on more marginal lands. </t>
  </si>
  <si>
    <t>EC10</t>
  </si>
  <si>
    <t>Medium
Although herbicide is a low cost for Miscanthus, improved weeding will have an impact on yield, particularly in early years.</t>
  </si>
  <si>
    <t>- Could be a huge impact, but with high risks
-There are moves afoot to try work in this area. Would like funding for cover crops or N fixing crops.
-Its about understanding a lot of things, the chemistry, soil quality and condition, in order to develop alternatives. This understanding would significantly help. Its not just about chemistry, its about a holistic view. Need to get it right. 
-Need best practice guidelines. 
-We need to consider what we mean by mechanical – should also include robotic.
-ADAS are doing some research in this area.
-incorporate funding into commercial framework. We provide the initial funding and then at a later date it is set up commercial entities can take this forward.
- A lot of data needed, summarise and then identify key targets.  
-Do things in parallel in agronomy so you don’t choose the wrong option
- Need long term funding commitment here.  Long term monitoring.
-This is a big issue for arable crops, so might be something that gets picked up in a wider agricultural shift to alternatives to glyphosate. Should it be a priority for us?
-Another workshop participant was not convinced by this option. Rationale for perennial energy crops is that they are low maintenance. Just use herbicides etc initially and then not further. Marginal benefits therefore
-Should prioritise innovations such as robotic weeders that could be used beyond just energy crops. This would have an impact but maybe not massive. 
-It may not be huge, but relative to the counterfactual that you lose Roundup, it could provide significant.</t>
  </si>
  <si>
    <t xml:space="preserve">-  Getting the agronomy wrong here is a huge risk. Could get huge lack of confidence.
-	For miscanthus and SRC.
-	Strong feeling in the room here. Getting establishment and agronomy wrong here would be a massive problem.
-	Need to explore alternatives, including mechanical. May help reduce risks. 
-	What is the role of chemical companies? They could drop key products </t>
  </si>
  <si>
    <t>Provides work/employment for planting contractors outside of normal busy time of year. Potential for more rotting and pest attack damage</t>
  </si>
  <si>
    <t>Short - can be applied to existing plantations</t>
  </si>
  <si>
    <t>New use of machinery could increase emissions but these needs to be balanced with potential GHG saving due to reduced use of herbicides and increased yields (especially in case of cover crops which may only require limited machinery use)</t>
  </si>
  <si>
    <t>- Wider benefit from reduction in chemical use                                                                                         - cover crops may also improve soil health and possible act as a nectar  source of food plants for pollinating insects</t>
  </si>
  <si>
    <t>Addresses A(c)</t>
  </si>
  <si>
    <t>Development of robotics and other mechanical weeders is ongoing. Mechanical weeders that take a more refined approach are already available commercially, including the Robocrop InRow from Garford Farm Machinery and the Robovator from Paulsen Engineering in Denmark.</t>
  </si>
  <si>
    <t xml:space="preserve">Need at least one year to develop a solution plus 3 seasons to get replication of results? 5 years programme? 
Could modulise, e.g. cover crops could be tested in current plantations for weed suppression abilities without cultivation machinery (using manual method to replicate effects) ,  interrow cultivators exist for other crops so learning could be taken from these. </t>
  </si>
  <si>
    <t xml:space="preserve">Quick as there have been innovations in this already in the UK and Europe.  </t>
  </si>
  <si>
    <t>medium - £500k-2m	
Solutions to the problem of lack of herbicide etc is going to happen anyway within industry. Energy will just take this up. Is there a role for BEIS here?  This was on participant's view, but was not shared by others who pointed out that we don’t yet have specific products that can be used on bioenergy. They don’t exist now?
-Companies producing robotic weeders do exist. Is there a role for innovation? Or is it about uptake of innovation? No need to duplicate work.
-Question: do field scale trials to intercompare different techniques for weed control.
Max small project</t>
  </si>
  <si>
    <t>Likely low as they will probably see the innovation being developed by others i.e. the wider agricultural industry which is bigger and will have larger incentive to do so.</t>
  </si>
  <si>
    <t>A May integrate well with other planting machinery improvements (e.g. S-PM-1)
B May integrate well with tests on new herbicides. EC-PE-2</t>
  </si>
  <si>
    <t>EC11</t>
  </si>
  <si>
    <t>None
Optimised planting and use of mulch films  - may add extra costs (e.g. film) but optimisation may balance the additional costs.</t>
  </si>
  <si>
    <t xml:space="preserve"> -	In 2020 planting season they are going to look at autumn planting and very early season planting. Just need to extend the season as a scale thing. Not necessarily helpful at farm level, but for a whole scale view of bio, it could be helpful. E.g. gives longer to get all the machinery around.
-	Working on scheduling on sugar cane in this area.  
-	Could be significant economic impact. Could dramatically reduce costs, logistically easy and agronomically easier.  Definite direct cost impacts.  Seen in sugar cane already. But we could help with looking at different ways to help propagate plants to make it easier to extend season. 
-	Room for collaborative work across industry.
-	Research needed on cold hardening to make more resilient. For all planting, but would help with early and late season.
-	All these discussions relevant to SRC willow. 
-	This isn’t just one farm, we need this as a focus on scaling up across production in the UK
-	Increased planting window would be a very big deal . This extra month would be helpful from logistics POV, could help scale up transport of material.
-	Can plant later and later in the year on wetter sites. Can help open up currently marginal sites.
-	energy crops should be about making the planting material more robust rather than improving the ground. </t>
  </si>
  <si>
    <t>Potential to reduce risk of lack of planting machinery; avoid issues with soil moisture / spring ground difficulties</t>
  </si>
  <si>
    <t xml:space="preserve"> -	SC, this could help reduce 
-	MC – the whole point of energy crops is that they go onto low quality ground, so this doesn’t necessarily help with the fundamental problem of making the crop itself more robust. THIS IS MORE OF A GENERAL POINT.
-	MC – another GENERAL POINT is to question why the shift to seeds, rather than improving rhizomes. Make these more robust and resistant.</t>
  </si>
  <si>
    <t xml:space="preserve"> Would not apply to a large amount of land, so impact can’t be too significant. Might be useful on case by case basis.</t>
  </si>
  <si>
    <t xml:space="preserve">More northern latitude locations where early autumn frosts and colder winters expected to be a limiting factor with existing varieties </t>
  </si>
  <si>
    <t>Shorter - could be applied on new / re-stocking plantations</t>
  </si>
  <si>
    <t>Increase in use of plastics leading to soil contamination</t>
  </si>
  <si>
    <t xml:space="preserve">Addresses A(e) </t>
  </si>
  <si>
    <t>There is some level of uncertainty commercially around this, as it is largely unknown how different planting times will affect yield and establishment across different sites</t>
  </si>
  <si>
    <t>As method mainly exist already for other crops this would be mainly infield testing of success of these method for Miscanthus.  Less than 3 years</t>
  </si>
  <si>
    <t>&lt;3 years</t>
  </si>
  <si>
    <t xml:space="preserve">Consider strip tillage, precision planting. </t>
  </si>
  <si>
    <t>Small</t>
  </si>
  <si>
    <t>EC12</t>
  </si>
  <si>
    <t>Low
Use of contaminated land may affect land rent or may bring an income stream (negative land rent)</t>
  </si>
  <si>
    <t xml:space="preserve"> -	Suspect quite a bit of this might be below the relevant TRL. 
-	Management of sustainable waste water is also relevant here. But wider land environmental benefits should be considered here they think.
-	Some workshop participants were sceptical, feels that it has been tried. Worthy but not big impact on national feedstocks
-	Not something for large scale bio realistically.
-	Role more broadly for unconventional soil amendment if there is a C price that promotes sequestration (e.g. biochar)</t>
  </si>
  <si>
    <t xml:space="preserve">This may reduce risk of plantation failure on contaminated land. </t>
  </si>
  <si>
    <t>Could increase production on marginal land</t>
  </si>
  <si>
    <t>Techniques restricted to application on marginal land</t>
  </si>
  <si>
    <t>Once developed, would need to be instigated in new plantations, but harvest soon after</t>
  </si>
  <si>
    <t xml:space="preserve">could either increase soil C (reduce GHG) or have a carbon cost - if amendments included an inorganic N source. </t>
  </si>
  <si>
    <t xml:space="preserve">Impact will depend on the amendment could result in increase nitrate leaching but equally could result in increase soil health </t>
  </si>
  <si>
    <t>Addresses  A(h),  and  assists with S(e)</t>
  </si>
  <si>
    <t>Considerable uncertainty around marginal and contaminated land - requires R&amp;D and then commercialisation</t>
  </si>
  <si>
    <t xml:space="preserve">Industry input needed: may require development of a number of bespoke amendments for different conditions. This may already be underway for other crops? </t>
  </si>
  <si>
    <t xml:space="preserve">Potential to develop machine that can be used for both planting and harvesting. </t>
  </si>
  <si>
    <t>EC13</t>
  </si>
  <si>
    <t>High
Effective pest control will have an impact on yield. Interventions which impact yield have a high impact on costs.
Herbicide is low cost for Miscanthus, slightly higher for SRC</t>
  </si>
  <si>
    <t xml:space="preserve"> -	Will – the emphasis should be on herbicide. The crops should have pest and disease resistance bred into them. 
-	MC – this is already been done in Miscanthus. Existing strategies work fine, but if there is a regulatory change then it could be significant. Simon Calder agrees.
-	Again its crucial what happens with roundup. Policy context dependent therefore.</t>
  </si>
  <si>
    <t>An improvement in establishment success and improvements in yield as a result of improved weed control will reduce risks</t>
  </si>
  <si>
    <t xml:space="preserve">- Workshop participants: The risk should be higher than original scoring.  </t>
  </si>
  <si>
    <t xml:space="preserve">None. Specific application to ECs
</t>
  </si>
  <si>
    <t>Low restrictions -  establishing ECs on organic farming system not applicable to use pesticides</t>
  </si>
  <si>
    <t>Shorter - once research complete, could be used on existing production</t>
  </si>
  <si>
    <t xml:space="preserve">Small but: selection for natural pest resistance would reduced GHG cost through increase yields and reduced pesticide use, whilst new pesticides could have positive or negative impacts on GHG </t>
  </si>
  <si>
    <t xml:space="preserve">Depends on formation of chemicals - potential for negative impact                                                                     -breeding of resistance traits is likely to reduce need for pesticides/fungicides so have a positive impact </t>
  </si>
  <si>
    <t>Addressees A(c)  and A(f)</t>
  </si>
  <si>
    <t>There would be Uncertainty around potential unintended impacts of new pesticides on the environment although screening of current market pesticides for new use would carry less risk. Some work on willow has been done on willow beetle and rust resistance but not clear how effectively this is.</t>
  </si>
  <si>
    <t xml:space="preserve">Pesticide depend on if this is a new formulation or new use of a current market herbicide.  Screening of current herbicides would be possible in &lt; 3yrs. Bring new formulations to markets would be long term &gt; 5yrs
- development of completely new pest and disease resistance cultivars is likely to be &gt;5 yrs. </t>
  </si>
  <si>
    <t>-	Could start addressing new questions in existing breeding programmes. E.g. senescence.</t>
  </si>
  <si>
    <t>&lt;3 to &gt;5 years depending on exact project</t>
  </si>
  <si>
    <t xml:space="preserve">-	Big cost project that likely takes a long time.  Is there a specific need for energy crops? Maybe insecticides might be an energy crop specific requirement, which might be somewhat cheaper. But this may be primarily about regulation.  
-	Cultivars and breeding. Likely to be a long term commitment. Useful to be kicking out new varieties, especially as the size of the energy crop industry grows.  
-	Existing breeding programmes may be appropriate for this.  But needs continuous investment.  
-	Need field scale trials of different systems to see what works best. JohnCB. And applies to all areas that field trials are relevant to.  </t>
  </si>
  <si>
    <t>-	Yes</t>
  </si>
  <si>
    <t>- Value of having a pool of breeding in material would be useful.</t>
  </si>
  <si>
    <t>EC14</t>
  </si>
  <si>
    <t>Low - fertiliser is low cost of overall cost structure</t>
  </si>
  <si>
    <t xml:space="preserve"> -	JS this innovation is wider than just energy crops. Needs to be looked at along with forestry as well.
-	JS – scope to target at very specific nutrients so you can put a limited amount on.
-	MC – if a new crop becomes a major crop, won’t the fertiliser industry target it? Is there a role for BEIS?
-	Consensus – relatively low priority here. Maybe better for forestry.</t>
  </si>
  <si>
    <t>Improved information will provide knowledge around how to use fertiliser and so reduce perception of risks by farmers</t>
  </si>
  <si>
    <t xml:space="preserve">None
</t>
  </si>
  <si>
    <t>Applicable to all sites</t>
  </si>
  <si>
    <t>Could apply to existing plantations</t>
  </si>
  <si>
    <t xml:space="preserve"> Might well take longer than suggested here. Might require longer to trial</t>
  </si>
  <si>
    <t xml:space="preserve">Fertiliser is a moderate contributor to GHG emissions - could lead reduced/more targeted uses thus lower GHG emissions </t>
  </si>
  <si>
    <t>Workshop participants felt there could be higher positive impact on emissions than indicated by initial scoring</t>
  </si>
  <si>
    <t>Wider benefits from reduction in chemical use</t>
  </si>
  <si>
    <t>Unsure this will impact any barriers directly</t>
  </si>
  <si>
    <t>-	We understand fertiliser at a fundamental level. Its more about soil properties, ph, micronutrients and so on. This is the gap in understanding</t>
  </si>
  <si>
    <t>Small or medium?</t>
  </si>
  <si>
    <t>EC15</t>
  </si>
  <si>
    <t xml:space="preserve">High
Impact on yield could lead to significant impact on cost; also any innovation which reduces harvesting costs for SRC would also have a high impact </t>
  </si>
  <si>
    <t xml:space="preserve">Include fuel quality in description of 18 (AMP). </t>
  </si>
  <si>
    <t>Not applicable - unlikely to change perception of risk</t>
  </si>
  <si>
    <t xml:space="preserve">If can improve cutting, then will leave stump in a better condition which reduces risk of disease, maintains yield. Leave behind a strong stump which improves yield for following harvesting. Make 2 ticks for regrowth health. </t>
  </si>
  <si>
    <t xml:space="preserve">Could enable more on farm densification, heavier bales, improved composition </t>
  </si>
  <si>
    <t>More efficiency could reduce GHGs, in particular in SRC for which harvesting is key source of GHGs</t>
  </si>
  <si>
    <t xml:space="preserve">Should be a 2 ticks. 
Consider combining 18 and 19 and add electric drives into description. </t>
  </si>
  <si>
    <t>Addresses AS(d) (and A(e) if greater efficiency reduces time per harvest, and hence greater availability)</t>
  </si>
  <si>
    <t>Alternative harvesting equipment is available in Europe and could be tested for use in the UK.</t>
  </si>
  <si>
    <t xml:space="preserve">2 year project to test and revise equipment
If this is just minor adjustment to current machinery short timeframe is possible </t>
  </si>
  <si>
    <t>&lt;=3 years</t>
  </si>
  <si>
    <t xml:space="preserve">Consider low carbon harvesting machinery development perhaps as a new innovation row. Include in description “electric tractors” / low emissions including foragers. Will have an impact on emissions, Potential to use the electric vehicles in the winter for V2G or to use the chassis to power other machinery. Social and environmental benefit. 
Important point about cutting the stump neatly so follow on crop yields are not affected.
Also has an impact on the quality of the chip produced. </t>
  </si>
  <si>
    <t>EC16</t>
  </si>
  <si>
    <t>None
This would bring sites currently uneconomic for Energy Crops into viability. Should bring costs for currently uneconomic sites in line so has more an impact on scalability than overall costs.</t>
  </si>
  <si>
    <t xml:space="preserve">Make 3 ticks because or point in cell 19iii.
Table confirmed should 3 ticks because it allows production on more marginal land esp. wetlands. </t>
  </si>
  <si>
    <t>Unlikely to change perception of risk - may enable farmers to use areas previously unavailable for use for energy crops</t>
  </si>
  <si>
    <t>✓/✓✓</t>
  </si>
  <si>
    <t>One market participant suggested assessment should be two ticks because of risk of crop failing reduced because regrowth better
Overall workshop Table2 discussion #recommend 1 tick</t>
  </si>
  <si>
    <t>Would allow harvesting of more marginal sites, which could mean more contamination (chemically) in end product harvested</t>
  </si>
  <si>
    <t>For wetlands, this allows sites to be developed if you have the machinery.
Avoids missing a year if you can’t get on the land with your machinery. Some dry sites may not be planted if a whole site can’t be processed because much of it at time of machinery visit is too wet. 
Table 2 recommends a dash</t>
  </si>
  <si>
    <t>Applicable only to marginal /wet sites</t>
  </si>
  <si>
    <t>xx</t>
  </si>
  <si>
    <t>Scoring was a 'xx', changed to a dash on recommendation of table consensus</t>
  </si>
  <si>
    <t xml:space="preserve">Could be short - could be applicable to existing sites, but uncertain to what extent these exist. If not could only apply to new plantations.
Would also open harvest window for current sites allowing harvest during wetter ground conditions (current harvest is often impact by conditions) This would allow for  scale up of supply with few harvest machines working for longer periods and enable better quality of material as harvest could be conduct at optimal time </t>
  </si>
  <si>
    <t>Overall, the table felt that this was a big one that should have significant focus. Make 3 ticks in cost
Picked as a table highlight
This is a priority area also for 2nd table2
Picked as a table highlight ()</t>
  </si>
  <si>
    <t>Wet sites - reduce damage to soil structure, produce biomass wit lower moisture content</t>
  </si>
  <si>
    <t>Crops being grown in more challenging areas 
In description of this row modify to enable harvesting outside of dormant window. Allows access.
Not causing soil damage
Make 3 ticks. 
Potential to bring into use for energy crops land that is not used</t>
  </si>
  <si>
    <t>Addresses several barriers: A(h), A(i) and AS(d), but exacerbates risks of operating on marginal land. Economics likely to be challenging with lots of small parcels of land</t>
  </si>
  <si>
    <t>Feasibility of developing equipment for marginal areas is viable.</t>
  </si>
  <si>
    <t>Lack of innovation to harvest these crops is a big barrier. Uncertainty of farmers. Reduces their uncertainty (perhaps this is a social uncertainty).</t>
  </si>
  <si>
    <t xml:space="preserve">Estimate a 5 year project, starting with identification of marginal lands, planting and testing over at least 2 seasons
Would depend on project aims if limited to machinery development rather than full scale testing then timeframe is shorter. </t>
  </si>
  <si>
    <t>Working demo available. Concept already available</t>
  </si>
  <si>
    <t>High priority from first two rounds
Similar to 11 but more expensive machine.
Large &gt;£2M</t>
  </si>
  <si>
    <t>Yes. Expertise in Netherlands available (technology transfer into UK).</t>
  </si>
  <si>
    <t>Three exclamations
This could be the most interesting of the most interesting options considered.
Potential to plant in difficult areas such as wet lands.</t>
  </si>
  <si>
    <t>C May integrate well with other harvesting machinery innovation projects. e.g. EC-HM-1</t>
  </si>
  <si>
    <t>Does this have application to crops beyond energy crops (scot gov)
Increases the ability to harvest during the dormant period which is the wettest part of the year (which is when you can’t get onto field. 
Consider inclusion of tractors with detachable head</t>
  </si>
  <si>
    <t xml:space="preserve">19 : Machinery development for harvesting SRC grown in marginal 
11-19 were seen as linked and important as current driver are favouring planting on more marginal lands. </t>
  </si>
  <si>
    <t>REINSTATED</t>
  </si>
  <si>
    <t>EC17</t>
  </si>
  <si>
    <t>High
Any innovation which reduces harvesting costs would have a high impact; more potential than pelleting</t>
  </si>
  <si>
    <t>To plant up larger areas, need machinery which can be used for harvesting further away from farm gate; energy crops currently grown close to farm gate to allow easy access and transport; tighter bale densities could help here</t>
  </si>
  <si>
    <t>No limitations noted in workshop - assume apply to all</t>
  </si>
  <si>
    <t>Affordable prototype available from brassica industry; once developed can apply to existing plantations</t>
  </si>
  <si>
    <t>new machinery / higher density offers potential for efficiency savings</t>
  </si>
  <si>
    <t>Potential for unknown downsides - e.g. heating degradation; but there may also be wider benefits, e.g. fewer lorries per tonne, fewer deliveries needed per year to a particular location, less diesel fumes in a locality</t>
  </si>
  <si>
    <t>tackles technical - densification of storage</t>
  </si>
  <si>
    <t>High density baling; look and feel like large pellet; and transportation in format – try to reduce transport deliveries – large impact; 40% increase in mass for volume; move across to arable</t>
  </si>
  <si>
    <t>EC18</t>
  </si>
  <si>
    <t>High
Potential to increase yield - yield has the strongest impact on costs.</t>
  </si>
  <si>
    <t xml:space="preserve"> -	Agree that this is crucial. But long term commitment. Not just research, but also machinery.
-	Link to 17, drones etc could help with suitable management decision. 
-	SimonC. Would like to work on harvest time for AD. Harvest miscanthus quite early at the moment and this is killing the crop. So this would be worth looking at
-	 – rotated looking at this already from BBSRC. So there is a useful GENERAL POINT about being aligned in our funding with the research councils.
-	Simon C – there are a lot of things that could be looked at here. A bit unclear about what is fundamental research (BBSRC) and what is applied and suited for us.</t>
  </si>
  <si>
    <t>Improved and consistent information from reliable and trusted sources will provide knowledge around how to best grow energy crops and so reduce perception of risks by farmers</t>
  </si>
  <si>
    <t>If fields are flooded, wet, or unable to be harvested in year, then understanding delayed harvest impacts, and having machinery to do so is very important</t>
  </si>
  <si>
    <t xml:space="preserve">Could allow for use of smaller machines  - could equally result in larger machines? Or smaller machines used more often?   - main potential would be form increase yields resulting in low GHG intensity of biomass but again this depends on increase yield not being coupled with GHG cost of production </t>
  </si>
  <si>
    <t xml:space="preserve">Potential to reduce nitrogen offtake and improve product quality; could reduce soil damage reduced N offtake also reduced need to N fertiliser and thus potential for N leaching. </t>
  </si>
  <si>
    <t>Addresses A(e), A(h), A(i) and S(b)</t>
  </si>
  <si>
    <t>Some knowledge/experience within the sector but very little confirmed or published research, so further R&amp;D required, leading to a low level of uncertainty</t>
  </si>
  <si>
    <t xml:space="preserve">Requires industry input on the level of certainty required, short term project maybe unable to address this need? . Although once answered rolling out change in practice to commercial system could be rapid </t>
  </si>
  <si>
    <t>Similar to 11 but more expensive machine.</t>
  </si>
  <si>
    <t>This could be the most interesting of the most interesting options considered.</t>
  </si>
  <si>
    <t>M-B-1 / S-B-1: This needs to be developed in line with breeding research</t>
  </si>
  <si>
    <t>EC19</t>
  </si>
  <si>
    <t>Improvements in end-of life crop removal</t>
  </si>
  <si>
    <t>None to Low
Reversion is low cost element. This innovation is, though, more about avoiding risks with reversion</t>
  </si>
  <si>
    <t>Issue around crop removal at end of life may be a risk farmers see that prevents them making a planting decision</t>
  </si>
  <si>
    <t>Improved confidence to growers, feeling assured crops can be removed and land has not been damaged from EC planting</t>
  </si>
  <si>
    <t>Could apply to existing plantations, but depends how many are close to reversion</t>
  </si>
  <si>
    <r>
      <t>Strategy research to minimise GHG emissions during reversion -</t>
    </r>
    <r>
      <rPr>
        <strike/>
        <sz val="10"/>
        <rFont val="Arial"/>
        <family val="2"/>
      </rPr>
      <t xml:space="preserve">  </t>
    </r>
    <r>
      <rPr>
        <sz val="10"/>
        <rFont val="Arial"/>
        <family val="2"/>
      </rPr>
      <t xml:space="preserve">CEH  research on soil C impacts of crop removal (not yet published) suggests impact may be large, and that management of the reversion process may be key. </t>
    </r>
  </si>
  <si>
    <t>Improvements in soil quality, reduction in NOx emissions and higher maintenance of soil carbon; reduction in use of pesticides</t>
  </si>
  <si>
    <t>Social impact – farmers always concerned with damage to “drains”. So has a high impact on potential decision by farmer to grow a crop. 
Knowledge &amp; perception gap on how to do it best and properly. Make 3 ticks. Potentially has a benefit to farmer perception and environment if done well. I.e. not damaged soil, erosion risk. It’s an enabling factor/wider environmental concerns risks. Potential to understand best ways to remove a crop e.g. by land type, crop type (e.g. impact on local water courses).</t>
  </si>
  <si>
    <t>Will help reduce use of pesticides A(c) and minimise impacts on soil quality A(h) - also improving the barriers S(a) and S©</t>
  </si>
  <si>
    <t xml:space="preserve">There is a lot of existing experience across the sector with individuals/companies, but very little published or promoted commercially. Low level of uncertainty                              RR: removal/replanting knowledge is available but impacts on soil C and GHG is much less clear, studies could close this knowledge gap but may take greater than 3 yrs. to complete </t>
  </si>
  <si>
    <t xml:space="preserve">Parts of this can be completed within 3 yrs. (testing new methods for removal) but impacts on soil carbon may take longer period of measurements due to lag in response time within soil C stocks . </t>
  </si>
  <si>
    <t>Recommendation for best practise</t>
  </si>
  <si>
    <t>Medium to include environmental assessments</t>
  </si>
  <si>
    <t>2 exclamations</t>
  </si>
  <si>
    <t>There is a need to understand how to do this well. What is best practise for cost, ghg, environment, social</t>
  </si>
  <si>
    <t>EC20</t>
  </si>
  <si>
    <t>Issue around sustainable crop removal at end of life (including without weedkiller) may be a risk farmers see that prevents them making a planting decision</t>
  </si>
  <si>
    <r>
      <t>Strategy research to minimise GHG emissions during reversion -</t>
    </r>
    <r>
      <rPr>
        <strike/>
        <sz val="10"/>
        <rFont val="Arial"/>
        <family val="2"/>
      </rPr>
      <t xml:space="preserve">  </t>
    </r>
    <r>
      <rPr>
        <sz val="10"/>
        <rFont val="Arial"/>
        <family val="2"/>
      </rPr>
      <t xml:space="preserve">CEH  research on soil C impacts of crop removal (not yet published) suggests impact may be large, and that management of the revision process may be key. </t>
    </r>
  </si>
  <si>
    <t>Large &gt;£2M</t>
  </si>
  <si>
    <t>EC21</t>
  </si>
  <si>
    <t>Improved storage and on-farm pre-processing</t>
  </si>
  <si>
    <t>Medium
May reduce costs at harvest through reduced handling and storage costs. Harvesting is a frequent operation so impacts costs strongly. 
May have a more significant impact on downstream users (costs and usability).</t>
  </si>
  <si>
    <t>Should be one tick</t>
  </si>
  <si>
    <t>A reliable offtaker for product will be a key decision point for making a planting decision. Diversifying end user markets through the development of pelletisation on farm to widen uptake will reduce risk to the farmer and help him/her make the decision to plant.</t>
  </si>
  <si>
    <t xml:space="preserve">Development opportunity for  community groups to pool resources together to operate a whole bioenergy system </t>
  </si>
  <si>
    <t>Farms with low level of planting material, may have to transport material to central processing farm</t>
  </si>
  <si>
    <t>xxx</t>
  </si>
  <si>
    <t>Because of market argument, market is narrower. Fewer places where this would be applicable.
Reduce to 3 crosses.</t>
  </si>
  <si>
    <t xml:space="preserve">Could apply to existing plantations                                                                                                                                                                                                                                                                          Scalability depends on the demand for pellets, once project is completes increasing the number of system should be straightforward if demand exists </t>
  </si>
  <si>
    <t>One workshop participant suggested measure is a non starter. Some producers can do this but product is high ash. Pelleters can’t tolerate high ash.</t>
  </si>
  <si>
    <t>on site pelleting is not likely to be more efficient that doing so at a large facility (which would be better able to use renewable power). Pelleting reduces GHG transport cost however my understanding is that distance have to be fairly significant before the GHG cost of pelleting is offset by saving in transport.</t>
  </si>
  <si>
    <t>Could improve quality of pellets, but would if pellets still lower quality than chips then could promote production of lower quality feedstock</t>
  </si>
  <si>
    <t>Addresses A(e) and AS(d)</t>
  </si>
  <si>
    <t>Pelleting is an existing process. Feasibility of developing a mobile solution is reasonable. Potential GHG emissions impact if not deployed with attention.</t>
  </si>
  <si>
    <t>2 years project to develop followed by one season testing (3 years total)</t>
  </si>
  <si>
    <t>v</t>
  </si>
  <si>
    <t>No exclamations</t>
  </si>
  <si>
    <t>C May integrate well with other harvesting machinery innovation projects. e.g. EC-HM-1
D May integrate well with tests on on-farm storage EC-EU-2
E May integrate well with research into on-farm pre-processing (e.g. washing before pelleting) EC-EU-1</t>
  </si>
  <si>
    <t xml:space="preserve"> – thought is that we just don’t need this. Depends on what market wants. Not enough value add.
First group did not like this opportunity.</t>
  </si>
  <si>
    <t>EC22</t>
  </si>
  <si>
    <t>Low
Could increase in on farm costs - would anticipate that these be offset by a higher selling price. 
Potential additional costs for any waste disposal may need to be factored in.</t>
  </si>
  <si>
    <t xml:space="preserve">How to use this to capture higher value product (roth). Recycle water to farm. Massive opportunity felt by the table. E.g. medicines. Could easily be accommodated on a farm.
Should be 3 ticks. </t>
  </si>
  <si>
    <t xml:space="preserve">If the development of on farm pre-processing widens the potential uses of Energy Crop products from the farm then this will reduce risk to the farmer and help him/her make the decision to plant. </t>
  </si>
  <si>
    <t>Will be specific to farm outputs and local availability. Otherwise negative impacts expected on costs and GHGs</t>
  </si>
  <si>
    <t xml:space="preserve">Could apply to existing plantations
 Time to scale up would depend on the system if planning is required, the level of new infrastructure needed. Financing, planning and commissioning could require close to 5yrs if not more </t>
  </si>
  <si>
    <t>Picked as a table highlight
Washing to remove e.g. salicylic acid may be try 3. Washing to remove soil to reduce ash is late trl. 
Picked as a table highlight by one workshop participant</t>
  </si>
  <si>
    <t>Depends on additional processes, but potential to increase emissions</t>
  </si>
  <si>
    <t xml:space="preserve">Potential to improve product and feedstock quality; potential to remove downstream requirements, potentially opening up new markets; potential to increase feedstock price                                                                                                                                                - Risk around need for effective disposal of waste and waste treatment, waste treatment may only be cost effective at scale restrict use to farms with large scale biomass production. </t>
  </si>
  <si>
    <t>Environmental benefit is a risk but potential social benefit to up skill workforce and widen farm income. But there might be a tension between environmental benefit and social. Change to a dash. Potential cultural barrier (i.e. “it’s not what we as farmers do”)</t>
  </si>
  <si>
    <t>Addresses T(b) and T(d)</t>
  </si>
  <si>
    <t>Pre-processing technologies such as washing and torrefaction are available but are at low TRL. More straightforward technologies such as washing could be quickly commercialised; more complex processes such as torrefaction would take longer. Note also that downstream market needs would need to be taken into consideration, particularly for expensive technologies such as torrefaction (i.e. need to avoid over processing on farm).</t>
  </si>
  <si>
    <t xml:space="preserve">2 years project to develop followed by one season testing (3 years total)
Testing would also require testing of end product quality and waste treatments and disposal, this I expect may add up to 6mth. </t>
  </si>
  <si>
    <t>On farm working demo</t>
  </si>
  <si>
    <t>High priority from first two rounds
Large: £2M+</t>
  </si>
  <si>
    <t xml:space="preserve">Yes-manufacturer in Doncaster. Interest across table. </t>
  </si>
  <si>
    <t>Three exclamations</t>
  </si>
  <si>
    <t>E May integrate well with project on on-farm pelleting S-EU-2</t>
  </si>
  <si>
    <t>Some discussion around the fact that this system could be usefully mobile. Don’t limit to just fixed plant. Extend to include extraction of high value products. Push the envelope
Possibility that 24 and 25 could be combined. 
May want to combine this with 24 – there may be some overlap with 24 so potential for a combined project.</t>
  </si>
  <si>
    <t xml:space="preserve">24: On-farm pre-processing: </t>
  </si>
  <si>
    <t>EC23</t>
  </si>
  <si>
    <t>Medium
Could reduce wastage during on farm storage (hence yield impact). Could attract higher price for product (indoor storage premium). Could be used to modify product moisture content. Could increase costs if storage is brought on farm</t>
  </si>
  <si>
    <t>If handled correctly will improve yield and so profitability. Recommend increasing to 3 ticks</t>
  </si>
  <si>
    <t>A knowledge around how best to store material, maintaining its value will help farmers feel on top of their Energy Crop business more quickly, reducing their perception of risk.</t>
  </si>
  <si>
    <t>Developed and optimised storage systems (e.g. barns with under floor drying) could be used for multi purpose feedstocks</t>
  </si>
  <si>
    <t>Potential to increase on-farm emissions depending on processes involved</t>
  </si>
  <si>
    <t>If handled correctly, good storage makes for more product going out of farm so should improve ghg savings. Change to 1 tick</t>
  </si>
  <si>
    <t>Could improve overall quality / market readiness of product at farm gate, increasing price</t>
  </si>
  <si>
    <t>Should be 3 ticks. Farmers concerned when making choice to grow around where is the market which has an impact on storage. Table felt this was important. How to better do product treatment and farm. 
May want to combine this with 24 – there may be some overlap with 24 so potential for a combined project.</t>
  </si>
  <si>
    <t xml:space="preserve">Addresses T(b) and T(d) and E(c) </t>
  </si>
  <si>
    <t xml:space="preserve">Research led by Uniper for ETI has been carried out at one site on Miscanthus. Further work needed to replicate the result and to extend to other crops (e.g. SRCw). </t>
  </si>
  <si>
    <t>3 years test programme at different sites using different crops and types of storage. May need to test temporal and spatial aspects.
Lab based experiment could be used to rapidly find optimal conditions that then could be used to developed/modify  on farm methods</t>
  </si>
  <si>
    <t>Recommendations for best practice based on testing of systems for optimal storage on farm</t>
  </si>
  <si>
    <t xml:space="preserve">Medium </t>
  </si>
  <si>
    <t>EC24</t>
  </si>
  <si>
    <t>High
Could improve yield</t>
  </si>
  <si>
    <t xml:space="preserve"> -	Terravesta and Iggersund. DATA IS KEY. All of it. This is vital. Need to know more about your land in order to plant the right thing.
-	The preparation stage is a key risk. Better understanding this could be massive.  
-	IGGERSUND. We need to compensate the land owner for the lost year. 
-	TERRAVESTA. Software systems exist already. This is probably a community management strategy issue as much as anything. Have a common understanding, well communicated.  Make data public so individual farmers. Info resource on what is right to plant, where and what the best establishment technique is.
-	Iggersund – monitoring in action, like you can with a combine harvester. 
-	ADAS – have yen networks for wheat and grass. Collect data. Yield modelling and collecting data use this to guide optimal planting and management.  
-	This is all very achievable and on quite short timescales.  
-	Integrate this across crop types so can choose most appropriate crop for a given location.  
-	Simon Calder – Terra are in advance stages of a data management system. Thinks that this is a holistic view that is very valuable. But is there a role for BEIS investment?
-	JS, have struggled to get this kind of precise thing in conventional agriculture generally. Precision agri might end up being focused on higher productivity land, rather than energy crops. So could be a barrier. 
-	SC – getting historic data on yields is absolutely crucial. 
-	SC – key to targeted application of other areas (e.g. fertiliser application)so could support other innovations.
-	SC – would like to start using drones as getting big inconsistencies on yield vs land parcel size. And to monitor
-	 – energy crops are low input. That’s the point. Don’t want to do things that involve greater input or peripheral management things that increase cost of production. A GENERAL POINT. There’s a delicate position here about the role of energy crops – is it a low cost crop that occupies a need. Or are you trying to bring it into competition with more profitable crop? There's a high risk here, especially if you don’t have a supporting C price. GENERAL POINT.</t>
  </si>
  <si>
    <t>With more information available to the farmer from their plantation, risks are reduced. Information from other plantations provided by trusted advisors will help reduce perceived risks prior to making a decision to plant.</t>
  </si>
  <si>
    <t>Significantly better management tools, which could be multi-disciplinary across different crops</t>
  </si>
  <si>
    <t>Some sites may have restrictions on drone or aerial flying over crops (pylons, airports etc)</t>
  </si>
  <si>
    <t>-	JT – getting soil C data into data side of things would be crucial. Pick sites to improve soil C.
Could be a big impact on GHG if get soil C right</t>
  </si>
  <si>
    <t>Could also help to inform supply logistics</t>
  </si>
  <si>
    <t xml:space="preserve">Addresses a number of barriers, including A(b) and A(i) </t>
  </si>
  <si>
    <t>Uncertainty around direct application of modern drone and software assessments of EC plantations. Also when/if a problem identified within plantation how easy is it "commercially" to provide the solution - uncertainty level low</t>
  </si>
  <si>
    <t>Drones have been tested in SRC and I believe Miscanthus. EC method to monitor plant health are already well developed for other crops and should be transferable                                                                                                                                                                                                                                                                                                                                  Yields models exist which do use soil type and water availability but work best at large scale, these would need development if field base estimates were required</t>
  </si>
  <si>
    <t>-	Could be quite big to bring data together in an integrated way
-	Although collecting old data and bringing it together can be very challenging. May also be valuable therefore to set standards and protocols for the future.  
-	Be careful about the mapping in this option. Can you map based on existing tech miscanthus? Don’t yet have a method of monitoring yield, so this is the area for innovation. The step before.  
-	Yield gap – don’t understand requirements to improve yield. So fertiliser innovation is relevant here. Room for more agronomic research.  Understand what yield you will get from a field. Again a role for field trials here</t>
  </si>
  <si>
    <t>EC25</t>
  </si>
  <si>
    <t>Could impact on yield, but would depend on uptake</t>
  </si>
  <si>
    <t>Could reduce risk - if more information available to farmer from plantation, better predict yield, likely to be closer to expectations</t>
  </si>
  <si>
    <t>Could increase production in areas previously considered unviable / better integrate with rotation</t>
  </si>
  <si>
    <t>Could be designed to apply to all farms</t>
  </si>
  <si>
    <t>Could be implemented immediately, but might best help those re-planting/new plantations</t>
  </si>
  <si>
    <t>Impact on yield could reduce GHG/output</t>
  </si>
  <si>
    <t>Potential to improve arable farming due to increased planting of EC’s.</t>
  </si>
  <si>
    <t>Tackles some of the informational barriers for farmers</t>
  </si>
  <si>
    <t>EC26</t>
  </si>
  <si>
    <t>Could impact on yield across multiple farms</t>
  </si>
  <si>
    <t>F1</t>
  </si>
  <si>
    <t>High yield and good form will improve profitability</t>
  </si>
  <si>
    <r>
      <t xml:space="preserve">• Wood/energy density </t>
    </r>
    <r>
      <rPr>
        <strike/>
        <sz val="10"/>
        <rFont val="Arial"/>
        <family val="2"/>
      </rPr>
      <t xml:space="preserve">Caloric value </t>
    </r>
    <r>
      <rPr>
        <sz val="10"/>
        <rFont val="Arial"/>
        <family val="2"/>
      </rPr>
      <t>needs to be considered.
• Ability to dry after harvest varies by species and needs to be considered. How the water is held varies by species. This applies to all tree types, but is more important for broadleaved species.
• Scoring: needs fewer ticks.</t>
    </r>
  </si>
  <si>
    <t>(-) Good choice of species appropriate to the site reduces the risk of losses due to pest, disease or frost.
(-) Catastrophic losses as a result of a new disease reduces as the rotation length decreases, so returns from SRF are less likely to be affected than from LRF.</t>
  </si>
  <si>
    <t>Careful choice of species, in particular novel species, might extend the potential area, and also lead to increased yield</t>
  </si>
  <si>
    <t>Limitations as to which species are best suited to a specific site, but optimal species selection should always be applied, so no limitation</t>
  </si>
  <si>
    <t>• Wider choice of species is available than is considered for timber production.
• Species selection needs to include new species (i.e. from overseas).
• Species choice is limited by policy (incentive and regulatory) rather than by the need for innovation.</t>
  </si>
  <si>
    <t>Can be applied at once although the performance of new species needs to be evaluated in existing or new trials. Timescale could be &lt;5 years to 20-40 years so THREE to ONE TICK respectively</t>
  </si>
  <si>
    <t>Increased growth rates will increase sequestration</t>
  </si>
  <si>
    <t>Ability to dry varies by species, needs to be considered. How is the water held? This varies by species.</t>
  </si>
  <si>
    <t xml:space="preserve">Could be positive or negative depending on the species chosen, the criteria used to make the decision and the alternative(s) displaced.
Better understanding of the potential role in, for example, limiting diffuse pollution, providing erosion control, providing shelter could lead to many wider benefits for specific locations and owner objectives in addition to bioenergy provision. </t>
  </si>
  <si>
    <t>General view that the many different environmental benefits (assuming right species, location and management) should be recognised and rewarded. This applies to innovation 26 through 36.</t>
  </si>
  <si>
    <t>(-) Species selection for a long rotation crop on the basis of pest and disease risk is problematic. Recent outbreaks that now constrain the use of several fast-growing species, e.g. Corsican pine, Japanese/European/hybrid larch and ash but the key issue of bioenergy production would be effectively addressed if additional information is collected and well disseminated to landowners and managers.</t>
  </si>
  <si>
    <t>Depending upon the species chosen the uncertainty could be low e.g. with common alder, ranging to high, especially with the more exotic species. This can be reduced if information can be gleaned from extant experiments/trials/demonstrations/stands.</t>
  </si>
  <si>
    <t>Why not optimise existing forest or woodland, rather than grow for biomass?</t>
  </si>
  <si>
    <t>Species trials take a long time if they have to start from scratch but there are many existing trials that could be reviewed for first their relevance to likely land available and secondly actually assessed for bioenergy or bioenergy+timber yields.
Ideally we should give a range of &lt;3 for known species, 3-5 for species in existing trials and &gt;5 for completely new species.</t>
  </si>
  <si>
    <t>Varies by species</t>
  </si>
  <si>
    <t>yes, 3-5 years (to collect information and data from existing sites)</t>
  </si>
  <si>
    <t>Ideally we should give a range of LOW for known species, LOW for species in existing trials and MODERATE for completely new species.</t>
  </si>
  <si>
    <t>Small to medium depending on species</t>
  </si>
  <si>
    <t>Small &lt;£1m - Medium</t>
  </si>
  <si>
    <t>Small or medium</t>
  </si>
  <si>
    <t>!!!(for all LRF and SRF broadleaved</t>
  </si>
  <si>
    <t>Species choice has therefore to be done at an individual level based as far as possible on experience of their performance in the UK</t>
  </si>
  <si>
    <t>•	Clarified that this option would be appraising existing species for ‘energy’ growth rather than just volume growth as at present.  
•	IT:  Believes scored too highly; enough existing information exists from trials etc.
•	Not worth investing in LRF broadleaf until issues with damage from grazing sorted – this would be a better innovation.
•	HM: information that is easily available generally excludes info for attributes such as energy density and calorific value. 
•	IT: believes work on density and calorific value already been done: should be relatively low cost to bring this into public domain  
•	This option mainly about applying what we already know</t>
  </si>
  <si>
    <t>the comments in BN reflect the FC comments on the day but I don’t agree entirely that there is information on all the attributes important for bioenergy supply for the wider range of species under consideration now. I think there is still a need for some destructive assessments to gather relevant information. Only impact is to increase cost but since this is rated at small to medium it may not be necessary to change your ratings.</t>
  </si>
  <si>
    <t>F2</t>
  </si>
  <si>
    <r>
      <t xml:space="preserve">• Wood/energy density </t>
    </r>
    <r>
      <rPr>
        <strike/>
        <sz val="10"/>
        <rFont val="Arial"/>
        <family val="2"/>
      </rPr>
      <t>Caloric value</t>
    </r>
    <r>
      <rPr>
        <sz val="10"/>
        <rFont val="Arial"/>
        <family val="2"/>
      </rPr>
      <t xml:space="preserve"> needs to be considered.
• Ability to dry after harvest varies by species and needs to be considered. How the water is held varies by species. This applies to all tree types, but is more important for broadleaved species.
</t>
    </r>
  </si>
  <si>
    <t>(-) Good choice of species appropriate to the site reduces the risk of losses due to pest, disease or frost.
(-) Catastrophic losses as a result of a new disease reduces as the rotation length decreases so returns from SRF are less likely to be affected than from LRF.</t>
  </si>
  <si>
    <t xml:space="preserve">Good choice of species is likely to extend potential area of production </t>
  </si>
  <si>
    <t>• Wider choice species choice is available than is considered for timber production.
• Species selection needs to include new species (i.e. from overseas).
• Species choice is limited by policy (incentive and regulatory) rather than by the need for innovation.</t>
  </si>
  <si>
    <t>Can be applied at once although the performance of new species need to be evaluated in existing or new trials. Timescale could be &lt;5 years to 20-40years so THREE to ONE TICK respectively</t>
  </si>
  <si>
    <t>Lower priority. Opportunities are in SRF, and using existing forest that is not managed</t>
  </si>
  <si>
    <t xml:space="preserve">Could be positive or negative depending on the species chosen and the criteria used to make the decision, and the alternative(s displaced).
Better understanding of the potential role in for example limiting diffuse pollution, providing erosion control, providing shelter could lead to many wider benefits for specific locations and owner objectives in addition to bioenergy provision. </t>
  </si>
  <si>
    <t>F3</t>
  </si>
  <si>
    <t>High yielding species (volume and density) will reduce cost per GJ output.  Good resistance to frost , pests and disease will also reduce cost per delivered GJ, and reduce risk.</t>
  </si>
  <si>
    <r>
      <t xml:space="preserve">• Wood/energy density </t>
    </r>
    <r>
      <rPr>
        <strike/>
        <sz val="10"/>
        <rFont val="Arial"/>
        <family val="2"/>
      </rPr>
      <t xml:space="preserve">Caloric value </t>
    </r>
    <r>
      <rPr>
        <sz val="10"/>
        <rFont val="Arial"/>
        <family val="2"/>
      </rPr>
      <t xml:space="preserve">needs to be considered.
• Ability to dry after harvest varies by species and needs to be considered. How the water is held varies by species. This applies to all tree types, but is more important for broadleaved species.
Ability to coppice is important.
Speed of establishment is key.
Cost of re-stocking is prohibitive
Need evidence of good performance (growth).
Information on species characteristics is dispersed and not collated in a single authoritative source so information often disseminated by few people, e.g. frost resistance of Eucalyptus; and generally, choice according to frost tolerance and browse resistance.
Fuel quality information would allow better targeting of species, e.g. eucalyptus species.
</t>
    </r>
  </si>
  <si>
    <t>(-) Good choice of species appropriate to site reduces the risk of losses due to pest, disease or frost.
(-) Catastrophic losses as a result of a new disease reduces as the rotation length decreases so returns from SRF are less likely to be affected than from LRF.</t>
  </si>
  <si>
    <t>• Attack by mammals (deer) is a major risk</t>
  </si>
  <si>
    <t>Developing high yielding species that are more frost tolerant and resistant to cold weather will help to extend the range northwards
(+) Broadleaved forests have a slightly broader range of common species than commercial conifer forests, acceptable survival and growth: London plane (P. x hispanica) and black locust (Robinia pseudoacacia). For Eucalyptus and Nothofagus, factors such as resistance to periods of cold weather have been shown to be important.</t>
  </si>
  <si>
    <t>Developing a range of high yielding, frost, pest and disease tolerant species extends the potential applicability.  No limitation</t>
  </si>
  <si>
    <t>• Wider choice species choice is available than is considered for timber production.
• Species selection needs to include new species (i.e. from overseas).
• Species choice is limited by policy (incentive and regulatory) rather than by the need for innovation.
• Broadleaved SRF needs to be new forest rather than replacement of an existing commercial forest
• Growing coppice as understorey: this can be done with existing mixed woodland/forest.
• SRF – needs to be recognised as long rotation agriculture, not as forest, to avoid land use classification change.</t>
  </si>
  <si>
    <t>Long term policy support is needed.
One alternative to establishing coppice as afforestation is by felling existing woodland (provided it contains species that will regrow). This is an opportunity create coppice for rapid production. Coppice keeps the growth rate on the right point of the ‘s’ [growth] curve; no establishment costs, carbon in root stocks increases allowing rapid bioenergy production.</t>
  </si>
  <si>
    <t>Higher yielding species reduce the effective GHG emission per GJ, all other things being equal.  Lower losses of plants as a result of pest, disease or frost also improves the effective GHG emission</t>
  </si>
  <si>
    <t>Pollution reduction, noise reduction: choice of species is important for this.
Flood defence using coppice is a great opportunity.</t>
  </si>
  <si>
    <t xml:space="preserve">Identifying suitable new species, and making informed choices can help to increase yields and outputs
</t>
  </si>
  <si>
    <t>(+) SRF: statistically significant interactions between species and site 
(-) Some of the more exotic species do not have such a robust evidence base for reliability in the UK context, such as resistance to frost, pests and disease
(-) wood density has not been a key species selection criterion for any of the forest groups
Depending upon the species chosen the uncertainty could be low, e.g. common alder, ranging to high, especially with the more exotic species. This can be reduced if information can be gleaned from extant experiments/trials/demonstrations/stands.</t>
  </si>
  <si>
    <t>Big barrier is in harvesting.</t>
  </si>
  <si>
    <t>Already knowledge in place: Attempting to match species choice to future climate has been considered at length for the past two decades in the hope that future performance will be achieved by using species that grow well in a location that has a current climate similar to the anticipated future climate of the planting site</t>
  </si>
  <si>
    <t>Eucalyptus glaucescens, sweet chestnut (Castanea sativa) and sycamore (Acer pseudoplatanus) may be worth further consideration because these species have proven adaptation to the UK environmental conditions plus good growth rate and in addition the wood has a higher density than common conifers and other fast growing broadleaved species such as poplar and willow</t>
  </si>
  <si>
    <t>F4</t>
  </si>
  <si>
    <t>High yielding species will reduce cost per GJ output.  Good resistance to frost , pests and disease will also reduce cost per delivered GJ, and reduce risk. It is felt that the potential to increase yield, though similar to many broadleaves, is less than for the eucalypts currently in trials.</t>
  </si>
  <si>
    <r>
      <t xml:space="preserve">• Wood/energy density </t>
    </r>
    <r>
      <rPr>
        <strike/>
        <sz val="10"/>
        <rFont val="Arial"/>
        <family val="2"/>
      </rPr>
      <t xml:space="preserve">Caloric value </t>
    </r>
    <r>
      <rPr>
        <sz val="10"/>
        <rFont val="Arial"/>
        <family val="2"/>
      </rPr>
      <t xml:space="preserve">needs to be considered.
• Ability to dry after harvest varies by species and needs to be considered. How the water is held varies by species. This applies to all tree types, but is more important for broadleaved species.
</t>
    </r>
  </si>
  <si>
    <t>Developing high yielding species that are more frost tolerant and resistant to cold weather will help to extend the range northwards</t>
  </si>
  <si>
    <t>Developing a range of high yielding, frost, pest and disease tolerant species extends the potential applicability, and this can be applied with no limitation</t>
  </si>
  <si>
    <t>• Wider choice species choice is available than is considered for timber production.
• Species selection needs to include new species (i.e. from overseas).
• Species choice is limited by policy (incentive and regulatory) rather than by the need for innovation.
• Existing forest can be converted from LRF to SRF more easily than for broad leaved species.
Helen McKay - I agree that this statement seemed to be put forward at the meeting but I don’t agree with it as a general rule and it is not consistent with the extensive discussion about converting undermanaged broadleaved LRF to SRF. I’d delete this sentence</t>
  </si>
  <si>
    <t>Could be positive or negative depending on the species chosen and the criteria used to make the decision, and the alternative(s) displaced.
Better understanding of potential role in for example limiting diffuse pollution, providing erosion control, providing shelter could lead to many wider benefits for specific locations and owner objectives in addition to bioenergy provision.</t>
  </si>
  <si>
    <t>Already knowledge in place: Attempting to match species choice to future climate has been considered at length for the past two decades in the hope that future performance will be achieved by using species that grow well in a location that has a current climate similar to the anticipated future climate of the planting site.
Ideally we should give a range of &lt;3 for known species, 3-5 for species in existing trials and &gt;5 for completely new species.</t>
  </si>
  <si>
    <t>!! for SRF conifer</t>
  </si>
  <si>
    <t>F5</t>
  </si>
  <si>
    <t xml:space="preserve">(+) increase in yield for some species
(-) Plant costs are likely to increase if seed has to be imported
(-) Steps to ensure the origin, identity, health status and viability of seed will add to the cost </t>
  </si>
  <si>
    <t>(+) Operational use of provenance choice to increase volume growth is practiced by management companies
(+) Forest Research is responsible for almost all long-term provenance trials, especially of conifer provenances
(+) Future Trees Trust have taken greater responsibility for establishing provenance trials of broadleaved species</t>
  </si>
  <si>
    <t>Provenance choice could be applied to any new area planted with LRF using species where we know about provenance differences
(+) silver birch: an increase of 20% could be obtained in provenances from 2-5 degrees further south
(+) European silver fir: seed source from a small area of Calabria gave the best growth, with a volume index (D2H) of 1.6m3 – 2.0m3, against a mean for all provenances of 0.9m3
(-) No significant difference: Pacific silver fir 
(+) Potential benefit for frost tolerance (Eucalyptus gunnii)</t>
  </si>
  <si>
    <t>Options depend on species, but choice of an optimum provenance should be widely applicable.</t>
  </si>
  <si>
    <t xml:space="preserve">Recently a common response to anticipated climate change is to choose a provenance from up to 5 degrees of latitude further south.
Existing trials of promising bioenergy species could be evaluated from bioenergy perspective </t>
  </si>
  <si>
    <t>Careful choice of provenance helps to increase yield, thus reducing GHG emissions per GJ.  It may also help reduce risk of losses from pest, disease or frost</t>
  </si>
  <si>
    <t>In many cases environmental impacts, such as flood water control, wind shelter, will be linked to better growth</t>
  </si>
  <si>
    <t>Helps to minimize uncertainty and risk associated with variability in planting material quality and yield, crop characteristics, and resistance to pests and disease</t>
  </si>
  <si>
    <t>There can be some uncertainty associated with new provenances, especially when attempting to obtain maximum yield</t>
  </si>
  <si>
    <t>Requires planting - growing timeframe Ideally we should give a range of &lt;3 for known species, 3-5 for species in existing trials and &gt;5 for completely new species.</t>
  </si>
  <si>
    <t>•	IT: rank below species choice
•	Provenance choice – important for species choice 
•	As above this option is mainly about applying what we know</t>
  </si>
  <si>
    <t>I’d delete the third bullet point. We have almost no information about provenance differences. The first two bullets are OK and I agree that provenance is less attractive than species and genetic selection within a species (you could make the case that the latter covers provenance) so rating remains unchanged.  2)	Maybe reduce the overall score for F6 since we have very few extant experiments or trials in the UK that could be studied to capture useful information on which to base provenance choice for SRF. This fact could be reflected in an overall increase in cost ( ✓✓ changed to ✓) or an increase in the time to impact (so fewer ticks).</t>
  </si>
  <si>
    <t>F6</t>
  </si>
  <si>
    <t>Provenance choice could be applied to any new area planted with SRF
(+) silver birch: an increase of 20% could be obtained in provenances from 2-5 degrees further south
(+) Potential benefit for frost tolerance (Eucalyptus gunnii) enabling greater area that would be suitable for planting</t>
  </si>
  <si>
    <t xml:space="preserve">Recently a common response to anticipated climate change is to choose a provenance from up to 5 degrees of latitude further south </t>
  </si>
  <si>
    <t>Requires planting - growing timeframe.  Ideally we should give a range of &lt;3 for known species, 3-5 for species in existing trials and &gt;5 for completely new species.</t>
  </si>
  <si>
    <t>F7</t>
  </si>
  <si>
    <t>(-) Costs likely to increase (Plant costs are generally greater for the first generation of genetically superior plants and they are substantially more for plants derived from controlled crosses)
(+) Improved yield and increased frost tolerance and resistance to pests and disease improve overall profitability.</t>
  </si>
  <si>
    <t>1. Maybe reduce the overall score for F6 since we have very few extant experiments or trials in the UK that could be studied to capture useful information on which to base provenance choice for SRF. This fact could be reflected in an overall increase in cost ( ✓✓ changed to ✓) or an increase in the time to impact (so fewer ticks).</t>
  </si>
  <si>
    <t>Generally more reliable than unimproved varieties, so slightly reduces risks</t>
  </si>
  <si>
    <t>Genetic improvement could be applied to all species and areas currently planted with LRF
(+) species proposed for biomass production have the potential contribution of high wood basic density, providing higher energy density</t>
  </si>
  <si>
    <t>The use of genetic improvement to produce higher yielding, more disease or pest resistant varieties could be widely applicable.</t>
  </si>
  <si>
    <t>• At first sight, three ticks may be too many - does not seem consistent with scoring for provenance choice. This is because of the species involved and the lower availability of provenance trials to build on. Score varies by species.</t>
  </si>
  <si>
    <t>Existing breeding programmes, which cover a limited range of commercially important species, could be evaluated for bioenergy characteristics. Superior families could be deployed quickly when new plantations are being established  so at best could be THREE TICKS but for other species without a current breeding programme it would take longer so TWO or ONE TICK. Benefits realised in 20-40 years</t>
  </si>
  <si>
    <t>But, score varies by species.</t>
  </si>
  <si>
    <t>Higher yielding varieties reduce the effective GHG emission per GJ, all other things being equal.  Lower losses of plants as a result of pest, disease or frost also improves the effective GHG emission.</t>
  </si>
  <si>
    <t>Eucalyptus glaucescens, chestnut (Castanea sativa) and sycamore (Acer pseudoplatanus) and possibly red alder (Alnus rubra) and common alder (A. glutinosa) - have proved to be adaptable to a wide range of UK environmental conditions</t>
  </si>
  <si>
    <t>Species proposed for biomass have been established in trials by FR in England, Wales and Scotland confirming their superiority compared to other alternatives, including Sitka spruce and Japanese larch after 5 - 8 years of growth.</t>
  </si>
  <si>
    <t>Ideally we should give a range of LOW for species already studied in genetic improvement programmes, and MODERATE for as yet unimproved species.</t>
  </si>
  <si>
    <t>Additional attributes to consider are: ash content, energy density, glucose content and ‘chippability’.</t>
  </si>
  <si>
    <t>•	IT: stronger option than species choice
•	All: genetic improvement being undersold - need to look at other ecosystem benefits and other attributes as well and how genetic improvement can be used for these.  For example, water use efficient is becoming more important; some species good at improving water quantity and removing nitrates
•	Work at Oxford on Sitka Spruce – may need to be careful about overlap with existing programmes/research</t>
  </si>
  <si>
    <t>I generally agree with the text but I’m puzzled why the overall ranking (if I understand the MCA ordered within supply chain correctly) shows the genetic improvements lower that provenance. Perhaps I misunderstand.</t>
  </si>
  <si>
    <t>F8</t>
  </si>
  <si>
    <t>(-) Costs likely to increase (Plant costs are generally greater for the first generation of genetically superior plants and they are substantially more for plants derived from controlled crosses)
(+) more suited to SRF than LRF (rotation lengths in SRF are shorter so the benefits can be realised in a shorter time scale)
(+) If SRF becomes more widespread, breeding specifically for biomass production could contribute substantially
(+) Improved yield and increased frost tolerance and resistance to pests and disease improve overall profitability</t>
  </si>
  <si>
    <t>Generally more reliable than unimproved varieties, so slightly reduces risks.</t>
  </si>
  <si>
    <t>• Drainage is an issue on many areas of marginal agricultural value where field drains have collapsed, re-draining is too expensive, Poorly drained land could be used for forest bioenergy but tree species would need to be adapted to poor soil aeration – perhaps could be addressed by genetic selection. 
• Need breeding for performance on poor land. 
• Plant breeding needs to be speeded up. GM plants are unlikely to be allowed in Scotland, but in England this is unclear.</t>
  </si>
  <si>
    <t>Genetic improvement could be applied to all species that would be suitable for SRF and could increase area that is suitable
(+) species proposed for biomass production have the potential contribution of high wood basic density, improving energy density
(+) Eucalyptus sp. have proved to be very successful, multiplying by 5 the productivity over generations</t>
  </si>
  <si>
    <t>Important traits include:
• Ash content,	Energy density, Glucose content for biorefineries, ‘Chipability’ and tendency to form powder or slivers, Translocation of nutrients into roots; conservation of resources, linked to low-N wood, high-N leaf litter.</t>
  </si>
  <si>
    <t>(+) more advanced selection, testing and controlled crossing of superior individuals is feasible for a few species even allowing for the limited timescale and in the present context is more suited to SRF than LRF</t>
  </si>
  <si>
    <t>Existing breeding programmes, which cover a limited range of commercially important species, could be evaluated for bioenergy characteristics. Superior families could be deployed quickly when new plantations are being established  so at best could be THREE TICKS but for other species without a current breeding programme it would take longer so TWO or ONE TICK .  Benefits realised in 5-20 years</t>
  </si>
  <si>
    <t>(-) The time to produce planting stock for deployment. 
(+) Time is less of a challenge if genetic selection and breeding is applied to species with inherently fast growth rates that will be used for short rotation bioenergy forests on better quality ground.
(+) Helps to minimize uncertainty and risk associated with variability in planting material quality and yield, crop characteristics, and resistance to pests and disease</t>
  </si>
  <si>
    <t>- Species proposed for biomass have been established in trials by FR in England, Wales and Scotland confirming their superiority compared to other alternatives, including Sitka spruce and Japanese larch after 5 - 8 years of growth.
- SRF: a test could be established after 2 years, with assessments and selection after 5 years; in this way improved material could be available after 7 years from the start of the program. 
- Sycamore: optimise the gains in adaptability and growth of the breeding populations in about 5 years after the new trials are established
Might be possible to modularise to bring time down especially for species with very rapid growth rates.</t>
  </si>
  <si>
    <t>- Chestnut  breeding program  selected genotypes are consistently superior to unimproved chestnut - limited funding in recent years but it still has the potential to optimise the breeding stock for different site conditions. Ideally we should give a range of LOW for species already studied in genetic improvement programmes, and MODERATE for as yet unimproved species.</t>
  </si>
  <si>
    <t>F9</t>
  </si>
  <si>
    <t>(-) up to 43% more productive, depending on species
(++) impacts on costs are probably close to neutral,
(-) mixed species stands look pleasing but they are difficult to manage.  
(-) the use of nurse crops (e.g. Norway spruce with oak) are routinely unsuccessful, often due to poor management, such as a lack of thinning.</t>
  </si>
  <si>
    <t>•Mixed species improves resilience.</t>
  </si>
  <si>
    <t>(-) financial risk associated with multi-species stands (in comparison with planting an entire area with just one species)
(-) more species so greater chance one may succumb to a disease or pest
(++) more species so less chance of losing entire crop to disease or pest</t>
  </si>
  <si>
    <t>•This is low risk, so needs more ticks, needs to have two ticks.</t>
  </si>
  <si>
    <t>(+) stands of two species when mixed together can be up to 43% more productive than equivalent single species stands.</t>
  </si>
  <si>
    <t>involves the increased use of mixed species stands when establishing new LRF 
(-) ‘Overyielding’ of species mixtures is well supported in the forest science literature but does not, of course, have universal applicability to any mix of different tree species. Use of mixed species, assuming you have the right mix, could be applied to all current areas so no limitation</t>
  </si>
  <si>
    <t>(-) innovation would mainly apply to the creation of new woodlands and would be introduced at the planting stage. Benefits realised in 20-40 years</t>
  </si>
  <si>
    <t>Could have a positive impact on GHGs as a result of increased overall productivity.</t>
  </si>
  <si>
    <t>(+) could be positive impacts for environment and resilience (i.e. mixed stands strongly influence the potential to provide ecosystem services) compared to respective plant monocultures (overyielding or transgressive overyielding) in 35% of the investigated cases, and lower (under yielding) in 9% of the cases
(+) the relative abundances, not just species richness per se, of specific tree-species mixtures affected the potential of forests to provide multiple ecosystem services</t>
  </si>
  <si>
    <t>(+) inertia and tradition but policy and guidance could be improved to help overcome this and positively encourage changes in practice. This mainly applies to conifers as many broadleaves woodlands many are planted in mixture due to the changes to grant scheme incentives in the 1980s and 1990s.
(-) There may be a slight resistance to implementation because of the slightly greater complexity of management compared to a single species stand</t>
  </si>
  <si>
    <t>TRL 5-9 depending on species
- Introducing a nurse species would help to reduce the financial risk associated with multi-species stands (in comparison with planting an entire area for biomass), however, it is difficult to find a nurse species which works effectively</t>
  </si>
  <si>
    <t>Information needed to advise on suitable species mixtures could be assembled in &lt;5 years</t>
  </si>
  <si>
    <t>Progress in 5 years – would involve demonstration project, developing guidance on costs, yields etc – need a few sites as examples</t>
  </si>
  <si>
    <t>Ideally we should give a range of LOW for species already studied , and MODERATE for new combinations specifically for bioenergy.</t>
  </si>
  <si>
    <t>Medium, for multi-site experiment</t>
  </si>
  <si>
    <t>Yes (wholly)</t>
  </si>
  <si>
    <t>particular interested in this because of need to deal with forests where ash needs removing</t>
  </si>
  <si>
    <t>Synergies with species choice, provenance choice and genetic improvement</t>
  </si>
  <si>
    <t>•	Important for mitigating risk of pest and disease.  Stakeholders can see benefits of mixed species stands but fell that implementation of it is complicated – likely to be mainly planted because of disease resistance . 
•	In case of lowland England – some woodland is too mixed (makes harvesting too complicated) Might be useful to identify what beneficial mixtures would be</t>
  </si>
  <si>
    <t>no comment</t>
  </si>
  <si>
    <t>F10</t>
  </si>
  <si>
    <t>(+) Tree survival were quantified for oak and walnut which increased from 9% to 61% in oak and from 41% to 74% in walnut. The same study also showed better growth following ripping with an increase in height from 2.2 m to 4.5 m in oak and from 2.6 m to 5.5 m in walnut, i.e. &gt;100% gain. Another benefit is the homogeneity achieved by the stand after ripping preparation.
(-) Specialist  cultivation equipment required  but likely to be used with existing prime mover so limited impact on costs.</t>
  </si>
  <si>
    <t>Facilitate easy and rapid tree establishment</t>
  </si>
  <si>
    <t>(+) Used for dry soil and for soils that have a deep compacted layer that restricts root growth and plant development
(-) Some of the most suitable land for new planting (e.g. peaty gley soils) would be unsuitable for ripping  and the land most suited to ripping tends to be ground capable of supporting arable crops and here ripping also risks damaging clay tile drains</t>
  </si>
  <si>
    <t>(+) Particularly beneficial on agricultural sites that have developed a plough pan
(?) Target soils for short rotation forestry should be tested to quantify the effects.</t>
  </si>
  <si>
    <t xml:space="preserve">(+) TRL9 for agriculture, and relatively common during large-scale afforestation programmes last century but currently not used widely. </t>
  </si>
  <si>
    <t xml:space="preserve">(+) Reduced soil disturbance can significantly reduce loss of soil carbon during ground preparation
(-) New use of machinery could increase emissions </t>
  </si>
  <si>
    <t>(+) Improves water use increasing infiltration of rain water
(+) Greatly reduces loss of soil carbon because of the much lower degree of soil disturbance 
(?) The net effect on environmental impact should be evaluated: it causes less soil carbon loss, but the losses caused by alternative methods such as ploughing may be offset by a reduction in weed control chemicals and operations.</t>
  </si>
  <si>
    <t>(-) Ripping and planting should be combined which makes management more challenging
(+) Can reduce carbon loss from soil</t>
  </si>
  <si>
    <t>Ripping encourages deeper root development than any of the other common soil preparation methods, and greatly improves water use. 
(+) Deep ripping is a familiar technique in arable systems so in agricultural systems TRL is 9.  In forestry ripping has been used to break up compacted layers deep in the soil profile. 
- Target soils for SRF should be tested to quantify the effects.</t>
  </si>
  <si>
    <t>Information needed to advise on appropriate application but could be modularised</t>
  </si>
  <si>
    <t>Information needed to develop guidance for UK conditions will require new trials so LOW funding</t>
  </si>
  <si>
    <t>Generally thought to be a good option where applicable 
There is new guidance on ground preparations saying that there should be minimal impacts from ground preparation.  Need to understand the carbon balance of land preparation over life time (e.g. impacts from land preparation may be offset by better establishment and growth) 
Any ground disturbance will  lead to a carbon release.  But for soils/situations where ripping is appropriate, will be less than for other options such as ploughing and mounding
Agreed need to minimise disturbance during land preparation
Any support on new options for land preparation needs to be tied in with policy in this area and grant requirements
Related to this if thinking about afforestation.  There is probably marginal arable land which was improved in 50s/60s, where drainage is now starting to fail, and  which could potentially be used for forestry.  These used underground drainage system – need to make sure land preparation does not further damage drainage systems [or was point that need to make sure land preparation method doesn’t lead to damage to equipment used?} I thought it was the former but I couldn’t be entirely sure.</t>
  </si>
  <si>
    <t>•	Need to understand what is impact of ripping on soil organic matter- does it increase oxidation</t>
  </si>
  <si>
    <t>I’m just slightly surprised by how negative the overall assessment has become and I can’t really see the reason.</t>
  </si>
  <si>
    <t>F11</t>
  </si>
  <si>
    <t>Process of sowing tree seeds by hand or machine, directly onto a prepared field/forest site; could include the use of for seed encapsulation techniques used for conventional agricultural crops to help improve establishment (inclusion of nutrients, pest deterrents etc)</t>
  </si>
  <si>
    <t>(+) significant impact on reducing the preparation of planting material.
(+) more cost effective because of the greater number of stems per hectare.
(=) By manipulating the proportion of expensive versus cheaper seed, the total costs of establishment by direct seeding can be brought in line with those of planting seedlings.</t>
  </si>
  <si>
    <t>(-) Predation of seeds by small mammals (and birds) can make establishment less predictable but could be avoided by using seed encapsulation techniques
(+) Higher density of stems per ha can improve survival and allow greater selection of the best saplings</t>
  </si>
  <si>
    <t>Suitable for application on many lowland and upland sites and could greatly increase area of planting on current agricultural land</t>
  </si>
  <si>
    <t>(-) Not all sites will be suitable for direct seeding owing to the likelihood of predation of the seeds by mammals.
(-) Some seeds have been shown to be more prone to mammal predation than others, restricting the species choice.</t>
  </si>
  <si>
    <t>Trials so far have covered only the early growth phase. Could be deployed immediately, Benefits f used in conjunction with LRF could be 20-40 years</t>
  </si>
  <si>
    <t>(?) New application of machinery in production process in place of current non-fuel consuming techniques could increase emissions
In comparison to most agricultural operations for establishing crops, direct seeding is likely to be equivalent.
In comparison to forestry establishment operations, direct seeding is likely to have lower GHG emissions</t>
  </si>
  <si>
    <t>(+) significantly greater density of seedlings to be established, reducing the time to canopy closure, thus reducing the requirement for herbicide inputs</t>
  </si>
  <si>
    <t>(+) Can help to reduce the establishment costs associated with planting material and planting seedlings.
Issues remain associated with:
- availability of the higher quantities of seed needed
- predation by birds and small mammals
- lack of familiarity and guidance</t>
  </si>
  <si>
    <t>Predation of scattered seed is a significant potential issue, though has been show to occur to different extents with different seeds.
The optimum scattering density to ensure optimum seedling establishment without unnecessary expense has still to be robustly demonstrated, and also how this varies with site and crop characteristics.</t>
  </si>
  <si>
    <t>(+) Direct seeding - could be implemented in &lt;3 years for some soil types, otherwise assess existing trials (&lt;5 years) or set up new trials (&gt;5years). Really we need a range of time scales</t>
  </si>
  <si>
    <t>Low</t>
  </si>
  <si>
    <t>Needs input from nursery community and establishment community.  There is an ongoing innovation project in Scotland at the moment that involves direct sowing in field but there was little interest [Was this a live project or a call for project – did Josh offer to share more info?)  I’m not sure, I’m afraid.  I could drop him an email to follow up, if you like?
Only been tried with pioneer species n very poor soils</t>
  </si>
  <si>
    <t>•	Know quite a lot already: challenge is to examine it again through a bioenergy lens
•	Only worked successfully previously on arable land
•	Emphasis is on colonisation rather than seeding (e.g. with birch)
•	If increased planting is to be achieved by increasing planting on lowland arable sites, then this may involve using impoverished sites – will these have sufficient mycorrhiza fungi
•	Have we got the right mycorrhiza fungi for SRF
•	Seed can be pelletised and can include any necessary supplements and pest repellents.  Is the innovation to look at work done on seed technology for agricultural crops and bring it across to forestry direct seeding
•	Direct seeding could be done with standard agricultural equipment – help bring costs down</t>
  </si>
  <si>
    <t>I thought there were some interesting points raised at the FC meeting about considering this as innovation in the seed technology used  which could boost the success of the technique. There is research into tree seed pre-treatments, coatings (to reduce predation) and amendments (to increase early growth). I suspect this work is still at TRL 2-3 so maybe not appropriate for this innovation challenge but would definitely be worth including in the final report in the section about research worth further support.</t>
  </si>
  <si>
    <t>F12</t>
  </si>
  <si>
    <t>(+) significant impact on reducing the preparation of planting material.
(+) more cost effective because of the greater number of stems per hectare.
(=) By manipulating the proportion of expensive versus cheaper seed, the total costs of establishment by direct seeding can be brought in line with those of planting seedlings</t>
  </si>
  <si>
    <t>Trials so far have covered only the early growth phase. Could be deployed immediately, Benefits if used in conjunction with SRF could be 5-20 years</t>
  </si>
  <si>
    <t>(?) New application of machinery in production process in place of current non-fuel consuming techniques could increase emissions In comparison to most agricultural operations for establishing crops, direct seeding is likely to be equivalent. In comparison to forestry establishment operations, direct seeding is likely to have lower GHG emissions</t>
  </si>
  <si>
    <t>(+) Direct seeding - could be implemented in &lt;3 years for some soil types, otherwise assess existing trials (&lt;5 years) where applicable to SRF or set up new trials (&gt;5years). Really we need a range of time scales</t>
  </si>
  <si>
    <t>F13</t>
  </si>
  <si>
    <t>(+) around 2.75% depending on models/ species
(-) Planting at closer spacing will cost more both in terms of planting material and potentially increased size of number of operations such as thinning</t>
  </si>
  <si>
    <t>(+) No additional risk encountered</t>
  </si>
  <si>
    <t>Sitka spruce models: around 2.75% more volume at a stand age of 55 years (i.e. close to the age at which the trees would be felled if you were maximising long-term volume production) then the standing volume for the stand planted at 2.4 metres is 670 m3 ha-1 and the standing volume when planted at 1.7 metres is 689 m3 ha-1)
Summary table pg. 149</t>
  </si>
  <si>
    <t xml:space="preserve">(+) closer spacing (up to a point) will result in more biomass per hectare, particularly on shorter rotations which could provide supplies of bioenergy more quickly. For example, closer initial spacing could be combined with early and/or additional thinning to remove a biomass crop after which the remaining trees could be managed as usual for a timber crop. 
(+) Closer spacing could also potentially improve timber quality of wood material in a stand of trees that was not selected for bioenergy use. </t>
  </si>
  <si>
    <t>Can be implemented immediately, Benefit of enabling early thinning, which would benefit cash flow, could be realised in 15-25 years, however the full impact will be discovered over many years or decades in yield and quality of thinnings and the characteristics of the final harvest</t>
  </si>
  <si>
    <t xml:space="preserve">(+) Closer spacing would generally result in higher carbon stocks per hectare. 
(-) any increase in operations and number of seedlings would likely generate a small increase in GHG emissions. 
</t>
  </si>
  <si>
    <t>- some other environmental impacts, but these are not likely to be large, given the relatively limited range in initial spacings likely to be proposed</t>
  </si>
  <si>
    <t>(+)  Innovation could include a decision support process for quantifying the trade-offs involved in what spacing would be the best solution for a given situation
(+) barriers are likely to be minimal; i.e. limited changes in practice during planting
- Successful uptake is likely to require information on how species dependent the optimum spacing is for bioenergy supply</t>
  </si>
  <si>
    <t xml:space="preserve">There are many historical examples of spacing trials that could be considered so uncertainty of the principle is low but the uncertainty of the impact on yield is moderate
(-) issues with maintenance, weeding etc
</t>
  </si>
  <si>
    <t>Information needed to advise on suitable spacing for range of bioenergy objectives could be assembled in &lt;5 years</t>
  </si>
  <si>
    <t>5 to 7 years for SRF; minimum 10 years LRF</t>
  </si>
  <si>
    <t>Other criteria not ranked</t>
  </si>
  <si>
    <t>Synergies with 'Harvesting technologies' HC5</t>
  </si>
  <si>
    <t xml:space="preserve">Need to be mindful of potential interplay with ELMS and grant schemes – as these may reward/specify number of trees planted
Spacing is targeted at end product (saw logs) at the moment i.e. yield at end of full rotation.  Could be a two phase thing i.e., initial spacing for bioenergy and then thin for optimal spacing for saw log [Geoff – can you check this is what was meant] I think it’s not really that the early spacing is better suited to bioenergy per se, more that an initial high planting density could yield a greater early crop for bioenergy from the early thinning, followed by a more conventional spacing established as a result of successive thinnings.  A high initial density will also tend to promote straight growth, with fewer side branches, giving high quality saw logs.
Could be implemented quickly. </t>
  </si>
  <si>
    <t>•	Agree with relatively low scoring for LRF – don’t think there is much scope for improved yield/reduction in cost for this
•	Possibly higher potential for SRF</t>
  </si>
  <si>
    <t>Although the record of the FC comments is correct, I do think their views reflect the position in S England rather than the UK as a whole. I’d be inclined to put slightly more weight on the views of the workshop but I don’t know if that would change to overall position.</t>
  </si>
  <si>
    <t>F14</t>
  </si>
  <si>
    <t>(+) SRF trials suggest significant early increase yield
(+) provides option of early thinning to increase overall production further so can improve cash flow significantly
(-) Planting at closer spacing will cost more for planting material</t>
  </si>
  <si>
    <t>(+) No additional risk encountered
(-) Higher initial cost for more planting material</t>
  </si>
  <si>
    <t>(-) if the requirement is for a target tree size to be achieved as quickly as possible (for example under SRF management), then a balance could be sought between spacing that encourages initial individual tree growth against loss of total volume</t>
  </si>
  <si>
    <t>Can be implemented immediately, Benefit of enabling early thinning, which would benefit cash flow, could be realised in 8-15 years, however the full impact will be discovered at the end of the rotation in yield and quality of thinnings and the characteristics of the final harvest</t>
  </si>
  <si>
    <t>There are some examples of spacing trials that could be considered so uncertainty of the principle is low but the uncertainty of the impact on yield is moderate.</t>
  </si>
  <si>
    <t>F15</t>
  </si>
  <si>
    <t>(+) reduced unit cost might accrue from increased system productivity (such as tree size at harvesting), 
(-) increases in the cost of cultivation / application and almost certainly in weeding.
(-) the system must be well specified and controlled in practice (which costs money).</t>
  </si>
  <si>
    <t>(-) Environmental risks
(+) If used appropriately to correct perceived nutrient deficiencies could reduce risks of poor or patchy crop performance</t>
  </si>
  <si>
    <t>(+) May make woodland establishment viable on degraded land
(+) may significantly increase yield in tree crops in the short term, and in this respect might reduce rotations by one or two years, or enable harvesting of larger trees at the former rotation</t>
  </si>
  <si>
    <t>(-) changes to current practice would be manageable in the SRF context given good practice and, ideally, use of farming practice and machinery for application</t>
  </si>
  <si>
    <t>AD treatment could be implemented immediately.  Optimum treatment rates of AD and ash would take longer to evaluate.  Granulation of wood ash to minimise blowing away, and control mineral release would also require more time.</t>
  </si>
  <si>
    <t>(+) increased growth rates and CO2 uptake
(+) Increased yield</t>
  </si>
  <si>
    <t>(-) Considerable care would be needed to avoid adverse environmental impacts, particularly nitrification of surface and ground water
Note that AD should not smell strongly</t>
  </si>
  <si>
    <t xml:space="preserve">(+) Can allow the use of sites with poor soils
(-) barriers to the use of AD by the environmental regulators and the public. </t>
  </si>
  <si>
    <t xml:space="preserve">(+) significant past experience of using sewage sludge (undigested, digested, and pelletised) to forest land as research experiments and also to degraded land, particularly mining spoil, in both experiments and operational practice.  </t>
  </si>
  <si>
    <t>Medium to long.  Initial results in 3-5 years; Longer timescale required for full evaluation</t>
  </si>
  <si>
    <t xml:space="preserve">For most sites the key limiting nutrient is phosphate  not nitrate. Should broaden out option into other types of composted waste.  Biggest hurdle is how would it be applied? Is spreading on forestry sites really feasible.  Could it be incorporated into all grown stock – (Work Myler doing?)	Key point here is that these are low carbon fertilisers, using waste/low cost materials.  Could be a huge potential for application of these on reclaimed land/contaminated land.
Should also look at benefits to soil carbon from using these organic fertilisers
Hasn’t been much work on micro-nutrient management for trees in the UK.  
May need to consider whether AD plants are co-located close to anywhere there is potential use of these as will not want to transport digestate far 
</t>
  </si>
  <si>
    <t>•	Add use of grey water to option
•	Apply at establishment or on clear felling
•	Need to take into account soil type and only apply on right types. 
•	Need to understand what could be applied on forestry in an arable setting
•	Is there a role of other soil amendments (biochar and minerals for enhanced weathering) in SRF</t>
  </si>
  <si>
    <t>No comment</t>
  </si>
  <si>
    <t>F16</t>
  </si>
  <si>
    <t>(+) may significantly increase yield in tree crops in the short term, and in this respect might reduce rotations by one or two years, or enable harvesting of larger trees at the former rotation
(-) scale of application on agricultural land may be limited because of environmental concerns</t>
  </si>
  <si>
    <t>(+) changes to current practice would be manageable in the SRF context given good practice and, ideally, use of farming practice and machinery for application
(+) Acceptable application is most likely within lowland fast-growing silviculture – that is broadleaved or coniferous SRF – within an agricultural rather than forest land setting.</t>
  </si>
  <si>
    <t>NEW</t>
  </si>
  <si>
    <t>F17</t>
  </si>
  <si>
    <t>These tend primarily to be mechanisms to sequester carbon in the soil, rather than increase biomass productivity and therefore would appear to be outside the scope of this project.
Unlikely to reduce costs, but could offer valuable carbon sequestration
Could yield financial benefits from carbon sequestration</t>
  </si>
  <si>
    <t>Potentially efficient sequestration of carbon.
Direct GHG emissions from obtaining, processing and applying material</t>
  </si>
  <si>
    <t>It could be seen as similar to addition of digestate and deep ripping, i.e. techniques to improve productivity so OK to retain I think</t>
  </si>
  <si>
    <t>F18</t>
  </si>
  <si>
    <t>(+) Most cost effective: direct seeding may help to circumvent some of the additional management effort and costs of planting (greater number of stems per hectare)
- Increasingly advances (and cost reduction) in satellite imagery, LiDAR and UAVs (drones) may provide a way of monitoring woodlands</t>
  </si>
  <si>
    <t>•Score needs to increase to two ticks.</t>
  </si>
  <si>
    <t>Improved crop monitoring increases the chance of early detection of pests, disease, water stress, nutrient deficiency, etc.</t>
  </si>
  <si>
    <t>•Need to know what we have, not guess.</t>
  </si>
  <si>
    <t>The use of remote sensing technologies might help to allow more remote sites to be managed more effectively</t>
  </si>
  <si>
    <t>• How the information is responded to is key – what action is taken?</t>
  </si>
  <si>
    <t>Applicable to all types of land</t>
  </si>
  <si>
    <t xml:space="preserve">• Useful on a large scale, and also for the many small under-managed forests </t>
  </si>
  <si>
    <t>Quick</t>
  </si>
  <si>
    <t>•	Cheap, repeatable, quick</t>
  </si>
  <si>
    <t>(+) Potentially reduces vehicle requirements</t>
  </si>
  <si>
    <t>Allows monitoring of other crops or site properties</t>
  </si>
  <si>
    <t>Monitoring crop  condition can help to reduce uncertainty</t>
  </si>
  <si>
    <t>Potential to reduce uncertainty by increased crop monitoring.  Training required to obtain maximum benefit from surveys.</t>
  </si>
  <si>
    <t>Technology is available, however the ability to make use of it to the full, accurately interpret the results and obtain quantitative results requires research</t>
  </si>
  <si>
    <t>yes, within 3-5 years</t>
  </si>
  <si>
    <t>Small &lt;£1m</t>
  </si>
  <si>
    <t>Some aspects may draw on expertise from outside UK, but considerable UK expertise on other aspects</t>
  </si>
  <si>
    <t xml:space="preserve">•	Potential to save on management costs e.g. through early identification of disease outputs
•	Generally though to be positive options as along as its use is focussed 
•	Is there an additional role for remote sensing in site assessment – particularly when considering large areas for planting.  Could probably be used to assess soil wetness and possibly presence of archaeological remains 
•	Could it be sued to help identify best access routes for harvesting machinery
•	LIDAR – Defra looking at LIDAR quite seriously.; [was discussion as to where it can be used to assess volume – can be used to assess height; if stem is visible, can use an optical system o measure stem diameter and so get stem volume.  Not easy in closed canopy situation.  </t>
  </si>
  <si>
    <t>F19</t>
  </si>
  <si>
    <t>(-) it can be operationally difficult to achieve and in consequence the result may be a sub-optimal value recovery – usually meaning too much residue is left on site.
(+) in the case of existing crops with limited timber value, a greater proportion could be allocated for bioenergy by cutting the stem at a larger diameter</t>
  </si>
  <si>
    <t>No impact</t>
  </si>
  <si>
    <t>(+) harvesting a biomass product by running the stem from 14 cm diameter through harvester head until it snaps (i.e. de-branched to almost to the stem tip which increases volume yield by around 3 to 5%.</t>
  </si>
  <si>
    <t xml:space="preserve">(?)  where the value of fuelwood is greater than the small roundwood alternative at the top end of the tree, a greater cut-off diameter will yield greater biofuel volumes for subsequent secondary extraction and this will have downstream operational consequences. 
(+) cut-off diameter is an important consideration in any novel harvesting system that may be proposed. </t>
  </si>
  <si>
    <t>(-) Downstream operational consequences at sawmill
(+) could easily be implemented. Could be implemented in existing crops and impact would be immediate</t>
  </si>
  <si>
    <t>(+) increased biomass recovery from sites and the markets supplied
(-) marginal GHG effects owing to differences in machine hours involved in forestry operations</t>
  </si>
  <si>
    <t>(-) If the cut-off diameter is larger and this makes residue removal economically viable, the resultant increase in removal of nutrients may in the long term have an impact on site sustainability. Existing guidance within the UK Forestry Standard should address this potential issue.</t>
  </si>
  <si>
    <t>(+) consideration of cut-off diameter issues is already adopted, The forest harvesting sector – the supplier - already has a reasonable track record of adopting practical cut-off diameters and understands the possible consequences of ‘getting it wrong’ on any particular site.  
(-) However, achieving the ideal in practice can be quite difficult. Its importance needs to be considered in any novel round wood-based harvesting system. Once embedded in a new system it should readily be adopted, subject to practicality.</t>
  </si>
  <si>
    <t>Integration in systems producing both a timber and a biomass crop is closer to TRL 7. Information needed to advise on optimal cut-off diameter for range of bioenergy objectives could be assembled in &lt;3 years</t>
  </si>
  <si>
    <t>Synergies between 'manipulating cut-off diameter' HC1,   'Residue removal' HC3 and 'Harvesting technologies' HC5</t>
  </si>
  <si>
    <t xml:space="preserve">Already happening quite extensively.  Market driven – depends on end use markets </t>
  </si>
  <si>
    <t>•	Whole tree harvesting</t>
  </si>
  <si>
    <t>I’d remove the FC comment in BN. I think there was a mis-understanding about what this item involved. Not necessary to change ranking.</t>
  </si>
  <si>
    <t>Reinstated</t>
  </si>
  <si>
    <t>F20</t>
  </si>
  <si>
    <t>(-) Potential damage to cutting equipment owing to impact with stones, etc.
(-) Harvesting slowed down owing to ground unevenness meaning each cut having to be optimized individually
(+) More material harvested</t>
  </si>
  <si>
    <t>Recent work in Scotland suggests this could be a feasible option</t>
  </si>
  <si>
    <t>Unlikely to impact risk</t>
  </si>
  <si>
    <t>No impact on production scale but additional biomass</t>
  </si>
  <si>
    <t>Applicable to sites not currently making use of a low cut but with suitable terrain</t>
  </si>
  <si>
    <t>Requires adoption of modification to practice. Some training required but otherwise potentially quickly applied</t>
  </si>
  <si>
    <t>More harvested biomass per ha.</t>
  </si>
  <si>
    <t>Leaves the site with fewer long stumps: more attractive and more ready for re-planting</t>
  </si>
  <si>
    <t>Reasonable uncertainty of the overall impact</t>
  </si>
  <si>
    <t>Achievable within 3 years</t>
  </si>
  <si>
    <t>Small to Medium – evaluating systems used for other purposes</t>
  </si>
  <si>
    <t>Partly/wholly – some equipment exists that could be modified for use in the UK</t>
  </si>
  <si>
    <t xml:space="preserve">I agree that it could be applied to Forestry All but it would have more impact in LRF </t>
  </si>
  <si>
    <t>F21</t>
  </si>
  <si>
    <t>(+) Collect a higher proportion of biomass from site
(-) lower establishment costs for the next rotation because of easier machine movement across the site.
(-) Additional collection step
(-) Specialist machinery potentially required</t>
  </si>
  <si>
    <t>(+) Additional biomass collected from site
(-) Potential negative impact on soil carbon, fertility and structure for subsequent crops.</t>
  </si>
  <si>
    <t>(-) Not applicable to many sites to protect the soil structure 
(-) Suitable machinery is needed to collect and bundle residues for efficient removal from site
(-) Not all applications can make use of residues owing to physical and chemical properties, especially high bark and leaf content
Existing guidance should address these concerns</t>
  </si>
  <si>
    <t>Potentially suitable machinery for collection and baling is used overseas and has been trialled in the UK, so could potentially be rolled out further immediately.  However more extensive trials in a wider range of sites would allow optimum exploitation.
Optimisation for dual timber/bioenergy purposes could be developed in &lt; 5 years and impact also realised in &lt;5 years</t>
  </si>
  <si>
    <t>(+) Additional biomass extracted
(-) Loss of carbon that would otherwise contribute to soil carbon
(-) Additional energy required to extract residues</t>
  </si>
  <si>
    <t>(-) Collection of residues would have to be undertaken carefully on only suitable sites to avoid:
(-) soil compaction during harvesting from removal of protective brash mat
(-) reduction in future soil fertility and structure as a result of loss of nutrients and organic content
(-) loss of soil carbon
Existing guidance should address these concerns</t>
  </si>
  <si>
    <t>(+) Where residues includes early thinnings this can help to justify good management practice and produce a small early income stream, assisting with cash flow
(-) Potential negative impacts on soil quality
Existing guidance should address this concern</t>
  </si>
  <si>
    <t>Most uncertainties exist around how widely residues can be used owing to relatively high bark and leaf/needle content.</t>
  </si>
  <si>
    <t>Information needed to advise on innovative residue handling systems could be assembled in &lt;3  years</t>
  </si>
  <si>
    <t>Residue removal
NB this should be residue removal, not residual.  I have mentioned this before.
While this option has been explored in the past, it may be worth revaluating.  Often limited by access.  May need more innovation to allow to be applied to more sites. 
Already happening quite extensively.  Market driven –
Jenkins – will blend more of less residues into the material they supply depending on relative price of small round wood
Guidance lacking on when to remove from site.  Need to reinforce how long residues should stay on site to ensure needle drop to avoid negative impact on soil nutrient levels.</t>
  </si>
  <si>
    <t>•	Already being done. Innovation would be in improved technologies for extraction
•	Needs to be done responsibly- need to allow needle drop so not removing nutrients from site.  (note: green matter also undesirable from end user perspective, causes problems with combustion systems</t>
  </si>
  <si>
    <t>F22</t>
  </si>
  <si>
    <t>(+) the root system is approximately 30% of the above ground biomass
(-) lower establishment costs for the next rotation because of easier machine movement across the site.
(-) costs are likely to be substantial albeit there may be a substantial yield</t>
  </si>
  <si>
    <t>(+) Likely increase yield of biomass per ha
(-) May have negative impacts on long term soil fertility and structure
(-) May increase loss of soil carbon</t>
  </si>
  <si>
    <t>(-) Relevant machinery is needed to pull out and then remove stumps from site
(-) Not applicable to many sites to protect the soil structure</t>
  </si>
  <si>
    <t>(-) Environmental issues would need to be re-examined and clear guidance issued, linked to careful discussion with regulators and communication. Could be implemented in existing crops and impact would be immediate</t>
  </si>
  <si>
    <t>(-) Loss of carbon that would otherwise contribute to soil carbon
(-) Considerable energy required to extract stumps
(+) Additional biomass extracted</t>
  </si>
  <si>
    <t>(-) can be considerable for: ground damage, soil carbon loss, nutrient sustainability and acidification 
(-) stump removal requires a 360° excavator to remove and shake soil from a whole stump; while this is feasible for new highways/railways, in a woodland setting the soil structure will be negatively impacted</t>
  </si>
  <si>
    <t>(-) anecdotal evidence of practical problems associated with stump and root harvesting for bioenergy, possibly due to contamination
- suitably designed specialist conversion equipment to make use of this material could help to alleviate some issues
(-) several challenges: weed growth following removal can be hugely problematic; attempting to restock post-removal can also be very difficult; the process of stump removal significantly reduces soil carbon through disruption of the soil horizons; the machines use large amounts of diesel leaving question marks over the sustainability of the practice; and the irregular shape of stumps and their tendency to hold soil makes for inefficient haulage operations</t>
  </si>
  <si>
    <t>(+) stump and root removal techniques are well established in other countries.
(+) Systems for removing stumps and attached roots have been trialled in the UK
(-) Environmental issues would need to be re-examined and clear guidance issued, linked to careful discussion with regulators and communication
(-) There isn't a great deal of information available about yields recovered from various species and site types</t>
  </si>
  <si>
    <t>Information needed to advise on stump and root harvesting for particular site types for range of bioenergy objectives could be assembled in &lt;3 years</t>
  </si>
  <si>
    <t xml:space="preserve"> Advantages: 
can replant in 2 years instead of 6 years
Can also help with disease removal 
It is standard practice in Poland
Are other issues with practice.  Key to evaluate carbon balance of stump removal properly including impact on soil carbon and also impact on soil quality and nutrients.</t>
  </si>
  <si>
    <t>•	Remove stump and root removal – replace with harvesting more of stump</t>
  </si>
  <si>
    <t>F23</t>
  </si>
  <si>
    <t>Design of a harvesting system that achieves an optimal balance between minimising machine costs and maximising machinery ‘output’ productivity to achieve a reduction in costs and GHG emissions (i.e. innovations in systems integration)</t>
  </si>
  <si>
    <t>More cost efficient harvesting at a range of scales</t>
  </si>
  <si>
    <t>A wider range of harvesting technologies, better optimized for a wider range of situations can help achieve more efficient and complete realization of potential crop.</t>
  </si>
  <si>
    <t>A wider range of harvesting technologies, better optimized for a wider range of situations can allow efficient exploitation of a wider range of environments that might otherwise not be cost effective to manage</t>
  </si>
  <si>
    <t>Widely applicable</t>
  </si>
  <si>
    <t>Could be used immediately, however evaluation and potentially modification of machinery for UK conditions requires trials in a range of landscapes.
Might be possible to complete trials in &lt;5 years</t>
  </si>
  <si>
    <t>Low ground pressure systems can allow reduced soil compaction and damage.
Smaller machinery can allow more effective thinning in sensitive sites with minimized damage to other trees.
Alternative cutting technologies can reduce damage to cut end of log and stool/stump.</t>
  </si>
  <si>
    <t>While it is not always possible to fully understand how applicable a harvesting technology might be to UK conditions, and this is addressed by trials, experienced operators can assess the likelihood that a device will offer a reasonable chance of being successful.</t>
  </si>
  <si>
    <t>Information needed to advise on innovative harvesting systems could be assembled in &lt;3  years</t>
  </si>
  <si>
    <t>3 years</t>
  </si>
  <si>
    <t>Moderate</t>
  </si>
  <si>
    <t>These options may need to be split out into a number of options/better defined.
Is this better defined as innovations to make it cheaper or more feasible to access inaccessible locations or complex mixtures of trees.  As well as making it easier for farmers to access lower cost harvesting/forwarding, etc., equipment for a range of sites.
The former might include options for small scale harvesting of steep slopes (e.g. sky lines) and the latter could help in management of dense undermanaged woodland (as e.g. in SE England) 
TDB looked at this in FR - 	Group suggested these might be additional options or could go in a better define option here.
Innovation needed for 
Harvesting slopes (sky lining)
Small scale harvestable head for JCB or more conventional farm machinery such as tractors.
Adaptation of other land management/agricultural equipment for harvesting would help with small scale forestry – cannot  afford to have dedicated machinery,  
Having multipurpose equipment could also be useful, ability to share equipment between farms or between farming activities and forestry activities
Farmer may not want to take modern tractor (including a large amount of diesel) into rougher terrain of forested land.  May be more realistic to think of trailers as the piece of multi-use equipment.  Need to look at what could work
Need to be able to access across fields/grass ride (may only be possible at certain times of year) In afternoon session there was mention of changing tyres of vehicles (presumably for extraction)- so that it was easier for them to travel off road meant access roads needed to go less far into planted area as it was capable of using grass rides]  I remember discussion of tyres and low ground pressure machinery to minimize damage to soil, and allow access during wet periods.  Can’t quite remember the details of the discussions.
There was also mention of accumulating heads (not sure if it was morning or afternoon) for efficient thinning (or harvesting) of small diameter stems.</t>
  </si>
  <si>
    <t>•	Need to be aware of impact of harvesting operations on soil.  If disturb soil then mess it up.  Compaction also an issue – innovation could include low compaction systems for harvesting equipment.  is one option reusable roading (e.g. rolled out for machinery to use during harvesting and then removed and taken away)
•	Are there links to remote sensing  - could be used to assess best route for access
•	Desire within Defra to increase productivity – what is potential gain from improved harvesting</t>
  </si>
  <si>
    <t>I’d leave 23 and 24 as separate. F23 is probably requires less innovation in the technology and more innovation in systems integrations, I.e. the way different bits of kit and techniques are used (and likely to be used on a wider scale) whereas F24 is likely to have greater emphasis on technological innovation and here solutions will be tailored to particular combinations of difficult conditions.</t>
  </si>
  <si>
    <t>F24</t>
  </si>
  <si>
    <t xml:space="preserve">Design of harvesting machinery and strategies to allow extraction of material from difficult to access sites e.g. sites with steep slopes, reduce impacts from accessing land (e.g. soil compaction), small pockets of woodland.  Also includes adaptations for conventional farming machinery to allow extraction from small pockets of woodland, strategies for harvesting currently undermanaged/overstocked mixed species woodland, and for removal of trees felled because of pest or disease.   </t>
  </si>
  <si>
    <t>A wide range of specialist and highly optimized  harvesting technologies developed overseas which might be amenable to modification for UK conditions
More efficient harvesting possible
Less damage to sensitive sites
Lower wastage
Can make better management (e.g. early/more frequent thinning) more achievable thus giving better long term outcomes</t>
  </si>
  <si>
    <t>Could reduce risk by allowing harvesting under less favourable conditions
Potentially less site damage
Can make better management (e.g. early/more frequent thinning) more achievable thus giving better long term outcomes</t>
  </si>
  <si>
    <t>Can allow economically/environmentally acceptable harvesting on sites not otherwise possible</t>
  </si>
  <si>
    <t>No real limitations</t>
  </si>
  <si>
    <t>May require adoption of modification to practice. Some training required but otherwise potentially quickly applied</t>
  </si>
  <si>
    <t>More suitable, more efficient harvesting equipment likely to reduce direct emissions and allow material to be harvested and extracted that might otherwise be left on site</t>
  </si>
  <si>
    <t>Smaller, lower ground pressure and more agile harvesters can reduce site impact significantly</t>
  </si>
  <si>
    <t>,</t>
  </si>
  <si>
    <t>Little uncertainty that there is potentially suitable, novel harvesting equipment available in other countries.  Potential uncertainty whether it can be modified to be appropriate for UK conditions</t>
  </si>
  <si>
    <t>Equipment from overseas; assessment and modification UK</t>
  </si>
  <si>
    <t>F25</t>
  </si>
  <si>
    <t>Provides a second source of income, with shorter rotation length, thus can not only increase income, but also assist with cash flow</t>
  </si>
  <si>
    <t>By offering a second crop from the same land, this helps diversify risk and minimise the impact of a pest or disease outbreak</t>
  </si>
  <si>
    <t>No impact on production scale</t>
  </si>
  <si>
    <t>In principle an understorey of coppice can be combined with much broadleaf woodland, though not all sites will be suitable</t>
  </si>
  <si>
    <t>Could be introduced quickly.  First harvest of coppice could be about 10-15 years.  Trials would be required to identify good combinations of species.</t>
  </si>
  <si>
    <t>An additional biomass crop on a shorter rotation can help to increase carbon uptake and fuel output per ha, although additional machinery use may be entailed.</t>
  </si>
  <si>
    <t>The combination of coppice with standards helps introduce additional ecosystem and biodiversity.
Additional (non-energy) products can be produced from coppice.</t>
  </si>
  <si>
    <t>Adding a shorter rotation crop can help address cash flow issues to some extent.</t>
  </si>
  <si>
    <t>Moderate uncertainty about coppice yields in general</t>
  </si>
  <si>
    <t>Partly/wholly – some equipment exists that could be modified for use in the UK i.e. may ned to be bought in from overseas</t>
  </si>
  <si>
    <t xml:space="preserve"> Work methods not understood – some work underway in this area though</t>
  </si>
  <si>
    <t>F26</t>
  </si>
  <si>
    <t>In many cases the biomass would be produced as a by-product of management operations. It is to be hoped that the cost of collecting, aggregating and drying the harvested material is covered by the revenue from its sale.  It would therefore help to reduce the costs of management operations.</t>
  </si>
  <si>
    <t>•Includes roadsides, railways, Arboricultural arisings</t>
  </si>
  <si>
    <t>No real impact on risk for primary operation</t>
  </si>
  <si>
    <t>•Cost and risk are problems for the railways.</t>
  </si>
  <si>
    <t>Impact on production scale uncertain.</t>
  </si>
  <si>
    <t>There are currently many, low density resources of biomass feedstocks from managing transport corridors, wayleaves, hedgerows, etc. that are currently not exploited because of the practical and financial costs of doing so, and also because the primary aim is the management of the trees, not producing a biomass output.  However many may sill be too dispersed for cost effective collection</t>
  </si>
  <si>
    <t>• Highways England – much land, not managed, this needs to be used.</t>
  </si>
  <si>
    <t>If trials were to identify suitable equipment that allowed material from these non-forest biomass sources to be collected cost-effectively and transported to a suitable site for aggregation, drying and processing, it could be put into action as soon as the infrastructure to store, dry and handle the product was in place.</t>
  </si>
  <si>
    <t>(+) Making use of felled material or trimmings rather than leaving them to rot or be burned in the open gives GHG benefits.
(-) Additional machinery usage to collect and accumulate harvested material</t>
  </si>
  <si>
    <t>(-) Frequently material cut during the maintenance of transport corridors, or wayleaves is simply left at the site, either chipped or unprocessed.  This has some value for microfauna and flora</t>
  </si>
  <si>
    <t>Score needs to be checked. Stakeholders could see a justification for the original scoring to be negative
•	Is the score correct? Needs to be checked
I still think that on balance the net  "other" environmental impact (on soil carbon, soil nutrients and biodiversity) might potentially be more likely to be marginally negative on some sites.</t>
  </si>
  <si>
    <t>If suitable equipment, practice and infrastructure could be identified and put in place, that provided a cost-effective solution to collecting material that is currently merely disposed of on site, then this could effectively address this barrier</t>
  </si>
  <si>
    <t>It is unclear to what extent the collection and usage of dispersed, low density material can be achieved cost-effectively, even with optimized equipment</t>
  </si>
  <si>
    <t>Long</t>
  </si>
  <si>
    <t>Was raised by stakeholder and also FC  mentioned interest from highways agencies and network rail</t>
  </si>
  <si>
    <t xml:space="preserve">•	Potential non-forest sources of biomass.  Lot of interest in SW in biomass from hedgerows.  Have a cross-channel project with France, looking at enrichment planting of hedgerows.  Need a clearer description of what option would be and what it would involve. 
•	Already talking to railway companies and highways agencies about use of new harvesters. – which lift the tree.  Are mountable on wheeled base, and only take up one lane width so motorway/highway can be kept open.  This uses new kit which is already available. </t>
  </si>
  <si>
    <t>F27</t>
  </si>
  <si>
    <t>(+) The introduction of trees into grazing or free range poultry has the potential to provide an additional revenue stream, as well as provide cover for the animals or birds.  Chickens have been shown to be less nervous when there is some overhead cover.
(?) The introduction of animals into existing forest might also introduce an additional revenue stream, addressing potential cash flow issues, though also requiring significantly greater management demands.</t>
  </si>
  <si>
    <t>A combination of two products from the same land can help to diversity and spread risks for landowner.</t>
  </si>
  <si>
    <t>•For agroforestry to be successful it must improve the core business.</t>
  </si>
  <si>
    <t>Expanding low density forestry into land currently used for animals or birds could bring additional land into biomass production</t>
  </si>
  <si>
    <t>•Better understanding is needed of how agroforestry can benefit production.  Note although will expand area on which forestry can be considered, planting will be at low density so actual increase in yield likely to be low</t>
  </si>
  <si>
    <t>Until more extensive trials have been done it is unclear how widely this could be applied.</t>
  </si>
  <si>
    <t>This uses land that cannot be used for highly productive agriculture e.g. grazing.
Poultry are more suitable for agroforestry than other livestock. Trees must be protected from mammals
• Need 10-15 years for trees to reach a size where they are not damaged by browsing (species other than poultry).</t>
  </si>
  <si>
    <t>If trials were to show benefits from this activity, it could begin to be rolled out relatively soon, however returns would not be obtained for many years.</t>
  </si>
  <si>
    <t>(+) Compared to a grazing herd or flock of free range chickens the addition of a secondary crop of biomass will entail higher direct GHG emissions from additional machinery use, but lower overall emissions as a result of displaced fossil fuel or counterfactual products.
(?) Compared to a simple forest, the addition of a secondary crop of animals are likely to entail higher GHG emissions.</t>
  </si>
  <si>
    <t>• Cows produce more methane from poor food than from high nutrient food such as clover.</t>
  </si>
  <si>
    <t>The addition of trees to previously empty pasture would add to the ecosystem value of the site and increase the biodiversity.
Pigs can commonly suffer from sunburn and sunstroke, so the addition of shade from tree cover can be beneficial.  Chickens prefer some level of shelter and reduced exposure to potential airborne predators and are therefore more contented with some degree of tree cover.</t>
  </si>
  <si>
    <t>Compared with pure forestry, the addition of animals can address cash flow issues.
Compared to pure animal grazing, it can potentially provide an additional source of income, albeit on a longer timescale.</t>
  </si>
  <si>
    <t>There are currently few long term trials of agroforestry incorporating animals, so it has yet to be demonstrated how successfully and efficiently this can be achieved.</t>
  </si>
  <si>
    <t>•	Limited potential for systems with poultry
•	Systems with browsing animals potentially not feasible until issue of grazing during establishment solved.
•	Defra interested in agroforestry systems as see a range of benefits
•	Innovation is primarily an information one- if get things right agroforestry can be more productive system
•	How do you manage the transition to agroforestry; likely to be issues around cash flow.  Might plant trees and mange land for silage for some years and then put livestock in</t>
  </si>
  <si>
    <t>Only additional point I remember was that there was considerable interest in establishing woodlands for free range poultry (at least in SE England)</t>
  </si>
  <si>
    <t>F28</t>
  </si>
  <si>
    <t>(?) a ‘silvi-herbaceous’ biomass would confer advantages but there are no robust data from UK situations.
(+) costs for each of the two component systems may be higher, but when combined there could be a ‘cost sharing’ benefit in addition to the value of the extra biomass produced.  
(-)  Tree harvesting costs are likely to be higher because of the heavier branching and more dispersed crop</t>
  </si>
  <si>
    <t>(?) a ‘silvi-herbaceous’ biomass would confer advantages but there are no robust data from UK situations.</t>
  </si>
  <si>
    <t>Creating a second crop from sites has the potential to expand the production scale</t>
  </si>
  <si>
    <t>(-) would apply upstream, but would require changes to established practices for ground/site preparation stage, planting and establishment and maintenance (mainly protection of the trees).</t>
  </si>
  <si>
    <t>Information is anecdotal; better and more information is needed.</t>
  </si>
  <si>
    <t>Although this could be applied more or less immediately, it would require trials to achieve maximum efficiency and establish optimum crop combinations and densities</t>
  </si>
  <si>
    <t>(+) emission effects might be marginally positive, through reduction of ‘unit-of-biomass’ machine hours employed, and possibly through increased photosynthetic activity compared with ‘trees-and-weeds’.</t>
  </si>
  <si>
    <t>(+) There may be pest and disease, temperature regulation and other advantages for the crop components and, in the case of forestry, a lower herbicide requirement.</t>
  </si>
  <si>
    <t>(-) the quality of land required for the agronomic component
(+) although such land is already within scope of high yielding SRF. 
(?) There may be also be potential for using species of certain rushes or sedges (or others) on poorer quality, softer ground combined with longer rotation forestry as wide spacing – as was used for the poplar matchwood industry
(-) current extreme uncertainty in the agriculture sector, owners are very unlikely to commit to a cropping system that limits their flexibility</t>
  </si>
  <si>
    <t>There is significant uncertainty at present as there is little experience of this combination of crops in the UK</t>
  </si>
  <si>
    <t>• Research is needed to decrease uncertainty.</t>
  </si>
  <si>
    <t>Short</t>
  </si>
  <si>
    <t xml:space="preserve">•	Would need guidance for biomass production </t>
  </si>
  <si>
    <t>F29</t>
  </si>
  <si>
    <t>Small scale on-site densification</t>
  </si>
  <si>
    <t xml:space="preserve">Small scale on-site densification.  For example torrefaction or pelleting.  Would need to develop small scale mobile equipment (sled mounted)
</t>
  </si>
  <si>
    <t>(+) Less storage required
(+) More material transported per lorry load
(-) This has been attempted many times over the years.  Although small, relatively cheap pelleters are available they have often proved not to be robust and subsequently fail.  The cost of additional equipment required (dryer, hammer mill, etc.) and the cost of drying to &lt;10% MC) has made it very difficult for make this economically viable.</t>
  </si>
  <si>
    <t>Suggested at workshop</t>
  </si>
  <si>
    <t>(-) Greater investment in expensive capital equipment likely to increase risk</t>
  </si>
  <si>
    <t>If achievable could potentially allow more sites to be economically viable</t>
  </si>
  <si>
    <t>Applicability would depend on how cost effective it could be made to be</t>
  </si>
  <si>
    <t>Would require installation of suitable equipment and training</t>
  </si>
  <si>
    <t>Although densification can reduce emissions from transport, significant energy is generally required to achieve it.  The net impact depends on the energy source used for drying and the total transport distance necessary.</t>
  </si>
  <si>
    <t>Densification can reduce emissions from transport and the number of lorries to transport a given energy content</t>
  </si>
  <si>
    <t>Considerable uncertainty whether it can be achieved cost and energy efficiently.</t>
  </si>
  <si>
    <t>Not ranked</t>
  </si>
  <si>
    <t>Nothing to add</t>
  </si>
  <si>
    <t>F30</t>
  </si>
  <si>
    <t xml:space="preserve"> Removal of moisture content/drying  before transport through forced drying, possible solar options</t>
  </si>
  <si>
    <t>Passive (air) drying is routine practice.  This refers to active drying which shortens the time required and allows a lower moisture content to be achieved.
(-) Additional cost of drying (equipment and fuel for heating and fans
(+) Where weight is the limiting factor for transport, drying allows more to be transported per load.
(+) Greater energy density
(-) This has been attempted many times over the years.  Much of the emphasis has been on low cost heating sources (such as solar kilns, burning waste/additional biomass) however the difficulty is to remove the moist air from the pile of chips, not to evaporate the water, so they have generally achieved limited success.</t>
  </si>
  <si>
    <t>Drying can have a significant impact on the net calorific value of the fuel, the total energy content of a delivered/transported load, and the weight of the load, and hence emissions from transport.  The net effect will depend on the energy source(s) used to dry the fuel, drying efficiency, and the distance the fuel has to be transported.</t>
  </si>
  <si>
    <t>Drying can reduce emissions from transport and the number of lorries to transport a given energy content</t>
  </si>
  <si>
    <t>F31</t>
  </si>
  <si>
    <t>Decision support tools</t>
  </si>
  <si>
    <t xml:space="preserve">Decision support tools and platform to provide easy to access information on species, provenance and genetic material, tools to assess land suitability - all with a focus on production for bioenergy as well as conventional timber </t>
  </si>
  <si>
    <t>Information and training can have a positive impact on all aspects of operations, potentially increasing efficiency and productivity and reducing the potential for mistakes.
Training and information will be required for many of the innovations proposed here, especially for the more technical and technology related ones, if they are to deliver the maximum benefit.
It is vital the information and training is seen as non-commercial, evidence based and non-partisan if it is to be accepted.</t>
  </si>
  <si>
    <t>Reduce the risk of mistakes, and losses owing to poor practice or pests or diseases</t>
  </si>
  <si>
    <t>Reliable sources of information and training increase confidence for stakeholders, potentially encouraging new participants</t>
  </si>
  <si>
    <t>Immediate</t>
  </si>
  <si>
    <t>Best practice allows GHG emissions to be minimized</t>
  </si>
  <si>
    <t>Best practice allows negative environmental impacts to be avoided as far as possible</t>
  </si>
  <si>
    <t>Fully UK</t>
  </si>
  <si>
    <t>CRITERIA ASSESSMENT</t>
  </si>
  <si>
    <t>SCORES</t>
  </si>
  <si>
    <t>Innovation impacts</t>
  </si>
  <si>
    <t>Project characteristics</t>
  </si>
  <si>
    <t xml:space="preserve">Production rank </t>
  </si>
  <si>
    <t>Production Score</t>
  </si>
  <si>
    <t>With production score weighted by GHG sensitivity score</t>
  </si>
  <si>
    <t>Production score</t>
  </si>
  <si>
    <t>Production rank</t>
  </si>
  <si>
    <t>Change in rank</t>
  </si>
  <si>
    <t>Sensi-tivity 1</t>
  </si>
  <si>
    <t>Sensi-tivity 2</t>
  </si>
  <si>
    <t>Sensitivity 1</t>
  </si>
  <si>
    <t>Sensitivity 2</t>
  </si>
  <si>
    <t>THIS SHEET NOT TO BE CIRCULATED</t>
  </si>
  <si>
    <t>Across energy crops</t>
  </si>
  <si>
    <t>Broad rank (used in report tables)</t>
  </si>
  <si>
    <t>High</t>
  </si>
  <si>
    <t>Across forestry</t>
  </si>
  <si>
    <t>Options categorised by crop and process step</t>
  </si>
  <si>
    <t>Options categorised by crop and process step with ranking added</t>
  </si>
  <si>
    <t>Breeding</t>
  </si>
  <si>
    <t>Planting</t>
  </si>
  <si>
    <t>Establishment</t>
  </si>
  <si>
    <t>Harvesting</t>
  </si>
  <si>
    <t>Post-harvest</t>
  </si>
  <si>
    <t>Reversion</t>
  </si>
  <si>
    <t>General</t>
  </si>
  <si>
    <t>Cross-stage</t>
  </si>
  <si>
    <t>Total</t>
  </si>
  <si>
    <t>SRF</t>
  </si>
  <si>
    <t>LRF</t>
  </si>
  <si>
    <t>Ranking across all innovations (used to populate table)</t>
  </si>
  <si>
    <t>Option Number</t>
  </si>
  <si>
    <t>Ranking across all supply chains</t>
  </si>
  <si>
    <t>Abbreviations</t>
  </si>
  <si>
    <t xml:space="preserve">Multi-criteria Assessment Scores </t>
  </si>
  <si>
    <t>Numeric value for assessment  where used in production score</t>
  </si>
  <si>
    <t>Values used to carry out sensitivity analysis of impact of GHG scores</t>
  </si>
  <si>
    <t>EC</t>
  </si>
  <si>
    <t>EC = Energy crops</t>
  </si>
  <si>
    <t>Used to score C2, C4, C6 and C13</t>
  </si>
  <si>
    <t>F</t>
  </si>
  <si>
    <t>F = Forestry</t>
  </si>
  <si>
    <t>Insufficient info</t>
  </si>
  <si>
    <t xml:space="preserve">GHG scores </t>
  </si>
  <si>
    <t>Skewed* `</t>
  </si>
  <si>
    <t xml:space="preserve">LRF </t>
  </si>
  <si>
    <t>Long rotation forestry</t>
  </si>
  <si>
    <t>Neutral/no impact</t>
  </si>
  <si>
    <t>Short rotation forestry</t>
  </si>
  <si>
    <t>Low impact = &lt;5% reduction in cost / increase in yield</t>
  </si>
  <si>
    <t>Medium impact = 10-20% change</t>
  </si>
  <si>
    <t>High = &gt;20% increase in yield / reduction in cost</t>
  </si>
  <si>
    <t>Used to score C3, and C7</t>
  </si>
  <si>
    <t>Low impact = minor reduction in risk for farmer, but doesn't really change perception</t>
  </si>
  <si>
    <t>* negative implications weighted more heavily</t>
  </si>
  <si>
    <t>Medium impact = moderate change, may impact on planting decision</t>
  </si>
  <si>
    <t>removes significant / all risk from farmer</t>
  </si>
  <si>
    <t>Low increase = &lt;5%</t>
  </si>
  <si>
    <t xml:space="preserve">Used to score C5 </t>
  </si>
  <si>
    <t>Medium increase = 5-10% change</t>
  </si>
  <si>
    <t>High increase = &gt;10% change</t>
  </si>
  <si>
    <t>Uncertain - insufficient information to assess or will depend how implemented</t>
  </si>
  <si>
    <t>Low reduction = &lt;5%</t>
  </si>
  <si>
    <t>Medium reduction = 5-10% change</t>
  </si>
  <si>
    <t>Used to score C9</t>
  </si>
  <si>
    <t>High reduction = &gt;10% change</t>
  </si>
  <si>
    <t>Low impact = &lt;5% increase in potential production scale</t>
  </si>
  <si>
    <t>Medium impact = 5-10% increase in potential production scale</t>
  </si>
  <si>
    <t>High = &gt;10% increase in potential production scale</t>
  </si>
  <si>
    <t>Neutral/no impact or no limitation to application</t>
  </si>
  <si>
    <t>Low = Minor limitation - can still be applied to most plantations &gt;50%</t>
  </si>
  <si>
    <t>Medium = some limitation, can only be applied to 25-50% of cases</t>
  </si>
  <si>
    <t>High = severe limitation, only applies to &lt;25% of cases</t>
  </si>
  <si>
    <t>Long = 20-40</t>
  </si>
  <si>
    <t>Medium 5-20</t>
  </si>
  <si>
    <t xml:space="preserve">Immediate   = &lt;5 years   </t>
  </si>
  <si>
    <t>High = significant impacts that would require significant mitigation / restrict application broadly</t>
  </si>
  <si>
    <t>Introduces significant other issues / significant barriers remain so no successful route to production can be envisaged</t>
  </si>
  <si>
    <t>Low impact = minor impact, but challenge very much remains / other innovations required</t>
  </si>
  <si>
    <t xml:space="preserve">Medium = Somewhat tackles but will still be concern / barriers for some  </t>
  </si>
  <si>
    <t xml:space="preserve">High = Completely / significantly reduces barrier for majority </t>
  </si>
  <si>
    <t>Low/no uncertainty around impacts, have solid evidence in literature / from other dependable source</t>
  </si>
  <si>
    <t xml:space="preserve">Moderate uncertainty around key criteria  </t>
  </si>
  <si>
    <t xml:space="preserve">High uncertainty in performance against key criteria </t>
  </si>
  <si>
    <t>Comfortable  = &lt;3 years</t>
  </si>
  <si>
    <t>Ok, but not fully comfortable =yellow = 3-5; or timeframe &gt;5 years but can be modulised</t>
  </si>
  <si>
    <t>Long project = &gt;5 years and cannot be modulised</t>
  </si>
  <si>
    <t>Small &lt;£500k</t>
  </si>
  <si>
    <t>Moderate £500k - 2m</t>
  </si>
  <si>
    <t xml:space="preserve">High &gt;£2m </t>
  </si>
  <si>
    <t>How much interest in the supply chain? Score</t>
  </si>
  <si>
    <t>Mid</t>
  </si>
  <si>
    <t>Used for formatting</t>
  </si>
  <si>
    <t>MATRIX OF BARRIERS</t>
  </si>
  <si>
    <t>This sheet is intended as a summary record of how the innovations map to the barriers to facilitate rapid filtering</t>
  </si>
  <si>
    <t>Code assigned is for easy reference in assess. Tab: A = agronomic, AS = agronomic applying to SRC, AM = agronomic applying to Miscanthus; F = forestry, T = technical, E = Economic and S = Social; digit in brackets is a simple ascending identifier</t>
  </si>
  <si>
    <t>Tick denotes where an innovation contributes to addressing a given barrier; '-' denotes no impact; 'x' denotes where a measure may exacerbates a barrier</t>
  </si>
  <si>
    <t>Agronomic</t>
  </si>
  <si>
    <t>Technical</t>
  </si>
  <si>
    <t>Economic</t>
  </si>
  <si>
    <t>Social</t>
  </si>
  <si>
    <t>Innovation</t>
  </si>
  <si>
    <t>A(a) access to independent advice</t>
  </si>
  <si>
    <t>A(b) improved assessment of plantation viability</t>
  </si>
  <si>
    <t>A(c) pesticide availability and suitability</t>
  </si>
  <si>
    <t>A(d) correct storage of planting material</t>
  </si>
  <si>
    <t>A(e) availability of suitable planting and harvesting equipment</t>
  </si>
  <si>
    <t>A(f) control of grazing animals</t>
  </si>
  <si>
    <t>A(g) incorporation of energy crops into farm cycle</t>
  </si>
  <si>
    <t>A(h) impact of energy crops on soil quality</t>
  </si>
  <si>
    <t>A(i) optimisation of harvest cycles</t>
  </si>
  <si>
    <t>AS(a) availability of planting material</t>
  </si>
  <si>
    <t>AS(b) development of disease resistant varieties</t>
  </si>
  <si>
    <t>AS(c) development of automated planting equipment</t>
  </si>
  <si>
    <t>AS(d) harvesting systems</t>
  </si>
  <si>
    <t>AM(a) access to suitable cultivars</t>
  </si>
  <si>
    <t xml:space="preserve">AM(b) availability of planting material </t>
  </si>
  <si>
    <t>AM(c) automation of planting</t>
  </si>
  <si>
    <t>AM(d) cost of planting material</t>
  </si>
  <si>
    <t>AM(e) maximising biomass recovery through use of leaves</t>
  </si>
  <si>
    <t>AM(f) invasive characteristics of misc.</t>
  </si>
  <si>
    <t>F(a) availability of planting material (seeds, planting from nurseries)</t>
  </si>
  <si>
    <t>T(a) densification for storage and transport</t>
  </si>
  <si>
    <t>T(b) optimisation of material drying</t>
  </si>
  <si>
    <t>T(c) crop monitoring</t>
  </si>
  <si>
    <t xml:space="preserve">T(d) material optimisation for different end-use markets </t>
  </si>
  <si>
    <t>E(a) mitigation of liquidity risks</t>
  </si>
  <si>
    <r>
      <t xml:space="preserve">E(b) secondary impact on </t>
    </r>
    <r>
      <rPr>
        <sz val="12"/>
        <color rgb="FFFF0000"/>
        <rFont val="Calibri"/>
        <family val="2"/>
        <scheme val="minor"/>
      </rPr>
      <t>land owner/ manager</t>
    </r>
    <r>
      <rPr>
        <sz val="12"/>
        <rFont val="Calibri"/>
        <family val="2"/>
        <scheme val="minor"/>
      </rPr>
      <t xml:space="preserve"> costs</t>
    </r>
  </si>
  <si>
    <t>E(c) better co-operation and planning between supply and demand actors</t>
  </si>
  <si>
    <r>
      <t>E(d) commercial demonstration on wider variety of land types</t>
    </r>
    <r>
      <rPr>
        <sz val="12"/>
        <color rgb="FFFF0000"/>
        <rFont val="Calibri"/>
        <family val="2"/>
        <scheme val="minor"/>
      </rPr>
      <t>/ species</t>
    </r>
  </si>
  <si>
    <t>E(e) lack of end use markets for produced biomass</t>
  </si>
  <si>
    <t>E(f) no additional support for local feedstock use in new plant</t>
  </si>
  <si>
    <r>
      <t xml:space="preserve">S(a) attitude / experience of farmer/ </t>
    </r>
    <r>
      <rPr>
        <sz val="12"/>
        <color rgb="FFFF0000"/>
        <rFont val="Calibri"/>
        <family val="2"/>
        <scheme val="minor"/>
      </rPr>
      <t xml:space="preserve">landowner </t>
    </r>
    <r>
      <rPr>
        <sz val="12"/>
        <rFont val="Calibri"/>
        <family val="2"/>
        <scheme val="minor"/>
      </rPr>
      <t xml:space="preserve"> - risk aversion</t>
    </r>
  </si>
  <si>
    <t>S(b) lower maintenance</t>
  </si>
  <si>
    <r>
      <t xml:space="preserve">S(c) </t>
    </r>
    <r>
      <rPr>
        <sz val="12"/>
        <color rgb="FFFF0000"/>
        <rFont val="Calibri"/>
        <family val="2"/>
        <scheme val="minor"/>
      </rPr>
      <t>Guidance,</t>
    </r>
    <r>
      <rPr>
        <sz val="12"/>
        <rFont val="Calibri"/>
        <family val="2"/>
        <scheme val="minor"/>
      </rPr>
      <t xml:space="preserve"> informing of wider supply chain actors of benefits</t>
    </r>
  </si>
  <si>
    <t>S(d) NIMBY for land use change</t>
  </si>
  <si>
    <t xml:space="preserve">S(e) marginal land increases costs/issues </t>
  </si>
  <si>
    <t>S(f) use of GM</t>
  </si>
  <si>
    <t>S(g) Grant structure</t>
  </si>
  <si>
    <t>S(h) Public acceptability (NGOs, the public)</t>
  </si>
  <si>
    <t>Comments</t>
  </si>
  <si>
    <t>M-P-5</t>
  </si>
  <si>
    <t>S-HM-2</t>
  </si>
  <si>
    <t>EC-HM-3</t>
  </si>
  <si>
    <t>EC-H-2</t>
  </si>
  <si>
    <t>EC-H-3</t>
  </si>
  <si>
    <t>EC-H-4</t>
  </si>
  <si>
    <t>S-LU-1</t>
  </si>
  <si>
    <t>(-) shortage of suitable seedlings to plant: limited supply of good quality seed - changes: contract growing of nursery stock
(-) current grant structure was felt to place restrictions on the opportunities to experiment with innovative species - changes: contract growing of nursery stock
(+) Uptake could be encouraged if species with rapid early growth and flexibility around site type are available and are accompanied by supporting information on  the necessary site conditions and initial spacing - changes; collaborative approaches towards the introduction of novel species
(-) . If exotic species rather than native species were used extensively, the reception by some stakeholders (e.g. the public, and environmental NGOs) is likely to be negative</t>
  </si>
  <si>
    <t>same as above</t>
  </si>
  <si>
    <t>(-) sourcing the seed and ensuring its quality
- If seed has to be imported - commercial agreements could be established to ensure sufficient good quality seed</t>
  </si>
  <si>
    <t>(-) The time to produce planting stock for deployment 
(+) clients do not have a problem with genetic modification provided it is proven to provide returns</t>
  </si>
  <si>
    <t>(+) Time is less of a challenge for short rotation bioenergy forests on better quality ground
(+) (-) The time to produce planting stock for deployment 
(+) clients do not have a problem with genetic modification provided it is proven to provide returns</t>
  </si>
  <si>
    <t>(-)  inertia and tradition- policy and guidance could be improved to overcome this
(+/-) Applies to conifers (-) as many broadleaves (+) woodlands many are planted in mixture due to the changes to grant scheme incentives in the 1980s and 1990s)</t>
  </si>
  <si>
    <t>(-) Machine availability
(?) Full understanding of the costs and benefits in present circumstances, especially the impact on soil carbon and carbon sequestration in the trees.</t>
  </si>
  <si>
    <t>(-) availability of the higher quantities of seed needed, predation by birds and small mammals
(-) lack of familiarity and guidance.
(+) more natural appearance and wider bio-diversity of the resultant woodland, the system is likely to be supported by the public and NGOs
(+) reducing the preparation of planting material.</t>
  </si>
  <si>
    <t>(-) information on how species dependent the optimum spacing is for bioenergy supply
(-) harvesting techniques and technology designed for dealing with harvesting of closer spaced stands of trees might also need to be considered.</t>
  </si>
  <si>
    <t>(-) Acceptability to the UK Forestry Standard would have to be considered. Social acceptability is anticipated as a manageable issue within the farming landscape, but probably not within the forest landscape. 
(+) helpful model already in place if AD were to be extended to forest land</t>
  </si>
  <si>
    <t>In report - only description available (no costs, yield, barreirs… sections)
(+) monitor early growth up to canopy closure or to identify neglected woodlands or health issues</t>
  </si>
  <si>
    <t>(+) already adopted, ubject to practicality - novel round wood-based harvesting system</t>
  </si>
  <si>
    <t>(-) widespread adoption requires widespread availability of suitable harvesting heads, experience of their use, and conversion of existing machinery – which would probably happen over 3 – 5 years as heads are replaced over time
(-) incorporate this technology within a bespoke forestry biomass system, along with other individually marginal, but collectively cumulative process improvements</t>
  </si>
  <si>
    <t>(-) quality of land required for the agronomic component, although such land is already within scope of high yielding SRF
(-) not yet selection of an appropriate field layer candidate 
(-) requires design of a suitable cultivation and harvesting specification to utilise current equipment in use.</t>
  </si>
  <si>
    <t>Group 1</t>
  </si>
  <si>
    <t>TRL LEVEL</t>
  </si>
  <si>
    <t>Basic research</t>
  </si>
  <si>
    <t>Principles postulated &amp; observed, no experimental proof available</t>
  </si>
  <si>
    <t xml:space="preserve">Technology formulation </t>
  </si>
  <si>
    <t>Concept and application have been formulated</t>
  </si>
  <si>
    <t xml:space="preserve">Applied research </t>
  </si>
  <si>
    <t>First laboratory tests completed; proof of concept</t>
  </si>
  <si>
    <t xml:space="preserve">Small scale prototype </t>
  </si>
  <si>
    <t>Built in a laboratory environment</t>
  </si>
  <si>
    <t xml:space="preserve">Large scale prototype </t>
  </si>
  <si>
    <t>Tested in intended environment</t>
  </si>
  <si>
    <t xml:space="preserve">Prototype system </t>
  </si>
  <si>
    <t>Tested in intended environment close to expected performance</t>
  </si>
  <si>
    <t xml:space="preserve">Demonstration system </t>
  </si>
  <si>
    <t>Operating in operational environment at pre-commercial scale</t>
  </si>
  <si>
    <t xml:space="preserve">First-of-a-kind commercial system </t>
  </si>
  <si>
    <t>Manufacturing issues solved</t>
  </si>
  <si>
    <t>Full commercial application</t>
  </si>
  <si>
    <t>Technology available for consumers</t>
  </si>
  <si>
    <t>Lists</t>
  </si>
  <si>
    <t>Crop type</t>
  </si>
  <si>
    <t>Unit</t>
  </si>
  <si>
    <t>LRF Conifer Lowland</t>
  </si>
  <si>
    <t>LRF Conifer Upland</t>
  </si>
  <si>
    <t>LRF Broadleaves</t>
  </si>
  <si>
    <t>Deer fencing</t>
  </si>
  <si>
    <t>Draining</t>
  </si>
  <si>
    <t>£/ha</t>
  </si>
  <si>
    <t>Cultivation</t>
  </si>
  <si>
    <t>Total ground preparation</t>
  </si>
  <si>
    <t>Ground preparation</t>
  </si>
  <si>
    <t>Plant supply</t>
  </si>
  <si>
    <t>Planting, restock</t>
  </si>
  <si>
    <t>Planting, new</t>
  </si>
  <si>
    <t>Beat up, labour &amp; plants</t>
  </si>
  <si>
    <t>Total planting</t>
  </si>
  <si>
    <t>Top up Spray (Hylobius)</t>
  </si>
  <si>
    <t>Weeding</t>
  </si>
  <si>
    <t>Cleaning/respacing</t>
  </si>
  <si>
    <t>General maintenance</t>
  </si>
  <si>
    <t>Forest-scale operations</t>
  </si>
  <si>
    <t xml:space="preserve">Total planting </t>
  </si>
  <si>
    <t>Establishment &amp; maintenance</t>
  </si>
  <si>
    <t>Total establishment</t>
  </si>
  <si>
    <t>Total Establishment</t>
  </si>
  <si>
    <t xml:space="preserve">Harvesting </t>
  </si>
  <si>
    <t>Thinning</t>
  </si>
  <si>
    <r>
      <t>£/m</t>
    </r>
    <r>
      <rPr>
        <vertAlign val="superscript"/>
        <sz val="10"/>
        <color theme="1"/>
        <rFont val="Arial"/>
        <family val="2"/>
      </rPr>
      <t>3</t>
    </r>
    <r>
      <rPr>
        <sz val="10"/>
        <color theme="1"/>
        <rFont val="Arial"/>
        <family val="2"/>
      </rPr>
      <t xml:space="preserve"> end product</t>
    </r>
  </si>
  <si>
    <t>Clearfell</t>
  </si>
  <si>
    <t>Comminution (chipping)</t>
  </si>
  <si>
    <t>Type of ecosystem service</t>
  </si>
  <si>
    <t>Biomass for Timber</t>
  </si>
  <si>
    <t>Carbon</t>
  </si>
  <si>
    <t>Recreation</t>
  </si>
  <si>
    <t>Water Regulation</t>
  </si>
  <si>
    <t>Broadleaved</t>
  </si>
  <si>
    <t>Coniferous</t>
  </si>
  <si>
    <t>Value</t>
  </si>
  <si>
    <t>Flow (Annual)</t>
  </si>
  <si>
    <t>Not modelled</t>
  </si>
  <si>
    <t>Stock (PV of future flows over 20 years)</t>
  </si>
  <si>
    <t>INFORMATION SUMMARY - CROPS</t>
  </si>
  <si>
    <t>•	Complete for internal consumption only. This will help economists populate the screening and assessment steps below
•	Intention is to complete as much as we can based on T1 report – there will be gaps
o	Then follow up gaps in second stage (where criteria considered important)</t>
  </si>
  <si>
    <t>Current level of production</t>
  </si>
  <si>
    <t>Applicable land / regions</t>
  </si>
  <si>
    <t>Applicable farm sizes</t>
  </si>
  <si>
    <t>Competing crops / land uses</t>
  </si>
  <si>
    <t>Potential level of production</t>
  </si>
  <si>
    <t>Levelized cost of production</t>
  </si>
  <si>
    <t>Barriers / issues</t>
  </si>
  <si>
    <t>GHG in production</t>
  </si>
  <si>
    <t>Cost / tonne abated</t>
  </si>
  <si>
    <t>Business model</t>
  </si>
  <si>
    <t>ha, or tonnes output;
Helps gauge size of potential production (C4); also informs current commercial viability (C1/quant)</t>
  </si>
  <si>
    <t>summary of types;
Helps gauge size of potential production (C4); also informs counterfactuals for quant analysis (C1)</t>
  </si>
  <si>
    <t>summary of sizes;
Helps gauge size of potential production (C4); also informs counterfactuals for quant analysis (C1); also links to C2</t>
  </si>
  <si>
    <t>summary of types;
informs counterfactuals for quant analysis (C1)</t>
  </si>
  <si>
    <t>ha, or tonnes output; can enter multiple scenarios here;split by land/region/farm size if possible;
C4</t>
  </si>
  <si>
    <t>£/tonne; Link to cost-models here too
C1</t>
  </si>
  <si>
    <t>List - financial, technical, risk, etc; this is what we’re looking for innovation to resolve;
Focus on those specific to crop type – i.e. omit those generic to all energy crops;
C5</t>
  </si>
  <si>
    <t>TCO2e/tonne product;
C6</t>
  </si>
  <si>
    <t>[£/tCO2e displaced – how viable an option is this for GHG mitigation?
C6</t>
  </si>
  <si>
    <t>Typical business model / ownership structure under which they are produced
C2</t>
  </si>
  <si>
    <t>Long-rotation forestry</t>
  </si>
  <si>
    <t>3188 kha total UK forestry cover in 2019</t>
  </si>
  <si>
    <t>Average 10kha new planting pa</t>
  </si>
  <si>
    <t>Varies with production scale and geographic characteristics
Different for upland/lowland conifer and broadleaf 
Broadleaf ~£2,930/ha</t>
  </si>
  <si>
    <t xml:space="preserve">Technical – access for harvesters, feedstock properties, availability of infra and resources, logistics
Economic – complex grants structure, grant application procedure cost of operations vs value, cash flow, land cost, market uncertainty
Social – attitudes, tying up land, land ownership, </t>
  </si>
  <si>
    <t>Net impact due to GHGs in production; broadleaf produces ~13 kgCO2/MWh biomass</t>
  </si>
  <si>
    <t>27% woodland owned by FC, rest private</t>
  </si>
  <si>
    <t>SRC Willow</t>
  </si>
  <si>
    <t>Currently, the contribution of UK-grown energy crops (perennial grasses and woody crops such as Miscanthus, SRCw and Short Rotation Forestry) is small, with only 10,000 ha grown. This amount of energy crops grown in the UK has remained relatively static between 2008 and 2016. Including first generation energy crops, such as oilseed rape used to make transport fuels, the total area of energy crops in the UK is 132,000 ha (DEFRA, 2017a). By comparison, in 2016, the UK grew 1.8 million ha of wheat (DEFRA, 2017b); total arable area 5.9m ha; utilised agri area 17.1m ha</t>
  </si>
  <si>
    <t>All soils suitable for SRC</t>
  </si>
  <si>
    <r>
      <t xml:space="preserve">Yields in practice are variable due to variation in soil and climate, with up to 17 odt/ha per year being achieved in UK trials at the first harvest and even poorer sites achieving 8 odt/ha per year in a national trials network (Forest Research/ Uniper, 2016a). Short rotation coppice may be harvested 6 – 10 times and has a productive life of 25 – 30 years, although yields may decline over this time. There seems to be little information available on a UK basis on the extent of this yield decline, due to most plantations being  young, and current estimated yields in the UK are in the range of 10 – 12 odt/ha per year on average over the productive life of the plantation (Forest Research/ Uniper, 2016a).
Higher yields with poplar
</t>
    </r>
    <r>
      <rPr>
        <sz val="9"/>
        <color rgb="FFFF0000"/>
        <rFont val="Calibri"/>
        <family val="2"/>
        <scheme val="minor"/>
      </rPr>
      <t>[yield pa, or per harvesting year? table 2-3 error in post-planting data?]</t>
    </r>
    <r>
      <rPr>
        <sz val="9"/>
        <color theme="1"/>
        <rFont val="Calibri"/>
        <family val="2"/>
        <scheme val="minor"/>
      </rPr>
      <t xml:space="preserve">
plant available water balance is the most important site factor influencing SRC incremental growth rates
</t>
    </r>
  </si>
  <si>
    <r>
      <t xml:space="preserve">The costs of production of Short Rotation Coppice (Willow and Poplar) can be broadly split into three phases comprising: establishment; harvest; and finally, reversion. As might be expected, there are variabilities and uncertainties inherent in the costs presented. These may arise because of, differences: in soil type and/or condition / climate / the ways farmers work with their supply companies, which may lead to cost differences / plot size. / end-product requirements/specifications
Costs may/may not apply
</t>
    </r>
    <r>
      <rPr>
        <sz val="9"/>
        <color rgb="FFFF0000"/>
        <rFont val="Calibri"/>
        <family val="2"/>
        <scheme val="minor"/>
      </rPr>
      <t>[30 year cycle]</t>
    </r>
    <r>
      <rPr>
        <sz val="9"/>
        <color theme="1"/>
        <rFont val="Calibri"/>
        <family val="2"/>
        <scheme val="minor"/>
      </rPr>
      <t xml:space="preserve">
£8,800 undiscounted, £4,100 (10%) / ha
£42.7 undiscounted, £59.6 (10%) / odt
Yield and harvesting uncertainty have greatest impact on costs
</t>
    </r>
  </si>
  <si>
    <t>- All willow varieties available are protected by the European Plant Breeders rights so a farmer cannot breed their own stock – hence there is essentially no scope to reduce the costs of the plant material
- Agronomic: (a) access to independent advice; (b) improved assessment of plantation viability; (c) pesticide availability and suitability; (d) correct storage of planting material; (e) availability of suitable planting and harvesting equipment; (f) control of grazing animals; (g)incorporation of energy crops into farm cycle (h) impact of energy crops on soil quality; (i) optimisation of harvest cycles
-- Agro SRC: (aa) availability of planting material; (bb) development of disease resitant varieties; (cc) development of automated planting equipment; (dd) harvesting systems
- Technical: (a) densification for storage and transport (b) optimisation of material drying; (c) crop monitoring; (d) material optimisation for different end-use markets; 
- Economic: (a) mitigation of liquidity risks; (b) secondary impact on farm costs; (c) better co-operation and planning between supply and demand actors;  (d) commercial demonstration on wider variety of land types; (e) lack of end use markets for produced biomass; (f) no additional support for local feedstock use in new plant
- Social factors: attitude / experience of farmer - risk aversion, lower maintenance; informing of wider suppoly chain actors of benefts; NIMBY for land use change; marginal land increases costs/issues; use of GM</t>
  </si>
  <si>
    <t>- Emissions are estimated to be 3.6 kg CO2/MWh of biomass feedstock for SRC willow and 4.4 kg CO2/MWh for SRC poplar - exclude changes in emissions from soil carbon (which are discussed further below), but include emissions from all operations in cultivation from planting to harvesting and the emissions associated with ‘capital goods’ (fencing and machinery) as well as agrochemicals
- Emissions arise principally in the harvesting step, and arise mainly from diesel use, although the emissions associated with production and maintenance of the harvester are also significant
- Diesel use contributes the highest share to overall emissions in the establishment phase (35%)
- yield has a significant impact on emissions per MWh of biomass produced. The amount of N fertilisation which is required also has a significant impact
- CO2 emissions from loss of soil carbon could be more than triple the emissions associated with production depending on land type</t>
  </si>
  <si>
    <t>Rods/ cuttings provided by suppliers; Farm grown; contractors to harvest, 
Brackenthwaite - Iggesund responsible for harvesting and haulage</t>
  </si>
  <si>
    <t>Marginal land, all soil types, wet and dry conditions; but higher yield where soil water / rainfall available</t>
  </si>
  <si>
    <t>Dry matter yield per hectare: anticipated average over 23 years of yields presented by the ETI for Abbey and Friars farms (10.6 oven dry tonnes/ha/year).  As SRC is peak and decline</t>
  </si>
  <si>
    <r>
      <rPr>
        <sz val="9"/>
        <rFont val="Calibri"/>
        <family val="2"/>
        <scheme val="minor"/>
      </rPr>
      <t>The costs of production of Misc. can be broadly split into three phases comprising: establishment; production ; and finally, reversion. As might be expected, there are variabilities and uncertainties inherent in the costs presented. These may arise because of, differences: in soil type and/or condition / climate / the ways farmers work with their supply companies, which may lead to cost differences / plot size. / end-product requirements/specifications</t>
    </r>
    <r>
      <rPr>
        <sz val="9"/>
        <color rgb="FFFF0000"/>
        <rFont val="Calibri"/>
        <family val="2"/>
        <scheme val="minor"/>
      </rPr>
      <t xml:space="preserve">
[20 year cycle]
</t>
    </r>
    <r>
      <rPr>
        <sz val="9"/>
        <rFont val="Calibri"/>
        <family val="2"/>
        <scheme val="minor"/>
      </rPr>
      <t>Cost of buying rhizomes is largest component of establishment; 
Costs may/may not apply
£8,500 undiscounted, £4,200 (10%) / ha
£34.86 undiscounted, £59.8 (10%) / odt</t>
    </r>
    <r>
      <rPr>
        <sz val="9"/>
        <color rgb="FFFF0000"/>
        <rFont val="Calibri"/>
        <family val="2"/>
        <scheme val="minor"/>
      </rPr>
      <t xml:space="preserve">
</t>
    </r>
    <r>
      <rPr>
        <sz val="9"/>
        <rFont val="Calibri"/>
        <family val="2"/>
        <scheme val="minor"/>
      </rPr>
      <t>Yield and harvesting uncertainty have greatest impact on costs</t>
    </r>
  </si>
  <si>
    <t>- Agronomic general - see above
-- Agro misc. (aa) access to suitable cultivars; (bb) availability of planting material; (cc) automation of planting; (dd) cost of planting material; (ee)  maximising biomass recovery through use of leaves; (ff) invasive characteristics of misc.</t>
  </si>
  <si>
    <t>- Emissions are estimated to be 10.7 kg CO2/MWh of biomass feedstock. 
- Emissions arise principally in the maintenance step due to the assumption that the crop is regularly fertilised, leading to emissions due to the production of the fertilisers and from soil N2O emissions from application of N fertiliser
- diesel use for production is a significant contributiondiesel use for production is a significant contribution
- if energy crops were grown on permanent grassland, there is likely to be a net decrease in soil carbon, which could dwarf emissions from production</t>
  </si>
  <si>
    <t xml:space="preserve">Rhizomes provided by suppliers; planter separately procured; Farm grown, with contractors to harvest
Abbey/Friars farm - sell to heat and power, multi-year index linked contractsUnder their Terravesta contracts, the farmers are responsible for cultivation, harvesting, baling and loading the crop, while Terravesta arrange haulage. The parties have agreed to crop and bale specifications and adjustments to the sale price can be made depending on the product moisture content and contamination levels. </t>
  </si>
  <si>
    <t>LRF conifers in the lowlands</t>
  </si>
  <si>
    <t>The scenario assumes UKFS (Forestry Commission, 2017) compliance including Section 6.1 Guideline 10 for a minimum of 10% open space, 10% other species and 5% native broadleaves.</t>
  </si>
  <si>
    <t xml:space="preserve">The predominant source of emissions is harvesting, with the main contributing factor to this being diesel use. Carbon sequestration (10.3 MtCO2 (2010)) for woodland in GB. </t>
  </si>
  <si>
    <t>LRF conifers in the uplands</t>
  </si>
  <si>
    <t xml:space="preserve">Same as lowlands but with cooler conditions </t>
  </si>
  <si>
    <t>LRF broadleaves</t>
  </si>
  <si>
    <t xml:space="preserve">Rarely grown in UK. </t>
  </si>
  <si>
    <t>SRF conifer</t>
  </si>
  <si>
    <t>SRF broadleaves</t>
  </si>
  <si>
    <t>Innovation name</t>
  </si>
  <si>
    <t>Applicable energy crop/ forestry type</t>
  </si>
  <si>
    <t>Applicable land / region</t>
  </si>
  <si>
    <t>Applicable farm size</t>
  </si>
  <si>
    <t>Innovation stage</t>
  </si>
  <si>
    <t>Impact of innovation</t>
  </si>
  <si>
    <t>Wider benefits</t>
  </si>
  <si>
    <t>Timescale for implementation</t>
  </si>
  <si>
    <t>Timescale of project</t>
  </si>
  <si>
    <t>Cost of project</t>
  </si>
  <si>
    <t xml:space="preserve"> </t>
  </si>
  <si>
    <t xml:space="preserve">I.e. what is the ‘innovation’ here – what is requiring funding; helps answer S1 </t>
  </si>
  <si>
    <t xml:space="preserve">Link to size of potential production – C4 </t>
  </si>
  <si>
    <t xml:space="preserve">Link to size of potential production – C4; and potentially also risk analysis C2 </t>
  </si>
  <si>
    <t xml:space="preserve">S2 </t>
  </si>
  <si>
    <t>[what are key benefits of innovation – on cost / risk / production / yield?
C1, C2</t>
  </si>
  <si>
    <t>[Are there any additional benefits?
Feeds into C5
Does innovation introduce any risks / social issues?</t>
  </si>
  <si>
    <t>[once innovation completed, how long until innovation can be implemented / start to see commercial gains?
any existing application – e.g. in other countries] C3</t>
  </si>
  <si>
    <t>How long will research project take?</t>
  </si>
  <si>
    <t>What will cost of research be?</t>
  </si>
  <si>
    <t>M-B</t>
  </si>
  <si>
    <t>Breeding/screening for cultivars with improved traits for yield, climate and stress resilience (drought, flood, frost, marginal land) or non-invasive hybrids including multi-site trials to test traits of interest</t>
  </si>
  <si>
    <t>Misc.</t>
  </si>
  <si>
    <t>- North / east; marginal and contaminated</t>
  </si>
  <si>
    <t>-improving establishment rates and biomass yield, decreasing costs of propagation and establishment, expanding the range of locations and site types on which Miscanthus can be grown and improving the climate resilience
- Reduction in fertiliser inputs; reduction in risk loss (higher robustness); increase in overall production; reduction in supply chain processing; reduction of invasiveness concerns</t>
  </si>
  <si>
    <t>S-B</t>
  </si>
  <si>
    <t>Apply molecular tools to speed up breeding/screening for range of traits: improved yield, climate and stress resilience (drought, flood, frost, marginal land), growth on contaminated land.
Opportunities for innovations described include:
- Multi-site trials to test new varieties under a range of climate and edaphic conditions
- Flood tolerance to maximise flood resilience and mitigation
- Screening and breeding of varieties for drought prone sites 
- Screening / breeding of varieties for contaminated land
- Variety development/breeding for slower spring starting to improve establishment success or quicker autumn senescence to enable harvesting earlier in the year.
- testing which varieties are more resistant to rabbit damage than others</t>
  </si>
  <si>
    <t>Drought prone; flood prone; contaminated land</t>
  </si>
  <si>
    <t>- reduction in losses / increase in yield; reduction in pest costs</t>
  </si>
  <si>
    <t>Cultivars with high seed production for scaling up</t>
  </si>
  <si>
    <t>- Increase stock supply, potentially reducing planting cost</t>
  </si>
  <si>
    <t>Adapted machinery methods for Miscanthus seed production</t>
  </si>
  <si>
    <t>- Improve quality, which increases yield / reduces planting cost</t>
  </si>
  <si>
    <t>Improved propagation methods to reduce costs, increase scalability and improve establishment success</t>
  </si>
  <si>
    <t>Some advanced - CEED?</t>
  </si>
  <si>
    <t>- Reduction in input costs</t>
  </si>
  <si>
    <t>Improved storage systems and treatments for propagation material</t>
  </si>
  <si>
    <t>- Improved yield / reduction in input cost</t>
  </si>
  <si>
    <t>S-P</t>
  </si>
  <si>
    <t xml:space="preserve">Production sites for planting material need scaling up alongside innovative method development. Opportunities for innovations described include:
- novel remote sensing field phenotyping 
- Genetic tools have potential to enable more efficient plant breeding 
- Microencapsulation of stem and bud sections for planting using the CEEDTM system  for SRCw (Xue, Kalinina, &amp; Lewandowski, 2015). 
- innovation to increase the scale of planting stock generation - w.g. work with plant breeders to set up system where existing plantations can be used as nurseries </t>
  </si>
  <si>
    <t>Nurseries - large?</t>
  </si>
  <si>
    <t>- Increase in breeding efficiency; reduction in input costs</t>
  </si>
  <si>
    <t>Seed-treatments, agronomy and machinery for direct-sowing of Miscanthus seed</t>
  </si>
  <si>
    <t>S-PM</t>
  </si>
  <si>
    <t>- Planting machinery improvements combined with testing of optimal planting densities (variety-specific) and machinery for contaminated/marginal land.
- further work is needed to develop faster, more reliable and lower cost planting machines</t>
  </si>
  <si>
    <t>Also use on marginal / contaminated land</t>
  </si>
  <si>
    <t>- reduction in planting costs / mistakes (and hence yield)</t>
  </si>
  <si>
    <t>- Additional input requirements
- Increase in yield</t>
  </si>
  <si>
    <t>S-PW</t>
  </si>
  <si>
    <t>Misc/SRC</t>
  </si>
  <si>
    <t>- reduction / removal of herbicide cost / use</t>
  </si>
  <si>
    <t>- reduction in wider risks of herbicide use</t>
  </si>
  <si>
    <r>
      <t xml:space="preserve">Misc </t>
    </r>
    <r>
      <rPr>
        <sz val="11"/>
        <color rgb="FFFF0000"/>
        <rFont val="Calibri"/>
        <family val="2"/>
        <scheme val="minor"/>
      </rPr>
      <t>/ SRC</t>
    </r>
  </si>
  <si>
    <t>- address challenge of limited machinery</t>
  </si>
  <si>
    <t>- Avoid issues with soil moisture, difficulty with ground prep; but additional cost</t>
  </si>
  <si>
    <t>M-PW-3</t>
  </si>
  <si>
    <t>Pest 1</t>
  </si>
  <si>
    <t>pest 2</t>
  </si>
  <si>
    <t>M-H-2</t>
  </si>
  <si>
    <t>M-H-3</t>
  </si>
  <si>
    <t>Misc</t>
  </si>
  <si>
    <t>M-H-4</t>
  </si>
  <si>
    <t>M-H-5</t>
  </si>
  <si>
    <t>S-H-4</t>
  </si>
  <si>
    <t>Feedstock storage innovation to ensure feedstock quality</t>
  </si>
  <si>
    <t>M-H-6</t>
  </si>
  <si>
    <t>M-H-7</t>
  </si>
  <si>
    <t>M-H-8</t>
  </si>
  <si>
    <t>S-H-5</t>
  </si>
  <si>
    <t>M-LU-1</t>
  </si>
  <si>
    <t>M-LU-2</t>
  </si>
  <si>
    <t>Assessment of farm-scale integration of energy crops in order to inform growers with site-selection. Practical testing of landscape/buffer strips, role in nitrogen management, rotational management</t>
  </si>
  <si>
    <t>M-LU-3</t>
  </si>
  <si>
    <t>M-LU-4</t>
  </si>
  <si>
    <t>S-LU</t>
  </si>
  <si>
    <t>M-I-1</t>
  </si>
  <si>
    <t>Development of best practice guidance with management strategies for new and current cultivars requires multi-crop and multi-site trials for different climatic and edaphic conditions</t>
  </si>
  <si>
    <t>All</t>
  </si>
  <si>
    <t>M-I-2</t>
  </si>
  <si>
    <t>M-I-3</t>
  </si>
  <si>
    <t>- Reduced risk around use</t>
  </si>
  <si>
    <t>M-I-4</t>
  </si>
  <si>
    <t>- Increase in yields / reduced risk when uptake</t>
  </si>
  <si>
    <t>M-I-5</t>
  </si>
  <si>
    <t>- Greater knowledge; increased uptake</t>
  </si>
  <si>
    <t>M-I-6</t>
  </si>
  <si>
    <t>- Increase in competition and uptake</t>
  </si>
  <si>
    <t>M-I-7</t>
  </si>
  <si>
    <t>M-I-8</t>
  </si>
  <si>
    <t>M-I-9</t>
  </si>
  <si>
    <t>- greater knowledge and uptake</t>
  </si>
  <si>
    <t>M-I-10</t>
  </si>
  <si>
    <t>Species selection will largely be governed by climate, location and economics, as well as social and political objectives</t>
  </si>
  <si>
    <t>LRF-all</t>
  </si>
  <si>
    <t>SRF-all</t>
  </si>
  <si>
    <t>Provenance selection uses the natural diversity and acclimation of a species to specific regional conditions</t>
  </si>
  <si>
    <t>increased use of mixed species stands when establishing new LRF</t>
  </si>
  <si>
    <t>LRF-SRF-all</t>
  </si>
  <si>
    <t>PE-1</t>
  </si>
  <si>
    <t>LRF/SRF-all</t>
  </si>
  <si>
    <t>PE-2</t>
  </si>
  <si>
    <t>Fertilising crops using anaerobic digestate or wood ash</t>
  </si>
  <si>
    <t>CM-1</t>
  </si>
  <si>
    <t>SRF-C</t>
  </si>
  <si>
    <t>Remote sensign for crop monitoring and management</t>
  </si>
  <si>
    <t>LRF-C</t>
  </si>
  <si>
    <t>Residual removal</t>
  </si>
  <si>
    <t>design of a harvesting system that achieves an optimal balance between minimising machine costs and maximising machinery ‘output’ productivity to achieve a reduction in costs and GHG emissions</t>
  </si>
  <si>
    <t>Other innovations</t>
  </si>
  <si>
    <t>OI-1</t>
  </si>
  <si>
    <t>Trees have been introduced to open grassland to provide shelter or a more natural environment for free range poultry (layers and broilers hens), sheep and cattle. Trees have also been established to screen intensive poultry units with the added benefit of ‘scrubbing’ ammonia emi This innovation would apply upstream, but would require changes to established practices for ground/site preparation stage, planting and establishment and maintenance (mainly protection of the trees).ssions from the poultry as air passes through downwind woodland.</t>
  </si>
  <si>
    <t>This workbook captures the screening and assessment undertaken as part of Task 2, with the ultimate aim of identifying eligible innovations, and then ranking those innovations in order to identify those more promising ideas which could form part of an innovation competition.  The final report for the project gives more background on how the production score and ranking were devised.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</si>
</sst>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42"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9"/>
      <color theme="1"/>
      <name val="Calibri"/>
      <family val="2"/>
      <scheme val="minor"/>
    </font>
    <font>
      <sz val="9"/>
      <color rgb="FFFF0000"/>
      <name val="Calibri"/>
      <family val="2"/>
      <scheme val="minor"/>
    </font>
    <font>
      <sz val="9"/>
      <color theme="1"/>
      <name val="Calibri"/>
      <family val="2"/>
      <scheme val="minor"/>
    </font>
    <font>
      <sz val="8"/>
      <color theme="1"/>
      <name val="Calibri"/>
      <family val="2"/>
      <scheme val="minor"/>
    </font>
    <font>
      <sz val="10"/>
      <color theme="1"/>
      <name val="Arial"/>
      <family val="2"/>
    </font>
    <font>
      <sz val="9"/>
      <name val="Calibri"/>
      <family val="2"/>
      <scheme val="minor"/>
    </font>
    <font>
      <sz val="10"/>
      <color rgb="FFFFFFFF"/>
      <name val="Arial"/>
      <family val="2"/>
    </font>
    <font>
      <b/>
      <sz val="10"/>
      <color theme="1"/>
      <name val="Arial"/>
      <family val="2"/>
    </font>
    <font>
      <b/>
      <i/>
      <sz val="10"/>
      <color theme="1"/>
      <name val="Arial"/>
      <family val="2"/>
    </font>
    <font>
      <vertAlign val="superscript"/>
      <sz val="10"/>
      <color theme="1"/>
      <name val="Arial"/>
      <family val="2"/>
    </font>
    <font>
      <sz val="8"/>
      <color theme="1"/>
      <name val="Calibri"/>
      <family val="2"/>
    </font>
    <font>
      <b/>
      <sz val="8"/>
      <color theme="1"/>
      <name val="Calibri"/>
      <family val="2"/>
    </font>
    <font>
      <sz val="11"/>
      <color rgb="FF545454"/>
      <name val="Arial"/>
      <family val="2"/>
    </font>
    <font>
      <sz val="10"/>
      <color theme="1"/>
      <name val="Calibri"/>
      <family val="2"/>
      <scheme val="minor"/>
    </font>
    <font>
      <sz val="11"/>
      <color theme="1"/>
      <name val="Arial"/>
      <family val="2"/>
    </font>
    <font>
      <sz val="11"/>
      <color rgb="FF7030A0"/>
      <name val="Calibri"/>
      <family val="2"/>
      <scheme val="minor"/>
    </font>
    <font>
      <sz val="11"/>
      <name val="Calibri"/>
      <family val="2"/>
      <scheme val="minor"/>
    </font>
    <font>
      <sz val="10"/>
      <color rgb="FF7030A0"/>
      <name val="Arial"/>
      <family val="2"/>
    </font>
    <font>
      <b/>
      <sz val="11"/>
      <name val="Calibri"/>
      <family val="2"/>
      <scheme val="minor"/>
    </font>
    <font>
      <sz val="12"/>
      <name val="Calibri"/>
      <family val="2"/>
      <scheme val="minor"/>
    </font>
    <font>
      <i/>
      <sz val="11"/>
      <color theme="1"/>
      <name val="Calibri"/>
      <family val="2"/>
      <scheme val="minor"/>
    </font>
    <font>
      <sz val="11"/>
      <color theme="4"/>
      <name val="Calibri"/>
      <family val="2"/>
      <scheme val="minor"/>
    </font>
    <font>
      <sz val="11"/>
      <name val="Times New Roman"/>
      <family val="1"/>
    </font>
    <font>
      <sz val="11"/>
      <name val="Arial"/>
      <family val="2"/>
    </font>
    <font>
      <sz val="10"/>
      <color rgb="FF000000"/>
      <name val="Arial"/>
      <family val="2"/>
    </font>
    <font>
      <sz val="12"/>
      <color rgb="FFFF0000"/>
      <name val="Calibri"/>
      <family val="2"/>
      <scheme val="minor"/>
    </font>
    <font>
      <b/>
      <sz val="12"/>
      <name val="Calibri"/>
      <family val="2"/>
      <scheme val="minor"/>
    </font>
    <font>
      <b/>
      <i/>
      <sz val="11"/>
      <color theme="1"/>
      <name val="Calibri"/>
      <family val="2"/>
      <scheme val="minor"/>
    </font>
    <font>
      <i/>
      <sz val="11"/>
      <name val="Calibri"/>
      <family val="2"/>
      <scheme val="minor"/>
    </font>
    <font>
      <b/>
      <sz val="9"/>
      <color indexed="81"/>
      <name val="Tahoma"/>
      <family val="2"/>
    </font>
    <font>
      <sz val="9"/>
      <color indexed="81"/>
      <name val="Tahoma"/>
      <family val="2"/>
    </font>
    <font>
      <b/>
      <sz val="11"/>
      <color rgb="FF7030A0"/>
      <name val="Calibri"/>
      <family val="2"/>
      <scheme val="minor"/>
    </font>
    <font>
      <b/>
      <sz val="10"/>
      <name val="Arial"/>
      <family val="2"/>
    </font>
    <font>
      <sz val="10"/>
      <name val="Arial"/>
      <family val="2"/>
    </font>
    <font>
      <strike/>
      <sz val="10"/>
      <name val="Arial"/>
      <family val="2"/>
    </font>
    <font>
      <b/>
      <sz val="10"/>
      <color indexed="8"/>
      <name val="Arial"/>
      <family val="2"/>
    </font>
    <font>
      <b/>
      <sz val="11"/>
      <color theme="1"/>
      <name val="Arial"/>
      <family val="2"/>
    </font>
    <font>
      <sz val="10"/>
      <color rgb="FF0070C0"/>
      <name val="Arial"/>
      <family val="2"/>
    </font>
  </fonts>
  <fills count="20">
    <fill>
      <patternFill patternType="none"/>
    </fill>
    <fill>
      <patternFill patternType="gray125"/>
    </fill>
    <fill>
      <patternFill patternType="solid">
        <fgColor rgb="FF006BB7"/>
        <bgColor indexed="64"/>
      </patternFill>
    </fill>
    <fill>
      <patternFill patternType="solid">
        <fgColor rgb="FFEDF3F7"/>
        <bgColor indexed="64"/>
      </patternFill>
    </fill>
    <fill>
      <patternFill patternType="solid">
        <fgColor rgb="FFFFFFFF"/>
        <bgColor indexed="64"/>
      </patternFill>
    </fill>
    <fill>
      <patternFill patternType="solid">
        <fgColor rgb="FFDAEEF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2F2F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medium">
        <color rgb="FF0055A0"/>
      </left>
      <right/>
      <top/>
      <bottom/>
      <diagonal/>
    </border>
    <border>
      <left/>
      <right style="medium">
        <color rgb="FF0055A0"/>
      </right>
      <top/>
      <bottom/>
      <diagonal/>
    </border>
    <border>
      <left style="medium">
        <color rgb="FF0055A0"/>
      </left>
      <right style="medium">
        <color rgb="FF0055A0"/>
      </right>
      <top/>
      <bottom/>
      <diagonal/>
    </border>
    <border>
      <left style="medium">
        <color rgb="FF0055A0"/>
      </left>
      <right style="medium">
        <color rgb="FF0055A0"/>
      </right>
      <top/>
      <bottom style="medium">
        <color rgb="FF0055A0"/>
      </bottom>
      <diagonal/>
    </border>
    <border>
      <left/>
      <right style="medium">
        <color rgb="FF0055A0"/>
      </right>
      <top/>
      <bottom style="medium">
        <color rgb="FF0055A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top/>
      <bottom style="thick">
        <color auto="1"/>
      </bottom>
      <diagonal/>
    </border>
    <border>
      <left style="thin">
        <color indexed="64"/>
      </left>
      <right style="thin">
        <color indexed="64"/>
      </right>
      <top/>
      <bottom style="thin">
        <color indexed="64"/>
      </bottom>
      <diagonal/>
    </border>
    <border>
      <left style="thin">
        <color indexed="64"/>
      </left>
      <right/>
      <top/>
      <bottom style="thick">
        <color auto="1"/>
      </bottom>
      <diagonal/>
    </border>
    <border>
      <left/>
      <right style="thin">
        <color indexed="64"/>
      </right>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thin">
        <color auto="1"/>
      </left>
      <right style="thin">
        <color auto="1"/>
      </right>
      <top/>
      <bottom style="thick">
        <color auto="1"/>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84">
    <xf numFmtId="0" fontId="0" fillId="0" borderId="0" xfId="0"/>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Border="1" applyAlignment="1">
      <alignment vertical="top" wrapText="1"/>
    </xf>
    <xf numFmtId="0" fontId="6" fillId="0" borderId="0" xfId="0" applyFont="1" applyBorder="1" applyAlignment="1">
      <alignment vertical="center" wrapText="1"/>
    </xf>
    <xf numFmtId="0" fontId="7" fillId="0" borderId="0" xfId="0" applyFont="1" applyBorder="1" applyAlignment="1">
      <alignment vertical="center"/>
    </xf>
    <xf numFmtId="0" fontId="0" fillId="0" borderId="0" xfId="0" applyBorder="1"/>
    <xf numFmtId="0" fontId="3" fillId="0" borderId="0" xfId="0" applyFont="1"/>
    <xf numFmtId="0" fontId="0" fillId="0" borderId="0" xfId="0" applyAlignment="1">
      <alignment wrapText="1"/>
    </xf>
    <xf numFmtId="0" fontId="0" fillId="0" borderId="0" xfId="0" applyAlignment="1"/>
    <xf numFmtId="0" fontId="2" fillId="0" borderId="0" xfId="0" applyFont="1" applyAlignment="1">
      <alignment wrapText="1"/>
    </xf>
    <xf numFmtId="0" fontId="3" fillId="0" borderId="0" xfId="0" applyFont="1" applyAlignment="1">
      <alignment wrapText="1"/>
    </xf>
    <xf numFmtId="0" fontId="6" fillId="0" borderId="0" xfId="0" applyFont="1" applyAlignment="1">
      <alignment vertical="center" wrapText="1"/>
    </xf>
    <xf numFmtId="0" fontId="6" fillId="0" borderId="0" xfId="0" applyFont="1" applyFill="1" applyBorder="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6" fontId="0" fillId="0" borderId="0" xfId="0" applyNumberFormat="1"/>
    <xf numFmtId="0" fontId="12" fillId="3" borderId="3" xfId="0" applyFont="1" applyFill="1" applyBorder="1" applyAlignment="1">
      <alignment vertical="center"/>
    </xf>
    <xf numFmtId="6" fontId="12" fillId="3" borderId="2" xfId="0" applyNumberFormat="1" applyFont="1" applyFill="1" applyBorder="1" applyAlignment="1">
      <alignment horizontal="center" vertical="center"/>
    </xf>
    <xf numFmtId="6" fontId="12" fillId="3"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vertical="center"/>
    </xf>
    <xf numFmtId="6" fontId="12" fillId="4" borderId="2" xfId="0" applyNumberFormat="1" applyFont="1" applyFill="1" applyBorder="1" applyAlignment="1">
      <alignment horizontal="center" vertical="center"/>
    </xf>
    <xf numFmtId="6" fontId="12" fillId="4"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4" fillId="0" borderId="11" xfId="0" applyFont="1" applyBorder="1" applyAlignment="1">
      <alignment horizontal="center" vertical="center" wrapText="1"/>
    </xf>
    <xf numFmtId="3" fontId="14" fillId="0" borderId="9" xfId="0" applyNumberFormat="1" applyFont="1" applyBorder="1" applyAlignment="1">
      <alignment horizontal="center" vertical="center" wrapText="1"/>
    </xf>
    <xf numFmtId="0" fontId="14" fillId="0" borderId="11" xfId="0" applyFont="1" applyBorder="1" applyAlignment="1">
      <alignment vertical="center" wrapText="1"/>
    </xf>
    <xf numFmtId="3" fontId="14" fillId="0" borderId="11" xfId="0" applyNumberFormat="1" applyFont="1" applyBorder="1" applyAlignment="1">
      <alignment horizontal="center" vertical="center" wrapText="1"/>
    </xf>
    <xf numFmtId="0" fontId="6" fillId="0" borderId="0" xfId="0" quotePrefix="1" applyFont="1" applyBorder="1" applyAlignment="1">
      <alignment vertical="center" wrapText="1"/>
    </xf>
    <xf numFmtId="0" fontId="0" fillId="0" borderId="0" xfId="0" quotePrefix="1" applyAlignment="1">
      <alignment wrapText="1"/>
    </xf>
    <xf numFmtId="49" fontId="0" fillId="0" borderId="0" xfId="0" applyNumberFormat="1" applyAlignment="1">
      <alignment horizontal="right" wrapText="1"/>
    </xf>
    <xf numFmtId="49" fontId="0" fillId="0" borderId="0" xfId="0" applyNumberFormat="1" applyAlignment="1">
      <alignment horizontal="right"/>
    </xf>
    <xf numFmtId="49" fontId="3" fillId="0" borderId="0" xfId="0" applyNumberFormat="1" applyFont="1" applyAlignment="1">
      <alignment horizontal="right" wrapText="1"/>
    </xf>
    <xf numFmtId="49" fontId="2" fillId="0" borderId="0" xfId="0" applyNumberFormat="1" applyFont="1" applyAlignment="1">
      <alignment horizontal="right" wrapText="1"/>
    </xf>
    <xf numFmtId="0" fontId="8" fillId="0" borderId="0" xfId="0" applyFont="1"/>
    <xf numFmtId="0" fontId="17" fillId="0" borderId="0" xfId="0" applyFont="1"/>
    <xf numFmtId="0" fontId="0" fillId="0" borderId="0" xfId="0" applyFont="1"/>
    <xf numFmtId="0" fontId="11" fillId="0" borderId="0" xfId="0" applyFont="1" applyBorder="1" applyAlignment="1">
      <alignment horizontal="justify" vertical="center" wrapText="1"/>
    </xf>
    <xf numFmtId="0" fontId="18" fillId="0" borderId="0" xfId="0" applyFont="1"/>
    <xf numFmtId="0" fontId="0" fillId="0" borderId="0" xfId="0" applyFill="1" applyAlignment="1">
      <alignment wrapText="1"/>
    </xf>
    <xf numFmtId="0" fontId="3" fillId="0" borderId="0" xfId="0" applyFont="1" applyAlignment="1">
      <alignment vertical="top" wrapText="1"/>
    </xf>
    <xf numFmtId="0" fontId="3" fillId="0" borderId="26" xfId="0" applyFont="1" applyBorder="1" applyAlignment="1">
      <alignment vertical="top" wrapText="1"/>
    </xf>
    <xf numFmtId="49" fontId="3" fillId="0" borderId="0" xfId="0" applyNumberFormat="1" applyFont="1" applyAlignment="1">
      <alignment vertical="top" wrapText="1"/>
    </xf>
    <xf numFmtId="0" fontId="2" fillId="0" borderId="25" xfId="0" applyFont="1" applyBorder="1" applyAlignment="1">
      <alignment vertical="top" wrapText="1"/>
    </xf>
    <xf numFmtId="0" fontId="0" fillId="0" borderId="0" xfId="0" applyAlignment="1">
      <alignment vertical="top" wrapText="1"/>
    </xf>
    <xf numFmtId="0" fontId="0" fillId="0" borderId="26" xfId="0" applyBorder="1" applyAlignment="1">
      <alignment vertical="top"/>
    </xf>
    <xf numFmtId="0" fontId="0" fillId="0" borderId="0" xfId="0" applyAlignment="1">
      <alignment vertical="top"/>
    </xf>
    <xf numFmtId="49" fontId="0" fillId="0" borderId="0" xfId="0" applyNumberFormat="1" applyAlignment="1">
      <alignment vertical="top"/>
    </xf>
    <xf numFmtId="0" fontId="3" fillId="0" borderId="0" xfId="0" applyFont="1" applyAlignment="1">
      <alignment vertical="top"/>
    </xf>
    <xf numFmtId="0" fontId="0" fillId="0" borderId="0" xfId="0" applyFill="1" applyBorder="1" applyAlignment="1">
      <alignment vertical="top"/>
    </xf>
    <xf numFmtId="0" fontId="0" fillId="0" borderId="0" xfId="0" applyFill="1" applyBorder="1" applyAlignment="1">
      <alignment vertical="top" wrapText="1"/>
    </xf>
    <xf numFmtId="49" fontId="0" fillId="0" borderId="0" xfId="0" applyNumberFormat="1" applyFill="1" applyBorder="1" applyAlignment="1">
      <alignment vertical="top" wrapText="1"/>
    </xf>
    <xf numFmtId="0" fontId="0" fillId="0" borderId="0" xfId="0" applyFill="1"/>
    <xf numFmtId="49" fontId="0" fillId="0" borderId="0" xfId="0" applyNumberFormat="1" applyFill="1"/>
    <xf numFmtId="0" fontId="0" fillId="0" borderId="0" xfId="0" applyFill="1" applyAlignment="1">
      <alignment horizontal="left" vertical="top"/>
    </xf>
    <xf numFmtId="0" fontId="0" fillId="0" borderId="0" xfId="0" applyFill="1" applyAlignment="1">
      <alignment horizontal="left"/>
    </xf>
    <xf numFmtId="0" fontId="2" fillId="0" borderId="0" xfId="0" applyFont="1" applyFill="1" applyAlignment="1">
      <alignment wrapText="1"/>
    </xf>
    <xf numFmtId="49" fontId="0" fillId="0" borderId="0" xfId="0" applyNumberFormat="1" applyFill="1" applyAlignment="1">
      <alignment horizontal="left"/>
    </xf>
    <xf numFmtId="0" fontId="3" fillId="0" borderId="0" xfId="0" applyFont="1" applyFill="1"/>
    <xf numFmtId="0" fontId="3" fillId="0" borderId="0" xfId="0" applyFont="1" applyFill="1" applyAlignment="1">
      <alignment vertical="top" wrapText="1"/>
    </xf>
    <xf numFmtId="0" fontId="0" fillId="0" borderId="0" xfId="0" applyFill="1" applyAlignment="1">
      <alignment vertical="top" wrapText="1"/>
    </xf>
    <xf numFmtId="0" fontId="0" fillId="0" borderId="0" xfId="0" applyFill="1" applyAlignment="1">
      <alignment vertical="top"/>
    </xf>
    <xf numFmtId="0" fontId="3" fillId="0" borderId="0" xfId="0" applyFont="1" applyFill="1" applyAlignment="1">
      <alignment vertical="top"/>
    </xf>
    <xf numFmtId="0" fontId="20" fillId="0" borderId="0" xfId="0" applyFont="1" applyAlignment="1">
      <alignment vertical="top"/>
    </xf>
    <xf numFmtId="0" fontId="22" fillId="0" borderId="0" xfId="0" applyFont="1" applyBorder="1" applyAlignment="1">
      <alignment horizontal="justify" vertical="top" wrapText="1"/>
    </xf>
    <xf numFmtId="0" fontId="22" fillId="0" borderId="0" xfId="0" applyFont="1" applyBorder="1" applyAlignment="1">
      <alignment horizontal="left" vertical="top" wrapText="1"/>
    </xf>
    <xf numFmtId="0" fontId="20" fillId="0" borderId="0" xfId="0" applyFont="1" applyAlignment="1">
      <alignment vertical="top" textRotation="180"/>
    </xf>
    <xf numFmtId="0" fontId="9" fillId="0" borderId="0" xfId="0" quotePrefix="1" applyFont="1" applyBorder="1" applyAlignment="1">
      <alignment vertical="top" wrapText="1"/>
    </xf>
    <xf numFmtId="0" fontId="25" fillId="0" borderId="24" xfId="0" applyFont="1" applyBorder="1" applyAlignment="1">
      <alignment horizontal="left" vertical="top" wrapText="1"/>
    </xf>
    <xf numFmtId="0" fontId="0" fillId="13" borderId="24" xfId="0" applyFill="1" applyBorder="1" applyAlignment="1">
      <alignment horizontal="left" vertical="top" wrapText="1"/>
    </xf>
    <xf numFmtId="0" fontId="0" fillId="14" borderId="24" xfId="0" applyFill="1" applyBorder="1" applyAlignment="1">
      <alignment horizontal="left" vertical="top" wrapText="1"/>
    </xf>
    <xf numFmtId="0" fontId="19" fillId="13" borderId="24" xfId="0" applyFont="1" applyFill="1" applyBorder="1" applyAlignment="1">
      <alignment horizontal="left" vertical="top" wrapText="1"/>
    </xf>
    <xf numFmtId="0" fontId="0" fillId="0" borderId="24" xfId="0" applyFill="1" applyBorder="1" applyAlignment="1">
      <alignment horizontal="left" vertical="top" wrapText="1"/>
    </xf>
    <xf numFmtId="0" fontId="0" fillId="0" borderId="0" xfId="0" applyAlignment="1">
      <alignment horizontal="left" vertical="top" wrapText="1"/>
    </xf>
    <xf numFmtId="0" fontId="20" fillId="0" borderId="0" xfId="0" quotePrefix="1" applyFont="1" applyAlignment="1">
      <alignment vertical="top"/>
    </xf>
    <xf numFmtId="0" fontId="20" fillId="14" borderId="24" xfId="0" applyFont="1" applyFill="1" applyBorder="1" applyAlignment="1">
      <alignment horizontal="left" vertical="top" wrapText="1"/>
    </xf>
    <xf numFmtId="0" fontId="28" fillId="0" borderId="30" xfId="0" applyFont="1" applyBorder="1" applyAlignment="1">
      <alignment vertical="center" wrapText="1"/>
    </xf>
    <xf numFmtId="0" fontId="28" fillId="0" borderId="32" xfId="0" applyFont="1" applyBorder="1" applyAlignment="1">
      <alignment vertical="center" wrapText="1"/>
    </xf>
    <xf numFmtId="0" fontId="0" fillId="14" borderId="24" xfId="0" quotePrefix="1" applyFill="1" applyBorder="1" applyAlignment="1">
      <alignment horizontal="left" vertical="top" wrapText="1"/>
    </xf>
    <xf numFmtId="0" fontId="20" fillId="13" borderId="24" xfId="0" applyFont="1" applyFill="1" applyBorder="1" applyAlignment="1">
      <alignment horizontal="left" vertical="top" wrapText="1"/>
    </xf>
    <xf numFmtId="0" fontId="20" fillId="0" borderId="0" xfId="0" applyFont="1" applyFill="1" applyAlignment="1">
      <alignment vertical="top" wrapText="1"/>
    </xf>
    <xf numFmtId="0" fontId="20" fillId="0" borderId="0" xfId="0" applyFont="1" applyFill="1" applyAlignment="1">
      <alignment vertical="top"/>
    </xf>
    <xf numFmtId="0" fontId="20" fillId="0" borderId="0" xfId="0" applyFont="1" applyFill="1" applyBorder="1" applyAlignment="1">
      <alignment vertical="top" wrapText="1"/>
    </xf>
    <xf numFmtId="0" fontId="20" fillId="0" borderId="0" xfId="0" applyFont="1" applyFill="1" applyBorder="1" applyAlignment="1">
      <alignment horizontal="left" vertical="top" wrapText="1"/>
    </xf>
    <xf numFmtId="49" fontId="20" fillId="0" borderId="0" xfId="0" applyNumberFormat="1" applyFont="1" applyFill="1" applyBorder="1" applyAlignment="1">
      <alignment horizontal="left" vertical="top"/>
    </xf>
    <xf numFmtId="49" fontId="0" fillId="0" borderId="0" xfId="0" applyNumberFormat="1" applyAlignment="1">
      <alignment vertical="top" wrapText="1"/>
    </xf>
    <xf numFmtId="49" fontId="19" fillId="0" borderId="0" xfId="0" applyNumberFormat="1" applyFont="1" applyAlignment="1">
      <alignment vertical="top" wrapText="1"/>
    </xf>
    <xf numFmtId="0" fontId="30" fillId="0" borderId="0" xfId="0" applyFont="1" applyFill="1" applyAlignment="1">
      <alignment vertical="top" textRotation="180"/>
    </xf>
    <xf numFmtId="0" fontId="24" fillId="0" borderId="0" xfId="0" applyFont="1" applyAlignment="1">
      <alignment vertical="top" wrapText="1"/>
    </xf>
    <xf numFmtId="0" fontId="20" fillId="15" borderId="0" xfId="0" applyFont="1" applyFill="1" applyAlignment="1">
      <alignment vertical="top" wrapText="1"/>
    </xf>
    <xf numFmtId="0" fontId="0" fillId="8" borderId="0" xfId="0" applyFill="1" applyAlignment="1">
      <alignment vertical="top" wrapText="1"/>
    </xf>
    <xf numFmtId="0" fontId="0" fillId="15" borderId="0" xfId="0" applyFill="1" applyAlignment="1">
      <alignment vertical="top" wrapText="1"/>
    </xf>
    <xf numFmtId="0" fontId="0" fillId="14" borderId="24" xfId="0" quotePrefix="1" applyNumberFormat="1" applyFill="1" applyBorder="1" applyAlignment="1">
      <alignment horizontal="left" vertical="top" wrapText="1"/>
    </xf>
    <xf numFmtId="0" fontId="0" fillId="13" borderId="24" xfId="0" quotePrefix="1" applyFill="1" applyBorder="1" applyAlignment="1">
      <alignment horizontal="left" vertical="top" wrapText="1"/>
    </xf>
    <xf numFmtId="49" fontId="20" fillId="15" borderId="0" xfId="0" applyNumberFormat="1" applyFont="1" applyFill="1" applyBorder="1" applyAlignment="1">
      <alignment horizontal="left" vertical="top"/>
    </xf>
    <xf numFmtId="0" fontId="20" fillId="15" borderId="0" xfId="0" applyFont="1" applyFill="1" applyAlignment="1">
      <alignment vertical="top"/>
    </xf>
    <xf numFmtId="0" fontId="23" fillId="9" borderId="24" xfId="0" applyFont="1" applyFill="1" applyBorder="1" applyAlignment="1">
      <alignment vertical="center" textRotation="75"/>
    </xf>
    <xf numFmtId="0" fontId="23" fillId="10" borderId="24" xfId="0" applyFont="1" applyFill="1" applyBorder="1" applyAlignment="1">
      <alignment vertical="center" textRotation="75"/>
    </xf>
    <xf numFmtId="0" fontId="23" fillId="8" borderId="24" xfId="0" applyFont="1" applyFill="1" applyBorder="1" applyAlignment="1">
      <alignment vertical="center" textRotation="75"/>
    </xf>
    <xf numFmtId="0" fontId="23" fillId="15" borderId="24" xfId="0" applyFont="1" applyFill="1" applyBorder="1" applyAlignment="1">
      <alignment vertical="center" textRotation="75"/>
    </xf>
    <xf numFmtId="0" fontId="23" fillId="11" borderId="24" xfId="0" applyFont="1" applyFill="1" applyBorder="1" applyAlignment="1">
      <alignment vertical="center" textRotation="75"/>
    </xf>
    <xf numFmtId="0" fontId="23" fillId="6" borderId="24" xfId="0" applyFont="1" applyFill="1" applyBorder="1" applyAlignment="1">
      <alignment vertical="center" textRotation="75"/>
    </xf>
    <xf numFmtId="0" fontId="23" fillId="12" borderId="24" xfId="0" applyFont="1" applyFill="1" applyBorder="1" applyAlignment="1">
      <alignment vertical="center" textRotation="75"/>
    </xf>
    <xf numFmtId="0" fontId="20" fillId="0" borderId="0" xfId="0" applyFont="1" applyFill="1" applyBorder="1" applyAlignment="1">
      <alignment vertical="top"/>
    </xf>
    <xf numFmtId="0" fontId="20" fillId="0" borderId="26" xfId="0" applyFont="1" applyFill="1" applyBorder="1" applyAlignment="1">
      <alignment vertical="top"/>
    </xf>
    <xf numFmtId="0" fontId="20" fillId="17" borderId="24" xfId="0" applyFont="1" applyFill="1" applyBorder="1" applyAlignment="1">
      <alignment horizontal="left" vertical="top" wrapText="1"/>
    </xf>
    <xf numFmtId="0" fontId="0" fillId="17" borderId="24" xfId="0" applyFill="1" applyBorder="1" applyAlignment="1">
      <alignment vertical="top" wrapText="1"/>
    </xf>
    <xf numFmtId="0" fontId="0" fillId="13" borderId="24" xfId="0" applyFill="1" applyBorder="1" applyAlignment="1">
      <alignment vertical="top" wrapText="1"/>
    </xf>
    <xf numFmtId="49" fontId="0" fillId="17" borderId="24" xfId="0" applyNumberFormat="1" applyFill="1" applyBorder="1" applyAlignment="1">
      <alignment vertical="top" wrapText="1"/>
    </xf>
    <xf numFmtId="49" fontId="0" fillId="13" borderId="24" xfId="0" applyNumberFormat="1" applyFill="1" applyBorder="1" applyAlignment="1">
      <alignment vertical="top" wrapText="1"/>
    </xf>
    <xf numFmtId="0" fontId="0" fillId="15" borderId="24" xfId="0" applyFill="1" applyBorder="1" applyAlignment="1">
      <alignment horizontal="left" vertical="top" wrapText="1"/>
    </xf>
    <xf numFmtId="0" fontId="20" fillId="15" borderId="24" xfId="0" applyFont="1" applyFill="1" applyBorder="1" applyAlignment="1">
      <alignment horizontal="left" vertical="top" wrapText="1"/>
    </xf>
    <xf numFmtId="0" fontId="20" fillId="0" borderId="35" xfId="0" applyFont="1" applyFill="1" applyBorder="1" applyAlignment="1">
      <alignment vertical="top"/>
    </xf>
    <xf numFmtId="0" fontId="20" fillId="0" borderId="26" xfId="0" applyFont="1" applyBorder="1" applyAlignment="1">
      <alignment horizontal="left" vertical="top" wrapText="1"/>
    </xf>
    <xf numFmtId="0" fontId="19" fillId="0" borderId="0" xfId="0" applyFont="1" applyAlignment="1">
      <alignment vertical="top" wrapText="1"/>
    </xf>
    <xf numFmtId="0" fontId="19" fillId="14" borderId="2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0" xfId="0" applyFont="1" applyAlignment="1">
      <alignment vertical="top"/>
    </xf>
    <xf numFmtId="16" fontId="0" fillId="13" borderId="24" xfId="0" quotePrefix="1" applyNumberFormat="1" applyFill="1" applyBorder="1" applyAlignment="1">
      <alignment horizontal="left" vertical="top" wrapText="1"/>
    </xf>
    <xf numFmtId="0" fontId="19" fillId="13" borderId="24" xfId="0" quotePrefix="1" applyFont="1" applyFill="1" applyBorder="1" applyAlignment="1">
      <alignment horizontal="left" vertical="top" wrapText="1"/>
    </xf>
    <xf numFmtId="0" fontId="20" fillId="13" borderId="0" xfId="0" applyFont="1" applyFill="1" applyBorder="1" applyAlignment="1">
      <alignment horizontal="left" vertical="top" wrapText="1"/>
    </xf>
    <xf numFmtId="0" fontId="20" fillId="13" borderId="26" xfId="0" applyFont="1" applyFill="1" applyBorder="1" applyAlignment="1">
      <alignment horizontal="left" vertical="top" wrapText="1"/>
    </xf>
    <xf numFmtId="0" fontId="0" fillId="13" borderId="0" xfId="0" applyFill="1" applyBorder="1" applyAlignment="1">
      <alignment horizontal="left" vertical="top" wrapText="1"/>
    </xf>
    <xf numFmtId="0" fontId="11" fillId="0" borderId="0" xfId="0" applyFont="1" applyFill="1" applyBorder="1" applyAlignment="1">
      <alignment horizontal="left" vertical="top"/>
    </xf>
    <xf numFmtId="14" fontId="11" fillId="0" borderId="0" xfId="0" applyNumberFormat="1" applyFont="1" applyFill="1" applyBorder="1" applyAlignment="1">
      <alignment vertical="top" wrapText="1"/>
    </xf>
    <xf numFmtId="0" fontId="37" fillId="0" borderId="0" xfId="0" applyFont="1" applyFill="1" applyBorder="1" applyAlignment="1">
      <alignment vertical="top"/>
    </xf>
    <xf numFmtId="0" fontId="37" fillId="0" borderId="0" xfId="0" applyFont="1" applyFill="1" applyBorder="1" applyAlignment="1">
      <alignment vertical="top" wrapText="1"/>
    </xf>
    <xf numFmtId="0" fontId="37" fillId="0" borderId="0" xfId="0" applyFont="1" applyFill="1" applyBorder="1" applyAlignment="1">
      <alignment horizontal="left" vertical="top"/>
    </xf>
    <xf numFmtId="0" fontId="11" fillId="0" borderId="0" xfId="0" applyFont="1"/>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11" fillId="0" borderId="24" xfId="0" applyFont="1" applyFill="1" applyBorder="1" applyAlignment="1">
      <alignment vertical="top" wrapText="1"/>
    </xf>
    <xf numFmtId="0" fontId="11" fillId="0" borderId="41" xfId="0" applyFont="1" applyFill="1" applyBorder="1" applyAlignment="1">
      <alignment vertical="top" wrapText="1"/>
    </xf>
    <xf numFmtId="0" fontId="11" fillId="0" borderId="0" xfId="0" applyFont="1" applyFill="1" applyBorder="1" applyAlignment="1">
      <alignment vertical="top" wrapText="1"/>
    </xf>
    <xf numFmtId="0" fontId="11" fillId="0" borderId="0" xfId="0" applyFont="1" applyFill="1" applyBorder="1" applyAlignment="1">
      <alignment horizontal="right" vertical="top" wrapText="1"/>
    </xf>
    <xf numFmtId="0" fontId="11" fillId="0" borderId="0" xfId="0" applyFont="1" applyFill="1" applyBorder="1" applyAlignment="1">
      <alignment horizontal="justify" vertical="top" wrapText="1"/>
    </xf>
    <xf numFmtId="0" fontId="11" fillId="0" borderId="0" xfId="0" applyFont="1" applyFill="1" applyBorder="1" applyAlignment="1">
      <alignment horizontal="left" vertical="top" wrapText="1"/>
    </xf>
    <xf numFmtId="0" fontId="11" fillId="16" borderId="0" xfId="0" applyFont="1" applyFill="1" applyBorder="1" applyAlignment="1">
      <alignment vertical="top" wrapText="1"/>
    </xf>
    <xf numFmtId="0" fontId="11" fillId="16" borderId="26" xfId="0" applyFont="1" applyFill="1" applyBorder="1" applyAlignment="1">
      <alignment vertical="top" wrapText="1"/>
    </xf>
    <xf numFmtId="0" fontId="11" fillId="0" borderId="26" xfId="0" applyFont="1" applyFill="1" applyBorder="1" applyAlignment="1">
      <alignment vertical="top" wrapText="1"/>
    </xf>
    <xf numFmtId="0" fontId="11" fillId="0" borderId="40" xfId="0" applyFont="1" applyFill="1" applyBorder="1" applyAlignment="1">
      <alignment vertical="top" wrapText="1"/>
    </xf>
    <xf numFmtId="0" fontId="36" fillId="0" borderId="35" xfId="0" applyFont="1" applyFill="1" applyBorder="1" applyAlignment="1">
      <alignment vertical="top" wrapText="1"/>
    </xf>
    <xf numFmtId="0" fontId="37" fillId="0" borderId="0" xfId="0" applyFont="1" applyFill="1" applyAlignment="1">
      <alignment horizontal="right" vertical="top" wrapText="1"/>
    </xf>
    <xf numFmtId="0" fontId="37" fillId="0" borderId="0" xfId="0" applyFont="1" applyFill="1" applyAlignment="1">
      <alignment vertical="top" wrapText="1"/>
    </xf>
    <xf numFmtId="0" fontId="37" fillId="0" borderId="26" xfId="0" applyFont="1" applyFill="1" applyBorder="1" applyAlignment="1">
      <alignment vertical="top" wrapText="1"/>
    </xf>
    <xf numFmtId="0" fontId="37" fillId="0" borderId="35" xfId="0" applyFont="1" applyFill="1" applyBorder="1" applyAlignment="1">
      <alignment vertical="top"/>
    </xf>
    <xf numFmtId="0" fontId="37" fillId="0" borderId="24" xfId="0" applyFont="1" applyFill="1" applyBorder="1" applyAlignment="1">
      <alignment vertical="top" wrapText="1"/>
    </xf>
    <xf numFmtId="0" fontId="37" fillId="0" borderId="0" xfId="0" applyFont="1" applyFill="1"/>
    <xf numFmtId="0" fontId="37" fillId="0" borderId="24" xfId="0" applyFont="1" applyFill="1" applyBorder="1"/>
    <xf numFmtId="0" fontId="37" fillId="0" borderId="0" xfId="0" applyFont="1" applyFill="1" applyBorder="1" applyAlignment="1">
      <alignment horizontal="right" vertical="top"/>
    </xf>
    <xf numFmtId="0" fontId="37" fillId="0" borderId="0" xfId="0" applyFont="1" applyFill="1" applyAlignment="1">
      <alignment vertical="top"/>
    </xf>
    <xf numFmtId="49" fontId="37" fillId="0" borderId="0" xfId="0" applyNumberFormat="1" applyFont="1" applyFill="1" applyBorder="1" applyAlignment="1">
      <alignment horizontal="left" vertical="top"/>
    </xf>
    <xf numFmtId="0" fontId="11" fillId="0" borderId="24" xfId="0" applyFont="1" applyFill="1" applyBorder="1" applyAlignment="1">
      <alignment horizontal="center" vertical="top" wrapText="1"/>
    </xf>
    <xf numFmtId="0" fontId="11" fillId="0" borderId="45" xfId="0" applyFont="1" applyFill="1" applyBorder="1" applyAlignment="1">
      <alignment vertical="top" wrapText="1"/>
    </xf>
    <xf numFmtId="0" fontId="11" fillId="0" borderId="34" xfId="0" applyFont="1" applyFill="1" applyBorder="1" applyAlignment="1">
      <alignment vertical="top" wrapText="1"/>
    </xf>
    <xf numFmtId="0" fontId="37" fillId="0" borderId="34" xfId="0" applyFont="1" applyFill="1" applyBorder="1"/>
    <xf numFmtId="0" fontId="0" fillId="0" borderId="44" xfId="0" applyBorder="1"/>
    <xf numFmtId="0" fontId="11" fillId="0" borderId="44" xfId="0" applyFont="1" applyFill="1" applyBorder="1" applyAlignment="1">
      <alignment vertical="top" wrapText="1"/>
    </xf>
    <xf numFmtId="0" fontId="37" fillId="0" borderId="44" xfId="0" applyFont="1" applyFill="1" applyBorder="1"/>
    <xf numFmtId="0" fontId="0" fillId="0" borderId="0" xfId="0" applyAlignment="1">
      <alignment horizontal="center"/>
    </xf>
    <xf numFmtId="0" fontId="11" fillId="0" borderId="44" xfId="0" applyFont="1" applyFill="1" applyBorder="1" applyAlignment="1">
      <alignment horizontal="center" vertical="top" wrapText="1"/>
    </xf>
    <xf numFmtId="1" fontId="37" fillId="0" borderId="24" xfId="0" applyNumberFormat="1" applyFont="1" applyFill="1" applyBorder="1" applyAlignment="1">
      <alignment horizontal="center"/>
    </xf>
    <xf numFmtId="0" fontId="37" fillId="0" borderId="44" xfId="0" applyFont="1" applyFill="1" applyBorder="1" applyAlignment="1">
      <alignment horizontal="center"/>
    </xf>
    <xf numFmtId="0" fontId="0" fillId="0" borderId="0" xfId="0" applyAlignment="1">
      <alignment horizontal="center" vertical="top"/>
    </xf>
    <xf numFmtId="0" fontId="37" fillId="0" borderId="47" xfId="0" applyFont="1" applyFill="1" applyBorder="1" applyAlignment="1">
      <alignment vertical="top" wrapText="1"/>
    </xf>
    <xf numFmtId="0" fontId="37" fillId="0" borderId="47" xfId="0" applyFont="1" applyFill="1" applyBorder="1"/>
    <xf numFmtId="0" fontId="37" fillId="0" borderId="33" xfId="0" applyFont="1" applyFill="1" applyBorder="1"/>
    <xf numFmtId="1" fontId="37" fillId="0" borderId="47" xfId="0" applyNumberFormat="1" applyFont="1" applyFill="1" applyBorder="1" applyAlignment="1">
      <alignment horizontal="center"/>
    </xf>
    <xf numFmtId="0" fontId="37" fillId="0" borderId="46" xfId="0" applyFont="1" applyFill="1" applyBorder="1" applyAlignment="1">
      <alignment vertical="top" wrapText="1"/>
    </xf>
    <xf numFmtId="0" fontId="37" fillId="0" borderId="48" xfId="0" applyFont="1" applyFill="1" applyBorder="1" applyAlignment="1">
      <alignment vertical="top" wrapText="1"/>
    </xf>
    <xf numFmtId="0" fontId="37" fillId="0" borderId="46" xfId="0" applyFont="1" applyFill="1" applyBorder="1" applyAlignment="1">
      <alignment vertical="top"/>
    </xf>
    <xf numFmtId="0" fontId="37" fillId="0" borderId="49" xfId="0" applyFont="1" applyFill="1" applyBorder="1" applyAlignment="1">
      <alignment vertical="top"/>
    </xf>
    <xf numFmtId="0" fontId="37" fillId="0" borderId="46" xfId="0" applyFont="1" applyFill="1" applyBorder="1"/>
    <xf numFmtId="0" fontId="37" fillId="0" borderId="50" xfId="0" applyFont="1" applyFill="1" applyBorder="1" applyAlignment="1">
      <alignment vertical="top" wrapText="1"/>
    </xf>
    <xf numFmtId="0" fontId="37" fillId="0" borderId="50" xfId="0" applyFont="1" applyFill="1" applyBorder="1"/>
    <xf numFmtId="0" fontId="37" fillId="0" borderId="51" xfId="0" applyFont="1" applyFill="1" applyBorder="1"/>
    <xf numFmtId="0" fontId="37" fillId="0" borderId="52" xfId="0" applyFont="1" applyFill="1" applyBorder="1"/>
    <xf numFmtId="1" fontId="37" fillId="0" borderId="50" xfId="0" applyNumberFormat="1" applyFont="1" applyFill="1" applyBorder="1" applyAlignment="1">
      <alignment horizontal="center"/>
    </xf>
    <xf numFmtId="0" fontId="37" fillId="0" borderId="52" xfId="0" applyFont="1" applyFill="1" applyBorder="1" applyAlignment="1">
      <alignment horizont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37" fillId="0" borderId="0" xfId="0" applyFont="1" applyFill="1" applyAlignment="1">
      <alignment horizontal="left" vertical="top" wrapText="1"/>
    </xf>
    <xf numFmtId="0" fontId="11" fillId="0" borderId="0" xfId="0" applyFont="1" applyFill="1" applyBorder="1" applyAlignment="1">
      <alignment horizontal="center" vertical="center"/>
    </xf>
    <xf numFmtId="0" fontId="11" fillId="0" borderId="24" xfId="0" applyFont="1" applyFill="1" applyBorder="1" applyAlignment="1">
      <alignment horizontal="justify" vertical="top" wrapText="1"/>
    </xf>
    <xf numFmtId="0" fontId="11" fillId="0" borderId="24" xfId="0" applyFont="1" applyFill="1" applyBorder="1" applyAlignment="1">
      <alignment horizontal="left" vertical="top" wrapText="1"/>
    </xf>
    <xf numFmtId="0" fontId="11" fillId="0" borderId="47" xfId="0" applyFont="1" applyFill="1" applyBorder="1" applyAlignment="1">
      <alignment horizontal="center" vertical="top" wrapText="1"/>
    </xf>
    <xf numFmtId="0" fontId="11" fillId="0" borderId="34" xfId="0" applyFont="1" applyFill="1" applyBorder="1" applyAlignment="1">
      <alignment horizontal="left" vertical="top" wrapText="1"/>
    </xf>
    <xf numFmtId="0" fontId="11" fillId="0" borderId="44" xfId="0" applyFont="1" applyBorder="1" applyAlignment="1">
      <alignment horizontal="center" wrapText="1"/>
    </xf>
    <xf numFmtId="1" fontId="37" fillId="0" borderId="44" xfId="0" applyNumberFormat="1" applyFont="1" applyFill="1" applyBorder="1" applyAlignment="1">
      <alignment horizontal="center"/>
    </xf>
    <xf numFmtId="0" fontId="11" fillId="0" borderId="24" xfId="0" applyFont="1" applyBorder="1" applyAlignment="1">
      <alignment vertical="top"/>
    </xf>
    <xf numFmtId="164" fontId="37" fillId="0" borderId="24" xfId="0" applyNumberFormat="1" applyFont="1" applyFill="1" applyBorder="1" applyAlignment="1">
      <alignment horizontal="center"/>
    </xf>
    <xf numFmtId="164" fontId="37" fillId="0" borderId="47" xfId="0" applyNumberFormat="1" applyFont="1" applyFill="1" applyBorder="1" applyAlignment="1">
      <alignment horizontal="center"/>
    </xf>
    <xf numFmtId="0" fontId="37" fillId="15" borderId="24" xfId="0" applyFont="1" applyFill="1" applyBorder="1"/>
    <xf numFmtId="0" fontId="39" fillId="0" borderId="0" xfId="0" applyFont="1" applyFill="1" applyBorder="1" applyAlignment="1">
      <alignment vertical="top" wrapText="1"/>
    </xf>
    <xf numFmtId="0" fontId="37" fillId="0" borderId="47" xfId="0" applyFont="1" applyFill="1" applyBorder="1" applyAlignment="1">
      <alignment horizontal="left" vertical="top" wrapText="1"/>
    </xf>
    <xf numFmtId="0" fontId="37" fillId="0" borderId="0" xfId="0" applyFont="1" applyFill="1" applyAlignment="1">
      <alignment horizontal="left" vertical="top"/>
    </xf>
    <xf numFmtId="0" fontId="37" fillId="0" borderId="47" xfId="0" applyFont="1" applyFill="1" applyBorder="1" applyAlignment="1">
      <alignment horizontal="left" vertical="top"/>
    </xf>
    <xf numFmtId="0" fontId="37" fillId="0" borderId="33" xfId="0" applyFont="1" applyFill="1" applyBorder="1" applyAlignment="1">
      <alignment horizontal="left" vertical="top"/>
    </xf>
    <xf numFmtId="0" fontId="37" fillId="0" borderId="44" xfId="0" applyFont="1" applyFill="1" applyBorder="1" applyAlignment="1">
      <alignment horizontal="left" vertical="top"/>
    </xf>
    <xf numFmtId="1" fontId="37" fillId="0" borderId="47" xfId="0" applyNumberFormat="1" applyFont="1" applyFill="1" applyBorder="1" applyAlignment="1">
      <alignment horizontal="left" vertical="top"/>
    </xf>
    <xf numFmtId="1" fontId="37" fillId="0" borderId="24" xfId="0" applyNumberFormat="1" applyFont="1" applyFill="1" applyBorder="1" applyAlignment="1">
      <alignment horizontal="left" vertical="top"/>
    </xf>
    <xf numFmtId="0" fontId="37" fillId="0" borderId="24" xfId="0" applyFont="1" applyFill="1" applyBorder="1" applyAlignment="1">
      <alignment horizontal="left" vertical="top"/>
    </xf>
    <xf numFmtId="0" fontId="37" fillId="0" borderId="34" xfId="0" applyFont="1" applyFill="1" applyBorder="1" applyAlignment="1">
      <alignment horizontal="left" vertical="top"/>
    </xf>
    <xf numFmtId="0" fontId="11" fillId="0" borderId="44" xfId="0" applyFont="1" applyFill="1" applyBorder="1" applyAlignment="1">
      <alignment horizontal="left" vertical="top" wrapText="1"/>
    </xf>
    <xf numFmtId="0" fontId="11" fillId="0" borderId="47" xfId="0" applyFont="1" applyFill="1" applyBorder="1" applyAlignment="1">
      <alignment horizontal="left" vertical="top" wrapText="1"/>
    </xf>
    <xf numFmtId="0" fontId="8" fillId="0" borderId="0" xfId="0" applyFont="1" applyAlignment="1">
      <alignment horizontal="left" vertical="top"/>
    </xf>
    <xf numFmtId="0" fontId="0" fillId="0" borderId="0" xfId="0" applyAlignment="1">
      <alignment horizontal="left" vertical="top"/>
    </xf>
    <xf numFmtId="0" fontId="18" fillId="0" borderId="0" xfId="0" applyFont="1" applyAlignment="1">
      <alignment vertical="top"/>
    </xf>
    <xf numFmtId="0" fontId="37" fillId="19" borderId="7" xfId="0" applyFont="1" applyFill="1" applyBorder="1" applyAlignment="1">
      <alignment horizontal="left" vertical="center" wrapText="1"/>
    </xf>
    <xf numFmtId="0" fontId="37" fillId="19" borderId="54" xfId="0" applyFont="1" applyFill="1" applyBorder="1" applyAlignment="1">
      <alignment horizontal="left" vertical="center" wrapText="1"/>
    </xf>
    <xf numFmtId="0" fontId="37" fillId="19" borderId="8" xfId="0" applyFont="1" applyFill="1" applyBorder="1" applyAlignment="1">
      <alignment horizontal="left" vertical="center" wrapText="1"/>
    </xf>
    <xf numFmtId="0" fontId="37" fillId="19" borderId="0" xfId="0" applyFont="1" applyFill="1" applyBorder="1" applyAlignment="1">
      <alignment horizontal="left" vertical="center" wrapText="1"/>
    </xf>
    <xf numFmtId="0" fontId="37" fillId="19" borderId="9" xfId="0" applyFont="1" applyFill="1" applyBorder="1" applyAlignment="1">
      <alignment horizontal="left" vertical="center" wrapText="1"/>
    </xf>
    <xf numFmtId="0" fontId="37" fillId="19" borderId="53" xfId="0" applyFont="1" applyFill="1" applyBorder="1" applyAlignment="1">
      <alignment horizontal="left" vertical="center" wrapText="1"/>
    </xf>
    <xf numFmtId="0" fontId="37" fillId="19" borderId="6" xfId="0" applyFont="1" applyFill="1" applyBorder="1" applyAlignment="1">
      <alignment horizontal="left" vertical="center" wrapText="1"/>
    </xf>
    <xf numFmtId="0" fontId="37" fillId="19" borderId="10" xfId="0" applyFont="1" applyFill="1" applyBorder="1" applyAlignment="1">
      <alignment horizontal="left" vertical="center" wrapText="1"/>
    </xf>
    <xf numFmtId="0" fontId="37" fillId="19" borderId="11" xfId="0" applyFont="1" applyFill="1" applyBorder="1" applyAlignment="1">
      <alignment horizontal="left" vertical="center" wrapText="1"/>
    </xf>
    <xf numFmtId="0" fontId="18" fillId="0" borderId="0" xfId="0" applyFont="1" applyAlignment="1">
      <alignment horizontal="left" vertical="center"/>
    </xf>
    <xf numFmtId="0" fontId="18" fillId="19" borderId="54" xfId="0" applyFont="1" applyFill="1" applyBorder="1" applyAlignment="1">
      <alignment horizontal="left" vertical="center"/>
    </xf>
    <xf numFmtId="0" fontId="18" fillId="19" borderId="6" xfId="0" applyFont="1" applyFill="1" applyBorder="1" applyAlignment="1">
      <alignment horizontal="left" vertical="center"/>
    </xf>
    <xf numFmtId="0" fontId="18" fillId="19" borderId="0" xfId="0" applyFont="1" applyFill="1" applyBorder="1" applyAlignment="1">
      <alignment horizontal="left" vertical="center"/>
    </xf>
    <xf numFmtId="0" fontId="18" fillId="19" borderId="8" xfId="0" applyFont="1" applyFill="1" applyBorder="1" applyAlignment="1">
      <alignment horizontal="left" vertical="center"/>
    </xf>
    <xf numFmtId="0" fontId="18" fillId="19" borderId="9" xfId="0" applyFont="1" applyFill="1" applyBorder="1" applyAlignment="1">
      <alignment horizontal="left" vertical="center"/>
    </xf>
    <xf numFmtId="0" fontId="18" fillId="19" borderId="10" xfId="0" applyFont="1" applyFill="1" applyBorder="1" applyAlignment="1">
      <alignment horizontal="left" vertical="center"/>
    </xf>
    <xf numFmtId="0" fontId="18" fillId="19" borderId="11" xfId="0" applyFont="1" applyFill="1" applyBorder="1" applyAlignment="1">
      <alignment horizontal="left" vertical="center"/>
    </xf>
    <xf numFmtId="0" fontId="18" fillId="19" borderId="53" xfId="0" applyFont="1" applyFill="1" applyBorder="1" applyAlignment="1">
      <alignment horizontal="left" vertical="center"/>
    </xf>
    <xf numFmtId="0" fontId="18" fillId="19" borderId="7" xfId="0" applyFont="1" applyFill="1" applyBorder="1" applyAlignment="1">
      <alignment horizontal="left" vertical="center"/>
    </xf>
    <xf numFmtId="0" fontId="36" fillId="18" borderId="16" xfId="0" applyFont="1" applyFill="1" applyBorder="1" applyAlignment="1">
      <alignment horizontal="left" vertical="center" wrapText="1"/>
    </xf>
    <xf numFmtId="0" fontId="36" fillId="18" borderId="12" xfId="0" applyFont="1" applyFill="1" applyBorder="1" applyAlignment="1">
      <alignment horizontal="left" vertical="center" wrapText="1"/>
    </xf>
    <xf numFmtId="0" fontId="36" fillId="18" borderId="13" xfId="0" applyFont="1" applyFill="1" applyBorder="1" applyAlignment="1">
      <alignment horizontal="left" vertical="center" wrapText="1"/>
    </xf>
    <xf numFmtId="0" fontId="36" fillId="18" borderId="39" xfId="0" applyFont="1" applyFill="1" applyBorder="1"/>
    <xf numFmtId="0" fontId="40" fillId="0" borderId="39" xfId="0" applyFont="1" applyBorder="1" applyAlignment="1">
      <alignment horizontal="center"/>
    </xf>
    <xf numFmtId="0" fontId="40" fillId="18" borderId="17" xfId="0" applyFont="1" applyFill="1" applyBorder="1" applyAlignment="1">
      <alignment horizontal="center" vertical="center"/>
    </xf>
    <xf numFmtId="0" fontId="18" fillId="19" borderId="39" xfId="0" applyFont="1" applyFill="1" applyBorder="1" applyAlignment="1">
      <alignment horizontal="center"/>
    </xf>
    <xf numFmtId="0" fontId="37" fillId="19" borderId="13" xfId="0" applyFont="1" applyFill="1" applyBorder="1" applyAlignment="1">
      <alignment horizontal="center" vertical="top" wrapText="1"/>
    </xf>
    <xf numFmtId="0" fontId="37" fillId="19" borderId="12" xfId="0" applyFont="1" applyFill="1" applyBorder="1" applyAlignment="1">
      <alignment horizontal="center" vertical="top" wrapText="1"/>
    </xf>
    <xf numFmtId="0" fontId="37" fillId="19" borderId="54" xfId="0" applyFont="1" applyFill="1" applyBorder="1" applyAlignment="1">
      <alignment horizontal="center" vertical="top" wrapText="1"/>
    </xf>
    <xf numFmtId="0" fontId="18" fillId="19" borderId="54" xfId="0" applyFont="1" applyFill="1" applyBorder="1" applyAlignment="1">
      <alignment horizontal="center"/>
    </xf>
    <xf numFmtId="0" fontId="18" fillId="19" borderId="7" xfId="0" applyFont="1" applyFill="1" applyBorder="1" applyAlignment="1">
      <alignment horizontal="center"/>
    </xf>
    <xf numFmtId="0" fontId="37" fillId="19" borderId="0" xfId="0" applyFont="1" applyFill="1" applyBorder="1" applyAlignment="1">
      <alignment horizontal="center" vertical="top" wrapText="1"/>
    </xf>
    <xf numFmtId="0" fontId="18" fillId="19" borderId="0" xfId="0" applyFont="1" applyFill="1" applyBorder="1" applyAlignment="1">
      <alignment horizontal="center"/>
    </xf>
    <xf numFmtId="0" fontId="18" fillId="19" borderId="9" xfId="0" applyFont="1" applyFill="1" applyBorder="1" applyAlignment="1">
      <alignment horizontal="center"/>
    </xf>
    <xf numFmtId="0" fontId="18" fillId="19" borderId="53" xfId="0" applyFont="1" applyFill="1" applyBorder="1" applyAlignment="1">
      <alignment horizontal="center"/>
    </xf>
    <xf numFmtId="0" fontId="37" fillId="19" borderId="53" xfId="0" applyFont="1" applyFill="1" applyBorder="1" applyAlignment="1">
      <alignment horizontal="center" vertical="top" wrapText="1"/>
    </xf>
    <xf numFmtId="0" fontId="18" fillId="19" borderId="11" xfId="0" applyFont="1" applyFill="1" applyBorder="1" applyAlignment="1">
      <alignment horizontal="center"/>
    </xf>
    <xf numFmtId="0" fontId="37" fillId="19" borderId="6" xfId="0" applyFont="1" applyFill="1" applyBorder="1" applyAlignment="1">
      <alignment horizontal="center" vertical="top" wrapText="1"/>
    </xf>
    <xf numFmtId="0" fontId="37" fillId="19" borderId="7" xfId="0" applyFont="1" applyFill="1" applyBorder="1" applyAlignment="1">
      <alignment horizontal="center" vertical="top" wrapText="1"/>
    </xf>
    <xf numFmtId="0" fontId="37" fillId="19" borderId="8" xfId="0" applyFont="1" applyFill="1" applyBorder="1" applyAlignment="1">
      <alignment horizontal="center" vertical="top" wrapText="1"/>
    </xf>
    <xf numFmtId="0" fontId="37" fillId="19" borderId="9" xfId="0" applyFont="1" applyFill="1" applyBorder="1" applyAlignment="1">
      <alignment horizontal="center" vertical="top" wrapText="1"/>
    </xf>
    <xf numFmtId="0" fontId="37" fillId="19" borderId="10" xfId="0" applyFont="1" applyFill="1" applyBorder="1" applyAlignment="1">
      <alignment horizontal="center" vertical="top" wrapText="1"/>
    </xf>
    <xf numFmtId="0" fontId="37" fillId="19" borderId="11" xfId="0" applyFont="1" applyFill="1" applyBorder="1" applyAlignment="1">
      <alignment horizontal="center" vertical="top" wrapText="1"/>
    </xf>
    <xf numFmtId="0" fontId="18" fillId="19" borderId="0" xfId="0" applyFont="1" applyFill="1" applyBorder="1" applyAlignment="1">
      <alignment horizontal="center" vertical="top"/>
    </xf>
    <xf numFmtId="0" fontId="18" fillId="19" borderId="53" xfId="0" applyFont="1" applyFill="1" applyBorder="1" applyAlignment="1">
      <alignment horizontal="center" vertical="top"/>
    </xf>
    <xf numFmtId="0" fontId="37" fillId="0" borderId="0" xfId="0" applyFont="1" applyFill="1" applyBorder="1" applyAlignment="1">
      <alignment horizontal="left" vertical="top" wrapText="1"/>
    </xf>
    <xf numFmtId="0" fontId="0" fillId="0" borderId="0" xfId="0" applyNumberFormat="1" applyFill="1" applyAlignment="1">
      <alignment vertical="top" wrapText="1"/>
    </xf>
    <xf numFmtId="0" fontId="0" fillId="0" borderId="0" xfId="0" applyFill="1" applyAlignment="1">
      <alignment horizontal="left" vertical="top"/>
    </xf>
    <xf numFmtId="49" fontId="0" fillId="0" borderId="0" xfId="0" applyNumberFormat="1" applyFill="1" applyAlignment="1">
      <alignment horizontal="left" wrapText="1"/>
    </xf>
    <xf numFmtId="49" fontId="0" fillId="0" borderId="0" xfId="0" applyNumberFormat="1" applyFill="1" applyAlignment="1">
      <alignment horizontal="left" vertical="top" wrapText="1"/>
    </xf>
    <xf numFmtId="49" fontId="0" fillId="0" borderId="0" xfId="0" applyNumberFormat="1" applyFill="1" applyAlignment="1">
      <alignment vertical="top" wrapText="1"/>
    </xf>
    <xf numFmtId="0" fontId="0" fillId="0" borderId="0" xfId="0" applyNumberFormat="1" applyFill="1" applyAlignment="1">
      <alignment horizontal="left" wrapText="1"/>
    </xf>
    <xf numFmtId="14" fontId="11" fillId="0" borderId="0" xfId="0" quotePrefix="1" applyNumberFormat="1" applyFont="1" applyFill="1" applyBorder="1" applyAlignment="1">
      <alignment vertical="top" wrapText="1"/>
    </xf>
    <xf numFmtId="0" fontId="1" fillId="0" borderId="24" xfId="0" applyFont="1" applyBorder="1" applyAlignment="1">
      <alignment wrapText="1"/>
    </xf>
    <xf numFmtId="1" fontId="18" fillId="0" borderId="0" xfId="0" applyNumberFormat="1" applyFont="1"/>
    <xf numFmtId="0" fontId="40" fillId="0" borderId="0" xfId="0" applyFont="1"/>
    <xf numFmtId="0" fontId="40" fillId="0" borderId="25" xfId="0" applyFont="1" applyBorder="1"/>
    <xf numFmtId="1" fontId="40" fillId="0" borderId="25" xfId="0" applyNumberFormat="1" applyFont="1" applyBorder="1"/>
    <xf numFmtId="0" fontId="11" fillId="0" borderId="41" xfId="0" applyFont="1" applyFill="1" applyBorder="1" applyAlignment="1">
      <alignment horizontal="justify" vertical="top" wrapText="1"/>
    </xf>
    <xf numFmtId="0" fontId="11" fillId="0" borderId="41" xfId="0" applyFont="1" applyFill="1" applyBorder="1" applyAlignment="1">
      <alignment horizontal="left" vertical="top" wrapText="1"/>
    </xf>
    <xf numFmtId="0" fontId="37" fillId="0" borderId="24" xfId="0" quotePrefix="1" applyFont="1" applyFill="1" applyBorder="1" applyAlignment="1">
      <alignment vertical="top" wrapText="1"/>
    </xf>
    <xf numFmtId="0" fontId="1" fillId="0" borderId="0" xfId="0" applyFont="1"/>
    <xf numFmtId="49" fontId="3" fillId="0" borderId="0" xfId="0" applyNumberFormat="1" applyFont="1" applyFill="1" applyAlignment="1">
      <alignment horizontal="left" vertical="top" wrapText="1"/>
    </xf>
    <xf numFmtId="0" fontId="0" fillId="0" borderId="0" xfId="0" applyFill="1" applyAlignment="1">
      <alignment horizontal="center" vertical="top" wrapText="1"/>
    </xf>
    <xf numFmtId="0" fontId="0" fillId="0" borderId="24" xfId="0" applyFill="1" applyBorder="1" applyAlignment="1">
      <alignment horizontal="left" vertical="top"/>
    </xf>
    <xf numFmtId="0" fontId="16" fillId="0" borderId="24" xfId="0" applyFont="1" applyFill="1" applyBorder="1" applyAlignment="1">
      <alignment horizontal="left" vertical="top"/>
    </xf>
    <xf numFmtId="0" fontId="0" fillId="0" borderId="55" xfId="0" applyFill="1" applyBorder="1" applyAlignment="1">
      <alignment horizontal="left" vertical="top"/>
    </xf>
    <xf numFmtId="0" fontId="0" fillId="0" borderId="19" xfId="0" applyFill="1" applyBorder="1"/>
    <xf numFmtId="0" fontId="0" fillId="0" borderId="21" xfId="0" applyFill="1" applyBorder="1"/>
    <xf numFmtId="0" fontId="0" fillId="0" borderId="56" xfId="0" applyFill="1" applyBorder="1" applyAlignment="1">
      <alignment horizontal="left" vertical="top"/>
    </xf>
    <xf numFmtId="0" fontId="0" fillId="0" borderId="23" xfId="0" applyFill="1" applyBorder="1"/>
    <xf numFmtId="0" fontId="0" fillId="0" borderId="7" xfId="0" applyFill="1" applyBorder="1"/>
    <xf numFmtId="0" fontId="0" fillId="0" borderId="9" xfId="0" applyFill="1" applyBorder="1"/>
    <xf numFmtId="0" fontId="0" fillId="0" borderId="11" xfId="0" applyFill="1" applyBorder="1"/>
    <xf numFmtId="49" fontId="0" fillId="0" borderId="24" xfId="0" applyNumberFormat="1" applyFill="1" applyBorder="1" applyAlignment="1">
      <alignment horizontal="left" vertical="top" wrapText="1"/>
    </xf>
    <xf numFmtId="49" fontId="0" fillId="0" borderId="24" xfId="0" applyNumberFormat="1" applyFill="1" applyBorder="1" applyAlignment="1">
      <alignment horizontal="left" vertical="top"/>
    </xf>
    <xf numFmtId="0" fontId="0" fillId="0" borderId="55" xfId="0" applyFill="1" applyBorder="1" applyAlignment="1">
      <alignment horizontal="left" vertical="top" wrapText="1"/>
    </xf>
    <xf numFmtId="49" fontId="0" fillId="0" borderId="55" xfId="0" applyNumberFormat="1" applyFill="1" applyBorder="1" applyAlignment="1">
      <alignment horizontal="left" vertical="top"/>
    </xf>
    <xf numFmtId="49" fontId="0" fillId="0" borderId="56" xfId="0" applyNumberFormat="1" applyFill="1" applyBorder="1" applyAlignment="1">
      <alignment horizontal="left" vertical="top" wrapText="1"/>
    </xf>
    <xf numFmtId="0" fontId="0" fillId="0" borderId="56" xfId="0" applyFill="1" applyBorder="1" applyAlignment="1">
      <alignment horizontal="left" vertical="top" wrapText="1"/>
    </xf>
    <xf numFmtId="0" fontId="1" fillId="0" borderId="54" xfId="0" applyFont="1" applyBorder="1"/>
    <xf numFmtId="0" fontId="1" fillId="0" borderId="7" xfId="0" applyFont="1" applyBorder="1"/>
    <xf numFmtId="0" fontId="37" fillId="0" borderId="20" xfId="0" applyFont="1" applyFill="1" applyBorder="1" applyAlignment="1">
      <alignment vertical="top" wrapText="1"/>
    </xf>
    <xf numFmtId="0" fontId="37" fillId="0" borderId="21" xfId="0" applyFont="1" applyFill="1" applyBorder="1"/>
    <xf numFmtId="0" fontId="37" fillId="0" borderId="22" xfId="0" applyFont="1" applyFill="1" applyBorder="1" applyAlignment="1">
      <alignment vertical="top" wrapText="1"/>
    </xf>
    <xf numFmtId="0" fontId="37" fillId="0" borderId="56" xfId="0" applyFont="1" applyFill="1" applyBorder="1"/>
    <xf numFmtId="0" fontId="37" fillId="0" borderId="23" xfId="0" applyFont="1" applyFill="1" applyBorder="1"/>
    <xf numFmtId="0" fontId="1" fillId="0" borderId="21" xfId="0" applyFont="1" applyBorder="1" applyAlignment="1">
      <alignment wrapText="1"/>
    </xf>
    <xf numFmtId="0" fontId="0" fillId="0" borderId="6" xfId="0" applyFill="1" applyBorder="1"/>
    <xf numFmtId="0" fontId="0" fillId="0" borderId="8" xfId="0" applyFill="1" applyBorder="1"/>
    <xf numFmtId="0" fontId="0" fillId="0" borderId="10" xfId="0" applyFill="1" applyBorder="1"/>
    <xf numFmtId="49" fontId="3" fillId="0" borderId="0" xfId="0" applyNumberFormat="1" applyFont="1" applyFill="1" applyBorder="1" applyAlignment="1">
      <alignment horizontal="left" wrapText="1"/>
    </xf>
    <xf numFmtId="49" fontId="3" fillId="0" borderId="0" xfId="0" applyNumberFormat="1" applyFont="1" applyFill="1" applyAlignment="1">
      <alignment vertical="top" wrapText="1"/>
    </xf>
    <xf numFmtId="0" fontId="0" fillId="0" borderId="9" xfId="0" applyFill="1" applyBorder="1" applyAlignment="1">
      <alignment horizontal="left"/>
    </xf>
    <xf numFmtId="0" fontId="16" fillId="0" borderId="8" xfId="0" applyFont="1" applyFill="1" applyBorder="1" applyAlignment="1">
      <alignment horizontal="left" vertical="top"/>
    </xf>
    <xf numFmtId="49" fontId="0" fillId="0" borderId="8" xfId="0" applyNumberFormat="1" applyFill="1" applyBorder="1" applyAlignment="1">
      <alignment horizontal="left" vertical="top"/>
    </xf>
    <xf numFmtId="0" fontId="0" fillId="0" borderId="8" xfId="0" applyFill="1" applyBorder="1" applyAlignment="1">
      <alignment horizontal="left" vertical="top" wrapText="1"/>
    </xf>
    <xf numFmtId="49" fontId="0" fillId="0" borderId="9" xfId="0" applyNumberFormat="1" applyFill="1" applyBorder="1" applyAlignment="1">
      <alignment horizontal="left"/>
    </xf>
    <xf numFmtId="49" fontId="0" fillId="0" borderId="8" xfId="0" applyNumberFormat="1" applyFill="1" applyBorder="1" applyAlignment="1">
      <alignment horizontal="left" vertical="top" wrapText="1"/>
    </xf>
    <xf numFmtId="0" fontId="3" fillId="0" borderId="8" xfId="0" applyFont="1" applyFill="1" applyBorder="1" applyAlignment="1">
      <alignment horizontal="left" vertical="top"/>
    </xf>
    <xf numFmtId="0" fontId="0" fillId="0" borderId="8" xfId="0" applyBorder="1"/>
    <xf numFmtId="0" fontId="0" fillId="0" borderId="10" xfId="0" applyFill="1" applyBorder="1" applyAlignment="1">
      <alignment horizontal="left" vertical="top"/>
    </xf>
    <xf numFmtId="0" fontId="0" fillId="0" borderId="11" xfId="0" applyFill="1" applyBorder="1" applyAlignment="1">
      <alignment horizontal="left"/>
    </xf>
    <xf numFmtId="0" fontId="1" fillId="0" borderId="0" xfId="0" applyFont="1" applyFill="1" applyBorder="1" applyAlignment="1">
      <alignment vertical="top"/>
    </xf>
    <xf numFmtId="0" fontId="11" fillId="0" borderId="0" xfId="0" applyFont="1" applyFill="1" applyBorder="1" applyAlignment="1">
      <alignment vertical="top"/>
    </xf>
    <xf numFmtId="49" fontId="11" fillId="0" borderId="17" xfId="0" applyNumberFormat="1" applyFont="1" applyFill="1" applyBorder="1" applyAlignment="1">
      <alignment vertical="top" wrapText="1"/>
    </xf>
    <xf numFmtId="0" fontId="36" fillId="0" borderId="24" xfId="0" applyFont="1" applyFill="1" applyBorder="1" applyAlignment="1">
      <alignment vertical="top" wrapText="1"/>
    </xf>
    <xf numFmtId="49" fontId="11" fillId="0" borderId="24" xfId="0" applyNumberFormat="1" applyFont="1" applyFill="1" applyBorder="1" applyAlignment="1">
      <alignment vertical="top" wrapText="1"/>
    </xf>
    <xf numFmtId="0" fontId="37" fillId="0" borderId="24" xfId="0" applyFont="1" applyFill="1" applyBorder="1" applyAlignment="1">
      <alignment vertical="top"/>
    </xf>
    <xf numFmtId="0" fontId="36" fillId="0" borderId="24" xfId="0" applyFont="1" applyFill="1" applyBorder="1" applyAlignment="1">
      <alignment vertical="center"/>
    </xf>
    <xf numFmtId="0" fontId="21" fillId="9" borderId="24" xfId="0" applyFont="1" applyFill="1" applyBorder="1" applyAlignment="1">
      <alignment vertical="top"/>
    </xf>
    <xf numFmtId="0" fontId="21" fillId="9" borderId="24" xfId="0" applyFont="1" applyFill="1" applyBorder="1" applyAlignment="1">
      <alignment horizontal="left" vertical="top" wrapText="1"/>
    </xf>
    <xf numFmtId="0" fontId="21" fillId="9" borderId="24" xfId="0" applyFont="1" applyFill="1" applyBorder="1" applyAlignment="1">
      <alignment horizontal="right" vertical="top"/>
    </xf>
    <xf numFmtId="0" fontId="21" fillId="19" borderId="24" xfId="0" applyFont="1" applyFill="1" applyBorder="1" applyAlignment="1">
      <alignment vertical="top"/>
    </xf>
    <xf numFmtId="0" fontId="21" fillId="19" borderId="24" xfId="0" applyFont="1" applyFill="1" applyBorder="1" applyAlignment="1">
      <alignment horizontal="left" vertical="top" wrapText="1"/>
    </xf>
    <xf numFmtId="0" fontId="21" fillId="19" borderId="24" xfId="0" applyFont="1" applyFill="1" applyBorder="1" applyAlignment="1">
      <alignment horizontal="right" vertical="top"/>
    </xf>
    <xf numFmtId="0" fontId="36" fillId="0" borderId="24" xfId="0" applyFont="1" applyFill="1" applyBorder="1" applyAlignment="1">
      <alignment horizontal="left" vertical="top" wrapText="1"/>
    </xf>
    <xf numFmtId="0" fontId="1" fillId="0" borderId="0" xfId="0" applyFont="1" applyFill="1" applyBorder="1" applyAlignment="1">
      <alignment horizontal="right" vertical="top"/>
    </xf>
    <xf numFmtId="0" fontId="1" fillId="0" borderId="26" xfId="0" applyFont="1" applyFill="1" applyBorder="1" applyAlignment="1">
      <alignment vertical="top"/>
    </xf>
    <xf numFmtId="0" fontId="1" fillId="0" borderId="26" xfId="0" applyFont="1" applyFill="1" applyBorder="1" applyAlignment="1">
      <alignment vertical="top" wrapText="1"/>
    </xf>
    <xf numFmtId="0" fontId="1" fillId="0" borderId="0" xfId="0" applyFont="1" applyFill="1" applyBorder="1" applyAlignment="1">
      <alignment horizontal="left" vertical="top" wrapText="1"/>
    </xf>
    <xf numFmtId="0" fontId="1" fillId="0" borderId="0" xfId="0" quotePrefix="1" applyFont="1" applyFill="1" applyBorder="1" applyAlignment="1">
      <alignment horizontal="left" vertical="top"/>
    </xf>
    <xf numFmtId="0" fontId="1" fillId="0" borderId="0" xfId="0" applyFont="1" applyFill="1" applyBorder="1" applyAlignment="1">
      <alignment vertical="top" wrapText="1"/>
    </xf>
    <xf numFmtId="0" fontId="1" fillId="0" borderId="0" xfId="0" applyFont="1" applyFill="1" applyBorder="1" applyAlignment="1">
      <alignment horizontal="center" vertical="center"/>
    </xf>
    <xf numFmtId="49" fontId="1" fillId="0" borderId="24" xfId="0" applyNumberFormat="1" applyFont="1" applyFill="1" applyBorder="1" applyAlignment="1">
      <alignment horizontal="left" vertical="top" wrapText="1"/>
    </xf>
    <xf numFmtId="0" fontId="1" fillId="0" borderId="24" xfId="0" applyFont="1" applyFill="1" applyBorder="1" applyAlignment="1">
      <alignment horizontal="left" vertical="top" wrapText="1"/>
    </xf>
    <xf numFmtId="49" fontId="1" fillId="0" borderId="24" xfId="0" applyNumberFormat="1" applyFont="1" applyFill="1" applyBorder="1" applyAlignment="1">
      <alignment vertical="top" wrapText="1"/>
    </xf>
    <xf numFmtId="0" fontId="1" fillId="0" borderId="24" xfId="0" applyFont="1" applyFill="1" applyBorder="1" applyAlignment="1">
      <alignment vertical="top" wrapText="1"/>
    </xf>
    <xf numFmtId="49" fontId="1" fillId="19" borderId="24" xfId="0" applyNumberFormat="1" applyFont="1" applyFill="1" applyBorder="1" applyAlignment="1">
      <alignment vertical="top" wrapText="1"/>
    </xf>
    <xf numFmtId="0" fontId="1" fillId="19" borderId="24" xfId="0" applyFont="1" applyFill="1" applyBorder="1" applyAlignment="1">
      <alignment horizontal="left" vertical="top" wrapText="1"/>
    </xf>
    <xf numFmtId="0" fontId="1" fillId="19" borderId="24" xfId="0" applyFont="1" applyFill="1" applyBorder="1" applyAlignment="1">
      <alignment vertical="top" wrapText="1"/>
    </xf>
    <xf numFmtId="0" fontId="1" fillId="19" borderId="24" xfId="0" applyFont="1" applyFill="1" applyBorder="1" applyAlignment="1">
      <alignment vertical="top"/>
    </xf>
    <xf numFmtId="0" fontId="1" fillId="19" borderId="24" xfId="0" applyFont="1" applyFill="1" applyBorder="1" applyAlignment="1">
      <alignment horizontal="left" vertical="top"/>
    </xf>
    <xf numFmtId="0" fontId="1" fillId="0" borderId="0" xfId="0" applyFont="1" applyAlignment="1">
      <alignment horizontal="center"/>
    </xf>
    <xf numFmtId="0" fontId="41" fillId="0" borderId="24" xfId="0" applyFont="1" applyBorder="1" applyAlignment="1">
      <alignment horizontal="left" vertical="center" indent="1"/>
    </xf>
    <xf numFmtId="0" fontId="1" fillId="0" borderId="0" xfId="0" applyFont="1" applyFill="1" applyBorder="1" applyAlignment="1">
      <alignment horizontal="left" vertical="center" wrapText="1"/>
    </xf>
    <xf numFmtId="0" fontId="1" fillId="0" borderId="0" xfId="0" applyFont="1" applyAlignment="1">
      <alignment horizontal="left" wrapText="1"/>
    </xf>
    <xf numFmtId="0" fontId="1" fillId="0" borderId="24" xfId="0" applyFont="1" applyBorder="1" applyAlignment="1">
      <alignment horizontal="left" wrapText="1"/>
    </xf>
    <xf numFmtId="14" fontId="1" fillId="0" borderId="28" xfId="0" quotePrefix="1" applyNumberFormat="1" applyFont="1" applyBorder="1" applyAlignment="1">
      <alignment wrapText="1"/>
    </xf>
    <xf numFmtId="0" fontId="37" fillId="0" borderId="0" xfId="0" applyFont="1" applyAlignment="1">
      <alignment horizontal="left" vertical="top" wrapText="1"/>
    </xf>
    <xf numFmtId="0" fontId="1" fillId="7" borderId="18" xfId="0" applyFont="1" applyFill="1" applyBorder="1" applyAlignment="1">
      <alignment horizontal="justify" vertical="center" wrapText="1"/>
    </xf>
    <xf numFmtId="0" fontId="1" fillId="0" borderId="19" xfId="0" applyFont="1" applyBorder="1" applyAlignment="1">
      <alignment horizontal="justify" vertical="center" wrapText="1"/>
    </xf>
    <xf numFmtId="0" fontId="1" fillId="7" borderId="18" xfId="0" applyFont="1" applyFill="1" applyBorder="1"/>
    <xf numFmtId="14" fontId="1" fillId="0" borderId="19" xfId="0" quotePrefix="1" applyNumberFormat="1" applyFont="1" applyBorder="1"/>
    <xf numFmtId="0" fontId="1" fillId="7" borderId="27" xfId="0" applyFont="1" applyFill="1" applyBorder="1"/>
    <xf numFmtId="0" fontId="1" fillId="7" borderId="20" xfId="0" applyFont="1" applyFill="1" applyBorder="1"/>
    <xf numFmtId="14" fontId="1" fillId="0" borderId="21" xfId="0" quotePrefix="1" applyNumberFormat="1" applyFont="1" applyBorder="1" applyAlignment="1">
      <alignment horizontal="left"/>
    </xf>
    <xf numFmtId="0" fontId="1" fillId="0" borderId="24" xfId="0" applyFont="1" applyBorder="1"/>
    <xf numFmtId="0" fontId="1" fillId="0" borderId="0" xfId="0" quotePrefix="1"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24" xfId="0" applyFont="1" applyBorder="1" applyAlignment="1">
      <alignment horizontal="left" vertical="top"/>
    </xf>
    <xf numFmtId="0" fontId="1" fillId="0" borderId="6" xfId="0" applyFont="1" applyBorder="1"/>
    <xf numFmtId="0" fontId="1" fillId="0" borderId="20" xfId="0" applyFont="1" applyBorder="1" applyAlignment="1">
      <alignment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2" borderId="1" xfId="0" applyFont="1" applyFill="1" applyBorder="1" applyAlignment="1">
      <alignment vertical="center" wrapText="1"/>
    </xf>
    <xf numFmtId="0" fontId="1" fillId="4" borderId="3" xfId="0" applyFont="1" applyFill="1" applyBorder="1" applyAlignment="1">
      <alignment vertical="center"/>
    </xf>
    <xf numFmtId="0" fontId="1" fillId="4" borderId="2" xfId="0" applyFont="1" applyFill="1" applyBorder="1" applyAlignment="1">
      <alignment horizontal="center" vertical="center" wrapText="1"/>
    </xf>
    <xf numFmtId="6" fontId="1" fillId="4" borderId="2" xfId="0" applyNumberFormat="1" applyFont="1" applyFill="1" applyBorder="1" applyAlignment="1">
      <alignment horizontal="center" vertical="center"/>
    </xf>
    <xf numFmtId="0" fontId="1" fillId="4" borderId="2" xfId="0" applyFont="1" applyFill="1" applyBorder="1" applyAlignment="1">
      <alignment vertical="center"/>
    </xf>
    <xf numFmtId="6" fontId="1" fillId="4" borderId="2" xfId="0" applyNumberFormat="1" applyFont="1" applyFill="1" applyBorder="1" applyAlignment="1">
      <alignment horizontal="center" vertical="center" wrapText="1"/>
    </xf>
    <xf numFmtId="0" fontId="1" fillId="3" borderId="3" xfId="0" applyFont="1" applyFill="1" applyBorder="1" applyAlignment="1">
      <alignment vertical="center"/>
    </xf>
    <xf numFmtId="0" fontId="1" fillId="3" borderId="2" xfId="0" applyFont="1" applyFill="1" applyBorder="1" applyAlignment="1">
      <alignment horizontal="center" vertical="center" wrapText="1"/>
    </xf>
    <xf numFmtId="6" fontId="1" fillId="3" borderId="2" xfId="0" applyNumberFormat="1" applyFont="1" applyFill="1" applyBorder="1" applyAlignment="1">
      <alignment horizontal="center" vertical="center"/>
    </xf>
    <xf numFmtId="6" fontId="1" fillId="3" borderId="2" xfId="0" applyNumberFormat="1" applyFont="1" applyFill="1" applyBorder="1" applyAlignment="1">
      <alignment horizontal="center" vertical="center" wrapText="1"/>
    </xf>
    <xf numFmtId="0" fontId="1" fillId="4" borderId="4" xfId="0" applyFont="1" applyFill="1" applyBorder="1" applyAlignment="1">
      <alignment vertical="center"/>
    </xf>
    <xf numFmtId="0" fontId="1" fillId="4" borderId="5" xfId="0" applyFont="1" applyFill="1" applyBorder="1" applyAlignment="1">
      <alignment horizontal="center" vertical="center" wrapText="1"/>
    </xf>
    <xf numFmtId="6" fontId="1" fillId="4" borderId="5" xfId="0" applyNumberFormat="1" applyFont="1" applyFill="1" applyBorder="1" applyAlignment="1">
      <alignment horizontal="center" vertical="center"/>
    </xf>
    <xf numFmtId="6" fontId="1" fillId="4" borderId="5" xfId="0" applyNumberFormat="1" applyFont="1" applyFill="1" applyBorder="1" applyAlignment="1">
      <alignment horizontal="center" vertical="center" wrapText="1"/>
    </xf>
    <xf numFmtId="0" fontId="11" fillId="0" borderId="24" xfId="0" applyFont="1" applyBorder="1" applyAlignment="1">
      <alignment horizontal="center" wrapText="1"/>
    </xf>
    <xf numFmtId="0" fontId="37" fillId="0" borderId="24" xfId="0" quotePrefix="1" applyFont="1" applyFill="1" applyBorder="1" applyAlignment="1">
      <alignment horizontal="left" vertical="top" wrapText="1"/>
    </xf>
    <xf numFmtId="0" fontId="37" fillId="0" borderId="24" xfId="0" applyFont="1" applyFill="1" applyBorder="1" applyAlignment="1">
      <alignment horizontal="left" vertical="top" wrapText="1"/>
    </xf>
    <xf numFmtId="0" fontId="37" fillId="0" borderId="24" xfId="0" applyFont="1" applyFill="1" applyBorder="1" applyAlignment="1">
      <alignment horizontal="left" wrapText="1"/>
    </xf>
    <xf numFmtId="0" fontId="40" fillId="0" borderId="14" xfId="0" applyFont="1" applyBorder="1" applyAlignment="1">
      <alignment horizontal="center" vertical="center"/>
    </xf>
    <xf numFmtId="0" fontId="0" fillId="0" borderId="8" xfId="0" applyFill="1" applyBorder="1" applyAlignment="1">
      <alignment horizontal="left" vertical="top"/>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37" fillId="0" borderId="24" xfId="0" applyFont="1" applyFill="1" applyBorder="1" applyAlignment="1">
      <alignment horizontal="left" wrapText="1"/>
    </xf>
    <xf numFmtId="0" fontId="37" fillId="0" borderId="24" xfId="0" applyFont="1" applyFill="1" applyBorder="1" applyAlignment="1">
      <alignment horizontal="left" vertical="top" wrapText="1"/>
    </xf>
    <xf numFmtId="0" fontId="11" fillId="0" borderId="16" xfId="0" applyFont="1" applyFill="1" applyBorder="1" applyAlignment="1">
      <alignment horizontal="center" vertical="center"/>
    </xf>
    <xf numFmtId="0" fontId="11" fillId="0" borderId="12"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7" xfId="0" applyFont="1" applyFill="1" applyBorder="1" applyAlignment="1">
      <alignment horizontal="center" vertical="center"/>
    </xf>
    <xf numFmtId="0" fontId="36" fillId="19" borderId="16" xfId="0" applyFont="1" applyFill="1" applyBorder="1" applyAlignment="1">
      <alignment horizontal="center" vertical="center" wrapText="1"/>
    </xf>
    <xf numFmtId="0" fontId="36" fillId="19" borderId="13" xfId="0" applyFont="1" applyFill="1" applyBorder="1" applyAlignment="1">
      <alignment horizontal="center" vertical="center" wrapText="1"/>
    </xf>
    <xf numFmtId="0" fontId="36" fillId="19" borderId="12"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24" xfId="0" applyFont="1" applyBorder="1" applyAlignment="1">
      <alignment horizontal="center" wrapText="1"/>
    </xf>
    <xf numFmtId="0" fontId="37" fillId="0" borderId="24" xfId="0" quotePrefix="1" applyFont="1" applyFill="1" applyBorder="1" applyAlignment="1">
      <alignment horizontal="left" vertical="top"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11" fillId="0" borderId="24" xfId="0" applyFont="1" applyFill="1" applyBorder="1" applyAlignment="1">
      <alignment horizontal="center" vertical="top"/>
    </xf>
    <xf numFmtId="0" fontId="11" fillId="0" borderId="34" xfId="0" applyFont="1" applyFill="1" applyBorder="1" applyAlignment="1">
      <alignment horizontal="center" vertical="top"/>
    </xf>
    <xf numFmtId="0" fontId="11" fillId="0" borderId="43" xfId="0" applyFont="1" applyFill="1" applyBorder="1" applyAlignment="1">
      <alignment horizontal="center" vertical="top"/>
    </xf>
    <xf numFmtId="0" fontId="11" fillId="0" borderId="42" xfId="0" applyFont="1" applyFill="1" applyBorder="1" applyAlignment="1">
      <alignment horizontal="center" vertical="top"/>
    </xf>
    <xf numFmtId="0" fontId="3" fillId="0" borderId="24" xfId="0" applyFont="1" applyBorder="1" applyAlignment="1">
      <alignment horizontal="center" vertical="top" wrapText="1"/>
    </xf>
    <xf numFmtId="0" fontId="3" fillId="0" borderId="24" xfId="0" applyFont="1" applyBorder="1" applyAlignment="1">
      <alignment horizontal="center" wrapText="1"/>
    </xf>
    <xf numFmtId="0" fontId="40" fillId="0" borderId="17" xfId="0" applyFont="1" applyBorder="1" applyAlignment="1">
      <alignment horizontal="center" vertical="center"/>
    </xf>
    <xf numFmtId="0" fontId="40" fillId="0" borderId="15" xfId="0" applyFont="1" applyBorder="1" applyAlignment="1">
      <alignment horizontal="center" vertical="center"/>
    </xf>
    <xf numFmtId="0" fontId="40" fillId="0" borderId="14" xfId="0" applyFont="1" applyBorder="1" applyAlignment="1">
      <alignment horizontal="center" vertical="center"/>
    </xf>
    <xf numFmtId="0" fontId="36" fillId="18" borderId="16" xfId="0" applyFont="1" applyFill="1" applyBorder="1" applyAlignment="1">
      <alignment horizontal="center" vertical="center" wrapText="1"/>
    </xf>
    <xf numFmtId="0" fontId="36" fillId="18" borderId="12" xfId="0" applyFont="1" applyFill="1" applyBorder="1" applyAlignment="1">
      <alignment horizontal="center" vertical="center" wrapText="1"/>
    </xf>
    <xf numFmtId="0" fontId="18" fillId="19" borderId="17" xfId="0" applyFont="1" applyFill="1" applyBorder="1" applyAlignment="1">
      <alignment horizontal="center" vertical="center"/>
    </xf>
    <xf numFmtId="0" fontId="18" fillId="19" borderId="15" xfId="0" applyFont="1" applyFill="1" applyBorder="1" applyAlignment="1">
      <alignment horizontal="center" vertical="center"/>
    </xf>
    <xf numFmtId="0" fontId="18" fillId="19" borderId="14" xfId="0" applyFont="1" applyFill="1" applyBorder="1" applyAlignment="1">
      <alignment horizontal="center" vertical="center"/>
    </xf>
    <xf numFmtId="0" fontId="11" fillId="18" borderId="17" xfId="0" applyFont="1" applyFill="1" applyBorder="1" applyAlignment="1">
      <alignment horizontal="center" vertical="center"/>
    </xf>
    <xf numFmtId="0" fontId="11" fillId="18" borderId="15" xfId="0" applyFont="1" applyFill="1" applyBorder="1" applyAlignment="1">
      <alignment horizontal="center" vertical="center"/>
    </xf>
    <xf numFmtId="0" fontId="11" fillId="18" borderId="14" xfId="0" applyFont="1" applyFill="1" applyBorder="1" applyAlignment="1">
      <alignment horizontal="center" vertical="center"/>
    </xf>
    <xf numFmtId="0" fontId="11" fillId="18" borderId="17" xfId="0" applyFont="1" applyFill="1" applyBorder="1" applyAlignment="1">
      <alignment horizontal="center" vertical="center" wrapText="1"/>
    </xf>
    <xf numFmtId="0" fontId="11" fillId="18" borderId="15" xfId="0" applyFont="1" applyFill="1" applyBorder="1" applyAlignment="1">
      <alignment horizontal="center" vertical="center" wrapText="1"/>
    </xf>
    <xf numFmtId="0" fontId="11" fillId="18" borderId="14" xfId="0" applyFont="1" applyFill="1" applyBorder="1" applyAlignment="1">
      <alignment horizontal="center" vertical="center" wrapText="1"/>
    </xf>
    <xf numFmtId="0" fontId="11" fillId="19" borderId="16" xfId="0" applyFont="1" applyFill="1" applyBorder="1" applyAlignment="1">
      <alignment horizontal="center" vertical="center"/>
    </xf>
    <xf numFmtId="0" fontId="11" fillId="19" borderId="12" xfId="0" applyFont="1" applyFill="1" applyBorder="1" applyAlignment="1">
      <alignment horizontal="center" vertical="center"/>
    </xf>
    <xf numFmtId="0" fontId="0" fillId="0" borderId="8" xfId="0" applyNumberFormat="1" applyFill="1" applyBorder="1" applyAlignment="1">
      <alignment vertical="top" wrapText="1"/>
    </xf>
    <xf numFmtId="0" fontId="0" fillId="0" borderId="9" xfId="0" applyNumberFormat="1" applyFill="1" applyBorder="1" applyAlignment="1">
      <alignment vertical="top" wrapText="1"/>
    </xf>
    <xf numFmtId="0" fontId="0" fillId="0" borderId="8" xfId="0" applyFill="1" applyBorder="1" applyAlignment="1">
      <alignment horizontal="left" vertical="top"/>
    </xf>
    <xf numFmtId="0" fontId="0" fillId="0" borderId="9" xfId="0" applyFill="1" applyBorder="1" applyAlignment="1">
      <alignment horizontal="left" vertical="top"/>
    </xf>
    <xf numFmtId="49" fontId="3" fillId="0" borderId="8" xfId="0" applyNumberFormat="1" applyFont="1" applyFill="1" applyBorder="1" applyAlignment="1">
      <alignment horizontal="left" wrapText="1"/>
    </xf>
    <xf numFmtId="49" fontId="3" fillId="0" borderId="9" xfId="0" applyNumberFormat="1" applyFont="1" applyFill="1" applyBorder="1" applyAlignment="1">
      <alignment horizontal="left" wrapText="1"/>
    </xf>
    <xf numFmtId="49" fontId="3" fillId="0" borderId="8" xfId="0" applyNumberFormat="1" applyFont="1" applyFill="1" applyBorder="1" applyAlignment="1">
      <alignment horizontal="left" vertical="top" wrapText="1"/>
    </xf>
    <xf numFmtId="49" fontId="3" fillId="0" borderId="9" xfId="0" applyNumberFormat="1" applyFont="1" applyFill="1" applyBorder="1" applyAlignment="1">
      <alignment horizontal="left" vertical="top" wrapText="1"/>
    </xf>
    <xf numFmtId="49" fontId="3" fillId="0" borderId="8" xfId="0" applyNumberFormat="1" applyFont="1" applyFill="1" applyBorder="1" applyAlignment="1">
      <alignment vertical="top" wrapText="1"/>
    </xf>
    <xf numFmtId="49" fontId="3" fillId="0" borderId="9" xfId="0" applyNumberFormat="1" applyFont="1" applyFill="1" applyBorder="1" applyAlignment="1">
      <alignment vertical="top" wrapText="1"/>
    </xf>
    <xf numFmtId="0" fontId="0" fillId="0" borderId="8" xfId="0" applyNumberFormat="1" applyFill="1" applyBorder="1" applyAlignment="1">
      <alignment horizontal="left" wrapText="1"/>
    </xf>
    <xf numFmtId="0" fontId="0" fillId="0" borderId="9" xfId="0" applyNumberFormat="1" applyFill="1" applyBorder="1" applyAlignment="1">
      <alignment horizontal="left" wrapText="1"/>
    </xf>
    <xf numFmtId="49" fontId="3" fillId="0" borderId="16"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0" fontId="0" fillId="0" borderId="18" xfId="0" applyFill="1" applyBorder="1" applyAlignment="1">
      <alignment horizontal="center" vertical="top" wrapText="1"/>
    </xf>
    <xf numFmtId="0" fontId="0" fillId="0" borderId="20" xfId="0" applyFill="1" applyBorder="1" applyAlignment="1">
      <alignment horizontal="center" vertical="top" wrapText="1"/>
    </xf>
    <xf numFmtId="0" fontId="0" fillId="0" borderId="22" xfId="0" applyFill="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13"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11" fillId="0" borderId="16"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alignment horizontal="center" vertical="top" wrapText="1"/>
    </xf>
    <xf numFmtId="49" fontId="3" fillId="0" borderId="16" xfId="0" applyNumberFormat="1" applyFont="1" applyFill="1" applyBorder="1" applyAlignment="1">
      <alignment horizontal="left" vertical="top" wrapText="1"/>
    </xf>
    <xf numFmtId="49" fontId="3" fillId="0" borderId="12" xfId="0" applyNumberFormat="1" applyFont="1" applyFill="1" applyBorder="1" applyAlignment="1">
      <alignment horizontal="left" vertical="top" wrapText="1"/>
    </xf>
    <xf numFmtId="49" fontId="3" fillId="0" borderId="6" xfId="0" applyNumberFormat="1" applyFont="1" applyFill="1" applyBorder="1" applyAlignment="1">
      <alignment horizontal="left" wrapText="1"/>
    </xf>
    <xf numFmtId="49" fontId="3" fillId="0" borderId="7" xfId="0" applyNumberFormat="1" applyFont="1" applyFill="1" applyBorder="1" applyAlignment="1">
      <alignment horizontal="left" wrapText="1"/>
    </xf>
    <xf numFmtId="0" fontId="3" fillId="0" borderId="33" xfId="0" applyFont="1" applyBorder="1" applyAlignment="1">
      <alignment horizontal="center" vertical="top"/>
    </xf>
    <xf numFmtId="0" fontId="3" fillId="0" borderId="25" xfId="0" applyFont="1" applyBorder="1" applyAlignment="1">
      <alignment horizontal="center" vertical="top"/>
    </xf>
    <xf numFmtId="0" fontId="11" fillId="3" borderId="1"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4" fillId="5" borderId="6" xfId="0" applyFont="1" applyFill="1" applyBorder="1" applyAlignment="1">
      <alignment vertical="center" wrapText="1"/>
    </xf>
    <xf numFmtId="0" fontId="14" fillId="5" borderId="7" xfId="0" applyFont="1" applyFill="1" applyBorder="1" applyAlignment="1">
      <alignment vertical="center" wrapText="1"/>
    </xf>
    <xf numFmtId="0" fontId="14" fillId="5" borderId="8" xfId="0" applyFont="1" applyFill="1" applyBorder="1" applyAlignment="1">
      <alignment vertical="center" wrapText="1"/>
    </xf>
    <xf numFmtId="0" fontId="14" fillId="5" borderId="9" xfId="0" applyFont="1" applyFill="1" applyBorder="1" applyAlignment="1">
      <alignment vertical="center" wrapText="1"/>
    </xf>
    <xf numFmtId="0" fontId="14" fillId="5" borderId="10" xfId="0" applyFont="1" applyFill="1" applyBorder="1" applyAlignment="1">
      <alignment vertical="center" wrapText="1"/>
    </xf>
    <xf numFmtId="0" fontId="14" fillId="5" borderId="11" xfId="0" applyFont="1" applyFill="1" applyBorder="1" applyAlignment="1">
      <alignment vertical="center" wrapText="1"/>
    </xf>
    <xf numFmtId="0" fontId="15" fillId="5" borderId="16" xfId="0" applyFont="1" applyFill="1" applyBorder="1" applyAlignment="1">
      <alignment vertical="center" wrapText="1"/>
    </xf>
    <xf numFmtId="0" fontId="15" fillId="5" borderId="13" xfId="0" applyFont="1" applyFill="1" applyBorder="1" applyAlignment="1">
      <alignment vertical="center" wrapText="1"/>
    </xf>
    <xf numFmtId="0" fontId="15" fillId="5" borderId="12" xfId="0" applyFont="1" applyFill="1" applyBorder="1" applyAlignment="1">
      <alignment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5" fillId="5" borderId="17"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4" fillId="0" borderId="17" xfId="0" applyFont="1" applyBorder="1" applyAlignment="1">
      <alignment vertical="center" wrapText="1"/>
    </xf>
    <xf numFmtId="0" fontId="14" fillId="0" borderId="14" xfId="0" applyFont="1" applyBorder="1" applyAlignment="1">
      <alignment vertical="center" wrapText="1"/>
    </xf>
  </cellXfs>
  <cellStyles count="1">
    <cellStyle name="Normal" xfId="0" builtinId="0"/>
  </cellStyles>
  <dxfs count="1138">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rgb="FF00B0F0"/>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rgb="FF00B050"/>
        </patternFill>
      </fill>
    </dxf>
    <dxf>
      <fill>
        <patternFill>
          <bgColor rgb="FFFF0000"/>
        </patternFill>
      </fill>
    </dxf>
    <dxf>
      <fill>
        <patternFill>
          <bgColor theme="7" tint="0.39994506668294322"/>
        </patternFill>
      </fill>
    </dxf>
    <dxf>
      <font>
        <color rgb="FF006100"/>
      </font>
      <fill>
        <patternFill>
          <bgColor theme="9" tint="0.39994506668294322"/>
        </patternFill>
      </fill>
    </dxf>
    <dxf>
      <fill>
        <patternFill>
          <bgColor theme="5" tint="0.59996337778862885"/>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rgb="FF00B0F0"/>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6848475" y="66675"/>
    <xdr:ext cx="1255504" cy="807720"/>
    <xdr:pic>
      <xdr:nvPicPr>
        <xdr:cNvPr id="2" name="Picture 1">
          <a:extLst>
            <a:ext uri="{FF2B5EF4-FFF2-40B4-BE49-F238E27FC236}">
              <a16:creationId xmlns:a16="http://schemas.microsoft.com/office/drawing/2014/main" id="{6B5690AC-526B-4845-94AE-FFEC01FB6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66675"/>
          <a:ext cx="1255504" cy="80772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beis/316/Industry/Bioenergy/Bioenergy%20Feedstocks%20Project/Final%20deliverables/Reports%20and%20supporting%20material/ED12678_MCA_ALL_v2.15%20of%2027Nov19%20with%20Table%20and%20version%20for%20repor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b24/AppData/Local/Microsoft/Windows/Temporary%20Internet%20Files/Content.Outlook/3KP1F0YM/19-09-19_GDE_ED12678_MCA_Energy%20crops_SC_G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b24/AppData/Local/Microsoft/Windows/Temporary%20Internet%20Files/Content.Outlook/3KP1F0YM/ED12678_MCA_Energy%20crops_v1.7%20SC%2030.09.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forestresearch-my.sharepoint.com/personal/geoff_hogan_forestresearch_gov_uk/Documents/Documents/HomeDrive/Documents/Projects/BEIS%20ISBF/Task%202/ED12678_MCA_Energy%20crops_v2.0_for%20worksho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Delivery\Projects\IAU\ENERGY\ED12678%20Bioenergy%20feedstocks%20feasibility%20study%20BEIS%20_HumphrisBach\3%20Project%20Delivery\4%20Tasks\Task%202%20MCA\2%20MCA\ED12678_MCA_Forestry_v2.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Delivery\Projects\IAU\ENERGY\ED12678%20Bioenergy%20feedstocks%20feasibility%20study%20BEIS%20_HumphrisBach\3%20Project%20Delivery\4%20Tasks\Task%202%20MCA\2%20MCA\ED12678_MCA_ALL_v2.16%20of%2019Nov19_JB%20trial%20vsu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elivery\Projects\IAU\ENERGY\ED12678%20Bioenergy%20feedstocks%20feasibility%20study%20BEIS%20_HumphrisBach\3%20Project%20Delivery\4%20Tasks\Task%202%20MCA\2%20MCA\ED12678_MCA_Energy%20crops_0.6db_bf_forest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b24/Documents/Comments%20from%20partners/MCA_Forestry_v1.1_screening%20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24/Desktop/Copy%20of%20ED12678_MCA_Energy%20crops_v1.0_DRAFT_Partners%20SC%20UTG%20v4%201909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tresearch-my.sharepoint.com/personal/geoff_hogan_forestresearch_gov_uk/Documents/Documents/HomeDrive/Documents/Projects/BEIS%20ISBF/Task%202/ED12678_MCA_Energy%20crops_v1.3_DRAFT_dbs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restresearch-my.sharepoint.com/personal/geoff_hogan_forestresearch_gov_uk/Documents/Documents/HomeDrive/Documents/Projects/BEIS%20ISBF/Task%202/ED12678_MCA_Energy%20crops_v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elivery\Projects\IAU\ENERGY\ED12678%20Bioenergy%20feedstocks%20feasibility%20study%20BEIS%20_HumphrisBach\3%20Project%20Delivery\4%20Tasks\Task%202%20MCA\2%20MCA\ED12678_MCA_Energy%20crops_v1.3_DRAFT_dbs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b24\Desktop\Copy%20of%20ED12678_MCA_Energy%20crops_v1.0_DRAFT_Partners%20SC%20UTG%20v4%201909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b24/AppData/Local/Microsoft/Windows/Temporary%20Internet%20Files/Content.Outlook/3KP1F0YM/20-09-19_GDE_ED12678_MCA_Energy%20crops_SC_GE_RR%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b24/AppData/Local/Microsoft/Windows/Temporary%20Internet%20Files/Content.Outlook/3KP1F0YM/ED12678_MCA_Energy%20crops_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ll"/>
      <sheetName val="Group 1"/>
      <sheetName val="Group 2"/>
      <sheetName val="Group 3"/>
      <sheetName val="Group 4"/>
      <sheetName val="Group 5"/>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egend"/>
      <sheetName val="Screening"/>
      <sheetName val="Assess."/>
      <sheetName val="Barriers"/>
      <sheetName val="TRL"/>
      <sheetName val="Sheet1"/>
      <sheetName val="Background info"/>
      <sheetName val="Info_Crop"/>
      <sheetName val="Info_Innov."/>
    </sheetNames>
    <sheetDataSet>
      <sheetData sheetId="0"/>
      <sheetData sheetId="1"/>
      <sheetData sheetId="2">
        <row r="9">
          <cell r="A9" t="str">
            <v>M-B-1</v>
          </cell>
        </row>
      </sheetData>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Screening"/>
      <sheetName val="MCA all innovations"/>
      <sheetName val="Sheet2"/>
      <sheetName val="Sheet3"/>
      <sheetName val="Sheet3 (2)"/>
      <sheetName val="MCA project &lt;= 3 years duration"/>
      <sheetName val="MCA project &gt; 3 years duration"/>
      <sheetName val="All &lt;= 3 years duration ranked "/>
      <sheetName val="EC &lt;= 5 years duration ranked"/>
      <sheetName val="F &lt;= 5 years duration ranked"/>
      <sheetName val="Legend"/>
      <sheetName val="GHG Sensitivity scores"/>
      <sheetName val="Barriers"/>
      <sheetName val="TRL"/>
      <sheetName val="Sheet1"/>
      <sheetName val="Background info"/>
      <sheetName val="Info_Crop"/>
      <sheetName val="Info_In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5">
          <cell r="B5" t="str">
            <v xml:space="preserve">GHG scores </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Info_Crop"/>
      <sheetName val="Info_Innov."/>
      <sheetName val="Screening"/>
      <sheetName val="Assess."/>
      <sheetName val="Barriers"/>
      <sheetName val="TRL"/>
      <sheetName val="Background info"/>
      <sheetName val="Dropdown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egend"/>
      <sheetName val="Screening"/>
      <sheetName val="Assess."/>
      <sheetName val="Barriers"/>
      <sheetName val="TRL"/>
      <sheetName val="Background info"/>
      <sheetName val="Info_Crop"/>
      <sheetName val="Info_In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egend"/>
      <sheetName val="Screening"/>
      <sheetName val="Assess."/>
      <sheetName val="Barriers"/>
      <sheetName val="TRL"/>
      <sheetName val="Background info"/>
      <sheetName val="Info_Crop"/>
      <sheetName val="Info_In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egend"/>
      <sheetName val="Screening"/>
      <sheetName val="Assess."/>
      <sheetName val="Barriers"/>
      <sheetName val="TRL"/>
      <sheetName val="Background info"/>
      <sheetName val="Info_Crop"/>
      <sheetName val="Info_In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Bates, Judith" id="{8D150206-76BF-4126-BCF1-36D2130CA2F6}" userId="S::Judith.Bates@ricardo.com::8d6b71eb-ba22-4a27-97a0-26e46217e9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19-10-31T14:45:00.90" personId="{8D150206-76BF-4126-BCF1-36D2130CA2F6}" id="{F5926920-03DD-4545-B10F-2E6FAC6552C0}">
    <text>Notes suggest this description should be changed but can't work out high - also does this need splitting into two options that are scored separately or can we retain as one</text>
  </threadedComment>
  <threadedComment ref="AU20" dT="2019-10-31T15:18:15.78" personId="{8D150206-76BF-4126-BCF1-36D2130CA2F6}" id="{35DB68BE-7B11-428D-BF59-D37652A4D3F4}">
    <text>Suggest that is this is mared with a ? then it is highely uncertain - would like to remove ? from this ascoring so can we give it either a - or x?</text>
  </threadedComment>
  <threadedComment ref="AZ20" dT="2019-10-31T15:23:23.21" personId="{8D150206-76BF-4126-BCF1-36D2130CA2F6}" id="{1F228B2E-5BD2-4A86-9AFF-C387925442EF}">
    <text>no input at workshop - have put at 3-5 years to be on conservative side but could be longer ?  wiould thnk something could be done within 5 years</text>
  </threadedComment>
  <threadedComment ref="AZ21" dT="2019-10-31T14:33:23.47" personId="{8D150206-76BF-4126-BCF1-36D2130CA2F6}" id="{1CAD4E9D-E399-407D-AFC8-A019F313137D}">
    <text>Workshop suggested in afternoon session could be combined with option 19 - however seems quite discrete so still socred separately here</text>
  </threadedComment>
  <threadedComment ref="BE21" dT="2019-10-31T14:33:23.47" personId="{8D150206-76BF-4126-BCF1-36D2130CA2F6}" id="{552B75C5-C804-4963-8C96-F4F9E0D90803}">
    <text>Workshop suggested in afternoon session could be combined with option 19 - however seems quite discrete so still scored separately here</text>
  </threadedComment>
  <threadedComment ref="BI21" dT="2019-10-31T14:33:23.47" personId="{8D150206-76BF-4126-BCF1-36D2130CA2F6}" id="{165A3DAA-63B5-4DE0-B9B1-50F036C81C7D}">
    <text>Workshop suggested in afternoon session could be combined with option 19 - however seems quite discrete so still scored separately here</text>
  </threadedComment>
  <threadedComment ref="J22" dT="2019-10-31T14:03:38.90" personId="{8D150206-76BF-4126-BCF1-36D2130CA2F6}" id="{A142175F-C7CB-4101-8BCE-1D7241C2EABC}">
    <text>Assigned one tick - is possible that if land bought into production has lower value overall cost of production will come down ; however tneed to be aware that such marginal areas may have lower yields so impact on cost may not be that significant</text>
  </threadedComment>
  <threadedComment ref="AZ24" dT="2019-10-31T15:23:23.21" personId="{8D150206-76BF-4126-BCF1-36D2130CA2F6}" id="{B5BB6015-BF29-4A58-BDF1-805F35FC17DE}">
    <text>no input at workshop - have put at 3-5 years to be on conservative side but could be longer ?  wiould thnk something could be done within 5 years</text>
  </threadedComment>
  <threadedComment ref="BE27" dT="2019-10-31T14:28:39.53" personId="{8D150206-76BF-4126-BCF1-36D2130CA2F6}" id="{C29050AF-5CEE-43D0-82B7-C8E03E6BCFA3}">
    <text>Not assessed at workshop as thought there woud be no interest from supply chain - assessed as Medium - please check - could it potentially be large?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19-10-31T14:45:00.90" personId="{8D150206-76BF-4126-BCF1-36D2130CA2F6}" id="{D31AE32B-5418-4678-9D6D-4762EA6C82EE}">
    <text>Notes suggest this description should be changed but can't work out high - also does this need splitting into two options that are scored separately or can we retain as one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19-10-31T14:45:00.90" personId="{8D150206-76BF-4126-BCF1-36D2130CA2F6}" id="{89D9ABEC-8749-4BD1-8738-FDA0D8414090}">
    <text>Notes suggest this description should be changed but can't work out high - also does this need splitting into two options that are scored separately or can we retain as one</text>
  </threadedComment>
</ThreadedComments>
</file>

<file path=xl/threadedComments/threadedComment4.xml><?xml version="1.0" encoding="utf-8"?>
<ThreadedComments xmlns="http://schemas.microsoft.com/office/spreadsheetml/2018/threadedcomments" xmlns:x="http://schemas.openxmlformats.org/spreadsheetml/2006/main">
  <threadedComment ref="F7" dT="2019-10-31T14:45:00.90" personId="{8D150206-76BF-4126-BCF1-36D2130CA2F6}" id="{D7D53E6D-106D-4645-B44F-40A05BCBBB5F}">
    <text>Notes suggest this description should be changed but can't work out high - also does this need splitting into two options that are scored separately or can we retain as one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9207-7680-432A-ADAE-520E0ADB7796}">
  <dimension ref="A1:E50"/>
  <sheetViews>
    <sheetView tabSelected="1" workbookViewId="0">
      <selection activeCell="B12" sqref="B12"/>
    </sheetView>
  </sheetViews>
  <sheetFormatPr defaultColWidth="10.26953125" defaultRowHeight="14.75" x14ac:dyDescent="0.75"/>
  <cols>
    <col min="1" max="1" width="19.1328125" style="40" customWidth="1"/>
    <col min="2" max="2" width="77.86328125" style="40" customWidth="1"/>
    <col min="3" max="3" width="10.7265625" style="38" bestFit="1" customWidth="1"/>
    <col min="4" max="16384" width="10.26953125" style="38"/>
  </cols>
  <sheetData>
    <row r="1" spans="1:4" x14ac:dyDescent="0.75">
      <c r="A1" s="350" t="s">
        <v>0</v>
      </c>
      <c r="B1" s="351" t="s">
        <v>1</v>
      </c>
      <c r="C1" s="37"/>
      <c r="D1" s="37"/>
    </row>
    <row r="2" spans="1:4" ht="15.5" thickBot="1" x14ac:dyDescent="0.9">
      <c r="A2" s="39"/>
      <c r="B2" s="39"/>
      <c r="C2" s="37"/>
      <c r="D2" s="37"/>
    </row>
    <row r="3" spans="1:4" x14ac:dyDescent="0.75">
      <c r="A3" s="352" t="s">
        <v>2</v>
      </c>
      <c r="B3" s="353" t="s">
        <v>3</v>
      </c>
      <c r="C3" s="37"/>
      <c r="D3" s="37"/>
    </row>
    <row r="4" spans="1:4" ht="65.75" x14ac:dyDescent="0.75">
      <c r="A4" s="354" t="s">
        <v>4</v>
      </c>
      <c r="B4" s="348" t="s">
        <v>1854</v>
      </c>
      <c r="C4" s="37"/>
      <c r="D4" s="37"/>
    </row>
    <row r="5" spans="1:4" x14ac:dyDescent="0.75">
      <c r="A5" s="355" t="s">
        <v>5</v>
      </c>
      <c r="B5" s="356">
        <v>43972</v>
      </c>
      <c r="C5" s="37"/>
      <c r="D5" s="37"/>
    </row>
    <row r="6" spans="1:4" x14ac:dyDescent="0.75">
      <c r="A6" s="271"/>
      <c r="B6" s="271"/>
      <c r="C6" s="37"/>
      <c r="D6" s="37"/>
    </row>
    <row r="46" spans="5:5" x14ac:dyDescent="0.75">
      <c r="E46" s="349"/>
    </row>
    <row r="47" spans="5:5" x14ac:dyDescent="0.75">
      <c r="E47" s="349"/>
    </row>
    <row r="48" spans="5:5" x14ac:dyDescent="0.75">
      <c r="E48" s="349"/>
    </row>
    <row r="49" spans="5:5" x14ac:dyDescent="0.75">
      <c r="E49" s="349"/>
    </row>
    <row r="50" spans="5:5" x14ac:dyDescent="0.75">
      <c r="E50" s="349"/>
    </row>
  </sheetData>
  <conditionalFormatting sqref="E46:E50">
    <cfRule type="cellIs" dxfId="1137" priority="7" operator="equal">
      <formula>"?"</formula>
    </cfRule>
  </conditionalFormatting>
  <pageMargins left="0.7" right="0.7" top="0.75" bottom="0.75" header="0.3" footer="0.3"/>
  <pageSetup paperSize="9"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3E7A26B7-2C39-468E-B65F-97546EA6BE0F}">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283AC2FE-7D90-4A06-A4F2-D7BA4CF074B7}">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FA4482B0-DD19-46D3-9077-B636519837BB}">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787E9F12-2C0F-495A-864D-A2447ABC1047}">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5CAB2E69-3968-4D01-98A5-4981520E3FAD}">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84D4567C-056F-4B00-8994-6F7C2DA025C8}">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E46:E50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BF81-7BE4-436A-9447-02FE49EC2E18}">
  <sheetPr>
    <tabColor theme="9" tint="-0.249977111117893"/>
  </sheetPr>
  <dimension ref="A2:AQ67"/>
  <sheetViews>
    <sheetView workbookViewId="0"/>
  </sheetViews>
  <sheetFormatPr defaultColWidth="9.1328125" defaultRowHeight="14.75" x14ac:dyDescent="0.75"/>
  <cols>
    <col min="1" max="1" width="11.54296875" style="48" customWidth="1"/>
    <col min="2" max="2" width="18.40625" style="48" customWidth="1"/>
    <col min="3" max="3" width="38.26953125" style="48" customWidth="1"/>
    <col min="4" max="4" width="80.86328125" style="48" customWidth="1"/>
    <col min="5" max="5" width="4" style="48" customWidth="1"/>
    <col min="6" max="12" width="4.26953125" style="48" customWidth="1"/>
    <col min="13" max="24" width="3.86328125" style="48" customWidth="1"/>
    <col min="25" max="42" width="4.7265625" style="48" customWidth="1"/>
    <col min="43" max="43" width="61.40625" style="49" customWidth="1"/>
    <col min="44" max="16384" width="9.1328125" style="48"/>
  </cols>
  <sheetData>
    <row r="2" spans="1:43" x14ac:dyDescent="0.75">
      <c r="A2" s="50" t="s">
        <v>1560</v>
      </c>
      <c r="B2" s="50"/>
    </row>
    <row r="3" spans="1:43" x14ac:dyDescent="0.75">
      <c r="C3" s="76" t="s">
        <v>1561</v>
      </c>
    </row>
    <row r="4" spans="1:43" x14ac:dyDescent="0.75">
      <c r="C4" s="76" t="s">
        <v>1562</v>
      </c>
    </row>
    <row r="5" spans="1:43" x14ac:dyDescent="0.75">
      <c r="C5" s="76" t="s">
        <v>1563</v>
      </c>
    </row>
    <row r="6" spans="1:43" x14ac:dyDescent="0.75">
      <c r="A6" s="76"/>
      <c r="B6" s="76"/>
      <c r="E6" s="459" t="s">
        <v>1564</v>
      </c>
      <c r="F6" s="459"/>
      <c r="G6" s="459"/>
      <c r="H6" s="459"/>
      <c r="I6" s="459"/>
      <c r="J6" s="459"/>
      <c r="K6" s="459"/>
      <c r="L6" s="459"/>
      <c r="M6" s="459"/>
      <c r="N6" s="459"/>
      <c r="O6" s="459"/>
      <c r="P6" s="459"/>
      <c r="Q6" s="459"/>
      <c r="R6" s="459"/>
      <c r="S6" s="459"/>
      <c r="T6" s="459"/>
      <c r="U6" s="459"/>
      <c r="V6" s="459"/>
      <c r="W6" s="459"/>
      <c r="X6" s="459"/>
      <c r="Y6" s="458" t="s">
        <v>1565</v>
      </c>
      <c r="Z6" s="459"/>
      <c r="AA6" s="459"/>
      <c r="AB6" s="459"/>
      <c r="AC6" s="458" t="s">
        <v>1566</v>
      </c>
      <c r="AD6" s="459"/>
      <c r="AE6" s="459"/>
      <c r="AF6" s="459"/>
      <c r="AG6" s="459"/>
      <c r="AH6" s="459"/>
      <c r="AI6" s="458" t="s">
        <v>1567</v>
      </c>
      <c r="AJ6" s="459"/>
      <c r="AK6" s="459"/>
      <c r="AL6" s="459"/>
      <c r="AM6" s="459"/>
      <c r="AN6" s="459"/>
      <c r="AO6" s="459"/>
      <c r="AP6" s="459"/>
    </row>
    <row r="7" spans="1:43" s="68" customFormat="1" ht="366.75" customHeight="1" x14ac:dyDescent="0.75">
      <c r="A7" s="66" t="s">
        <v>11</v>
      </c>
      <c r="B7" s="66" t="s">
        <v>595</v>
      </c>
      <c r="C7" s="67" t="s">
        <v>1568</v>
      </c>
      <c r="D7" s="67" t="s">
        <v>4</v>
      </c>
      <c r="E7" s="98" t="s">
        <v>1569</v>
      </c>
      <c r="F7" s="98" t="s">
        <v>1570</v>
      </c>
      <c r="G7" s="98" t="s">
        <v>1571</v>
      </c>
      <c r="H7" s="98" t="s">
        <v>1572</v>
      </c>
      <c r="I7" s="98" t="s">
        <v>1573</v>
      </c>
      <c r="J7" s="98" t="s">
        <v>1574</v>
      </c>
      <c r="K7" s="98" t="s">
        <v>1575</v>
      </c>
      <c r="L7" s="98" t="s">
        <v>1576</v>
      </c>
      <c r="M7" s="98" t="s">
        <v>1577</v>
      </c>
      <c r="N7" s="99" t="s">
        <v>1578</v>
      </c>
      <c r="O7" s="99" t="s">
        <v>1579</v>
      </c>
      <c r="P7" s="99" t="s">
        <v>1580</v>
      </c>
      <c r="Q7" s="99" t="s">
        <v>1581</v>
      </c>
      <c r="R7" s="100" t="s">
        <v>1582</v>
      </c>
      <c r="S7" s="100" t="s">
        <v>1583</v>
      </c>
      <c r="T7" s="100" t="s">
        <v>1584</v>
      </c>
      <c r="U7" s="100" t="s">
        <v>1585</v>
      </c>
      <c r="V7" s="100" t="s">
        <v>1586</v>
      </c>
      <c r="W7" s="100" t="s">
        <v>1587</v>
      </c>
      <c r="X7" s="101" t="s">
        <v>1588</v>
      </c>
      <c r="Y7" s="102" t="s">
        <v>1589</v>
      </c>
      <c r="Z7" s="102" t="s">
        <v>1590</v>
      </c>
      <c r="AA7" s="102" t="s">
        <v>1591</v>
      </c>
      <c r="AB7" s="102" t="s">
        <v>1592</v>
      </c>
      <c r="AC7" s="103" t="s">
        <v>1593</v>
      </c>
      <c r="AD7" s="103" t="s">
        <v>1594</v>
      </c>
      <c r="AE7" s="103" t="s">
        <v>1595</v>
      </c>
      <c r="AF7" s="103" t="s">
        <v>1596</v>
      </c>
      <c r="AG7" s="103" t="s">
        <v>1597</v>
      </c>
      <c r="AH7" s="103" t="s">
        <v>1598</v>
      </c>
      <c r="AI7" s="104" t="s">
        <v>1599</v>
      </c>
      <c r="AJ7" s="104" t="s">
        <v>1600</v>
      </c>
      <c r="AK7" s="104" t="s">
        <v>1601</v>
      </c>
      <c r="AL7" s="104" t="s">
        <v>1602</v>
      </c>
      <c r="AM7" s="104" t="s">
        <v>1603</v>
      </c>
      <c r="AN7" s="104" t="s">
        <v>1604</v>
      </c>
      <c r="AO7" s="104" t="s">
        <v>1605</v>
      </c>
      <c r="AP7" s="104" t="s">
        <v>1606</v>
      </c>
      <c r="AQ7" s="89" t="s">
        <v>1607</v>
      </c>
    </row>
    <row r="8" spans="1:43" s="65" customFormat="1" ht="132.75" x14ac:dyDescent="0.75">
      <c r="A8" s="84" t="s">
        <v>37</v>
      </c>
      <c r="B8" s="84" t="str">
        <f>VLOOKUP(A8,Screening!$A$9:$R$109,2,FALSE)</f>
        <v>Miscanthus</v>
      </c>
      <c r="C8" s="85" t="str">
        <f>VLOOKUP(A8,Screening!$A$9:$R$109,3,FALSE)</f>
        <v>Increasing yield and resilience in new varieties</v>
      </c>
      <c r="D8" s="82" t="str">
        <f>VLOOKUP(A8,Screening!$A$9:$R$109,4,FALSE)</f>
        <v>Breeding/screening for rhizome cultivars with improved traits for: yield, climate, high multiplication potential, potential for growth on marginal/contaminated land, stress resilience (drought, flood, frost, marginal land) or non-invasive hybrids including multi-site trials to test traits of interest
This also includes option of subsequently ffollowing plantlet pathways, grown from initial feedstock
Could focus on screening given extensive breeding already undertaken in US</v>
      </c>
      <c r="E8" s="65" t="s">
        <v>682</v>
      </c>
      <c r="F8" s="65" t="s">
        <v>682</v>
      </c>
      <c r="G8" s="65" t="s">
        <v>680</v>
      </c>
      <c r="H8" s="65" t="s">
        <v>682</v>
      </c>
      <c r="I8" s="65" t="s">
        <v>682</v>
      </c>
      <c r="J8" s="65" t="s">
        <v>680</v>
      </c>
      <c r="K8" s="65" t="s">
        <v>682</v>
      </c>
      <c r="L8" s="65" t="s">
        <v>682</v>
      </c>
      <c r="M8" s="65" t="s">
        <v>682</v>
      </c>
      <c r="N8" s="65" t="s">
        <v>682</v>
      </c>
      <c r="O8" s="65" t="s">
        <v>682</v>
      </c>
      <c r="P8" s="65" t="s">
        <v>682</v>
      </c>
      <c r="Q8" s="65" t="s">
        <v>682</v>
      </c>
      <c r="R8" s="65" t="s">
        <v>680</v>
      </c>
      <c r="S8" s="65" t="s">
        <v>682</v>
      </c>
      <c r="T8" s="65" t="s">
        <v>682</v>
      </c>
      <c r="U8" s="65" t="s">
        <v>709</v>
      </c>
      <c r="V8" s="65" t="s">
        <v>682</v>
      </c>
      <c r="W8" s="65" t="s">
        <v>680</v>
      </c>
      <c r="X8" s="65" t="s">
        <v>682</v>
      </c>
      <c r="Y8" s="65" t="s">
        <v>682</v>
      </c>
      <c r="Z8" s="65" t="s">
        <v>682</v>
      </c>
      <c r="AA8" s="65" t="s">
        <v>682</v>
      </c>
      <c r="AB8" s="65" t="s">
        <v>682</v>
      </c>
      <c r="AC8" s="65" t="s">
        <v>682</v>
      </c>
      <c r="AD8" s="65" t="s">
        <v>682</v>
      </c>
      <c r="AE8" s="65" t="s">
        <v>682</v>
      </c>
      <c r="AF8" s="65" t="s">
        <v>680</v>
      </c>
      <c r="AG8" s="65" t="s">
        <v>682</v>
      </c>
      <c r="AH8" s="65" t="s">
        <v>682</v>
      </c>
      <c r="AI8" s="65" t="s">
        <v>682</v>
      </c>
      <c r="AJ8" s="65" t="s">
        <v>682</v>
      </c>
      <c r="AK8" s="65" t="s">
        <v>682</v>
      </c>
      <c r="AL8" s="65" t="s">
        <v>682</v>
      </c>
      <c r="AM8" s="65" t="s">
        <v>709</v>
      </c>
      <c r="AN8" s="65" t="s">
        <v>709</v>
      </c>
      <c r="AO8" s="65" t="s">
        <v>682</v>
      </c>
      <c r="AP8" s="65" t="s">
        <v>682</v>
      </c>
    </row>
    <row r="9" spans="1:43" s="65" customFormat="1" ht="44.25" x14ac:dyDescent="0.75">
      <c r="A9" s="84" t="s">
        <v>53</v>
      </c>
      <c r="B9" s="84" t="str">
        <f>VLOOKUP(A9,Screening!$A$9:$R$109,2,FALSE)</f>
        <v>SRC</v>
      </c>
      <c r="C9" s="85" t="str">
        <f>VLOOKUP(A9,Screening!$A$9:$R$109,3,FALSE)</f>
        <v>Increasing yield and resilience in new varieties</v>
      </c>
      <c r="D9" s="82" t="str">
        <f>VLOOKUP(A9,Screening!$A$9:$R$109,4,FALSE)</f>
        <v>Breeding/screening for range of traits: improved yield, climate and stress resilience (drought, flood, frost, marginal land), growth on contaminated land, biochemical varieties, delayed bud-burst, combustion qualtiies of product, palatabilty of crop to reduce damage by grazing</v>
      </c>
      <c r="E9" s="65" t="s">
        <v>682</v>
      </c>
      <c r="F9" s="65" t="s">
        <v>682</v>
      </c>
      <c r="G9" s="65" t="s">
        <v>680</v>
      </c>
      <c r="H9" s="69" t="s">
        <v>682</v>
      </c>
      <c r="I9" s="65" t="s">
        <v>680</v>
      </c>
      <c r="J9" s="65" t="s">
        <v>680</v>
      </c>
      <c r="K9" s="65" t="s">
        <v>682</v>
      </c>
      <c r="L9" s="65" t="s">
        <v>682</v>
      </c>
      <c r="M9" s="65" t="s">
        <v>682</v>
      </c>
      <c r="N9" s="65" t="s">
        <v>682</v>
      </c>
      <c r="O9" s="65" t="s">
        <v>680</v>
      </c>
      <c r="Q9" s="65" t="s">
        <v>682</v>
      </c>
      <c r="R9" s="65" t="s">
        <v>682</v>
      </c>
      <c r="S9" s="65" t="s">
        <v>682</v>
      </c>
      <c r="T9" s="65" t="s">
        <v>682</v>
      </c>
      <c r="U9" s="65" t="s">
        <v>682</v>
      </c>
      <c r="V9" s="65" t="s">
        <v>682</v>
      </c>
      <c r="W9" s="65" t="s">
        <v>682</v>
      </c>
      <c r="X9" s="65" t="s">
        <v>682</v>
      </c>
      <c r="Y9" s="65" t="s">
        <v>682</v>
      </c>
      <c r="Z9" s="65" t="s">
        <v>682</v>
      </c>
      <c r="AA9" s="65" t="s">
        <v>682</v>
      </c>
      <c r="AB9" s="65" t="s">
        <v>682</v>
      </c>
      <c r="AC9" s="65" t="s">
        <v>682</v>
      </c>
      <c r="AD9" s="65" t="s">
        <v>682</v>
      </c>
      <c r="AE9" s="65" t="s">
        <v>682</v>
      </c>
      <c r="AF9" s="65" t="s">
        <v>680</v>
      </c>
      <c r="AG9" s="65" t="s">
        <v>682</v>
      </c>
      <c r="AH9" s="65" t="s">
        <v>682</v>
      </c>
      <c r="AI9" s="65" t="s">
        <v>682</v>
      </c>
      <c r="AJ9" s="65" t="s">
        <v>682</v>
      </c>
      <c r="AK9" s="65" t="s">
        <v>682</v>
      </c>
      <c r="AL9" s="65" t="s">
        <v>682</v>
      </c>
      <c r="AM9" s="65" t="s">
        <v>709</v>
      </c>
      <c r="AN9" s="65" t="s">
        <v>709</v>
      </c>
      <c r="AO9" s="65" t="s">
        <v>682</v>
      </c>
      <c r="AP9" s="65" t="s">
        <v>682</v>
      </c>
    </row>
    <row r="10" spans="1:43" s="65" customFormat="1" ht="44.25" x14ac:dyDescent="0.75">
      <c r="A10" s="84" t="s">
        <v>61</v>
      </c>
      <c r="B10" s="84" t="str">
        <f>VLOOKUP(A10,Screening!$A$9:$R$109,2,FALSE)</f>
        <v>Miscanthus</v>
      </c>
      <c r="C10" s="85" t="str">
        <f>VLOOKUP(A10,Screening!$A$9:$R$109,3,FALSE)</f>
        <v>Scaling up production of planting materials</v>
      </c>
      <c r="D10" s="82" t="str">
        <f>VLOOKUP(A10,Screening!$A$9:$R$109,4,FALSE)</f>
        <v>Adapted machinery methods for Miscanthus seed production
Incorporates investment in sites and machinery</v>
      </c>
      <c r="E10" s="65" t="s">
        <v>682</v>
      </c>
      <c r="F10" s="65" t="s">
        <v>682</v>
      </c>
      <c r="G10" s="65" t="s">
        <v>682</v>
      </c>
      <c r="H10" s="65" t="s">
        <v>682</v>
      </c>
      <c r="I10" s="65" t="s">
        <v>682</v>
      </c>
      <c r="J10" s="65" t="s">
        <v>682</v>
      </c>
      <c r="K10" s="65" t="s">
        <v>682</v>
      </c>
      <c r="L10" s="65" t="s">
        <v>682</v>
      </c>
      <c r="M10" s="65" t="s">
        <v>682</v>
      </c>
      <c r="N10" s="65" t="s">
        <v>682</v>
      </c>
      <c r="O10" s="65" t="s">
        <v>682</v>
      </c>
      <c r="P10" s="65" t="s">
        <v>682</v>
      </c>
      <c r="Q10" s="65" t="s">
        <v>682</v>
      </c>
      <c r="R10" s="65" t="s">
        <v>682</v>
      </c>
      <c r="S10" s="65" t="s">
        <v>680</v>
      </c>
      <c r="T10" s="65" t="s">
        <v>682</v>
      </c>
      <c r="U10" s="65" t="s">
        <v>680</v>
      </c>
      <c r="V10" s="65" t="s">
        <v>682</v>
      </c>
      <c r="W10" s="65" t="s">
        <v>682</v>
      </c>
      <c r="X10" s="65" t="s">
        <v>682</v>
      </c>
      <c r="Y10" s="65" t="s">
        <v>682</v>
      </c>
      <c r="Z10" s="65" t="s">
        <v>682</v>
      </c>
      <c r="AA10" s="65" t="s">
        <v>682</v>
      </c>
      <c r="AB10" s="65" t="s">
        <v>682</v>
      </c>
      <c r="AC10" s="65" t="s">
        <v>682</v>
      </c>
      <c r="AD10" s="65" t="s">
        <v>682</v>
      </c>
      <c r="AE10" s="65" t="s">
        <v>682</v>
      </c>
      <c r="AF10" s="65" t="s">
        <v>682</v>
      </c>
      <c r="AG10" s="65" t="s">
        <v>682</v>
      </c>
      <c r="AH10" s="65" t="s">
        <v>682</v>
      </c>
      <c r="AI10" s="65" t="s">
        <v>682</v>
      </c>
      <c r="AJ10" s="65" t="s">
        <v>682</v>
      </c>
      <c r="AK10" s="65" t="s">
        <v>682</v>
      </c>
      <c r="AL10" s="65" t="s">
        <v>682</v>
      </c>
      <c r="AM10" s="65" t="s">
        <v>682</v>
      </c>
      <c r="AN10" s="65" t="s">
        <v>709</v>
      </c>
      <c r="AO10" s="65" t="s">
        <v>682</v>
      </c>
      <c r="AP10" s="65" t="s">
        <v>682</v>
      </c>
    </row>
    <row r="11" spans="1:43" s="65" customFormat="1" ht="29.5" x14ac:dyDescent="0.75">
      <c r="A11" s="84" t="s">
        <v>71</v>
      </c>
      <c r="B11" s="84" t="str">
        <f>VLOOKUP(A11,Screening!$A$9:$R$109,2,FALSE)</f>
        <v>Miscanthus</v>
      </c>
      <c r="C11" s="85" t="str">
        <f>VLOOKUP(A11,Screening!$A$9:$R$109,3,FALSE)</f>
        <v>Scaling up production of planting materials</v>
      </c>
      <c r="D11" s="82" t="str">
        <f>VLOOKUP(A11,Screening!$A$9:$R$109,4,FALSE)</f>
        <v xml:space="preserve">Improved storage systems and treatments for plantlets / propogule material
</v>
      </c>
      <c r="E11" s="65" t="s">
        <v>682</v>
      </c>
      <c r="F11" s="65" t="s">
        <v>682</v>
      </c>
      <c r="G11" s="65" t="s">
        <v>682</v>
      </c>
      <c r="H11" s="65" t="s">
        <v>682</v>
      </c>
      <c r="I11" s="65" t="s">
        <v>682</v>
      </c>
      <c r="J11" s="65" t="s">
        <v>682</v>
      </c>
      <c r="K11" s="65" t="s">
        <v>682</v>
      </c>
      <c r="L11" s="65" t="s">
        <v>682</v>
      </c>
      <c r="M11" s="65" t="s">
        <v>682</v>
      </c>
      <c r="N11" s="65" t="s">
        <v>682</v>
      </c>
      <c r="O11" s="65" t="s">
        <v>682</v>
      </c>
      <c r="P11" s="65" t="s">
        <v>682</v>
      </c>
      <c r="Q11" s="65" t="s">
        <v>682</v>
      </c>
      <c r="R11" s="65" t="s">
        <v>682</v>
      </c>
      <c r="S11" s="65" t="s">
        <v>680</v>
      </c>
      <c r="T11" s="65" t="s">
        <v>682</v>
      </c>
      <c r="U11" s="65" t="s">
        <v>680</v>
      </c>
      <c r="V11" s="65" t="s">
        <v>682</v>
      </c>
      <c r="W11" s="65" t="s">
        <v>682</v>
      </c>
      <c r="X11" s="65" t="s">
        <v>682</v>
      </c>
      <c r="Y11" s="65" t="s">
        <v>682</v>
      </c>
      <c r="Z11" s="65" t="s">
        <v>682</v>
      </c>
      <c r="AA11" s="65" t="s">
        <v>682</v>
      </c>
      <c r="AB11" s="65" t="s">
        <v>682</v>
      </c>
      <c r="AC11" s="65" t="s">
        <v>682</v>
      </c>
      <c r="AD11" s="65" t="s">
        <v>682</v>
      </c>
      <c r="AE11" s="65" t="s">
        <v>682</v>
      </c>
      <c r="AF11" s="65" t="s">
        <v>682</v>
      </c>
      <c r="AG11" s="65" t="s">
        <v>682</v>
      </c>
      <c r="AH11" s="65" t="s">
        <v>682</v>
      </c>
      <c r="AI11" s="65" t="s">
        <v>682</v>
      </c>
      <c r="AJ11" s="65" t="s">
        <v>682</v>
      </c>
      <c r="AK11" s="65" t="s">
        <v>682</v>
      </c>
      <c r="AL11" s="65" t="s">
        <v>682</v>
      </c>
      <c r="AM11" s="65" t="s">
        <v>682</v>
      </c>
      <c r="AN11" s="65" t="s">
        <v>709</v>
      </c>
      <c r="AO11" s="65" t="s">
        <v>682</v>
      </c>
      <c r="AP11" s="65" t="s">
        <v>682</v>
      </c>
    </row>
    <row r="12" spans="1:43" s="65" customFormat="1" x14ac:dyDescent="0.75">
      <c r="A12" s="84" t="s">
        <v>79</v>
      </c>
      <c r="B12" s="84" t="str">
        <f>VLOOKUP(A12,Screening!$A$9:$R$109,2,FALSE)</f>
        <v>Miscanthus</v>
      </c>
      <c r="C12" s="85" t="str">
        <f>VLOOKUP(A12,Screening!$A$9:$R$109,3,FALSE)</f>
        <v>Scaling up production of planting materials</v>
      </c>
      <c r="D12" s="82" t="str">
        <f>VLOOKUP(A12,Screening!$A$9:$R$109,4,FALSE)</f>
        <v>Improved rhizome production, storage and transportation to maintain vigour</v>
      </c>
      <c r="E12" s="65" t="s">
        <v>682</v>
      </c>
      <c r="F12" s="65" t="s">
        <v>682</v>
      </c>
      <c r="G12" s="65" t="s">
        <v>682</v>
      </c>
      <c r="H12" s="65" t="s">
        <v>682</v>
      </c>
      <c r="I12" s="65" t="s">
        <v>682</v>
      </c>
      <c r="J12" s="65" t="s">
        <v>682</v>
      </c>
      <c r="K12" s="65" t="s">
        <v>682</v>
      </c>
      <c r="L12" s="65" t="s">
        <v>682</v>
      </c>
      <c r="M12" s="65" t="s">
        <v>682</v>
      </c>
      <c r="N12" s="65" t="s">
        <v>682</v>
      </c>
      <c r="O12" s="65" t="s">
        <v>682</v>
      </c>
      <c r="P12" s="65" t="s">
        <v>682</v>
      </c>
      <c r="Q12" s="65" t="s">
        <v>682</v>
      </c>
      <c r="R12" s="65" t="s">
        <v>682</v>
      </c>
      <c r="S12" s="65" t="s">
        <v>680</v>
      </c>
      <c r="T12" s="65" t="s">
        <v>682</v>
      </c>
      <c r="U12" s="65" t="s">
        <v>680</v>
      </c>
      <c r="V12" s="65" t="s">
        <v>682</v>
      </c>
      <c r="W12" s="65" t="s">
        <v>682</v>
      </c>
      <c r="X12" s="65" t="s">
        <v>682</v>
      </c>
      <c r="Y12" s="65" t="s">
        <v>682</v>
      </c>
      <c r="Z12" s="65" t="s">
        <v>682</v>
      </c>
      <c r="AA12" s="65" t="s">
        <v>682</v>
      </c>
      <c r="AB12" s="65" t="s">
        <v>682</v>
      </c>
      <c r="AC12" s="65" t="s">
        <v>682</v>
      </c>
      <c r="AD12" s="65" t="s">
        <v>682</v>
      </c>
      <c r="AE12" s="65" t="s">
        <v>682</v>
      </c>
      <c r="AF12" s="65" t="s">
        <v>682</v>
      </c>
      <c r="AG12" s="65" t="s">
        <v>682</v>
      </c>
      <c r="AH12" s="65" t="s">
        <v>682</v>
      </c>
      <c r="AI12" s="65" t="s">
        <v>682</v>
      </c>
      <c r="AJ12" s="65" t="s">
        <v>682</v>
      </c>
      <c r="AK12" s="65" t="s">
        <v>682</v>
      </c>
      <c r="AL12" s="65" t="s">
        <v>682</v>
      </c>
      <c r="AM12" s="65" t="s">
        <v>682</v>
      </c>
      <c r="AN12" s="65" t="s">
        <v>709</v>
      </c>
      <c r="AO12" s="65" t="s">
        <v>682</v>
      </c>
      <c r="AP12" s="65" t="s">
        <v>682</v>
      </c>
    </row>
    <row r="13" spans="1:43" s="65" customFormat="1" ht="29.5" x14ac:dyDescent="0.75">
      <c r="A13" s="84" t="s">
        <v>85</v>
      </c>
      <c r="B13" s="84" t="str">
        <f>VLOOKUP(A13,Screening!$A$9:$R$109,2,FALSE)</f>
        <v>Miscanthus</v>
      </c>
      <c r="C13" s="85" t="str">
        <f>VLOOKUP(A13,Screening!$A$9:$R$109,3,FALSE)</f>
        <v>Scaling up production of planting materials</v>
      </c>
      <c r="D13" s="82" t="str">
        <f>VLOOKUP(A13,Screening!$A$9:$R$109,4,FALSE)</f>
        <v>Improved propagation methods (microencapsulation of stem bud and stem sections) to reduce costs, increase scalability and improve establishment success</v>
      </c>
      <c r="E13" s="65" t="s">
        <v>682</v>
      </c>
      <c r="F13" s="65" t="s">
        <v>682</v>
      </c>
      <c r="G13" s="65" t="s">
        <v>682</v>
      </c>
      <c r="H13" s="65" t="s">
        <v>680</v>
      </c>
      <c r="I13" s="65" t="s">
        <v>682</v>
      </c>
      <c r="J13" s="65" t="s">
        <v>682</v>
      </c>
      <c r="K13" s="65" t="s">
        <v>682</v>
      </c>
      <c r="L13" s="65" t="s">
        <v>682</v>
      </c>
      <c r="M13" s="65" t="s">
        <v>682</v>
      </c>
      <c r="N13" s="65" t="s">
        <v>682</v>
      </c>
      <c r="O13" s="65" t="s">
        <v>682</v>
      </c>
      <c r="P13" s="65" t="s">
        <v>682</v>
      </c>
      <c r="Q13" s="65" t="s">
        <v>682</v>
      </c>
      <c r="R13" s="65" t="s">
        <v>682</v>
      </c>
      <c r="S13" s="65" t="s">
        <v>680</v>
      </c>
      <c r="T13" s="65" t="s">
        <v>682</v>
      </c>
      <c r="U13" s="65" t="s">
        <v>680</v>
      </c>
      <c r="V13" s="65" t="s">
        <v>682</v>
      </c>
      <c r="W13" s="65" t="s">
        <v>682</v>
      </c>
      <c r="X13" s="65" t="s">
        <v>682</v>
      </c>
      <c r="Y13" s="65" t="s">
        <v>682</v>
      </c>
      <c r="Z13" s="65" t="s">
        <v>682</v>
      </c>
      <c r="AA13" s="65" t="s">
        <v>682</v>
      </c>
      <c r="AB13" s="65" t="s">
        <v>682</v>
      </c>
      <c r="AC13" s="65" t="s">
        <v>682</v>
      </c>
      <c r="AD13" s="65" t="s">
        <v>682</v>
      </c>
      <c r="AE13" s="65" t="s">
        <v>682</v>
      </c>
      <c r="AF13" s="65" t="s">
        <v>682</v>
      </c>
      <c r="AG13" s="65" t="s">
        <v>682</v>
      </c>
      <c r="AH13" s="65" t="s">
        <v>682</v>
      </c>
      <c r="AI13" s="65" t="s">
        <v>682</v>
      </c>
      <c r="AJ13" s="65" t="s">
        <v>682</v>
      </c>
      <c r="AK13" s="65" t="s">
        <v>682</v>
      </c>
      <c r="AL13" s="65" t="s">
        <v>682</v>
      </c>
      <c r="AM13" s="65" t="s">
        <v>682</v>
      </c>
      <c r="AN13" s="65" t="s">
        <v>682</v>
      </c>
      <c r="AO13" s="65" t="s">
        <v>682</v>
      </c>
      <c r="AP13" s="65" t="s">
        <v>682</v>
      </c>
    </row>
    <row r="14" spans="1:43" s="65" customFormat="1" x14ac:dyDescent="0.75">
      <c r="A14" s="84" t="s">
        <v>1608</v>
      </c>
      <c r="B14" s="84" t="e">
        <f>VLOOKUP(A14,Screening!$A$9:$R$109,2,FALSE)</f>
        <v>#N/A</v>
      </c>
      <c r="C14" s="85" t="e">
        <f>VLOOKUP(A14,Screening!$A$9:$R$109,3,FALSE)</f>
        <v>#N/A</v>
      </c>
      <c r="D14" s="82" t="e">
        <f>VLOOKUP(A14,Screening!$A$9:$R$109,4,FALSE)</f>
        <v>#N/A</v>
      </c>
      <c r="E14" s="65" t="s">
        <v>682</v>
      </c>
      <c r="F14" s="65" t="s">
        <v>682</v>
      </c>
      <c r="G14" s="65" t="s">
        <v>682</v>
      </c>
      <c r="H14" s="65" t="s">
        <v>680</v>
      </c>
      <c r="I14" s="65" t="s">
        <v>682</v>
      </c>
      <c r="J14" s="65" t="s">
        <v>682</v>
      </c>
      <c r="K14" s="65" t="s">
        <v>682</v>
      </c>
      <c r="L14" s="65" t="s">
        <v>682</v>
      </c>
      <c r="M14" s="65" t="s">
        <v>682</v>
      </c>
      <c r="N14" s="65" t="s">
        <v>682</v>
      </c>
      <c r="O14" s="65" t="s">
        <v>682</v>
      </c>
      <c r="P14" s="65" t="s">
        <v>682</v>
      </c>
      <c r="Q14" s="65" t="s">
        <v>682</v>
      </c>
      <c r="R14" s="65" t="s">
        <v>682</v>
      </c>
      <c r="S14" s="65" t="s">
        <v>680</v>
      </c>
      <c r="T14" s="65" t="s">
        <v>682</v>
      </c>
      <c r="U14" s="65" t="s">
        <v>680</v>
      </c>
      <c r="V14" s="65" t="s">
        <v>682</v>
      </c>
      <c r="W14" s="65" t="s">
        <v>682</v>
      </c>
      <c r="X14" s="65" t="s">
        <v>682</v>
      </c>
      <c r="Y14" s="65" t="s">
        <v>682</v>
      </c>
      <c r="Z14" s="65" t="s">
        <v>682</v>
      </c>
      <c r="AA14" s="65" t="s">
        <v>682</v>
      </c>
      <c r="AB14" s="65" t="s">
        <v>682</v>
      </c>
      <c r="AC14" s="65" t="s">
        <v>682</v>
      </c>
      <c r="AD14" s="65" t="s">
        <v>682</v>
      </c>
      <c r="AE14" s="65" t="s">
        <v>682</v>
      </c>
      <c r="AF14" s="65" t="s">
        <v>682</v>
      </c>
      <c r="AG14" s="65" t="s">
        <v>682</v>
      </c>
      <c r="AH14" s="65" t="s">
        <v>682</v>
      </c>
      <c r="AI14" s="65" t="s">
        <v>682</v>
      </c>
      <c r="AJ14" s="65" t="s">
        <v>682</v>
      </c>
      <c r="AK14" s="65" t="s">
        <v>682</v>
      </c>
      <c r="AL14" s="65" t="s">
        <v>682</v>
      </c>
      <c r="AM14" s="65" t="s">
        <v>682</v>
      </c>
      <c r="AN14" s="65" t="s">
        <v>682</v>
      </c>
      <c r="AO14" s="65" t="s">
        <v>682</v>
      </c>
      <c r="AP14" s="65" t="s">
        <v>682</v>
      </c>
    </row>
    <row r="15" spans="1:43" s="65" customFormat="1" ht="29.5" x14ac:dyDescent="0.75">
      <c r="A15" s="84" t="s">
        <v>93</v>
      </c>
      <c r="B15" s="84" t="str">
        <f>VLOOKUP(A15,Screening!$A$9:$R$109,2,FALSE)</f>
        <v>SRC</v>
      </c>
      <c r="C15" s="85" t="str">
        <f>VLOOKUP(A15,Screening!$A$9:$R$109,3,FALSE)</f>
        <v>Scaling up production of planting materials</v>
      </c>
      <c r="D15" s="82" t="str">
        <f>VLOOKUP(A15,Screening!$A$9:$R$109,4,FALSE)</f>
        <v xml:space="preserve">Production sites for generating planting material need scaling up alongside innovative method development. </v>
      </c>
      <c r="E15" s="65" t="s">
        <v>682</v>
      </c>
      <c r="F15" s="65" t="s">
        <v>682</v>
      </c>
      <c r="G15" s="65" t="s">
        <v>682</v>
      </c>
      <c r="H15" s="65" t="s">
        <v>682</v>
      </c>
      <c r="I15" s="65" t="s">
        <v>682</v>
      </c>
      <c r="J15" s="65" t="s">
        <v>682</v>
      </c>
      <c r="K15" s="65" t="s">
        <v>682</v>
      </c>
      <c r="L15" s="65" t="s">
        <v>682</v>
      </c>
      <c r="M15" s="65" t="s">
        <v>682</v>
      </c>
      <c r="N15" s="65" t="s">
        <v>680</v>
      </c>
      <c r="O15" s="65" t="s">
        <v>682</v>
      </c>
      <c r="P15" s="65" t="s">
        <v>682</v>
      </c>
      <c r="Q15" s="65" t="s">
        <v>682</v>
      </c>
      <c r="R15" s="65" t="s">
        <v>682</v>
      </c>
      <c r="S15" s="65" t="s">
        <v>682</v>
      </c>
      <c r="T15" s="65" t="s">
        <v>682</v>
      </c>
      <c r="U15" s="65" t="s">
        <v>682</v>
      </c>
      <c r="V15" s="65" t="s">
        <v>682</v>
      </c>
      <c r="W15" s="65" t="s">
        <v>682</v>
      </c>
      <c r="X15" s="65" t="s">
        <v>682</v>
      </c>
      <c r="Y15" s="65" t="s">
        <v>682</v>
      </c>
      <c r="Z15" s="65" t="s">
        <v>682</v>
      </c>
      <c r="AA15" s="65" t="s">
        <v>682</v>
      </c>
      <c r="AB15" s="65" t="s">
        <v>682</v>
      </c>
      <c r="AC15" s="65" t="s">
        <v>682</v>
      </c>
      <c r="AD15" s="65" t="s">
        <v>682</v>
      </c>
      <c r="AE15" s="65" t="s">
        <v>682</v>
      </c>
      <c r="AF15" s="65" t="s">
        <v>682</v>
      </c>
      <c r="AG15" s="65" t="s">
        <v>682</v>
      </c>
      <c r="AH15" s="65" t="s">
        <v>682</v>
      </c>
      <c r="AI15" s="65" t="s">
        <v>682</v>
      </c>
      <c r="AJ15" s="65" t="s">
        <v>682</v>
      </c>
      <c r="AK15" s="65" t="s">
        <v>682</v>
      </c>
      <c r="AL15" s="65" t="s">
        <v>682</v>
      </c>
      <c r="AM15" s="65" t="s">
        <v>682</v>
      </c>
      <c r="AN15" s="65" t="s">
        <v>682</v>
      </c>
      <c r="AO15" s="65" t="s">
        <v>682</v>
      </c>
      <c r="AP15" s="65" t="s">
        <v>682</v>
      </c>
    </row>
    <row r="16" spans="1:43" s="65" customFormat="1" ht="44.25" x14ac:dyDescent="0.75">
      <c r="A16" s="84" t="s">
        <v>98</v>
      </c>
      <c r="B16" s="84" t="str">
        <f>VLOOKUP(A16,Screening!$A$9:$R$109,2,FALSE)</f>
        <v>Miscanthus</v>
      </c>
      <c r="C16" s="85" t="str">
        <f>VLOOKUP(A16,Screening!$A$9:$R$109,3,FALSE)</f>
        <v>Planting machinery innovations to increase establishment success and productivity</v>
      </c>
      <c r="D16" s="82" t="str">
        <f>VLOOKUP(A16,Screening!$A$9:$R$109,4,FALSE)</f>
        <v>Machinery, strategies for planting plug-plants to increase establishment success, widen planting window and reduce environmental impact e.g. biodegradable films (not plastic), automated planting systems</v>
      </c>
      <c r="E16" s="65" t="s">
        <v>682</v>
      </c>
      <c r="F16" s="65" t="s">
        <v>682</v>
      </c>
      <c r="G16" s="65" t="s">
        <v>709</v>
      </c>
      <c r="H16" s="65" t="s">
        <v>682</v>
      </c>
      <c r="I16" s="65" t="s">
        <v>680</v>
      </c>
      <c r="J16" s="65" t="s">
        <v>682</v>
      </c>
      <c r="K16" s="65" t="s">
        <v>682</v>
      </c>
      <c r="L16" s="65" t="s">
        <v>680</v>
      </c>
      <c r="M16" s="65" t="s">
        <v>682</v>
      </c>
      <c r="N16" s="65" t="s">
        <v>682</v>
      </c>
      <c r="O16" s="65" t="s">
        <v>682</v>
      </c>
      <c r="P16" s="65" t="s">
        <v>682</v>
      </c>
      <c r="Q16" s="65" t="s">
        <v>682</v>
      </c>
      <c r="R16" s="65" t="s">
        <v>680</v>
      </c>
      <c r="S16" s="65" t="s">
        <v>682</v>
      </c>
      <c r="T16" s="65" t="s">
        <v>680</v>
      </c>
      <c r="U16" s="65" t="s">
        <v>680</v>
      </c>
      <c r="V16" s="65" t="s">
        <v>682</v>
      </c>
      <c r="W16" s="65" t="s">
        <v>682</v>
      </c>
      <c r="X16" s="65" t="s">
        <v>682</v>
      </c>
      <c r="Y16" s="65" t="s">
        <v>682</v>
      </c>
      <c r="Z16" s="65" t="s">
        <v>682</v>
      </c>
      <c r="AA16" s="65" t="s">
        <v>682</v>
      </c>
      <c r="AB16" s="65" t="s">
        <v>682</v>
      </c>
      <c r="AC16" s="65" t="s">
        <v>682</v>
      </c>
      <c r="AD16" s="65" t="s">
        <v>682</v>
      </c>
      <c r="AE16" s="65" t="s">
        <v>682</v>
      </c>
      <c r="AF16" s="65" t="s">
        <v>680</v>
      </c>
      <c r="AG16" s="65" t="s">
        <v>682</v>
      </c>
      <c r="AH16" s="65" t="s">
        <v>682</v>
      </c>
      <c r="AI16" s="65" t="s">
        <v>682</v>
      </c>
      <c r="AJ16" s="65" t="s">
        <v>682</v>
      </c>
      <c r="AK16" s="65" t="s">
        <v>682</v>
      </c>
      <c r="AL16" s="65" t="s">
        <v>682</v>
      </c>
      <c r="AM16" s="65" t="s">
        <v>709</v>
      </c>
      <c r="AN16" s="65" t="s">
        <v>709</v>
      </c>
      <c r="AO16" s="65" t="s">
        <v>682</v>
      </c>
      <c r="AP16" s="65" t="s">
        <v>682</v>
      </c>
    </row>
    <row r="17" spans="1:42" s="65" customFormat="1" ht="29.5" x14ac:dyDescent="0.75">
      <c r="A17" s="84" t="s">
        <v>107</v>
      </c>
      <c r="B17" s="84" t="str">
        <f>VLOOKUP(A17,Screening!$A$9:$R$109,2,FALSE)</f>
        <v>Miscanthus</v>
      </c>
      <c r="C17" s="85" t="str">
        <f>VLOOKUP(A17,Screening!$A$9:$R$109,3,FALSE)</f>
        <v>Planting machinery innovations to increase establishment success and productivity</v>
      </c>
      <c r="D17" s="82" t="str">
        <f>VLOOKUP(A17,Screening!$A$9:$R$109,4,FALSE)</f>
        <v>Machinery for direct-sowing of Miscanthus seed</v>
      </c>
      <c r="E17" s="65" t="s">
        <v>682</v>
      </c>
      <c r="F17" s="65" t="s">
        <v>682</v>
      </c>
      <c r="G17" s="65" t="s">
        <v>682</v>
      </c>
      <c r="H17" s="65" t="s">
        <v>682</v>
      </c>
      <c r="I17" s="65" t="s">
        <v>682</v>
      </c>
      <c r="J17" s="65" t="s">
        <v>682</v>
      </c>
      <c r="K17" s="65" t="s">
        <v>682</v>
      </c>
      <c r="L17" s="65" t="s">
        <v>682</v>
      </c>
      <c r="M17" s="65" t="s">
        <v>682</v>
      </c>
      <c r="N17" s="65" t="s">
        <v>682</v>
      </c>
      <c r="O17" s="65" t="s">
        <v>682</v>
      </c>
      <c r="P17" s="65" t="s">
        <v>682</v>
      </c>
      <c r="Q17" s="65" t="s">
        <v>682</v>
      </c>
      <c r="R17" s="65" t="s">
        <v>682</v>
      </c>
      <c r="S17" s="65" t="s">
        <v>709</v>
      </c>
      <c r="T17" s="65" t="s">
        <v>680</v>
      </c>
      <c r="U17" s="65" t="s">
        <v>680</v>
      </c>
      <c r="V17" s="65" t="s">
        <v>682</v>
      </c>
      <c r="W17" s="65" t="s">
        <v>682</v>
      </c>
      <c r="X17" s="65" t="s">
        <v>682</v>
      </c>
      <c r="Y17" s="65" t="s">
        <v>682</v>
      </c>
      <c r="Z17" s="65" t="s">
        <v>682</v>
      </c>
      <c r="AA17" s="65" t="s">
        <v>682</v>
      </c>
      <c r="AB17" s="65" t="s">
        <v>682</v>
      </c>
      <c r="AC17" s="65" t="s">
        <v>682</v>
      </c>
      <c r="AD17" s="65" t="s">
        <v>682</v>
      </c>
      <c r="AE17" s="65" t="s">
        <v>682</v>
      </c>
      <c r="AF17" s="65" t="s">
        <v>682</v>
      </c>
      <c r="AG17" s="65" t="s">
        <v>682</v>
      </c>
      <c r="AH17" s="65" t="s">
        <v>682</v>
      </c>
      <c r="AI17" s="65" t="s">
        <v>682</v>
      </c>
      <c r="AJ17" s="65" t="s">
        <v>682</v>
      </c>
      <c r="AK17" s="65" t="s">
        <v>682</v>
      </c>
      <c r="AL17" s="65" t="s">
        <v>682</v>
      </c>
      <c r="AM17" s="65" t="s">
        <v>682</v>
      </c>
      <c r="AN17" s="65" t="s">
        <v>682</v>
      </c>
      <c r="AO17" s="65" t="s">
        <v>682</v>
      </c>
      <c r="AP17" s="65" t="s">
        <v>682</v>
      </c>
    </row>
    <row r="18" spans="1:42" s="65" customFormat="1" ht="29.5" x14ac:dyDescent="0.75">
      <c r="A18" s="84" t="s">
        <v>114</v>
      </c>
      <c r="B18" s="84" t="str">
        <f>VLOOKUP(A18,Screening!$A$9:$R$109,2,FALSE)</f>
        <v>Miscanthus</v>
      </c>
      <c r="C18" s="85" t="str">
        <f>VLOOKUP(A18,Screening!$A$9:$R$109,3,FALSE)</f>
        <v>Planting machinery innovations to increase establishment success and productivity</v>
      </c>
      <c r="D18" s="82" t="str">
        <f>VLOOKUP(A18,Screening!$A$9:$R$109,4,FALSE)</f>
        <v>Machinery development for automated rhizome planting</v>
      </c>
      <c r="E18" s="65" t="s">
        <v>682</v>
      </c>
      <c r="F18" s="65" t="s">
        <v>682</v>
      </c>
      <c r="G18" s="65" t="s">
        <v>682</v>
      </c>
      <c r="H18" s="65" t="s">
        <v>682</v>
      </c>
      <c r="I18" s="65" t="s">
        <v>682</v>
      </c>
      <c r="J18" s="65" t="s">
        <v>682</v>
      </c>
      <c r="K18" s="65" t="s">
        <v>680</v>
      </c>
      <c r="L18" s="65" t="s">
        <v>682</v>
      </c>
      <c r="M18" s="65" t="s">
        <v>682</v>
      </c>
      <c r="N18" s="65" t="s">
        <v>682</v>
      </c>
      <c r="O18" s="65" t="s">
        <v>682</v>
      </c>
      <c r="P18" s="65" t="s">
        <v>682</v>
      </c>
      <c r="Q18" s="65" t="s">
        <v>682</v>
      </c>
      <c r="R18" s="65" t="s">
        <v>682</v>
      </c>
      <c r="S18" s="65" t="s">
        <v>682</v>
      </c>
      <c r="T18" s="65" t="s">
        <v>680</v>
      </c>
      <c r="U18" s="65" t="s">
        <v>680</v>
      </c>
      <c r="V18" s="65" t="s">
        <v>682</v>
      </c>
      <c r="W18" s="65" t="s">
        <v>682</v>
      </c>
      <c r="X18" s="65" t="s">
        <v>682</v>
      </c>
      <c r="Y18" s="65" t="s">
        <v>682</v>
      </c>
      <c r="Z18" s="65" t="s">
        <v>682</v>
      </c>
      <c r="AA18" s="65" t="s">
        <v>682</v>
      </c>
      <c r="AB18" s="65" t="s">
        <v>682</v>
      </c>
      <c r="AC18" s="65" t="s">
        <v>682</v>
      </c>
      <c r="AD18" s="65" t="s">
        <v>682</v>
      </c>
      <c r="AE18" s="65" t="s">
        <v>682</v>
      </c>
      <c r="AF18" s="65" t="s">
        <v>682</v>
      </c>
      <c r="AG18" s="65" t="s">
        <v>682</v>
      </c>
      <c r="AH18" s="65" t="s">
        <v>682</v>
      </c>
      <c r="AI18" s="65" t="s">
        <v>682</v>
      </c>
      <c r="AJ18" s="65" t="s">
        <v>682</v>
      </c>
      <c r="AK18" s="65" t="s">
        <v>682</v>
      </c>
      <c r="AL18" s="65" t="s">
        <v>682</v>
      </c>
      <c r="AM18" s="65" t="s">
        <v>682</v>
      </c>
      <c r="AN18" s="65" t="s">
        <v>682</v>
      </c>
      <c r="AO18" s="65" t="s">
        <v>682</v>
      </c>
      <c r="AP18" s="65" t="s">
        <v>682</v>
      </c>
    </row>
    <row r="19" spans="1:42" s="65" customFormat="1" ht="29.5" x14ac:dyDescent="0.75">
      <c r="A19" s="84" t="s">
        <v>120</v>
      </c>
      <c r="B19" s="84" t="str">
        <f>VLOOKUP(A19,Screening!$A$9:$R$109,2,FALSE)</f>
        <v>Miscanthus</v>
      </c>
      <c r="C19" s="85" t="str">
        <f>VLOOKUP(A19,Screening!$A$9:$R$109,3,FALSE)</f>
        <v>Planting machinery innovations to increase establishment success and productivity</v>
      </c>
      <c r="D19" s="82" t="str">
        <f>VLOOKUP(A19,Screening!$A$9:$R$109,4,FALSE)</f>
        <v>Joint development of agronomic machinery in tandem with novel varieties and agronomic strategies to maximise yield and cost and GHG savings</v>
      </c>
      <c r="E19" s="65" t="s">
        <v>682</v>
      </c>
      <c r="F19" s="65" t="s">
        <v>682</v>
      </c>
      <c r="G19" s="65" t="s">
        <v>680</v>
      </c>
      <c r="H19" s="65" t="s">
        <v>682</v>
      </c>
      <c r="I19" s="65" t="s">
        <v>682</v>
      </c>
      <c r="J19" s="65" t="s">
        <v>682</v>
      </c>
      <c r="K19" s="65" t="s">
        <v>682</v>
      </c>
      <c r="L19" s="65" t="s">
        <v>682</v>
      </c>
      <c r="M19" s="65" t="s">
        <v>682</v>
      </c>
      <c r="N19" s="65" t="s">
        <v>682</v>
      </c>
      <c r="O19" s="65" t="s">
        <v>682</v>
      </c>
      <c r="P19" s="65" t="s">
        <v>682</v>
      </c>
      <c r="Q19" s="65" t="s">
        <v>682</v>
      </c>
      <c r="R19" s="65" t="s">
        <v>680</v>
      </c>
      <c r="S19" s="65" t="s">
        <v>682</v>
      </c>
      <c r="T19" s="65" t="s">
        <v>680</v>
      </c>
      <c r="U19" s="65" t="s">
        <v>709</v>
      </c>
      <c r="V19" s="65" t="s">
        <v>682</v>
      </c>
      <c r="W19" s="65" t="s">
        <v>682</v>
      </c>
      <c r="X19" s="65" t="s">
        <v>682</v>
      </c>
      <c r="Y19" s="65" t="s">
        <v>682</v>
      </c>
      <c r="Z19" s="65" t="s">
        <v>682</v>
      </c>
      <c r="AA19" s="65" t="s">
        <v>682</v>
      </c>
      <c r="AB19" s="65" t="s">
        <v>682</v>
      </c>
      <c r="AC19" s="65" t="s">
        <v>682</v>
      </c>
      <c r="AD19" s="65" t="s">
        <v>682</v>
      </c>
      <c r="AE19" s="65" t="s">
        <v>682</v>
      </c>
      <c r="AF19" s="65" t="s">
        <v>682</v>
      </c>
      <c r="AG19" s="65" t="s">
        <v>682</v>
      </c>
      <c r="AH19" s="65" t="s">
        <v>682</v>
      </c>
      <c r="AI19" s="65" t="s">
        <v>682</v>
      </c>
      <c r="AJ19" s="65" t="s">
        <v>682</v>
      </c>
      <c r="AK19" s="65" t="s">
        <v>682</v>
      </c>
      <c r="AL19" s="65" t="s">
        <v>682</v>
      </c>
      <c r="AM19" s="65" t="s">
        <v>682</v>
      </c>
      <c r="AN19" s="65" t="s">
        <v>709</v>
      </c>
      <c r="AO19" s="65" t="s">
        <v>682</v>
      </c>
      <c r="AP19" s="65" t="s">
        <v>682</v>
      </c>
    </row>
    <row r="20" spans="1:42" s="65" customFormat="1" ht="29.5" x14ac:dyDescent="0.75">
      <c r="A20" s="84" t="s">
        <v>126</v>
      </c>
      <c r="B20" s="84" t="str">
        <f>VLOOKUP(A20,Screening!$A$9:$R$109,2,FALSE)</f>
        <v>SRC</v>
      </c>
      <c r="C20" s="85" t="str">
        <f>VLOOKUP(A20,Screening!$A$9:$R$109,3,FALSE)</f>
        <v>Planting machinery innovations to increase establishment success and productivity</v>
      </c>
      <c r="D20" s="82" t="str">
        <f>VLOOKUP(A20,Screening!$A$9:$R$109,4,FALSE)</f>
        <v>Planting machinery improvements combined with testing of optimal planting densities (variety-specific) and machinery for contaminated/marginal land.</v>
      </c>
      <c r="E20" s="65" t="s">
        <v>682</v>
      </c>
      <c r="F20" s="65" t="s">
        <v>682</v>
      </c>
      <c r="G20" s="65" t="s">
        <v>682</v>
      </c>
      <c r="H20" s="65" t="s">
        <v>682</v>
      </c>
      <c r="I20" s="65" t="s">
        <v>682</v>
      </c>
      <c r="J20" s="65" t="s">
        <v>682</v>
      </c>
      <c r="K20" s="65" t="s">
        <v>682</v>
      </c>
      <c r="L20" s="65" t="s">
        <v>682</v>
      </c>
      <c r="M20" s="65" t="s">
        <v>682</v>
      </c>
      <c r="N20" s="65" t="s">
        <v>682</v>
      </c>
      <c r="O20" s="65" t="s">
        <v>682</v>
      </c>
      <c r="P20" s="65" t="s">
        <v>680</v>
      </c>
      <c r="Q20" s="65" t="s">
        <v>682</v>
      </c>
      <c r="R20" s="65" t="s">
        <v>682</v>
      </c>
      <c r="S20" s="65" t="s">
        <v>682</v>
      </c>
      <c r="T20" s="65" t="s">
        <v>682</v>
      </c>
      <c r="U20" s="65" t="s">
        <v>682</v>
      </c>
      <c r="V20" s="65" t="s">
        <v>682</v>
      </c>
      <c r="W20" s="65" t="s">
        <v>682</v>
      </c>
      <c r="X20" s="65" t="s">
        <v>682</v>
      </c>
      <c r="Y20" s="65" t="s">
        <v>682</v>
      </c>
      <c r="Z20" s="65" t="s">
        <v>682</v>
      </c>
      <c r="AA20" s="65" t="s">
        <v>682</v>
      </c>
      <c r="AB20" s="65" t="s">
        <v>682</v>
      </c>
      <c r="AC20" s="65" t="s">
        <v>682</v>
      </c>
      <c r="AD20" s="65" t="s">
        <v>682</v>
      </c>
      <c r="AE20" s="65" t="s">
        <v>682</v>
      </c>
      <c r="AF20" s="65" t="s">
        <v>680</v>
      </c>
      <c r="AG20" s="65" t="s">
        <v>682</v>
      </c>
      <c r="AH20" s="65" t="s">
        <v>682</v>
      </c>
      <c r="AI20" s="65" t="s">
        <v>682</v>
      </c>
      <c r="AJ20" s="65" t="s">
        <v>682</v>
      </c>
      <c r="AK20" s="65" t="s">
        <v>682</v>
      </c>
      <c r="AL20" s="65" t="s">
        <v>682</v>
      </c>
      <c r="AM20" s="65" t="s">
        <v>709</v>
      </c>
      <c r="AN20" s="65" t="s">
        <v>682</v>
      </c>
      <c r="AO20" s="65" t="s">
        <v>682</v>
      </c>
      <c r="AP20" s="65" t="s">
        <v>682</v>
      </c>
    </row>
    <row r="21" spans="1:42" s="65" customFormat="1" ht="29.5" x14ac:dyDescent="0.75">
      <c r="A21" s="84" t="s">
        <v>132</v>
      </c>
      <c r="B21" s="84" t="str">
        <f>VLOOKUP(A21,Screening!$A$9:$R$109,2,FALSE)</f>
        <v>SRC</v>
      </c>
      <c r="C21" s="85" t="str">
        <f>VLOOKUP(A21,Screening!$A$9:$R$109,3,FALSE)</f>
        <v>Increased establishment success and expansion of planting window</v>
      </c>
      <c r="D21" s="82" t="str">
        <f>VLOOKUP(A21,Screening!$A$9:$R$109,4,FALSE)</f>
        <v>Breeding for traits to increase planting success e.g. delayed bud-burst</v>
      </c>
      <c r="E21" s="65" t="s">
        <v>682</v>
      </c>
      <c r="F21" s="65" t="s">
        <v>682</v>
      </c>
      <c r="G21" s="65" t="s">
        <v>682</v>
      </c>
      <c r="H21" s="65" t="s">
        <v>682</v>
      </c>
      <c r="I21" s="65" t="s">
        <v>680</v>
      </c>
      <c r="J21" s="65" t="s">
        <v>682</v>
      </c>
      <c r="K21" s="65" t="s">
        <v>682</v>
      </c>
      <c r="L21" s="65" t="s">
        <v>709</v>
      </c>
      <c r="M21" s="65" t="s">
        <v>682</v>
      </c>
      <c r="N21" s="65" t="s">
        <v>682</v>
      </c>
      <c r="O21" s="65" t="s">
        <v>682</v>
      </c>
      <c r="P21" s="65" t="s">
        <v>682</v>
      </c>
      <c r="Q21" s="65" t="s">
        <v>682</v>
      </c>
      <c r="R21" s="65" t="s">
        <v>682</v>
      </c>
      <c r="S21" s="65" t="s">
        <v>682</v>
      </c>
      <c r="T21" s="65" t="s">
        <v>682</v>
      </c>
      <c r="U21" s="65" t="s">
        <v>682</v>
      </c>
      <c r="V21" s="65" t="s">
        <v>682</v>
      </c>
      <c r="W21" s="65" t="s">
        <v>682</v>
      </c>
      <c r="X21" s="65" t="s">
        <v>682</v>
      </c>
      <c r="Y21" s="65" t="s">
        <v>682</v>
      </c>
      <c r="Z21" s="65" t="s">
        <v>682</v>
      </c>
      <c r="AA21" s="65" t="s">
        <v>682</v>
      </c>
      <c r="AB21" s="65" t="s">
        <v>682</v>
      </c>
      <c r="AC21" s="65" t="s">
        <v>682</v>
      </c>
      <c r="AD21" s="65" t="s">
        <v>682</v>
      </c>
      <c r="AE21" s="65" t="s">
        <v>682</v>
      </c>
      <c r="AF21" s="65" t="s">
        <v>682</v>
      </c>
      <c r="AG21" s="65" t="s">
        <v>682</v>
      </c>
      <c r="AH21" s="65" t="s">
        <v>682</v>
      </c>
      <c r="AI21" s="65" t="s">
        <v>682</v>
      </c>
      <c r="AJ21" s="65" t="s">
        <v>682</v>
      </c>
      <c r="AK21" s="65" t="s">
        <v>682</v>
      </c>
      <c r="AL21" s="65" t="s">
        <v>682</v>
      </c>
      <c r="AM21" s="65" t="s">
        <v>682</v>
      </c>
      <c r="AN21" s="65" t="s">
        <v>709</v>
      </c>
      <c r="AO21" s="65" t="s">
        <v>682</v>
      </c>
      <c r="AP21" s="65" t="s">
        <v>682</v>
      </c>
    </row>
    <row r="22" spans="1:42" s="65" customFormat="1" ht="29.5" x14ac:dyDescent="0.75">
      <c r="A22" s="84" t="s">
        <v>140</v>
      </c>
      <c r="B22" s="84" t="str">
        <f>VLOOKUP(A22,Screening!$A$9:$R$109,2,FALSE)</f>
        <v>Energy crops (all)</v>
      </c>
      <c r="C22" s="85" t="str">
        <f>VLOOKUP(A22,Screening!$A$9:$R$109,3,FALSE)</f>
        <v>Increased establishment success and expansion of planting window</v>
      </c>
      <c r="D22" s="82" t="str">
        <f>VLOOKUP(A22,Screening!$A$9:$R$109,4,FALSE)</f>
        <v>Weed control: herbicide-free agronomy, cover crops, machinery development and testing e.g. mechanical and robotic weeders, cover crops</v>
      </c>
      <c r="E22" s="65" t="s">
        <v>682</v>
      </c>
      <c r="F22" s="65" t="s">
        <v>682</v>
      </c>
      <c r="G22" s="65" t="s">
        <v>680</v>
      </c>
      <c r="H22" s="65" t="s">
        <v>682</v>
      </c>
      <c r="I22" s="65" t="s">
        <v>682</v>
      </c>
      <c r="J22" s="65" t="s">
        <v>682</v>
      </c>
      <c r="K22" s="65" t="s">
        <v>682</v>
      </c>
      <c r="L22" s="65" t="s">
        <v>709</v>
      </c>
      <c r="M22" s="65" t="s">
        <v>682</v>
      </c>
      <c r="N22" s="65" t="s">
        <v>682</v>
      </c>
      <c r="O22" s="65" t="s">
        <v>682</v>
      </c>
      <c r="P22" s="65" t="s">
        <v>682</v>
      </c>
      <c r="Q22" s="65" t="s">
        <v>682</v>
      </c>
      <c r="R22" s="65" t="s">
        <v>682</v>
      </c>
      <c r="S22" s="65" t="s">
        <v>682</v>
      </c>
      <c r="T22" s="65" t="s">
        <v>682</v>
      </c>
      <c r="U22" s="65" t="s">
        <v>682</v>
      </c>
      <c r="V22" s="65" t="s">
        <v>682</v>
      </c>
      <c r="W22" s="65" t="s">
        <v>682</v>
      </c>
      <c r="X22" s="65" t="s">
        <v>682</v>
      </c>
      <c r="Y22" s="65" t="s">
        <v>682</v>
      </c>
      <c r="Z22" s="65" t="s">
        <v>682</v>
      </c>
      <c r="AA22" s="65" t="s">
        <v>682</v>
      </c>
      <c r="AB22" s="65" t="s">
        <v>682</v>
      </c>
      <c r="AC22" s="65" t="s">
        <v>682</v>
      </c>
      <c r="AD22" s="65" t="s">
        <v>682</v>
      </c>
      <c r="AE22" s="65" t="s">
        <v>682</v>
      </c>
      <c r="AF22" s="65" t="s">
        <v>682</v>
      </c>
      <c r="AG22" s="65" t="s">
        <v>682</v>
      </c>
      <c r="AH22" s="65" t="s">
        <v>682</v>
      </c>
      <c r="AI22" s="65" t="s">
        <v>682</v>
      </c>
      <c r="AJ22" s="65" t="s">
        <v>682</v>
      </c>
      <c r="AK22" s="65" t="s">
        <v>682</v>
      </c>
      <c r="AL22" s="65" t="s">
        <v>682</v>
      </c>
      <c r="AM22" s="65" t="s">
        <v>682</v>
      </c>
      <c r="AN22" s="65" t="s">
        <v>682</v>
      </c>
      <c r="AO22" s="65" t="s">
        <v>682</v>
      </c>
      <c r="AP22" s="65" t="s">
        <v>682</v>
      </c>
    </row>
    <row r="23" spans="1:42" s="65" customFormat="1" ht="29.5" x14ac:dyDescent="0.75">
      <c r="A23" s="84" t="s">
        <v>148</v>
      </c>
      <c r="B23" s="84" t="str">
        <f>VLOOKUP(A23,Screening!$A$9:$R$109,2,FALSE)</f>
        <v>Miscanthus</v>
      </c>
      <c r="C23" s="85" t="str">
        <f>VLOOKUP(A23,Screening!$A$9:$R$109,3,FALSE)</f>
        <v>Increased establishment success and expansion of planting window</v>
      </c>
      <c r="D23" s="82" t="str">
        <f>VLOOKUP(A23,Screening!$A$9:$R$109,4,FALSE)</f>
        <v>Developing strategies to plant at different times of year (non-spring) e.g. autumn planting under plastic to extend the planting window.</v>
      </c>
      <c r="E23" s="65" t="s">
        <v>682</v>
      </c>
      <c r="F23" s="65" t="s">
        <v>682</v>
      </c>
      <c r="G23" s="65" t="s">
        <v>682</v>
      </c>
      <c r="H23" s="65" t="s">
        <v>682</v>
      </c>
      <c r="I23" s="65" t="s">
        <v>680</v>
      </c>
      <c r="J23" s="65" t="s">
        <v>682</v>
      </c>
      <c r="K23" s="65" t="s">
        <v>682</v>
      </c>
      <c r="L23" s="65" t="s">
        <v>709</v>
      </c>
      <c r="M23" s="65" t="s">
        <v>682</v>
      </c>
      <c r="N23" s="65" t="s">
        <v>682</v>
      </c>
      <c r="O23" s="65" t="s">
        <v>682</v>
      </c>
      <c r="P23" s="65" t="s">
        <v>682</v>
      </c>
      <c r="Q23" s="65" t="s">
        <v>682</v>
      </c>
      <c r="R23" s="65" t="s">
        <v>682</v>
      </c>
      <c r="S23" s="65" t="s">
        <v>682</v>
      </c>
      <c r="T23" s="65" t="s">
        <v>682</v>
      </c>
      <c r="U23" s="65" t="s">
        <v>682</v>
      </c>
      <c r="V23" s="65" t="s">
        <v>682</v>
      </c>
      <c r="W23" s="65" t="s">
        <v>682</v>
      </c>
      <c r="X23" s="65" t="s">
        <v>682</v>
      </c>
      <c r="Y23" s="65" t="s">
        <v>682</v>
      </c>
      <c r="Z23" s="65" t="s">
        <v>682</v>
      </c>
      <c r="AA23" s="65" t="s">
        <v>682</v>
      </c>
      <c r="AB23" s="65" t="s">
        <v>682</v>
      </c>
      <c r="AC23" s="65" t="s">
        <v>682</v>
      </c>
      <c r="AD23" s="65" t="s">
        <v>682</v>
      </c>
      <c r="AE23" s="65" t="s">
        <v>682</v>
      </c>
      <c r="AF23" s="65" t="s">
        <v>682</v>
      </c>
      <c r="AG23" s="65" t="s">
        <v>682</v>
      </c>
      <c r="AH23" s="65" t="s">
        <v>682</v>
      </c>
      <c r="AI23" s="65" t="s">
        <v>682</v>
      </c>
      <c r="AJ23" s="65" t="s">
        <v>682</v>
      </c>
      <c r="AK23" s="65" t="s">
        <v>682</v>
      </c>
      <c r="AL23" s="65" t="s">
        <v>682</v>
      </c>
      <c r="AM23" s="65" t="s">
        <v>682</v>
      </c>
      <c r="AN23" s="65" t="s">
        <v>682</v>
      </c>
      <c r="AO23" s="65" t="s">
        <v>682</v>
      </c>
      <c r="AP23" s="65" t="s">
        <v>682</v>
      </c>
    </row>
    <row r="24" spans="1:42" s="65" customFormat="1" ht="29.5" x14ac:dyDescent="0.75">
      <c r="A24" s="84" t="s">
        <v>153</v>
      </c>
      <c r="B24" s="84" t="str">
        <f>VLOOKUP(A24,Screening!$A$9:$R$109,2,FALSE)</f>
        <v>Miscanthus</v>
      </c>
      <c r="C24" s="85" t="str">
        <f>VLOOKUP(A24,Screening!$A$9:$R$109,3,FALSE)</f>
        <v>Increased establishment success and expansion of planting window</v>
      </c>
      <c r="D24" s="82" t="str">
        <f>VLOOKUP(A24,Screening!$A$9:$R$109,4,FALSE)</f>
        <v>Development and testing of soil amendments for marginal or contaminated land</v>
      </c>
      <c r="E24" s="65" t="s">
        <v>682</v>
      </c>
      <c r="F24" s="65" t="s">
        <v>682</v>
      </c>
      <c r="G24" s="65" t="s">
        <v>682</v>
      </c>
      <c r="H24" s="65" t="s">
        <v>682</v>
      </c>
      <c r="I24" s="65" t="s">
        <v>682</v>
      </c>
      <c r="J24" s="65" t="s">
        <v>682</v>
      </c>
      <c r="K24" s="65" t="s">
        <v>682</v>
      </c>
      <c r="L24" s="65" t="s">
        <v>680</v>
      </c>
      <c r="M24" s="65" t="s">
        <v>682</v>
      </c>
      <c r="N24" s="65" t="s">
        <v>682</v>
      </c>
      <c r="O24" s="65" t="s">
        <v>682</v>
      </c>
      <c r="P24" s="65" t="s">
        <v>682</v>
      </c>
      <c r="Q24" s="65" t="s">
        <v>682</v>
      </c>
      <c r="R24" s="65" t="s">
        <v>682</v>
      </c>
      <c r="S24" s="65" t="s">
        <v>682</v>
      </c>
      <c r="T24" s="65" t="s">
        <v>682</v>
      </c>
      <c r="U24" s="65" t="s">
        <v>682</v>
      </c>
      <c r="V24" s="65" t="s">
        <v>682</v>
      </c>
      <c r="W24" s="65" t="s">
        <v>682</v>
      </c>
      <c r="X24" s="65" t="s">
        <v>682</v>
      </c>
      <c r="Y24" s="65" t="s">
        <v>682</v>
      </c>
      <c r="Z24" s="65" t="s">
        <v>682</v>
      </c>
      <c r="AA24" s="65" t="s">
        <v>682</v>
      </c>
      <c r="AB24" s="65" t="s">
        <v>682</v>
      </c>
      <c r="AC24" s="65" t="s">
        <v>682</v>
      </c>
      <c r="AD24" s="65" t="s">
        <v>682</v>
      </c>
      <c r="AE24" s="65" t="s">
        <v>682</v>
      </c>
      <c r="AF24" s="65" t="s">
        <v>682</v>
      </c>
      <c r="AG24" s="65" t="s">
        <v>682</v>
      </c>
      <c r="AH24" s="65" t="s">
        <v>682</v>
      </c>
      <c r="AI24" s="65" t="s">
        <v>682</v>
      </c>
      <c r="AJ24" s="65" t="s">
        <v>682</v>
      </c>
      <c r="AK24" s="65" t="s">
        <v>682</v>
      </c>
      <c r="AL24" s="65" t="s">
        <v>682</v>
      </c>
      <c r="AM24" s="65" t="s">
        <v>680</v>
      </c>
      <c r="AN24" s="65" t="s">
        <v>682</v>
      </c>
      <c r="AO24" s="65" t="s">
        <v>682</v>
      </c>
      <c r="AP24" s="65" t="s">
        <v>682</v>
      </c>
    </row>
    <row r="25" spans="1:42" s="65" customFormat="1" x14ac:dyDescent="0.75">
      <c r="A25" s="82" t="s">
        <v>159</v>
      </c>
      <c r="B25" s="84" t="str">
        <f>VLOOKUP(A25,Screening!$A$9:$R$109,2,FALSE)</f>
        <v>Energy crops (all)</v>
      </c>
      <c r="C25" s="85" t="str">
        <f>VLOOKUP(A25,Screening!$A$9:$R$109,3,FALSE)</f>
        <v>Development of new pesticides</v>
      </c>
      <c r="D25" s="82" t="str">
        <f>VLOOKUP(A25,Screening!$A$9:$R$109,4,FALSE)</f>
        <v>Herbicide development and trials</v>
      </c>
      <c r="E25" s="65" t="s">
        <v>682</v>
      </c>
      <c r="F25" s="65" t="s">
        <v>682</v>
      </c>
      <c r="G25" s="65" t="s">
        <v>680</v>
      </c>
      <c r="H25" s="65" t="s">
        <v>682</v>
      </c>
      <c r="I25" s="65" t="s">
        <v>682</v>
      </c>
      <c r="J25" s="65" t="s">
        <v>682</v>
      </c>
      <c r="K25" s="65" t="s">
        <v>682</v>
      </c>
      <c r="L25" s="65" t="s">
        <v>682</v>
      </c>
      <c r="M25" s="65" t="s">
        <v>682</v>
      </c>
      <c r="N25" s="65" t="s">
        <v>682</v>
      </c>
      <c r="O25" s="65" t="s">
        <v>682</v>
      </c>
      <c r="P25" s="65" t="s">
        <v>682</v>
      </c>
      <c r="Q25" s="65" t="s">
        <v>682</v>
      </c>
      <c r="R25" s="65" t="s">
        <v>682</v>
      </c>
      <c r="S25" s="65" t="s">
        <v>682</v>
      </c>
      <c r="T25" s="65" t="s">
        <v>682</v>
      </c>
      <c r="U25" s="65" t="s">
        <v>682</v>
      </c>
      <c r="V25" s="65" t="s">
        <v>682</v>
      </c>
      <c r="W25" s="65" t="s">
        <v>682</v>
      </c>
      <c r="X25" s="65" t="s">
        <v>682</v>
      </c>
      <c r="Y25" s="65" t="s">
        <v>682</v>
      </c>
      <c r="Z25" s="65" t="s">
        <v>682</v>
      </c>
      <c r="AA25" s="65" t="s">
        <v>682</v>
      </c>
      <c r="AB25" s="65" t="s">
        <v>682</v>
      </c>
      <c r="AC25" s="65" t="s">
        <v>682</v>
      </c>
      <c r="AD25" s="65" t="s">
        <v>682</v>
      </c>
      <c r="AE25" s="65" t="s">
        <v>682</v>
      </c>
      <c r="AF25" s="65" t="s">
        <v>682</v>
      </c>
      <c r="AG25" s="65" t="s">
        <v>682</v>
      </c>
      <c r="AH25" s="65" t="s">
        <v>682</v>
      </c>
      <c r="AI25" s="65" t="s">
        <v>682</v>
      </c>
      <c r="AJ25" s="65" t="s">
        <v>682</v>
      </c>
      <c r="AK25" s="65" t="s">
        <v>682</v>
      </c>
      <c r="AL25" s="65" t="s">
        <v>682</v>
      </c>
      <c r="AM25" s="65" t="s">
        <v>682</v>
      </c>
      <c r="AN25" s="65" t="s">
        <v>682</v>
      </c>
      <c r="AO25" s="65" t="s">
        <v>682</v>
      </c>
      <c r="AP25" s="65" t="s">
        <v>682</v>
      </c>
    </row>
    <row r="26" spans="1:42" s="65" customFormat="1" ht="29.5" x14ac:dyDescent="0.75">
      <c r="A26" s="82" t="s">
        <v>168</v>
      </c>
      <c r="B26" s="84" t="str">
        <f>VLOOKUP(A26,Screening!$A$9:$R$109,2,FALSE)</f>
        <v>Energy crops (all)</v>
      </c>
      <c r="C26" s="85" t="str">
        <f>VLOOKUP(A26,Screening!$A$9:$R$109,3,FALSE)</f>
        <v>Development of new pesticides</v>
      </c>
      <c r="D26" s="82" t="str">
        <f>VLOOKUP(A26,Screening!$A$9:$R$109,4,FALSE)</f>
        <v>Pesticide development and testing combined with new cultivars with pest and disease resistance traits.</v>
      </c>
      <c r="E26" s="65" t="s">
        <v>682</v>
      </c>
      <c r="F26" s="65" t="s">
        <v>682</v>
      </c>
      <c r="G26" s="65" t="s">
        <v>680</v>
      </c>
      <c r="H26" s="65" t="s">
        <v>682</v>
      </c>
      <c r="I26" s="65" t="s">
        <v>682</v>
      </c>
      <c r="J26" s="65" t="s">
        <v>680</v>
      </c>
      <c r="K26" s="65" t="s">
        <v>682</v>
      </c>
      <c r="L26" s="65" t="s">
        <v>682</v>
      </c>
      <c r="M26" s="65" t="s">
        <v>682</v>
      </c>
      <c r="N26" s="65" t="s">
        <v>682</v>
      </c>
      <c r="O26" s="65" t="s">
        <v>682</v>
      </c>
      <c r="P26" s="65" t="s">
        <v>682</v>
      </c>
      <c r="Q26" s="65" t="s">
        <v>682</v>
      </c>
      <c r="R26" s="65" t="s">
        <v>682</v>
      </c>
      <c r="S26" s="65" t="s">
        <v>682</v>
      </c>
      <c r="T26" s="65" t="s">
        <v>682</v>
      </c>
      <c r="U26" s="65" t="s">
        <v>682</v>
      </c>
      <c r="V26" s="65" t="s">
        <v>682</v>
      </c>
      <c r="W26" s="65" t="s">
        <v>682</v>
      </c>
      <c r="X26" s="65" t="s">
        <v>682</v>
      </c>
      <c r="Y26" s="65" t="s">
        <v>682</v>
      </c>
      <c r="Z26" s="65" t="s">
        <v>682</v>
      </c>
      <c r="AA26" s="65" t="s">
        <v>682</v>
      </c>
      <c r="AB26" s="65" t="s">
        <v>682</v>
      </c>
      <c r="AC26" s="65" t="s">
        <v>682</v>
      </c>
      <c r="AD26" s="65" t="s">
        <v>682</v>
      </c>
      <c r="AE26" s="65" t="s">
        <v>682</v>
      </c>
      <c r="AF26" s="65" t="s">
        <v>682</v>
      </c>
      <c r="AG26" s="65" t="s">
        <v>682</v>
      </c>
      <c r="AH26" s="65" t="s">
        <v>682</v>
      </c>
      <c r="AI26" s="65" t="s">
        <v>682</v>
      </c>
      <c r="AJ26" s="65" t="s">
        <v>682</v>
      </c>
      <c r="AK26" s="65" t="s">
        <v>682</v>
      </c>
      <c r="AL26" s="65" t="s">
        <v>682</v>
      </c>
      <c r="AM26" s="65" t="s">
        <v>682</v>
      </c>
      <c r="AN26" s="65" t="s">
        <v>682</v>
      </c>
      <c r="AO26" s="65" t="s">
        <v>682</v>
      </c>
      <c r="AP26" s="65" t="s">
        <v>682</v>
      </c>
    </row>
    <row r="27" spans="1:42" s="65" customFormat="1" ht="44.25" x14ac:dyDescent="0.75">
      <c r="A27" s="84" t="s">
        <v>182</v>
      </c>
      <c r="B27" s="84" t="str">
        <f>VLOOKUP(A27,Screening!$A$9:$R$109,2,FALSE)</f>
        <v>Energy crops (all)</v>
      </c>
      <c r="C27" s="85" t="str">
        <f>VLOOKUP(A27,Screening!$A$9:$R$109,3,FALSE)</f>
        <v>Innovations in harvesting machinery to improve efficiency and access to difficult sites</v>
      </c>
      <c r="D27" s="82" t="str">
        <f>VLOOKUP(A27,Screening!$A$9:$R$109,4,FALSE)</f>
        <v>Innovations in cutting blades or heads and speeds to improve yield and reduce costs/GHGs</v>
      </c>
      <c r="E27" s="65" t="s">
        <v>682</v>
      </c>
      <c r="F27" s="65" t="s">
        <v>682</v>
      </c>
      <c r="G27" s="65" t="s">
        <v>682</v>
      </c>
      <c r="H27" s="65" t="s">
        <v>682</v>
      </c>
      <c r="I27" s="65" t="s">
        <v>680</v>
      </c>
      <c r="J27" s="65" t="s">
        <v>682</v>
      </c>
      <c r="K27" s="65" t="s">
        <v>682</v>
      </c>
      <c r="L27" s="65" t="s">
        <v>682</v>
      </c>
      <c r="M27" s="65" t="s">
        <v>682</v>
      </c>
      <c r="N27" s="65" t="s">
        <v>682</v>
      </c>
      <c r="O27" s="65" t="s">
        <v>682</v>
      </c>
      <c r="P27" s="65" t="s">
        <v>682</v>
      </c>
      <c r="Q27" s="65" t="s">
        <v>680</v>
      </c>
      <c r="R27" s="65" t="s">
        <v>682</v>
      </c>
      <c r="S27" s="65" t="s">
        <v>682</v>
      </c>
      <c r="T27" s="65" t="s">
        <v>682</v>
      </c>
      <c r="U27" s="65" t="s">
        <v>682</v>
      </c>
      <c r="V27" s="65" t="s">
        <v>682</v>
      </c>
      <c r="W27" s="65" t="s">
        <v>682</v>
      </c>
      <c r="X27" s="65" t="s">
        <v>682</v>
      </c>
      <c r="Y27" s="65" t="s">
        <v>682</v>
      </c>
      <c r="Z27" s="65" t="s">
        <v>682</v>
      </c>
      <c r="AA27" s="65" t="s">
        <v>682</v>
      </c>
      <c r="AB27" s="65" t="s">
        <v>682</v>
      </c>
      <c r="AC27" s="65" t="s">
        <v>682</v>
      </c>
      <c r="AD27" s="65" t="s">
        <v>682</v>
      </c>
      <c r="AE27" s="65" t="s">
        <v>682</v>
      </c>
      <c r="AF27" s="65" t="s">
        <v>682</v>
      </c>
      <c r="AG27" s="65" t="s">
        <v>682</v>
      </c>
      <c r="AH27" s="65" t="s">
        <v>682</v>
      </c>
      <c r="AI27" s="65" t="s">
        <v>682</v>
      </c>
      <c r="AJ27" s="65" t="s">
        <v>682</v>
      </c>
      <c r="AK27" s="65" t="s">
        <v>682</v>
      </c>
      <c r="AL27" s="65" t="s">
        <v>682</v>
      </c>
      <c r="AM27" s="65" t="s">
        <v>682</v>
      </c>
      <c r="AN27" s="65" t="s">
        <v>682</v>
      </c>
      <c r="AO27" s="65" t="s">
        <v>682</v>
      </c>
      <c r="AP27" s="65" t="s">
        <v>682</v>
      </c>
    </row>
    <row r="28" spans="1:42" s="65" customFormat="1" ht="44.25" x14ac:dyDescent="0.75">
      <c r="A28" s="84" t="s">
        <v>190</v>
      </c>
      <c r="B28" s="84" t="str">
        <f>VLOOKUP(A28,Screening!$A$9:$R$109,2,FALSE)</f>
        <v>Energy crops (all)</v>
      </c>
      <c r="C28" s="85" t="str">
        <f>VLOOKUP(A28,Screening!$A$9:$R$109,3,FALSE)</f>
        <v>Innovations in harvesting machinery to improve efficiency and access to difficult sites</v>
      </c>
      <c r="D28" s="82" t="str">
        <f>VLOOKUP(A28,Screening!$A$9:$R$109,4,FALSE)</f>
        <v>Development and testing of harvesting machinery with new varieties, harvest times, rotation lengths</v>
      </c>
      <c r="E28" s="65" t="s">
        <v>682</v>
      </c>
      <c r="F28" s="65" t="s">
        <v>682</v>
      </c>
      <c r="G28" s="65" t="s">
        <v>682</v>
      </c>
      <c r="H28" s="65" t="s">
        <v>682</v>
      </c>
      <c r="I28" s="65" t="s">
        <v>680</v>
      </c>
      <c r="J28" s="65" t="s">
        <v>682</v>
      </c>
      <c r="K28" s="65" t="s">
        <v>682</v>
      </c>
      <c r="L28" s="65" t="s">
        <v>682</v>
      </c>
      <c r="M28" s="65" t="s">
        <v>682</v>
      </c>
      <c r="N28" s="65" t="s">
        <v>682</v>
      </c>
      <c r="O28" s="65" t="s">
        <v>682</v>
      </c>
      <c r="P28" s="65" t="s">
        <v>682</v>
      </c>
      <c r="Q28" s="65" t="s">
        <v>680</v>
      </c>
      <c r="R28" s="65" t="s">
        <v>682</v>
      </c>
      <c r="S28" s="65" t="s">
        <v>682</v>
      </c>
      <c r="T28" s="65" t="s">
        <v>682</v>
      </c>
      <c r="U28" s="65" t="s">
        <v>682</v>
      </c>
      <c r="V28" s="65" t="s">
        <v>682</v>
      </c>
      <c r="W28" s="65" t="s">
        <v>682</v>
      </c>
      <c r="X28" s="65" t="s">
        <v>682</v>
      </c>
      <c r="Y28" s="65" t="s">
        <v>682</v>
      </c>
      <c r="Z28" s="65" t="s">
        <v>682</v>
      </c>
      <c r="AA28" s="65" t="s">
        <v>682</v>
      </c>
      <c r="AB28" s="65" t="s">
        <v>682</v>
      </c>
      <c r="AC28" s="65" t="s">
        <v>682</v>
      </c>
      <c r="AD28" s="65" t="s">
        <v>682</v>
      </c>
      <c r="AE28" s="65" t="s">
        <v>682</v>
      </c>
      <c r="AF28" s="65" t="s">
        <v>682</v>
      </c>
      <c r="AG28" s="65" t="s">
        <v>682</v>
      </c>
      <c r="AH28" s="65" t="s">
        <v>682</v>
      </c>
      <c r="AI28" s="65" t="s">
        <v>682</v>
      </c>
      <c r="AJ28" s="65" t="s">
        <v>682</v>
      </c>
      <c r="AK28" s="65" t="s">
        <v>682</v>
      </c>
      <c r="AL28" s="65" t="s">
        <v>682</v>
      </c>
      <c r="AM28" s="65" t="s">
        <v>682</v>
      </c>
      <c r="AN28" s="65" t="s">
        <v>709</v>
      </c>
      <c r="AO28" s="65" t="s">
        <v>682</v>
      </c>
      <c r="AP28" s="65" t="s">
        <v>682</v>
      </c>
    </row>
    <row r="29" spans="1:42" s="65" customFormat="1" ht="44.25" x14ac:dyDescent="0.75">
      <c r="A29" s="84" t="s">
        <v>197</v>
      </c>
      <c r="B29" s="84" t="str">
        <f>VLOOKUP(A29,Screening!$A$9:$R$109,2,FALSE)</f>
        <v>Miscanthus</v>
      </c>
      <c r="C29" s="85" t="str">
        <f>VLOOKUP(A29,Screening!$A$9:$R$109,3,FALSE)</f>
        <v>Innovations in harvesting machinery to improve efficiency and access to difficult sites</v>
      </c>
      <c r="D29" s="82" t="str">
        <f>VLOOKUP(A29,Screening!$A$9:$R$109,4,FALSE)</f>
        <v>Baling technology: improvement to increase bale density so reducing costs and evaluation of baling chipped material</v>
      </c>
      <c r="E29" s="65" t="s">
        <v>682</v>
      </c>
      <c r="F29" s="65" t="s">
        <v>682</v>
      </c>
      <c r="G29" s="65" t="s">
        <v>682</v>
      </c>
      <c r="H29" s="65" t="s">
        <v>682</v>
      </c>
      <c r="I29" s="65" t="s">
        <v>682</v>
      </c>
      <c r="J29" s="65" t="s">
        <v>682</v>
      </c>
      <c r="K29" s="65" t="s">
        <v>682</v>
      </c>
      <c r="L29" s="65" t="s">
        <v>682</v>
      </c>
      <c r="M29" s="65" t="s">
        <v>682</v>
      </c>
      <c r="N29" s="65" t="s">
        <v>682</v>
      </c>
      <c r="O29" s="65" t="s">
        <v>682</v>
      </c>
      <c r="P29" s="65" t="s">
        <v>682</v>
      </c>
      <c r="Q29" s="65" t="s">
        <v>682</v>
      </c>
      <c r="R29" s="65" t="s">
        <v>682</v>
      </c>
      <c r="S29" s="65" t="s">
        <v>682</v>
      </c>
      <c r="T29" s="65" t="s">
        <v>682</v>
      </c>
      <c r="U29" s="65" t="s">
        <v>682</v>
      </c>
      <c r="V29" s="65" t="s">
        <v>682</v>
      </c>
      <c r="W29" s="65" t="s">
        <v>682</v>
      </c>
      <c r="X29" s="65" t="s">
        <v>682</v>
      </c>
      <c r="Y29" s="65" t="s">
        <v>680</v>
      </c>
      <c r="Z29" s="65" t="s">
        <v>682</v>
      </c>
      <c r="AA29" s="65" t="s">
        <v>682</v>
      </c>
      <c r="AB29" s="65" t="s">
        <v>682</v>
      </c>
      <c r="AC29" s="65" t="s">
        <v>682</v>
      </c>
      <c r="AD29" s="65" t="s">
        <v>682</v>
      </c>
      <c r="AE29" s="65" t="s">
        <v>682</v>
      </c>
      <c r="AF29" s="65" t="s">
        <v>682</v>
      </c>
      <c r="AG29" s="65" t="s">
        <v>682</v>
      </c>
      <c r="AH29" s="65" t="s">
        <v>682</v>
      </c>
      <c r="AI29" s="65" t="s">
        <v>682</v>
      </c>
      <c r="AJ29" s="65" t="s">
        <v>682</v>
      </c>
      <c r="AK29" s="65" t="s">
        <v>682</v>
      </c>
      <c r="AL29" s="65" t="s">
        <v>682</v>
      </c>
      <c r="AM29" s="65" t="s">
        <v>682</v>
      </c>
      <c r="AN29" s="65" t="s">
        <v>682</v>
      </c>
      <c r="AO29" s="65" t="s">
        <v>682</v>
      </c>
      <c r="AP29" s="65" t="s">
        <v>682</v>
      </c>
    </row>
    <row r="30" spans="1:42" s="65" customFormat="1" ht="44.25" x14ac:dyDescent="0.75">
      <c r="A30" s="84" t="s">
        <v>204</v>
      </c>
      <c r="B30" s="84" t="str">
        <f>VLOOKUP(A30,Screening!$A$9:$R$109,2,FALSE)</f>
        <v>SRC</v>
      </c>
      <c r="C30" s="85" t="str">
        <f>VLOOKUP(A30,Screening!$A$9:$R$109,3,FALSE)</f>
        <v>Innovations in harvesting machinery to improve efficiency and access to difficult sites</v>
      </c>
      <c r="D30" s="82" t="str">
        <f>VLOOKUP(A30,Screening!$A$9:$R$109,4,FALSE)</f>
        <v>Machinery development for marginal areas (small, wet or sloping sites) and for winter harvesting at wet sites e.g. track-based machinery.</v>
      </c>
      <c r="E30" s="65" t="s">
        <v>682</v>
      </c>
      <c r="F30" s="65" t="s">
        <v>682</v>
      </c>
      <c r="G30" s="65" t="s">
        <v>682</v>
      </c>
      <c r="H30" s="65" t="s">
        <v>682</v>
      </c>
      <c r="I30" s="65" t="s">
        <v>680</v>
      </c>
      <c r="J30" s="65" t="s">
        <v>682</v>
      </c>
      <c r="K30" s="65" t="s">
        <v>682</v>
      </c>
      <c r="L30" s="65" t="s">
        <v>680</v>
      </c>
      <c r="M30" s="65" t="s">
        <v>680</v>
      </c>
      <c r="N30" s="65" t="s">
        <v>682</v>
      </c>
      <c r="O30" s="65" t="s">
        <v>682</v>
      </c>
      <c r="P30" s="65" t="s">
        <v>682</v>
      </c>
      <c r="Q30" s="65" t="s">
        <v>680</v>
      </c>
      <c r="R30" s="65" t="s">
        <v>682</v>
      </c>
      <c r="S30" s="65" t="s">
        <v>682</v>
      </c>
      <c r="T30" s="65" t="s">
        <v>682</v>
      </c>
      <c r="U30" s="65" t="s">
        <v>682</v>
      </c>
      <c r="V30" s="65" t="s">
        <v>682</v>
      </c>
      <c r="W30" s="65" t="s">
        <v>682</v>
      </c>
      <c r="X30" s="65" t="s">
        <v>682</v>
      </c>
      <c r="Y30" s="65" t="s">
        <v>682</v>
      </c>
      <c r="Z30" s="65" t="s">
        <v>680</v>
      </c>
      <c r="AA30" s="65" t="s">
        <v>682</v>
      </c>
      <c r="AB30" s="65" t="s">
        <v>682</v>
      </c>
      <c r="AC30" s="65" t="s">
        <v>682</v>
      </c>
      <c r="AD30" s="65" t="s">
        <v>682</v>
      </c>
      <c r="AE30" s="65" t="s">
        <v>682</v>
      </c>
      <c r="AF30" s="65" t="s">
        <v>682</v>
      </c>
      <c r="AG30" s="65" t="s">
        <v>682</v>
      </c>
      <c r="AH30" s="65" t="s">
        <v>682</v>
      </c>
      <c r="AI30" s="65" t="s">
        <v>682</v>
      </c>
      <c r="AJ30" s="65" t="s">
        <v>682</v>
      </c>
      <c r="AK30" s="65" t="s">
        <v>682</v>
      </c>
      <c r="AL30" s="65" t="s">
        <v>682</v>
      </c>
      <c r="AM30" s="65" t="s">
        <v>680</v>
      </c>
      <c r="AN30" s="65" t="s">
        <v>682</v>
      </c>
      <c r="AO30" s="65" t="s">
        <v>682</v>
      </c>
      <c r="AP30" s="65" t="s">
        <v>682</v>
      </c>
    </row>
    <row r="31" spans="1:42" s="65" customFormat="1" x14ac:dyDescent="0.75">
      <c r="A31" s="84" t="s">
        <v>1609</v>
      </c>
      <c r="B31" s="84" t="e">
        <f>VLOOKUP(A31,Screening!$A$9:$R$109,2,FALSE)</f>
        <v>#N/A</v>
      </c>
      <c r="C31" s="85" t="e">
        <f>VLOOKUP(A31,Screening!$A$9:$R$109,3,FALSE)</f>
        <v>#N/A</v>
      </c>
      <c r="D31" s="82" t="e">
        <f>VLOOKUP(A31,Screening!$A$9:$R$109,4,FALSE)</f>
        <v>#N/A</v>
      </c>
      <c r="E31" s="65" t="s">
        <v>682</v>
      </c>
      <c r="F31" s="65" t="s">
        <v>682</v>
      </c>
      <c r="G31" s="65" t="s">
        <v>682</v>
      </c>
      <c r="H31" s="65" t="s">
        <v>682</v>
      </c>
      <c r="I31" s="65" t="s">
        <v>680</v>
      </c>
      <c r="J31" s="65" t="s">
        <v>682</v>
      </c>
      <c r="K31" s="65" t="s">
        <v>682</v>
      </c>
      <c r="L31" s="65" t="s">
        <v>682</v>
      </c>
      <c r="M31" s="65" t="s">
        <v>682</v>
      </c>
      <c r="N31" s="65" t="s">
        <v>682</v>
      </c>
      <c r="O31" s="65" t="s">
        <v>682</v>
      </c>
      <c r="P31" s="65" t="s">
        <v>682</v>
      </c>
      <c r="Q31" s="65" t="s">
        <v>680</v>
      </c>
      <c r="R31" s="65" t="s">
        <v>682</v>
      </c>
      <c r="S31" s="65" t="s">
        <v>682</v>
      </c>
      <c r="T31" s="65" t="s">
        <v>682</v>
      </c>
      <c r="U31" s="65" t="s">
        <v>682</v>
      </c>
      <c r="V31" s="65" t="s">
        <v>682</v>
      </c>
      <c r="W31" s="65" t="s">
        <v>682</v>
      </c>
      <c r="X31" s="65" t="s">
        <v>682</v>
      </c>
      <c r="Y31" s="65" t="s">
        <v>680</v>
      </c>
      <c r="Z31" s="65" t="s">
        <v>680</v>
      </c>
      <c r="AA31" s="65" t="s">
        <v>682</v>
      </c>
      <c r="AB31" s="65" t="s">
        <v>680</v>
      </c>
      <c r="AC31" s="65" t="s">
        <v>682</v>
      </c>
      <c r="AD31" s="65" t="s">
        <v>682</v>
      </c>
      <c r="AE31" s="65" t="s">
        <v>682</v>
      </c>
      <c r="AF31" s="65" t="s">
        <v>682</v>
      </c>
      <c r="AG31" s="65" t="s">
        <v>682</v>
      </c>
      <c r="AH31" s="65" t="s">
        <v>682</v>
      </c>
      <c r="AI31" s="65" t="s">
        <v>682</v>
      </c>
      <c r="AJ31" s="65" t="s">
        <v>682</v>
      </c>
      <c r="AK31" s="65" t="s">
        <v>682</v>
      </c>
      <c r="AL31" s="65" t="s">
        <v>682</v>
      </c>
      <c r="AM31" s="65" t="s">
        <v>682</v>
      </c>
      <c r="AN31" s="65" t="s">
        <v>682</v>
      </c>
      <c r="AO31" s="65" t="s">
        <v>682</v>
      </c>
      <c r="AP31" s="65" t="s">
        <v>682</v>
      </c>
    </row>
    <row r="32" spans="1:42" s="65" customFormat="1" x14ac:dyDescent="0.75">
      <c r="A32" s="84" t="s">
        <v>1610</v>
      </c>
      <c r="B32" s="84" t="e">
        <f>VLOOKUP(A32,Screening!$A$9:$R$109,2,FALSE)</f>
        <v>#N/A</v>
      </c>
      <c r="C32" s="85" t="e">
        <f>VLOOKUP(A32,Screening!$A$9:$R$109,3,FALSE)</f>
        <v>#N/A</v>
      </c>
      <c r="D32" s="82" t="e">
        <f>VLOOKUP(A32,Screening!$A$9:$R$109,4,FALSE)</f>
        <v>#N/A</v>
      </c>
      <c r="E32" s="65" t="s">
        <v>682</v>
      </c>
      <c r="F32" s="65" t="s">
        <v>682</v>
      </c>
      <c r="G32" s="65" t="s">
        <v>682</v>
      </c>
      <c r="H32" s="65" t="s">
        <v>682</v>
      </c>
      <c r="I32" s="65" t="s">
        <v>682</v>
      </c>
      <c r="J32" s="65" t="s">
        <v>682</v>
      </c>
      <c r="K32" s="65" t="s">
        <v>682</v>
      </c>
      <c r="L32" s="65" t="s">
        <v>682</v>
      </c>
      <c r="M32" s="65" t="s">
        <v>682</v>
      </c>
      <c r="N32" s="65" t="s">
        <v>682</v>
      </c>
      <c r="O32" s="65" t="s">
        <v>682</v>
      </c>
      <c r="P32" s="65" t="s">
        <v>682</v>
      </c>
      <c r="Q32" s="65" t="s">
        <v>682</v>
      </c>
      <c r="R32" s="65" t="s">
        <v>682</v>
      </c>
      <c r="S32" s="65" t="s">
        <v>682</v>
      </c>
      <c r="T32" s="65" t="s">
        <v>682</v>
      </c>
      <c r="U32" s="65" t="s">
        <v>682</v>
      </c>
      <c r="V32" s="65" t="s">
        <v>682</v>
      </c>
      <c r="W32" s="65" t="s">
        <v>682</v>
      </c>
      <c r="X32" s="65" t="s">
        <v>682</v>
      </c>
      <c r="Y32" s="65" t="s">
        <v>682</v>
      </c>
      <c r="Z32" s="65" t="s">
        <v>680</v>
      </c>
      <c r="AA32" s="65" t="s">
        <v>682</v>
      </c>
      <c r="AB32" s="65" t="s">
        <v>680</v>
      </c>
      <c r="AC32" s="65" t="s">
        <v>682</v>
      </c>
      <c r="AD32" s="65" t="s">
        <v>682</v>
      </c>
      <c r="AE32" s="65" t="s">
        <v>682</v>
      </c>
      <c r="AF32" s="65" t="s">
        <v>682</v>
      </c>
      <c r="AG32" s="65" t="s">
        <v>682</v>
      </c>
      <c r="AH32" s="65" t="s">
        <v>682</v>
      </c>
      <c r="AI32" s="65" t="s">
        <v>682</v>
      </c>
      <c r="AJ32" s="65" t="s">
        <v>682</v>
      </c>
      <c r="AK32" s="65" t="s">
        <v>682</v>
      </c>
      <c r="AL32" s="65" t="s">
        <v>682</v>
      </c>
      <c r="AM32" s="65" t="s">
        <v>682</v>
      </c>
      <c r="AN32" s="65" t="s">
        <v>682</v>
      </c>
      <c r="AO32" s="65" t="s">
        <v>682</v>
      </c>
      <c r="AP32" s="65" t="s">
        <v>682</v>
      </c>
    </row>
    <row r="33" spans="1:43" s="65" customFormat="1" ht="29.5" x14ac:dyDescent="0.75">
      <c r="A33" s="84" t="s">
        <v>210</v>
      </c>
      <c r="B33" s="84" t="str">
        <f>VLOOKUP(A33,Screening!$A$9:$R$109,2,FALSE)</f>
        <v>Energy crops (all)</v>
      </c>
      <c r="C33" s="85" t="str">
        <f>VLOOKUP(A33,Screening!$A$9:$R$109,3,FALSE)</f>
        <v>Increasing knowledge on optimal harvesting</v>
      </c>
      <c r="D33" s="82" t="str">
        <f>VLOOKUP(A33,Screening!$A$9:$R$109,4,FALSE)</f>
        <v>Research to optimise harvest time or rotation length to maximise yield, nutrient offtake and feedstock combustion quality</v>
      </c>
      <c r="E33" s="65" t="s">
        <v>682</v>
      </c>
      <c r="F33" s="65" t="s">
        <v>682</v>
      </c>
      <c r="G33" s="65" t="s">
        <v>682</v>
      </c>
      <c r="H33" s="65" t="s">
        <v>682</v>
      </c>
      <c r="I33" s="65" t="s">
        <v>680</v>
      </c>
      <c r="J33" s="65" t="s">
        <v>682</v>
      </c>
      <c r="K33" s="65" t="s">
        <v>682</v>
      </c>
      <c r="L33" s="65" t="s">
        <v>680</v>
      </c>
      <c r="M33" s="65" t="s">
        <v>680</v>
      </c>
      <c r="N33" s="65" t="s">
        <v>682</v>
      </c>
      <c r="O33" s="65" t="s">
        <v>682</v>
      </c>
      <c r="P33" s="65" t="s">
        <v>682</v>
      </c>
      <c r="Q33" s="65" t="s">
        <v>682</v>
      </c>
      <c r="R33" s="65" t="s">
        <v>682</v>
      </c>
      <c r="S33" s="65" t="s">
        <v>682</v>
      </c>
      <c r="T33" s="65" t="s">
        <v>682</v>
      </c>
      <c r="U33" s="65" t="s">
        <v>682</v>
      </c>
      <c r="V33" s="65" t="s">
        <v>682</v>
      </c>
      <c r="W33" s="65" t="s">
        <v>682</v>
      </c>
      <c r="X33" s="65" t="s">
        <v>682</v>
      </c>
      <c r="Y33" s="65" t="s">
        <v>682</v>
      </c>
      <c r="Z33" s="65" t="s">
        <v>682</v>
      </c>
      <c r="AA33" s="65" t="s">
        <v>682</v>
      </c>
      <c r="AB33" s="65" t="s">
        <v>682</v>
      </c>
      <c r="AC33" s="65" t="s">
        <v>682</v>
      </c>
      <c r="AD33" s="65" t="s">
        <v>682</v>
      </c>
      <c r="AE33" s="65" t="s">
        <v>682</v>
      </c>
      <c r="AF33" s="65" t="s">
        <v>682</v>
      </c>
      <c r="AG33" s="65" t="s">
        <v>682</v>
      </c>
      <c r="AH33" s="65" t="s">
        <v>682</v>
      </c>
      <c r="AI33" s="65" t="s">
        <v>682</v>
      </c>
      <c r="AJ33" s="65" t="s">
        <v>680</v>
      </c>
      <c r="AK33" s="65" t="s">
        <v>682</v>
      </c>
      <c r="AL33" s="65" t="s">
        <v>682</v>
      </c>
      <c r="AM33" s="65" t="s">
        <v>682</v>
      </c>
      <c r="AN33" s="65" t="s">
        <v>682</v>
      </c>
      <c r="AO33" s="65" t="s">
        <v>682</v>
      </c>
      <c r="AP33" s="65" t="s">
        <v>682</v>
      </c>
    </row>
    <row r="34" spans="1:43" s="65" customFormat="1" ht="29.5" x14ac:dyDescent="0.75">
      <c r="A34" s="84" t="s">
        <v>218</v>
      </c>
      <c r="B34" s="84" t="str">
        <f>VLOOKUP(A34,Screening!$A$9:$R$109,2,FALSE)</f>
        <v>SRC</v>
      </c>
      <c r="C34" s="85" t="str">
        <f>VLOOKUP(A34,Screening!$A$9:$R$109,3,FALSE)</f>
        <v>Increasing knowledge on optimal harvesting</v>
      </c>
      <c r="D34" s="82" t="str">
        <f>VLOOKUP(A34,Screening!$A$9:$R$109,4,FALSE)</f>
        <v>Breeding for traits to widen the harvesting window including multi-site trials for traits of interest</v>
      </c>
      <c r="E34" s="65" t="s">
        <v>682</v>
      </c>
      <c r="F34" s="65" t="s">
        <v>682</v>
      </c>
      <c r="G34" s="65" t="s">
        <v>682</v>
      </c>
      <c r="H34" s="65" t="s">
        <v>682</v>
      </c>
      <c r="I34" s="65" t="s">
        <v>680</v>
      </c>
      <c r="J34" s="65" t="s">
        <v>682</v>
      </c>
      <c r="K34" s="65" t="s">
        <v>682</v>
      </c>
      <c r="L34" s="65" t="s">
        <v>682</v>
      </c>
      <c r="M34" s="65" t="s">
        <v>682</v>
      </c>
      <c r="N34" s="65" t="s">
        <v>682</v>
      </c>
      <c r="O34" s="65" t="s">
        <v>682</v>
      </c>
      <c r="P34" s="65" t="s">
        <v>682</v>
      </c>
      <c r="Q34" s="65" t="s">
        <v>682</v>
      </c>
      <c r="R34" s="65" t="s">
        <v>682</v>
      </c>
      <c r="S34" s="65" t="s">
        <v>682</v>
      </c>
      <c r="T34" s="65" t="s">
        <v>682</v>
      </c>
      <c r="U34" s="65" t="s">
        <v>682</v>
      </c>
      <c r="V34" s="65" t="s">
        <v>682</v>
      </c>
      <c r="W34" s="65" t="s">
        <v>682</v>
      </c>
      <c r="X34" s="65" t="s">
        <v>682</v>
      </c>
      <c r="Y34" s="65" t="s">
        <v>682</v>
      </c>
      <c r="Z34" s="65" t="s">
        <v>682</v>
      </c>
      <c r="AA34" s="65" t="s">
        <v>682</v>
      </c>
      <c r="AB34" s="65" t="s">
        <v>682</v>
      </c>
      <c r="AC34" s="65" t="s">
        <v>682</v>
      </c>
      <c r="AD34" s="65" t="s">
        <v>682</v>
      </c>
      <c r="AE34" s="65" t="s">
        <v>682</v>
      </c>
      <c r="AF34" s="65" t="s">
        <v>682</v>
      </c>
      <c r="AG34" s="65" t="s">
        <v>682</v>
      </c>
      <c r="AH34" s="65" t="s">
        <v>682</v>
      </c>
      <c r="AI34" s="65" t="s">
        <v>682</v>
      </c>
      <c r="AJ34" s="65" t="s">
        <v>682</v>
      </c>
      <c r="AK34" s="65" t="s">
        <v>682</v>
      </c>
      <c r="AL34" s="65" t="s">
        <v>682</v>
      </c>
      <c r="AM34" s="65" t="s">
        <v>682</v>
      </c>
      <c r="AN34" s="65" t="s">
        <v>709</v>
      </c>
      <c r="AO34" s="65" t="s">
        <v>682</v>
      </c>
      <c r="AP34" s="65" t="s">
        <v>682</v>
      </c>
    </row>
    <row r="35" spans="1:43" s="65" customFormat="1" ht="29.5" x14ac:dyDescent="0.75">
      <c r="A35" s="84" t="s">
        <v>222</v>
      </c>
      <c r="B35" s="84" t="str">
        <f>VLOOKUP(A35,Screening!$A$9:$R$109,2,FALSE)</f>
        <v>SRC</v>
      </c>
      <c r="C35" s="85" t="str">
        <f>VLOOKUP(A35,Screening!$A$9:$R$109,3,FALSE)</f>
        <v>Increasing knowledge on optimal harvesting</v>
      </c>
      <c r="D35" s="82" t="str">
        <f>VLOOKUP(A35,Screening!$A$9:$R$109,4,FALSE)</f>
        <v>Information needed on long-term yield effects of harvesting outside the winter dormant window to inform to growers and contractors.</v>
      </c>
      <c r="E35" s="65" t="s">
        <v>682</v>
      </c>
      <c r="F35" s="65" t="s">
        <v>682</v>
      </c>
      <c r="G35" s="65" t="s">
        <v>682</v>
      </c>
      <c r="H35" s="65" t="s">
        <v>682</v>
      </c>
      <c r="I35" s="65" t="s">
        <v>680</v>
      </c>
      <c r="J35" s="65" t="s">
        <v>682</v>
      </c>
      <c r="K35" s="65" t="s">
        <v>682</v>
      </c>
      <c r="L35" s="65" t="s">
        <v>682</v>
      </c>
      <c r="M35" s="65" t="s">
        <v>682</v>
      </c>
      <c r="N35" s="65" t="s">
        <v>682</v>
      </c>
      <c r="O35" s="65" t="s">
        <v>682</v>
      </c>
      <c r="P35" s="65" t="s">
        <v>682</v>
      </c>
      <c r="Q35" s="65" t="s">
        <v>682</v>
      </c>
      <c r="R35" s="65" t="s">
        <v>682</v>
      </c>
      <c r="S35" s="65" t="s">
        <v>682</v>
      </c>
      <c r="T35" s="65" t="s">
        <v>682</v>
      </c>
      <c r="U35" s="65" t="s">
        <v>682</v>
      </c>
      <c r="V35" s="65" t="s">
        <v>682</v>
      </c>
      <c r="W35" s="65" t="s">
        <v>682</v>
      </c>
      <c r="X35" s="65" t="s">
        <v>682</v>
      </c>
      <c r="Y35" s="65" t="s">
        <v>682</v>
      </c>
      <c r="Z35" s="65" t="s">
        <v>682</v>
      </c>
      <c r="AA35" s="65" t="s">
        <v>682</v>
      </c>
      <c r="AB35" s="65" t="s">
        <v>682</v>
      </c>
      <c r="AC35" s="65" t="s">
        <v>682</v>
      </c>
      <c r="AD35" s="65" t="s">
        <v>682</v>
      </c>
      <c r="AE35" s="65" t="s">
        <v>682</v>
      </c>
      <c r="AF35" s="65" t="s">
        <v>682</v>
      </c>
      <c r="AG35" s="65" t="s">
        <v>682</v>
      </c>
      <c r="AH35" s="65" t="s">
        <v>682</v>
      </c>
      <c r="AI35" s="65" t="s">
        <v>680</v>
      </c>
      <c r="AJ35" s="65" t="s">
        <v>682</v>
      </c>
      <c r="AK35" s="65" t="s">
        <v>682</v>
      </c>
      <c r="AL35" s="65" t="s">
        <v>682</v>
      </c>
      <c r="AM35" s="65" t="s">
        <v>682</v>
      </c>
      <c r="AN35" s="65" t="s">
        <v>682</v>
      </c>
      <c r="AO35" s="65" t="s">
        <v>682</v>
      </c>
      <c r="AP35" s="65" t="s">
        <v>682</v>
      </c>
    </row>
    <row r="36" spans="1:43" s="65" customFormat="1" x14ac:dyDescent="0.75">
      <c r="A36" s="84" t="s">
        <v>1611</v>
      </c>
      <c r="B36" s="84" t="e">
        <f>VLOOKUP(A36,Screening!$A$9:$R$109,2,FALSE)</f>
        <v>#N/A</v>
      </c>
      <c r="C36" s="85" t="e">
        <f>VLOOKUP(A36,Screening!$A$9:$R$109,3,FALSE)</f>
        <v>#N/A</v>
      </c>
      <c r="D36" s="82" t="e">
        <f>VLOOKUP(A36,Screening!$A$9:$R$109,4,FALSE)</f>
        <v>#N/A</v>
      </c>
      <c r="E36" s="65" t="s">
        <v>682</v>
      </c>
      <c r="F36" s="65" t="s">
        <v>682</v>
      </c>
      <c r="G36" s="65" t="s">
        <v>682</v>
      </c>
      <c r="H36" s="65" t="s">
        <v>682</v>
      </c>
      <c r="I36" s="65" t="s">
        <v>682</v>
      </c>
      <c r="J36" s="65" t="s">
        <v>682</v>
      </c>
      <c r="K36" s="65" t="s">
        <v>682</v>
      </c>
      <c r="L36" s="65" t="s">
        <v>682</v>
      </c>
      <c r="M36" s="65" t="s">
        <v>682</v>
      </c>
      <c r="N36" s="65" t="s">
        <v>682</v>
      </c>
      <c r="O36" s="65" t="s">
        <v>682</v>
      </c>
      <c r="P36" s="65" t="s">
        <v>682</v>
      </c>
      <c r="Q36" s="65" t="s">
        <v>682</v>
      </c>
      <c r="R36" s="65" t="s">
        <v>682</v>
      </c>
      <c r="S36" s="65" t="s">
        <v>682</v>
      </c>
      <c r="T36" s="65" t="s">
        <v>682</v>
      </c>
      <c r="U36" s="65" t="s">
        <v>682</v>
      </c>
      <c r="V36" s="65" t="s">
        <v>682</v>
      </c>
      <c r="W36" s="65" t="s">
        <v>682</v>
      </c>
      <c r="X36" s="65" t="s">
        <v>682</v>
      </c>
      <c r="Y36" s="65" t="s">
        <v>682</v>
      </c>
      <c r="Z36" s="65" t="s">
        <v>680</v>
      </c>
      <c r="AA36" s="65" t="s">
        <v>682</v>
      </c>
      <c r="AB36" s="65" t="s">
        <v>680</v>
      </c>
      <c r="AC36" s="65" t="s">
        <v>682</v>
      </c>
      <c r="AD36" s="65" t="s">
        <v>682</v>
      </c>
      <c r="AE36" s="65" t="s">
        <v>680</v>
      </c>
      <c r="AF36" s="65" t="s">
        <v>682</v>
      </c>
      <c r="AG36" s="65" t="s">
        <v>682</v>
      </c>
      <c r="AH36" s="65" t="s">
        <v>682</v>
      </c>
      <c r="AI36" s="65" t="s">
        <v>682</v>
      </c>
      <c r="AJ36" s="65" t="s">
        <v>680</v>
      </c>
      <c r="AK36" s="65" t="s">
        <v>682</v>
      </c>
      <c r="AL36" s="65" t="s">
        <v>682</v>
      </c>
      <c r="AM36" s="65" t="s">
        <v>682</v>
      </c>
      <c r="AN36" s="65" t="s">
        <v>682</v>
      </c>
      <c r="AO36" s="65" t="s">
        <v>682</v>
      </c>
      <c r="AP36" s="65" t="s">
        <v>682</v>
      </c>
    </row>
    <row r="37" spans="1:43" s="65" customFormat="1" ht="51.75" customHeight="1" x14ac:dyDescent="0.75">
      <c r="A37" s="84" t="s">
        <v>1612</v>
      </c>
      <c r="B37" s="84" t="e">
        <f>VLOOKUP(A37,Screening!$A$9:$R$109,2,FALSE)</f>
        <v>#N/A</v>
      </c>
      <c r="C37" s="85" t="e">
        <f>VLOOKUP(A37,Screening!$A$9:$R$109,3,FALSE)</f>
        <v>#N/A</v>
      </c>
      <c r="D37" s="82" t="e">
        <f>VLOOKUP(A37,Screening!$A$9:$R$109,4,FALSE)</f>
        <v>#N/A</v>
      </c>
      <c r="E37" s="65" t="s">
        <v>682</v>
      </c>
      <c r="F37" s="65" t="s">
        <v>680</v>
      </c>
      <c r="G37" s="65" t="s">
        <v>682</v>
      </c>
      <c r="H37" s="65" t="s">
        <v>682</v>
      </c>
      <c r="I37" s="65" t="s">
        <v>682</v>
      </c>
      <c r="J37" s="65" t="s">
        <v>682</v>
      </c>
      <c r="K37" s="65" t="s">
        <v>682</v>
      </c>
      <c r="L37" s="65" t="s">
        <v>682</v>
      </c>
      <c r="M37" s="65" t="s">
        <v>680</v>
      </c>
      <c r="N37" s="65" t="s">
        <v>682</v>
      </c>
      <c r="O37" s="65" t="s">
        <v>682</v>
      </c>
      <c r="P37" s="65" t="s">
        <v>682</v>
      </c>
      <c r="Q37" s="65" t="s">
        <v>680</v>
      </c>
      <c r="R37" s="65" t="s">
        <v>682</v>
      </c>
      <c r="S37" s="65" t="s">
        <v>682</v>
      </c>
      <c r="T37" s="65" t="s">
        <v>682</v>
      </c>
      <c r="U37" s="65" t="s">
        <v>682</v>
      </c>
      <c r="V37" s="65" t="s">
        <v>682</v>
      </c>
      <c r="W37" s="65" t="s">
        <v>682</v>
      </c>
      <c r="X37" s="65" t="s">
        <v>682</v>
      </c>
      <c r="Y37" s="65" t="s">
        <v>682</v>
      </c>
      <c r="Z37" s="65" t="s">
        <v>682</v>
      </c>
      <c r="AA37" s="65" t="s">
        <v>680</v>
      </c>
      <c r="AB37" s="65" t="s">
        <v>682</v>
      </c>
      <c r="AC37" s="65" t="s">
        <v>682</v>
      </c>
      <c r="AD37" s="65" t="s">
        <v>682</v>
      </c>
      <c r="AE37" s="65" t="s">
        <v>680</v>
      </c>
      <c r="AF37" s="65" t="s">
        <v>682</v>
      </c>
      <c r="AG37" s="65" t="s">
        <v>682</v>
      </c>
      <c r="AH37" s="65" t="s">
        <v>682</v>
      </c>
      <c r="AI37" s="65" t="s">
        <v>682</v>
      </c>
      <c r="AJ37" s="65" t="s">
        <v>680</v>
      </c>
      <c r="AK37" s="65" t="s">
        <v>682</v>
      </c>
      <c r="AL37" s="65" t="s">
        <v>682</v>
      </c>
      <c r="AM37" s="65" t="s">
        <v>682</v>
      </c>
      <c r="AN37" s="65" t="s">
        <v>682</v>
      </c>
      <c r="AO37" s="65" t="s">
        <v>682</v>
      </c>
      <c r="AP37" s="65" t="s">
        <v>682</v>
      </c>
    </row>
    <row r="38" spans="1:43" s="65" customFormat="1" x14ac:dyDescent="0.75">
      <c r="A38" s="84" t="s">
        <v>1613</v>
      </c>
      <c r="B38" s="84" t="e">
        <f>VLOOKUP(A38,Screening!$A$9:$R$109,2,FALSE)</f>
        <v>#N/A</v>
      </c>
      <c r="C38" s="85" t="e">
        <f>VLOOKUP(A38,Screening!$A$9:$R$109,3,FALSE)</f>
        <v>#N/A</v>
      </c>
      <c r="D38" s="82" t="e">
        <f>VLOOKUP(A38,Screening!$A$9:$R$109,4,FALSE)</f>
        <v>#N/A</v>
      </c>
      <c r="E38" s="65" t="s">
        <v>682</v>
      </c>
      <c r="F38" s="65" t="s">
        <v>682</v>
      </c>
      <c r="G38" s="65" t="s">
        <v>680</v>
      </c>
      <c r="H38" s="65" t="s">
        <v>682</v>
      </c>
      <c r="I38" s="65" t="s">
        <v>682</v>
      </c>
      <c r="J38" s="65" t="s">
        <v>682</v>
      </c>
      <c r="K38" s="65" t="s">
        <v>682</v>
      </c>
      <c r="L38" s="65" t="s">
        <v>680</v>
      </c>
      <c r="M38" s="65" t="s">
        <v>682</v>
      </c>
      <c r="N38" s="65" t="s">
        <v>682</v>
      </c>
      <c r="O38" s="65" t="s">
        <v>682</v>
      </c>
      <c r="P38" s="65" t="s">
        <v>682</v>
      </c>
      <c r="Q38" s="65" t="s">
        <v>682</v>
      </c>
      <c r="R38" s="65" t="s">
        <v>682</v>
      </c>
      <c r="S38" s="65" t="s">
        <v>682</v>
      </c>
      <c r="T38" s="65" t="s">
        <v>682</v>
      </c>
      <c r="U38" s="65" t="s">
        <v>682</v>
      </c>
      <c r="V38" s="65" t="s">
        <v>682</v>
      </c>
      <c r="W38" s="65" t="s">
        <v>682</v>
      </c>
      <c r="X38" s="65" t="s">
        <v>682</v>
      </c>
      <c r="Y38" s="65" t="s">
        <v>682</v>
      </c>
      <c r="Z38" s="65" t="s">
        <v>682</v>
      </c>
      <c r="AA38" s="65" t="s">
        <v>682</v>
      </c>
      <c r="AB38" s="65" t="s">
        <v>682</v>
      </c>
      <c r="AC38" s="65" t="s">
        <v>682</v>
      </c>
      <c r="AD38" s="65" t="s">
        <v>682</v>
      </c>
      <c r="AE38" s="65" t="s">
        <v>682</v>
      </c>
      <c r="AF38" s="65" t="s">
        <v>682</v>
      </c>
      <c r="AG38" s="65" t="s">
        <v>682</v>
      </c>
      <c r="AH38" s="65" t="s">
        <v>682</v>
      </c>
      <c r="AI38" s="65" t="s">
        <v>682</v>
      </c>
      <c r="AJ38" s="65" t="s">
        <v>682</v>
      </c>
      <c r="AK38" s="65" t="s">
        <v>682</v>
      </c>
      <c r="AL38" s="65" t="s">
        <v>682</v>
      </c>
      <c r="AM38" s="65" t="s">
        <v>682</v>
      </c>
      <c r="AN38" s="65" t="s">
        <v>682</v>
      </c>
      <c r="AO38" s="65" t="s">
        <v>682</v>
      </c>
      <c r="AP38" s="65" t="s">
        <v>682</v>
      </c>
    </row>
    <row r="39" spans="1:43" s="65" customFormat="1" ht="44.25" x14ac:dyDescent="0.75">
      <c r="A39" s="84" t="s">
        <v>264</v>
      </c>
      <c r="B39" s="84" t="str">
        <f>VLOOKUP(A39,Screening!$A$9:$R$109,2,FALSE)</f>
        <v>Energy crops (all)</v>
      </c>
      <c r="C39" s="85" t="str">
        <f>VLOOKUP(A39,Screening!$A$9:$R$109,3,FALSE)</f>
        <v>Monitoring to improve yield and reduce costs</v>
      </c>
      <c r="D39" s="82" t="str">
        <f>VLOOKUP(A39,Screening!$A$9:$R$109,4,FALSE)</f>
        <v>Development of diagnostic and predictive tools to increase yield e.g. soil mapping to predict yield and remote sensing/drones to monitor in-field crop vigour to inform management and harvesting.</v>
      </c>
      <c r="E39" s="65" t="s">
        <v>682</v>
      </c>
      <c r="F39" s="65" t="s">
        <v>680</v>
      </c>
      <c r="G39" s="65" t="s">
        <v>682</v>
      </c>
      <c r="H39" s="65" t="s">
        <v>682</v>
      </c>
      <c r="I39" s="65" t="s">
        <v>682</v>
      </c>
      <c r="J39" s="65" t="s">
        <v>682</v>
      </c>
      <c r="K39" s="65" t="s">
        <v>680</v>
      </c>
      <c r="L39" s="65" t="s">
        <v>680</v>
      </c>
      <c r="M39" s="65" t="s">
        <v>682</v>
      </c>
      <c r="N39" s="65" t="s">
        <v>682</v>
      </c>
      <c r="O39" s="65" t="s">
        <v>682</v>
      </c>
      <c r="P39" s="65" t="s">
        <v>682</v>
      </c>
      <c r="Q39" s="65" t="s">
        <v>682</v>
      </c>
      <c r="R39" s="65" t="s">
        <v>682</v>
      </c>
      <c r="S39" s="65" t="s">
        <v>682</v>
      </c>
      <c r="T39" s="65" t="s">
        <v>682</v>
      </c>
      <c r="U39" s="65" t="s">
        <v>682</v>
      </c>
      <c r="V39" s="65" t="s">
        <v>682</v>
      </c>
      <c r="W39" s="65" t="s">
        <v>682</v>
      </c>
      <c r="X39" s="65" t="s">
        <v>682</v>
      </c>
      <c r="Y39" s="65" t="s">
        <v>682</v>
      </c>
      <c r="Z39" s="65" t="s">
        <v>682</v>
      </c>
      <c r="AA39" s="65" t="s">
        <v>682</v>
      </c>
      <c r="AB39" s="65" t="s">
        <v>682</v>
      </c>
      <c r="AC39" s="65" t="s">
        <v>682</v>
      </c>
      <c r="AD39" s="65" t="s">
        <v>682</v>
      </c>
      <c r="AE39" s="65" t="s">
        <v>682</v>
      </c>
      <c r="AF39" s="65" t="s">
        <v>682</v>
      </c>
      <c r="AG39" s="65" t="s">
        <v>682</v>
      </c>
      <c r="AH39" s="65" t="s">
        <v>682</v>
      </c>
      <c r="AI39" s="65" t="s">
        <v>682</v>
      </c>
      <c r="AJ39" s="65" t="s">
        <v>682</v>
      </c>
      <c r="AK39" s="65" t="s">
        <v>682</v>
      </c>
      <c r="AL39" s="65" t="s">
        <v>680</v>
      </c>
      <c r="AM39" s="65" t="s">
        <v>680</v>
      </c>
      <c r="AN39" s="65" t="s">
        <v>682</v>
      </c>
      <c r="AO39" s="65" t="s">
        <v>682</v>
      </c>
      <c r="AP39" s="65" t="s">
        <v>682</v>
      </c>
    </row>
    <row r="40" spans="1:43" s="65" customFormat="1" x14ac:dyDescent="0.75">
      <c r="A40" s="84" t="s">
        <v>1614</v>
      </c>
      <c r="B40" s="84" t="e">
        <f>VLOOKUP(A40,Screening!$A$9:$R$109,2,FALSE)</f>
        <v>#N/A</v>
      </c>
      <c r="C40" s="85" t="e">
        <f>VLOOKUP(A40,Screening!$A$9:$R$109,3,FALSE)</f>
        <v>#N/A</v>
      </c>
      <c r="D40" s="82" t="e">
        <f>VLOOKUP(A40,Screening!$A$9:$R$109,4,FALSE)</f>
        <v>#N/A</v>
      </c>
      <c r="E40" s="65" t="s">
        <v>680</v>
      </c>
      <c r="F40" s="65" t="s">
        <v>682</v>
      </c>
      <c r="G40" s="65" t="s">
        <v>682</v>
      </c>
      <c r="H40" s="65" t="s">
        <v>682</v>
      </c>
      <c r="I40" s="65" t="s">
        <v>682</v>
      </c>
      <c r="J40" s="65" t="s">
        <v>682</v>
      </c>
      <c r="K40" s="65" t="s">
        <v>680</v>
      </c>
      <c r="L40" s="65" t="s">
        <v>680</v>
      </c>
      <c r="M40" s="65" t="s">
        <v>682</v>
      </c>
      <c r="N40" s="65" t="s">
        <v>682</v>
      </c>
      <c r="O40" s="65" t="s">
        <v>682</v>
      </c>
      <c r="P40" s="65" t="s">
        <v>682</v>
      </c>
      <c r="Q40" s="65" t="s">
        <v>682</v>
      </c>
      <c r="R40" s="65" t="s">
        <v>682</v>
      </c>
      <c r="S40" s="65" t="s">
        <v>682</v>
      </c>
      <c r="T40" s="65" t="s">
        <v>682</v>
      </c>
      <c r="U40" s="65" t="s">
        <v>682</v>
      </c>
      <c r="V40" s="65" t="s">
        <v>682</v>
      </c>
      <c r="W40" s="65" t="s">
        <v>682</v>
      </c>
      <c r="X40" s="65" t="s">
        <v>682</v>
      </c>
      <c r="Y40" s="65" t="s">
        <v>682</v>
      </c>
      <c r="Z40" s="65" t="s">
        <v>682</v>
      </c>
      <c r="AA40" s="65" t="s">
        <v>682</v>
      </c>
      <c r="AB40" s="65" t="s">
        <v>682</v>
      </c>
      <c r="AC40" s="65" t="s">
        <v>682</v>
      </c>
      <c r="AD40" s="65" t="s">
        <v>682</v>
      </c>
      <c r="AE40" s="65" t="s">
        <v>682</v>
      </c>
      <c r="AF40" s="65" t="s">
        <v>682</v>
      </c>
      <c r="AG40" s="65" t="s">
        <v>682</v>
      </c>
      <c r="AH40" s="65" t="s">
        <v>682</v>
      </c>
      <c r="AI40" s="65" t="s">
        <v>682</v>
      </c>
      <c r="AJ40" s="65" t="s">
        <v>682</v>
      </c>
      <c r="AK40" s="65" t="s">
        <v>682</v>
      </c>
      <c r="AL40" s="65" t="s">
        <v>682</v>
      </c>
      <c r="AM40" s="65" t="s">
        <v>682</v>
      </c>
      <c r="AN40" s="65" t="s">
        <v>682</v>
      </c>
      <c r="AO40" s="65" t="s">
        <v>682</v>
      </c>
      <c r="AP40" s="65" t="s">
        <v>682</v>
      </c>
    </row>
    <row r="41" spans="1:43" s="65" customFormat="1" x14ac:dyDescent="0.75">
      <c r="A41" s="84" t="s">
        <v>286</v>
      </c>
      <c r="B41" s="84" t="str">
        <f>VLOOKUP(A41,Screening!$A$9:$R$109,2,FALSE)</f>
        <v>Energy crops (all)</v>
      </c>
      <c r="C41" s="85" t="str">
        <f>VLOOKUP(A41,Screening!$A$9:$R$109,3,FALSE)</f>
        <v>Updated guidance for growers</v>
      </c>
      <c r="D41" s="82" t="str">
        <f>VLOOKUP(A41,Screening!$A$9:$R$109,4,FALSE)</f>
        <v>Pesticide register</v>
      </c>
      <c r="E41" s="65" t="s">
        <v>682</v>
      </c>
      <c r="F41" s="65" t="s">
        <v>682</v>
      </c>
      <c r="G41" s="65" t="s">
        <v>682</v>
      </c>
      <c r="H41" s="65" t="s">
        <v>682</v>
      </c>
      <c r="I41" s="65" t="s">
        <v>682</v>
      </c>
      <c r="J41" s="65" t="s">
        <v>682</v>
      </c>
      <c r="K41" s="65" t="s">
        <v>682</v>
      </c>
      <c r="L41" s="65" t="s">
        <v>682</v>
      </c>
      <c r="M41" s="65" t="s">
        <v>682</v>
      </c>
      <c r="N41" s="65" t="s">
        <v>682</v>
      </c>
      <c r="O41" s="65" t="s">
        <v>682</v>
      </c>
      <c r="P41" s="65" t="s">
        <v>682</v>
      </c>
      <c r="Q41" s="65" t="s">
        <v>682</v>
      </c>
      <c r="R41" s="65" t="s">
        <v>682</v>
      </c>
      <c r="S41" s="65" t="s">
        <v>682</v>
      </c>
      <c r="T41" s="65" t="s">
        <v>682</v>
      </c>
      <c r="U41" s="65" t="s">
        <v>682</v>
      </c>
      <c r="V41" s="65" t="s">
        <v>682</v>
      </c>
      <c r="W41" s="65" t="s">
        <v>682</v>
      </c>
      <c r="X41" s="65" t="s">
        <v>682</v>
      </c>
      <c r="Y41" s="65" t="s">
        <v>682</v>
      </c>
      <c r="Z41" s="65" t="s">
        <v>682</v>
      </c>
      <c r="AA41" s="65" t="s">
        <v>682</v>
      </c>
      <c r="AB41" s="65" t="s">
        <v>682</v>
      </c>
      <c r="AC41" s="65" t="s">
        <v>682</v>
      </c>
      <c r="AD41" s="65" t="s">
        <v>682</v>
      </c>
      <c r="AE41" s="65" t="s">
        <v>682</v>
      </c>
      <c r="AF41" s="65" t="s">
        <v>682</v>
      </c>
      <c r="AG41" s="65" t="s">
        <v>682</v>
      </c>
      <c r="AH41" s="65" t="s">
        <v>682</v>
      </c>
      <c r="AI41" s="65" t="s">
        <v>682</v>
      </c>
      <c r="AJ41" s="65" t="s">
        <v>682</v>
      </c>
      <c r="AK41" s="65" t="s">
        <v>682</v>
      </c>
      <c r="AL41" s="65" t="s">
        <v>682</v>
      </c>
      <c r="AM41" s="65" t="s">
        <v>682</v>
      </c>
      <c r="AN41" s="65" t="s">
        <v>682</v>
      </c>
      <c r="AO41" s="65" t="s">
        <v>682</v>
      </c>
      <c r="AP41" s="65" t="s">
        <v>682</v>
      </c>
    </row>
    <row r="42" spans="1:43" ht="191.75" x14ac:dyDescent="0.75">
      <c r="A42" s="83" t="s">
        <v>338</v>
      </c>
      <c r="B42" s="84" t="str">
        <f>VLOOKUP(A42,Screening!$A$9:$R$109,2,FALSE)</f>
        <v>LRF - Broadleaves</v>
      </c>
      <c r="C42" s="85" t="str">
        <f>VLOOKUP(A42,Screening!$A$9:$R$109,3,FALSE)</f>
        <v>Species selection</v>
      </c>
      <c r="D42" s="82" t="str">
        <f>VLOOKUP(A42,Screening!$A$9:$R$109,4,FALSE)</f>
        <v>Selection of species is currently done according to rapid volume growth and good stem form but implicitly also for their survival. This innovation would involve re-examining species selected to also consider attributes important from a bioenergy perspective such as 'energy growth',  the amount of biomass that could be available for bioenergy, carbon stocks, GHG emissions, other environmental impacts, moisture content at harvest.</v>
      </c>
      <c r="E42" s="65" t="s">
        <v>682</v>
      </c>
      <c r="F42" s="65" t="s">
        <v>682</v>
      </c>
      <c r="G42" s="65" t="s">
        <v>682</v>
      </c>
      <c r="H42" s="65" t="s">
        <v>682</v>
      </c>
      <c r="I42" s="65" t="s">
        <v>682</v>
      </c>
      <c r="J42" s="65" t="s">
        <v>682</v>
      </c>
      <c r="K42" s="65" t="s">
        <v>682</v>
      </c>
      <c r="L42" s="65" t="s">
        <v>682</v>
      </c>
      <c r="M42" s="65" t="s">
        <v>682</v>
      </c>
      <c r="N42" s="65" t="s">
        <v>682</v>
      </c>
      <c r="O42" s="65" t="s">
        <v>682</v>
      </c>
      <c r="P42" s="65" t="s">
        <v>682</v>
      </c>
      <c r="Q42" s="65" t="s">
        <v>682</v>
      </c>
      <c r="R42" s="65" t="s">
        <v>682</v>
      </c>
      <c r="S42" s="65" t="s">
        <v>682</v>
      </c>
      <c r="T42" s="65" t="s">
        <v>682</v>
      </c>
      <c r="U42" s="65" t="s">
        <v>682</v>
      </c>
      <c r="V42" s="65" t="s">
        <v>682</v>
      </c>
      <c r="W42" s="65" t="s">
        <v>682</v>
      </c>
      <c r="X42" s="65" t="s">
        <v>709</v>
      </c>
      <c r="Y42" s="65" t="s">
        <v>682</v>
      </c>
      <c r="Z42" s="65" t="s">
        <v>682</v>
      </c>
      <c r="AA42" s="65" t="s">
        <v>682</v>
      </c>
      <c r="AB42" s="65" t="s">
        <v>682</v>
      </c>
      <c r="AC42" s="65" t="s">
        <v>682</v>
      </c>
      <c r="AD42" s="65" t="s">
        <v>682</v>
      </c>
      <c r="AE42" s="52" t="s">
        <v>709</v>
      </c>
      <c r="AF42" s="65" t="s">
        <v>709</v>
      </c>
      <c r="AG42" s="65" t="s">
        <v>682</v>
      </c>
      <c r="AH42" s="65" t="s">
        <v>682</v>
      </c>
      <c r="AI42" s="65" t="s">
        <v>709</v>
      </c>
      <c r="AJ42" s="65" t="s">
        <v>682</v>
      </c>
      <c r="AK42" s="53" t="s">
        <v>680</v>
      </c>
      <c r="AL42" s="65" t="s">
        <v>682</v>
      </c>
      <c r="AM42" s="65" t="s">
        <v>682</v>
      </c>
      <c r="AN42" s="65" t="s">
        <v>682</v>
      </c>
      <c r="AO42" s="65" t="s">
        <v>709</v>
      </c>
      <c r="AP42" s="65" t="s">
        <v>709</v>
      </c>
      <c r="AQ42" s="87" t="s">
        <v>1615</v>
      </c>
    </row>
    <row r="43" spans="1:43" ht="66.75" customHeight="1" x14ac:dyDescent="0.75">
      <c r="A43" s="83" t="s">
        <v>348</v>
      </c>
      <c r="B43" s="84" t="str">
        <f>VLOOKUP(A43,Screening!$A$9:$R$109,2,FALSE)</f>
        <v>LRF - Conifers</v>
      </c>
      <c r="C43" s="85" t="str">
        <f>VLOOKUP(A43,Screening!$A$9:$R$109,3,FALSE)</f>
        <v>Species selection</v>
      </c>
      <c r="D43" s="82" t="str">
        <f>VLOOKUP(A43,Screening!$A$9:$R$109,4,FALSE)</f>
        <v xml:space="preserve">Selection of species according to rapid volume growth and good stem form but implicitly also for their survival. Current thinking includes other considerations such the amount of biomass that could be available for bioenergy (and carbon stocks), GHG emissions and other environmental impacts </v>
      </c>
      <c r="E43" s="65" t="s">
        <v>682</v>
      </c>
      <c r="F43" s="65" t="s">
        <v>682</v>
      </c>
      <c r="G43" s="65" t="s">
        <v>682</v>
      </c>
      <c r="H43" s="65" t="s">
        <v>682</v>
      </c>
      <c r="I43" s="65" t="s">
        <v>682</v>
      </c>
      <c r="J43" s="65" t="s">
        <v>682</v>
      </c>
      <c r="K43" s="65" t="s">
        <v>682</v>
      </c>
      <c r="L43" s="65" t="s">
        <v>682</v>
      </c>
      <c r="M43" s="65" t="s">
        <v>682</v>
      </c>
      <c r="N43" s="65" t="s">
        <v>682</v>
      </c>
      <c r="O43" s="65" t="s">
        <v>682</v>
      </c>
      <c r="P43" s="65" t="s">
        <v>682</v>
      </c>
      <c r="Q43" s="65" t="s">
        <v>682</v>
      </c>
      <c r="R43" s="65" t="s">
        <v>682</v>
      </c>
      <c r="S43" s="65" t="s">
        <v>682</v>
      </c>
      <c r="T43" s="65" t="s">
        <v>682</v>
      </c>
      <c r="U43" s="65" t="s">
        <v>682</v>
      </c>
      <c r="V43" s="65" t="s">
        <v>682</v>
      </c>
      <c r="W43" s="65" t="s">
        <v>682</v>
      </c>
      <c r="X43" s="65" t="s">
        <v>709</v>
      </c>
      <c r="Y43" s="65" t="s">
        <v>682</v>
      </c>
      <c r="Z43" s="65" t="s">
        <v>682</v>
      </c>
      <c r="AA43" s="65" t="s">
        <v>682</v>
      </c>
      <c r="AB43" s="65" t="s">
        <v>682</v>
      </c>
      <c r="AC43" s="65" t="s">
        <v>682</v>
      </c>
      <c r="AD43" s="65" t="s">
        <v>682</v>
      </c>
      <c r="AE43" s="65" t="s">
        <v>709</v>
      </c>
      <c r="AF43" s="65" t="s">
        <v>709</v>
      </c>
      <c r="AG43" s="65" t="s">
        <v>682</v>
      </c>
      <c r="AH43" s="65" t="s">
        <v>682</v>
      </c>
      <c r="AI43" s="65" t="s">
        <v>709</v>
      </c>
      <c r="AJ43" s="65" t="s">
        <v>682</v>
      </c>
      <c r="AK43" s="65" t="s">
        <v>680</v>
      </c>
      <c r="AL43" s="65" t="s">
        <v>682</v>
      </c>
      <c r="AM43" s="65" t="s">
        <v>682</v>
      </c>
      <c r="AN43" s="65" t="s">
        <v>682</v>
      </c>
      <c r="AO43" s="65" t="s">
        <v>709</v>
      </c>
      <c r="AP43" s="65" t="s">
        <v>709</v>
      </c>
      <c r="AQ43" s="87" t="s">
        <v>1616</v>
      </c>
    </row>
    <row r="44" spans="1:43" ht="63" customHeight="1" x14ac:dyDescent="0.75">
      <c r="A44" s="83" t="s">
        <v>352</v>
      </c>
      <c r="B44" s="84" t="str">
        <f>VLOOKUP(A44,Screening!$A$9:$R$109,2,FALSE)</f>
        <v>SRF - Broadleaves</v>
      </c>
      <c r="C44" s="85" t="str">
        <f>VLOOKUP(A44,Screening!$A$9:$R$109,3,FALSE)</f>
        <v>Species selection</v>
      </c>
      <c r="D44" s="82" t="str">
        <f>VLOOKUP(A44,Screening!$A$9:$R$109,4,FALSE)</f>
        <v xml:space="preserve">Selection of species according to rapid volume growth and good stem form but implicitly also for their survival. Current thinking includes other considerations such the amount of biomass that could be available for bioenergy (and carbon stocks), GHG emissions and other environmental impacts </v>
      </c>
      <c r="E44" s="65" t="s">
        <v>682</v>
      </c>
      <c r="F44" s="65" t="s">
        <v>682</v>
      </c>
      <c r="G44" s="65" t="s">
        <v>682</v>
      </c>
      <c r="H44" s="65" t="s">
        <v>682</v>
      </c>
      <c r="I44" s="65" t="s">
        <v>682</v>
      </c>
      <c r="J44" s="65" t="s">
        <v>682</v>
      </c>
      <c r="K44" s="65" t="s">
        <v>682</v>
      </c>
      <c r="L44" s="65" t="s">
        <v>682</v>
      </c>
      <c r="M44" s="65" t="s">
        <v>682</v>
      </c>
      <c r="N44" s="65" t="s">
        <v>682</v>
      </c>
      <c r="O44" s="65" t="s">
        <v>682</v>
      </c>
      <c r="P44" s="65" t="s">
        <v>682</v>
      </c>
      <c r="Q44" s="65" t="s">
        <v>682</v>
      </c>
      <c r="R44" s="65" t="s">
        <v>682</v>
      </c>
      <c r="S44" s="65" t="s">
        <v>682</v>
      </c>
      <c r="T44" s="65" t="s">
        <v>682</v>
      </c>
      <c r="U44" s="65" t="s">
        <v>682</v>
      </c>
      <c r="V44" s="65" t="s">
        <v>682</v>
      </c>
      <c r="W44" s="65" t="s">
        <v>682</v>
      </c>
      <c r="X44" s="65" t="s">
        <v>709</v>
      </c>
      <c r="Y44" s="65" t="s">
        <v>682</v>
      </c>
      <c r="Z44" s="65" t="s">
        <v>682</v>
      </c>
      <c r="AA44" s="65" t="s">
        <v>682</v>
      </c>
      <c r="AB44" s="65" t="s">
        <v>682</v>
      </c>
      <c r="AC44" s="65" t="s">
        <v>682</v>
      </c>
      <c r="AD44" s="65" t="s">
        <v>682</v>
      </c>
      <c r="AE44" s="65" t="s">
        <v>709</v>
      </c>
      <c r="AF44" s="65" t="s">
        <v>709</v>
      </c>
      <c r="AG44" s="65" t="s">
        <v>682</v>
      </c>
      <c r="AH44" s="65" t="s">
        <v>682</v>
      </c>
      <c r="AI44" s="65" t="s">
        <v>709</v>
      </c>
      <c r="AJ44" s="65" t="s">
        <v>682</v>
      </c>
      <c r="AK44" s="65" t="s">
        <v>680</v>
      </c>
      <c r="AL44" s="65" t="s">
        <v>682</v>
      </c>
      <c r="AM44" s="65" t="s">
        <v>682</v>
      </c>
      <c r="AN44" s="65" t="s">
        <v>682</v>
      </c>
      <c r="AO44" s="65" t="s">
        <v>709</v>
      </c>
      <c r="AP44" s="65" t="s">
        <v>709</v>
      </c>
      <c r="AQ44" s="87" t="s">
        <v>1616</v>
      </c>
    </row>
    <row r="45" spans="1:43" ht="59" x14ac:dyDescent="0.75">
      <c r="A45" s="83" t="s">
        <v>355</v>
      </c>
      <c r="B45" s="84" t="str">
        <f>VLOOKUP(A45,Screening!$A$9:$R$109,2,FALSE)</f>
        <v>SRF - Conifers</v>
      </c>
      <c r="C45" s="85" t="str">
        <f>VLOOKUP(A45,Screening!$A$9:$R$109,3,FALSE)</f>
        <v>Species selection</v>
      </c>
      <c r="D45" s="82" t="str">
        <f>VLOOKUP(A45,Screening!$A$9:$R$109,4,FALSE)</f>
        <v xml:space="preserve">Selection of species according to rapid volume growth and good stem form but implicitly also for their survival. Current thinking includes other considerations such the amount of biomass that could be available for bioenergy (and carbon stocks), GHG emissions and other environmental impacts </v>
      </c>
      <c r="E45" s="65" t="s">
        <v>682</v>
      </c>
      <c r="F45" s="65" t="s">
        <v>682</v>
      </c>
      <c r="G45" s="65" t="s">
        <v>682</v>
      </c>
      <c r="H45" s="65" t="s">
        <v>682</v>
      </c>
      <c r="I45" s="65" t="s">
        <v>682</v>
      </c>
      <c r="J45" s="65" t="s">
        <v>682</v>
      </c>
      <c r="K45" s="65" t="s">
        <v>682</v>
      </c>
      <c r="L45" s="65" t="s">
        <v>682</v>
      </c>
      <c r="M45" s="65" t="s">
        <v>682</v>
      </c>
      <c r="N45" s="65" t="s">
        <v>682</v>
      </c>
      <c r="O45" s="65" t="s">
        <v>682</v>
      </c>
      <c r="P45" s="65" t="s">
        <v>682</v>
      </c>
      <c r="Q45" s="65" t="s">
        <v>682</v>
      </c>
      <c r="R45" s="65" t="s">
        <v>682</v>
      </c>
      <c r="S45" s="65" t="s">
        <v>682</v>
      </c>
      <c r="T45" s="65" t="s">
        <v>682</v>
      </c>
      <c r="U45" s="65" t="s">
        <v>682</v>
      </c>
      <c r="V45" s="65" t="s">
        <v>682</v>
      </c>
      <c r="W45" s="65" t="s">
        <v>682</v>
      </c>
      <c r="X45" s="65" t="s">
        <v>709</v>
      </c>
      <c r="Y45" s="65" t="s">
        <v>682</v>
      </c>
      <c r="Z45" s="65" t="s">
        <v>682</v>
      </c>
      <c r="AA45" s="65" t="s">
        <v>682</v>
      </c>
      <c r="AB45" s="65" t="s">
        <v>682</v>
      </c>
      <c r="AC45" s="65" t="s">
        <v>682</v>
      </c>
      <c r="AD45" s="65" t="s">
        <v>682</v>
      </c>
      <c r="AE45" s="65" t="s">
        <v>709</v>
      </c>
      <c r="AF45" s="65" t="s">
        <v>709</v>
      </c>
      <c r="AG45" s="65" t="s">
        <v>682</v>
      </c>
      <c r="AH45" s="65" t="s">
        <v>682</v>
      </c>
      <c r="AI45" s="65" t="s">
        <v>709</v>
      </c>
      <c r="AJ45" s="65" t="s">
        <v>682</v>
      </c>
      <c r="AK45" s="65" t="s">
        <v>680</v>
      </c>
      <c r="AL45" s="65" t="s">
        <v>682</v>
      </c>
      <c r="AM45" s="65" t="s">
        <v>682</v>
      </c>
      <c r="AN45" s="65" t="s">
        <v>682</v>
      </c>
      <c r="AO45" s="65" t="s">
        <v>709</v>
      </c>
      <c r="AP45" s="65" t="s">
        <v>709</v>
      </c>
      <c r="AQ45" s="87" t="s">
        <v>1616</v>
      </c>
    </row>
    <row r="46" spans="1:43" ht="44.25" x14ac:dyDescent="0.75">
      <c r="A46" s="83" t="s">
        <v>359</v>
      </c>
      <c r="B46" s="84" t="str">
        <f>VLOOKUP(A46,Screening!$A$9:$R$109,2,FALSE)</f>
        <v>LRF - all</v>
      </c>
      <c r="C46" s="85" t="str">
        <f>VLOOKUP(A46,Screening!$A$9:$R$109,3,FALSE)</f>
        <v>Provenance choice</v>
      </c>
      <c r="D46" s="82" t="str">
        <f>VLOOKUP(A46,Screening!$A$9:$R$109,4,FALSE)</f>
        <v>LRF - When plants from a given original seed source (provenance) are grown in a different location</v>
      </c>
      <c r="E46" s="65" t="s">
        <v>682</v>
      </c>
      <c r="F46" s="65" t="s">
        <v>682</v>
      </c>
      <c r="G46" s="65" t="s">
        <v>682</v>
      </c>
      <c r="H46" s="65" t="s">
        <v>682</v>
      </c>
      <c r="I46" s="65" t="s">
        <v>682</v>
      </c>
      <c r="J46" s="65" t="s">
        <v>682</v>
      </c>
      <c r="K46" s="65" t="s">
        <v>682</v>
      </c>
      <c r="L46" s="65" t="s">
        <v>682</v>
      </c>
      <c r="M46" s="65" t="s">
        <v>682</v>
      </c>
      <c r="N46" s="65" t="s">
        <v>682</v>
      </c>
      <c r="O46" s="65" t="s">
        <v>682</v>
      </c>
      <c r="P46" s="65" t="s">
        <v>682</v>
      </c>
      <c r="Q46" s="65" t="s">
        <v>682</v>
      </c>
      <c r="R46" s="65" t="s">
        <v>682</v>
      </c>
      <c r="S46" s="65" t="s">
        <v>682</v>
      </c>
      <c r="T46" s="65" t="s">
        <v>682</v>
      </c>
      <c r="U46" s="65" t="s">
        <v>682</v>
      </c>
      <c r="V46" s="65" t="s">
        <v>682</v>
      </c>
      <c r="W46" s="65" t="s">
        <v>682</v>
      </c>
      <c r="X46" s="65" t="s">
        <v>709</v>
      </c>
      <c r="Y46" s="65" t="s">
        <v>682</v>
      </c>
      <c r="Z46" s="65" t="s">
        <v>682</v>
      </c>
      <c r="AA46" s="65" t="s">
        <v>682</v>
      </c>
      <c r="AB46" s="65" t="s">
        <v>682</v>
      </c>
      <c r="AC46" s="65" t="s">
        <v>682</v>
      </c>
      <c r="AD46" s="65" t="s">
        <v>682</v>
      </c>
      <c r="AE46" s="65" t="s">
        <v>709</v>
      </c>
      <c r="AF46" s="65" t="s">
        <v>709</v>
      </c>
      <c r="AG46" s="65" t="s">
        <v>682</v>
      </c>
      <c r="AH46" s="65" t="s">
        <v>682</v>
      </c>
      <c r="AI46" s="65" t="s">
        <v>682</v>
      </c>
      <c r="AJ46" s="65" t="s">
        <v>682</v>
      </c>
      <c r="AK46" s="65" t="s">
        <v>682</v>
      </c>
      <c r="AL46" s="65" t="s">
        <v>682</v>
      </c>
      <c r="AM46" s="65" t="s">
        <v>682</v>
      </c>
      <c r="AN46" s="65" t="s">
        <v>682</v>
      </c>
      <c r="AO46" s="65" t="s">
        <v>682</v>
      </c>
      <c r="AP46" s="65" t="s">
        <v>682</v>
      </c>
      <c r="AQ46" s="87" t="s">
        <v>1617</v>
      </c>
    </row>
    <row r="47" spans="1:43" ht="29.5" x14ac:dyDescent="0.75">
      <c r="A47" s="83" t="s">
        <v>367</v>
      </c>
      <c r="B47" s="84" t="str">
        <f>VLOOKUP(A47,Screening!$A$9:$R$109,2,FALSE)</f>
        <v>SRF - all</v>
      </c>
      <c r="C47" s="85" t="str">
        <f>VLOOKUP(A47,Screening!$A$9:$R$109,3,FALSE)</f>
        <v>Provenance choice</v>
      </c>
      <c r="D47" s="82" t="str">
        <f>VLOOKUP(A47,Screening!$A$9:$R$109,4,FALSE)</f>
        <v>SRF - When plants from a given original seed source (provenance) are grown in a different location</v>
      </c>
      <c r="E47" s="65" t="s">
        <v>682</v>
      </c>
      <c r="F47" s="65" t="s">
        <v>682</v>
      </c>
      <c r="G47" s="65" t="s">
        <v>682</v>
      </c>
      <c r="H47" s="65" t="s">
        <v>682</v>
      </c>
      <c r="I47" s="65" t="s">
        <v>682</v>
      </c>
      <c r="J47" s="65" t="s">
        <v>682</v>
      </c>
      <c r="K47" s="65" t="s">
        <v>682</v>
      </c>
      <c r="L47" s="65" t="s">
        <v>682</v>
      </c>
      <c r="M47" s="65" t="s">
        <v>682</v>
      </c>
      <c r="N47" s="65" t="s">
        <v>682</v>
      </c>
      <c r="O47" s="65" t="s">
        <v>682</v>
      </c>
      <c r="P47" s="65" t="s">
        <v>682</v>
      </c>
      <c r="Q47" s="65" t="s">
        <v>682</v>
      </c>
      <c r="R47" s="65" t="s">
        <v>682</v>
      </c>
      <c r="S47" s="65" t="s">
        <v>682</v>
      </c>
      <c r="T47" s="65" t="s">
        <v>682</v>
      </c>
      <c r="U47" s="65" t="s">
        <v>682</v>
      </c>
      <c r="V47" s="65" t="s">
        <v>682</v>
      </c>
      <c r="W47" s="65" t="s">
        <v>682</v>
      </c>
      <c r="X47" s="65" t="s">
        <v>709</v>
      </c>
      <c r="Y47" s="65" t="s">
        <v>682</v>
      </c>
      <c r="Z47" s="65" t="s">
        <v>682</v>
      </c>
      <c r="AA47" s="65" t="s">
        <v>682</v>
      </c>
      <c r="AB47" s="65" t="s">
        <v>682</v>
      </c>
      <c r="AC47" s="65" t="s">
        <v>682</v>
      </c>
      <c r="AD47" s="65" t="s">
        <v>682</v>
      </c>
      <c r="AE47" s="65" t="s">
        <v>709</v>
      </c>
      <c r="AF47" s="65" t="s">
        <v>709</v>
      </c>
      <c r="AG47" s="65" t="s">
        <v>682</v>
      </c>
      <c r="AH47" s="65" t="s">
        <v>682</v>
      </c>
      <c r="AI47" s="65" t="s">
        <v>682</v>
      </c>
      <c r="AJ47" s="65" t="s">
        <v>682</v>
      </c>
      <c r="AK47" s="65" t="s">
        <v>682</v>
      </c>
      <c r="AL47" s="65" t="s">
        <v>682</v>
      </c>
      <c r="AM47" s="65" t="s">
        <v>682</v>
      </c>
      <c r="AN47" s="65" t="s">
        <v>682</v>
      </c>
      <c r="AO47" s="65" t="s">
        <v>682</v>
      </c>
      <c r="AP47" s="65" t="s">
        <v>682</v>
      </c>
      <c r="AQ47" s="87" t="s">
        <v>1616</v>
      </c>
    </row>
    <row r="48" spans="1:43" ht="44.25" x14ac:dyDescent="0.75">
      <c r="A48" s="83" t="s">
        <v>372</v>
      </c>
      <c r="B48" s="84" t="str">
        <f>VLOOKUP(A48,Screening!$A$9:$R$109,2,FALSE)</f>
        <v>LRF - all</v>
      </c>
      <c r="C48" s="85" t="str">
        <f>VLOOKUP(A48,Screening!$A$9:$R$109,3,FALSE)</f>
        <v>Genetic improvement</v>
      </c>
      <c r="D48" s="82" t="str">
        <f>VLOOKUP(A48,Screening!$A$9:$R$109,4,FALSE)</f>
        <v>Genetic selection uses the selection and development of individual trees for specific traits; these may include yield, disease resistance, drought tolerance or other factors</v>
      </c>
      <c r="E48" s="65" t="s">
        <v>682</v>
      </c>
      <c r="F48" s="65" t="s">
        <v>682</v>
      </c>
      <c r="G48" s="65" t="s">
        <v>682</v>
      </c>
      <c r="H48" s="65" t="s">
        <v>682</v>
      </c>
      <c r="I48" s="65" t="s">
        <v>682</v>
      </c>
      <c r="J48" s="65" t="s">
        <v>682</v>
      </c>
      <c r="K48" s="65" t="s">
        <v>682</v>
      </c>
      <c r="L48" s="65" t="s">
        <v>682</v>
      </c>
      <c r="M48" s="65" t="s">
        <v>682</v>
      </c>
      <c r="N48" s="65" t="s">
        <v>682</v>
      </c>
      <c r="O48" s="65" t="s">
        <v>682</v>
      </c>
      <c r="P48" s="65" t="s">
        <v>682</v>
      </c>
      <c r="Q48" s="65" t="s">
        <v>682</v>
      </c>
      <c r="R48" s="65" t="s">
        <v>682</v>
      </c>
      <c r="S48" s="65" t="s">
        <v>682</v>
      </c>
      <c r="T48" s="65" t="s">
        <v>682</v>
      </c>
      <c r="U48" s="65" t="s">
        <v>682</v>
      </c>
      <c r="V48" s="65" t="s">
        <v>682</v>
      </c>
      <c r="W48" s="65" t="s">
        <v>682</v>
      </c>
      <c r="X48" s="65" t="s">
        <v>709</v>
      </c>
      <c r="Y48" s="65" t="s">
        <v>682</v>
      </c>
      <c r="Z48" s="65" t="s">
        <v>682</v>
      </c>
      <c r="AA48" s="65" t="s">
        <v>682</v>
      </c>
      <c r="AB48" s="65" t="s">
        <v>682</v>
      </c>
      <c r="AC48" s="65" t="s">
        <v>682</v>
      </c>
      <c r="AD48" s="65" t="s">
        <v>682</v>
      </c>
      <c r="AE48" s="65" t="s">
        <v>682</v>
      </c>
      <c r="AF48" s="65" t="s">
        <v>682</v>
      </c>
      <c r="AG48" s="65" t="s">
        <v>682</v>
      </c>
      <c r="AH48" s="65" t="s">
        <v>682</v>
      </c>
      <c r="AI48" s="65" t="s">
        <v>680</v>
      </c>
      <c r="AJ48" s="65" t="s">
        <v>682</v>
      </c>
      <c r="AK48" s="65" t="s">
        <v>682</v>
      </c>
      <c r="AL48" s="65" t="s">
        <v>682</v>
      </c>
      <c r="AM48" s="65" t="s">
        <v>682</v>
      </c>
      <c r="AN48" s="65" t="s">
        <v>682</v>
      </c>
      <c r="AO48" s="65" t="s">
        <v>682</v>
      </c>
      <c r="AP48" s="65" t="s">
        <v>682</v>
      </c>
      <c r="AQ48" s="87" t="s">
        <v>1618</v>
      </c>
    </row>
    <row r="49" spans="1:43" ht="73.75" x14ac:dyDescent="0.75">
      <c r="A49" s="83" t="s">
        <v>378</v>
      </c>
      <c r="B49" s="84" t="str">
        <f>VLOOKUP(A49,Screening!$A$9:$R$109,2,FALSE)</f>
        <v>SRF - all</v>
      </c>
      <c r="C49" s="85" t="str">
        <f>VLOOKUP(A49,Screening!$A$9:$R$109,3,FALSE)</f>
        <v>Genetic improvement</v>
      </c>
      <c r="D49" s="82" t="str">
        <f>VLOOKUP(A49,Screening!$A$9:$R$109,4,FALSE)</f>
        <v>Genetic selection uses the selection and development of individual trees for specific traits; these may include yield, disease resistance, drought tolerance or other factors</v>
      </c>
      <c r="E49" s="65" t="s">
        <v>682</v>
      </c>
      <c r="F49" s="65" t="s">
        <v>682</v>
      </c>
      <c r="G49" s="65" t="s">
        <v>682</v>
      </c>
      <c r="H49" s="65" t="s">
        <v>682</v>
      </c>
      <c r="I49" s="65" t="s">
        <v>682</v>
      </c>
      <c r="J49" s="65" t="s">
        <v>682</v>
      </c>
      <c r="K49" s="65" t="s">
        <v>682</v>
      </c>
      <c r="L49" s="65" t="s">
        <v>682</v>
      </c>
      <c r="M49" s="65" t="s">
        <v>682</v>
      </c>
      <c r="N49" s="65" t="s">
        <v>682</v>
      </c>
      <c r="O49" s="65" t="s">
        <v>682</v>
      </c>
      <c r="P49" s="65" t="s">
        <v>682</v>
      </c>
      <c r="Q49" s="65" t="s">
        <v>682</v>
      </c>
      <c r="R49" s="65" t="s">
        <v>682</v>
      </c>
      <c r="S49" s="65" t="s">
        <v>682</v>
      </c>
      <c r="T49" s="65" t="s">
        <v>682</v>
      </c>
      <c r="U49" s="65" t="s">
        <v>682</v>
      </c>
      <c r="V49" s="65" t="s">
        <v>682</v>
      </c>
      <c r="W49" s="65" t="s">
        <v>682</v>
      </c>
      <c r="X49" s="65" t="s">
        <v>680</v>
      </c>
      <c r="Y49" s="65" t="s">
        <v>682</v>
      </c>
      <c r="Z49" s="65" t="s">
        <v>682</v>
      </c>
      <c r="AA49" s="65" t="s">
        <v>682</v>
      </c>
      <c r="AB49" s="65" t="s">
        <v>682</v>
      </c>
      <c r="AC49" s="65" t="s">
        <v>682</v>
      </c>
      <c r="AD49" s="65" t="s">
        <v>682</v>
      </c>
      <c r="AE49" s="65" t="s">
        <v>682</v>
      </c>
      <c r="AF49" s="65" t="s">
        <v>682</v>
      </c>
      <c r="AG49" s="65" t="s">
        <v>682</v>
      </c>
      <c r="AH49" s="65" t="s">
        <v>682</v>
      </c>
      <c r="AI49" s="65" t="s">
        <v>680</v>
      </c>
      <c r="AJ49" s="65" t="s">
        <v>682</v>
      </c>
      <c r="AK49" s="65" t="s">
        <v>682</v>
      </c>
      <c r="AL49" s="65" t="s">
        <v>682</v>
      </c>
      <c r="AM49" s="65" t="s">
        <v>682</v>
      </c>
      <c r="AN49" s="65" t="s">
        <v>682</v>
      </c>
      <c r="AO49" s="65" t="s">
        <v>682</v>
      </c>
      <c r="AP49" s="65" t="s">
        <v>682</v>
      </c>
      <c r="AQ49" s="87" t="s">
        <v>1619</v>
      </c>
    </row>
    <row r="50" spans="1:43" ht="73.75" x14ac:dyDescent="0.75">
      <c r="A50" s="83" t="s">
        <v>380</v>
      </c>
      <c r="B50" s="84" t="str">
        <f>VLOOKUP(A50,Screening!$A$9:$R$109,2,FALSE)</f>
        <v>LRF - all</v>
      </c>
      <c r="C50" s="85" t="str">
        <f>VLOOKUP(A50,Screening!$A$9:$R$109,3,FALSE)</f>
        <v>Mixed species stand</v>
      </c>
      <c r="D50" s="82" t="str">
        <f>VLOOKUP(A50,Screening!$A$9:$R$109,4,FALSE)</f>
        <v>Biological innovation - choice of species - increased use of mixed species stands when establishing new LRF</v>
      </c>
      <c r="E50" s="65" t="s">
        <v>682</v>
      </c>
      <c r="F50" s="65" t="s">
        <v>682</v>
      </c>
      <c r="G50" s="65" t="s">
        <v>682</v>
      </c>
      <c r="H50" s="65" t="s">
        <v>682</v>
      </c>
      <c r="I50" s="65" t="s">
        <v>682</v>
      </c>
      <c r="J50" s="65" t="s">
        <v>682</v>
      </c>
      <c r="K50" s="65" t="s">
        <v>682</v>
      </c>
      <c r="L50" s="65" t="s">
        <v>682</v>
      </c>
      <c r="M50" s="65" t="s">
        <v>682</v>
      </c>
      <c r="N50" s="65" t="s">
        <v>682</v>
      </c>
      <c r="O50" s="65" t="s">
        <v>682</v>
      </c>
      <c r="P50" s="65" t="s">
        <v>682</v>
      </c>
      <c r="Q50" s="65" t="s">
        <v>682</v>
      </c>
      <c r="R50" s="65" t="s">
        <v>682</v>
      </c>
      <c r="S50" s="65" t="s">
        <v>682</v>
      </c>
      <c r="T50" s="65" t="s">
        <v>682</v>
      </c>
      <c r="U50" s="65" t="s">
        <v>682</v>
      </c>
      <c r="V50" s="65" t="s">
        <v>682</v>
      </c>
      <c r="W50" s="65" t="s">
        <v>682</v>
      </c>
      <c r="X50" s="65" t="s">
        <v>682</v>
      </c>
      <c r="Y50" s="65" t="s">
        <v>682</v>
      </c>
      <c r="Z50" s="65" t="s">
        <v>682</v>
      </c>
      <c r="AA50" s="65" t="s">
        <v>682</v>
      </c>
      <c r="AB50" s="65" t="s">
        <v>682</v>
      </c>
      <c r="AC50" s="65" t="s">
        <v>682</v>
      </c>
      <c r="AD50" s="65" t="s">
        <v>682</v>
      </c>
      <c r="AE50" s="65" t="s">
        <v>682</v>
      </c>
      <c r="AF50" s="65" t="s">
        <v>682</v>
      </c>
      <c r="AG50" s="65" t="s">
        <v>682</v>
      </c>
      <c r="AH50" s="65" t="s">
        <v>682</v>
      </c>
      <c r="AI50" s="65" t="s">
        <v>682</v>
      </c>
      <c r="AJ50" s="65" t="s">
        <v>682</v>
      </c>
      <c r="AK50" s="65" t="s">
        <v>709</v>
      </c>
      <c r="AL50" s="65" t="s">
        <v>682</v>
      </c>
      <c r="AM50" s="65" t="s">
        <v>682</v>
      </c>
      <c r="AN50" s="65" t="s">
        <v>682</v>
      </c>
      <c r="AO50" s="65" t="s">
        <v>680</v>
      </c>
      <c r="AP50" s="65" t="s">
        <v>682</v>
      </c>
      <c r="AQ50" s="87" t="s">
        <v>1620</v>
      </c>
    </row>
    <row r="51" spans="1:43" ht="63" customHeight="1" x14ac:dyDescent="0.75">
      <c r="A51" s="86" t="s">
        <v>384</v>
      </c>
      <c r="B51" s="84" t="str">
        <f>VLOOKUP(A51,Screening!$A$9:$R$109,2,FALSE)</f>
        <v>Forestry (all)</v>
      </c>
      <c r="C51" s="85" t="str">
        <f>VLOOKUP(A51,Screening!$A$9:$R$109,3,FALSE)</f>
        <v>Soil preparation by ripping</v>
      </c>
      <c r="D51" s="82" t="str">
        <f>VLOOKUP(A51,Screening!$A$9:$R$109,4,FALSE)</f>
        <v xml:space="preserve">mechanical preparation method used for dry soil and for soils that have a deep compacted layer that restricts root growth and plant development </v>
      </c>
      <c r="E51" s="65" t="s">
        <v>682</v>
      </c>
      <c r="F51" s="65" t="s">
        <v>682</v>
      </c>
      <c r="G51" s="65" t="s">
        <v>682</v>
      </c>
      <c r="H51" s="65" t="s">
        <v>682</v>
      </c>
      <c r="I51" s="65" t="s">
        <v>709</v>
      </c>
      <c r="J51" s="65" t="s">
        <v>682</v>
      </c>
      <c r="K51" s="65" t="s">
        <v>682</v>
      </c>
      <c r="L51" s="65" t="s">
        <v>682</v>
      </c>
      <c r="M51" s="65" t="s">
        <v>682</v>
      </c>
      <c r="N51" s="65" t="s">
        <v>682</v>
      </c>
      <c r="O51" s="65" t="s">
        <v>682</v>
      </c>
      <c r="P51" s="65" t="s">
        <v>682</v>
      </c>
      <c r="Q51" s="65" t="s">
        <v>682</v>
      </c>
      <c r="R51" s="65" t="s">
        <v>682</v>
      </c>
      <c r="S51" s="65" t="s">
        <v>682</v>
      </c>
      <c r="T51" s="65" t="s">
        <v>682</v>
      </c>
      <c r="U51" s="65" t="s">
        <v>682</v>
      </c>
      <c r="V51" s="65" t="s">
        <v>682</v>
      </c>
      <c r="W51" s="65" t="s">
        <v>682</v>
      </c>
      <c r="X51" s="65" t="s">
        <v>682</v>
      </c>
      <c r="Y51" s="65" t="s">
        <v>682</v>
      </c>
      <c r="Z51" s="65" t="s">
        <v>682</v>
      </c>
      <c r="AA51" s="65" t="s">
        <v>682</v>
      </c>
      <c r="AB51" s="65" t="s">
        <v>682</v>
      </c>
      <c r="AC51" s="65" t="s">
        <v>682</v>
      </c>
      <c r="AD51" s="65" t="s">
        <v>682</v>
      </c>
      <c r="AE51" s="65" t="s">
        <v>682</v>
      </c>
      <c r="AF51" s="65" t="s">
        <v>709</v>
      </c>
      <c r="AG51" s="65" t="s">
        <v>682</v>
      </c>
      <c r="AH51" s="65" t="s">
        <v>682</v>
      </c>
      <c r="AI51" s="65" t="s">
        <v>682</v>
      </c>
      <c r="AJ51" s="65" t="s">
        <v>682</v>
      </c>
      <c r="AK51" s="65" t="s">
        <v>682</v>
      </c>
      <c r="AL51" s="65" t="s">
        <v>682</v>
      </c>
      <c r="AM51" s="65" t="s">
        <v>682</v>
      </c>
      <c r="AN51" s="65" t="s">
        <v>682</v>
      </c>
      <c r="AO51" s="65" t="s">
        <v>682</v>
      </c>
      <c r="AP51" s="65" t="s">
        <v>682</v>
      </c>
      <c r="AQ51" s="87" t="s">
        <v>1621</v>
      </c>
    </row>
    <row r="52" spans="1:43" ht="88.5" x14ac:dyDescent="0.75">
      <c r="A52" s="86" t="s">
        <v>393</v>
      </c>
      <c r="B52" s="84" t="str">
        <f>VLOOKUP(A52,Screening!$A$9:$R$109,2,FALSE)</f>
        <v>LRF - all</v>
      </c>
      <c r="C52" s="85" t="str">
        <f>VLOOKUP(A52,Screening!$A$9:$R$109,3,FALSE)</f>
        <v>Direct seeding</v>
      </c>
      <c r="D52" s="82" t="str">
        <f>VLOOKUP(A52,Screening!$A$9:$R$109,4,FALSE)</f>
        <v>process of sowing tree seeds by hand or machine, directly onto a prepared field/forest site</v>
      </c>
      <c r="E52" s="65" t="s">
        <v>682</v>
      </c>
      <c r="F52" s="65" t="s">
        <v>682</v>
      </c>
      <c r="G52" s="65" t="s">
        <v>682</v>
      </c>
      <c r="H52" s="65" t="s">
        <v>682</v>
      </c>
      <c r="I52" s="65" t="s">
        <v>682</v>
      </c>
      <c r="J52" s="65" t="s">
        <v>682</v>
      </c>
      <c r="K52" s="65" t="s">
        <v>682</v>
      </c>
      <c r="L52" s="65" t="s">
        <v>682</v>
      </c>
      <c r="M52" s="65" t="s">
        <v>682</v>
      </c>
      <c r="N52" s="65" t="s">
        <v>682</v>
      </c>
      <c r="O52" s="65" t="s">
        <v>682</v>
      </c>
      <c r="P52" s="65" t="s">
        <v>682</v>
      </c>
      <c r="Q52" s="65" t="s">
        <v>682</v>
      </c>
      <c r="R52" s="65" t="s">
        <v>682</v>
      </c>
      <c r="S52" s="65" t="s">
        <v>682</v>
      </c>
      <c r="T52" s="65" t="s">
        <v>682</v>
      </c>
      <c r="U52" s="65" t="s">
        <v>682</v>
      </c>
      <c r="V52" s="65" t="s">
        <v>682</v>
      </c>
      <c r="W52" s="65" t="s">
        <v>682</v>
      </c>
      <c r="X52" s="65" t="s">
        <v>709</v>
      </c>
      <c r="Y52" s="65" t="s">
        <v>682</v>
      </c>
      <c r="Z52" s="65" t="s">
        <v>682</v>
      </c>
      <c r="AA52" s="65" t="s">
        <v>682</v>
      </c>
      <c r="AB52" s="65" t="s">
        <v>682</v>
      </c>
      <c r="AC52" s="65" t="s">
        <v>682</v>
      </c>
      <c r="AD52" s="65" t="s">
        <v>709</v>
      </c>
      <c r="AE52" s="65" t="s">
        <v>682</v>
      </c>
      <c r="AF52" s="65" t="s">
        <v>709</v>
      </c>
      <c r="AG52" s="65" t="s">
        <v>682</v>
      </c>
      <c r="AH52" s="65" t="s">
        <v>682</v>
      </c>
      <c r="AI52" s="65" t="s">
        <v>680</v>
      </c>
      <c r="AJ52" s="65" t="s">
        <v>680</v>
      </c>
      <c r="AK52" s="65" t="s">
        <v>709</v>
      </c>
      <c r="AL52" s="65" t="s">
        <v>682</v>
      </c>
      <c r="AM52" s="65" t="s">
        <v>682</v>
      </c>
      <c r="AN52" s="65" t="s">
        <v>682</v>
      </c>
      <c r="AO52" s="65" t="s">
        <v>682</v>
      </c>
      <c r="AP52" s="65" t="s">
        <v>682</v>
      </c>
      <c r="AQ52" s="87" t="s">
        <v>1622</v>
      </c>
    </row>
    <row r="53" spans="1:43" x14ac:dyDescent="0.75">
      <c r="A53" s="86" t="s">
        <v>398</v>
      </c>
      <c r="B53" s="84" t="str">
        <f>VLOOKUP(A53,Screening!$A$9:$R$109,2,FALSE)</f>
        <v>SRF - all</v>
      </c>
      <c r="C53" s="85" t="str">
        <f>VLOOKUP(A53,Screening!$A$9:$R$109,3,FALSE)</f>
        <v>Direct seeding</v>
      </c>
      <c r="D53" s="82" t="str">
        <f>VLOOKUP(A53,Screening!$A$9:$R$109,4,FALSE)</f>
        <v>process of sowing tree seeds by hand or machine, directly onto a prepared field/forest site</v>
      </c>
      <c r="E53" s="65" t="s">
        <v>682</v>
      </c>
      <c r="F53" s="65" t="s">
        <v>682</v>
      </c>
      <c r="G53" s="65" t="s">
        <v>682</v>
      </c>
      <c r="H53" s="65" t="s">
        <v>682</v>
      </c>
      <c r="I53" s="65" t="s">
        <v>682</v>
      </c>
      <c r="J53" s="65" t="s">
        <v>682</v>
      </c>
      <c r="K53" s="65" t="s">
        <v>682</v>
      </c>
      <c r="L53" s="65" t="s">
        <v>682</v>
      </c>
      <c r="M53" s="65" t="s">
        <v>682</v>
      </c>
      <c r="N53" s="65" t="s">
        <v>682</v>
      </c>
      <c r="O53" s="65" t="s">
        <v>682</v>
      </c>
      <c r="P53" s="65" t="s">
        <v>682</v>
      </c>
      <c r="Q53" s="65" t="s">
        <v>682</v>
      </c>
      <c r="R53" s="65" t="s">
        <v>682</v>
      </c>
      <c r="S53" s="65" t="s">
        <v>682</v>
      </c>
      <c r="T53" s="65" t="s">
        <v>682</v>
      </c>
      <c r="U53" s="65" t="s">
        <v>682</v>
      </c>
      <c r="V53" s="65" t="s">
        <v>682</v>
      </c>
      <c r="W53" s="65" t="s">
        <v>682</v>
      </c>
      <c r="X53" s="65" t="s">
        <v>709</v>
      </c>
      <c r="Y53" s="65" t="s">
        <v>682</v>
      </c>
      <c r="Z53" s="65" t="s">
        <v>682</v>
      </c>
      <c r="AA53" s="65" t="s">
        <v>682</v>
      </c>
      <c r="AB53" s="65" t="s">
        <v>682</v>
      </c>
      <c r="AC53" s="65" t="s">
        <v>682</v>
      </c>
      <c r="AD53" s="65" t="s">
        <v>709</v>
      </c>
      <c r="AE53" s="65" t="s">
        <v>682</v>
      </c>
      <c r="AF53" s="65" t="s">
        <v>709</v>
      </c>
      <c r="AG53" s="65" t="s">
        <v>682</v>
      </c>
      <c r="AH53" s="65" t="s">
        <v>682</v>
      </c>
      <c r="AI53" s="65" t="s">
        <v>680</v>
      </c>
      <c r="AJ53" s="65" t="s">
        <v>680</v>
      </c>
      <c r="AK53" s="65" t="s">
        <v>709</v>
      </c>
      <c r="AL53" s="65" t="s">
        <v>682</v>
      </c>
      <c r="AM53" s="65" t="s">
        <v>682</v>
      </c>
      <c r="AN53" s="65" t="s">
        <v>682</v>
      </c>
      <c r="AO53" s="65" t="s">
        <v>682</v>
      </c>
      <c r="AP53" s="65" t="s">
        <v>682</v>
      </c>
      <c r="AQ53" s="49" t="s">
        <v>1616</v>
      </c>
    </row>
    <row r="54" spans="1:43" ht="73.75" x14ac:dyDescent="0.75">
      <c r="A54" s="83" t="s">
        <v>399</v>
      </c>
      <c r="B54" s="84" t="str">
        <f>VLOOKUP(A54,Screening!$A$9:$R$109,2,FALSE)</f>
        <v>LRF - all</v>
      </c>
      <c r="C54" s="85" t="str">
        <f>VLOOKUP(A54,Screening!$A$9:$R$109,3,FALSE)</f>
        <v>Changing initial spacing between trees</v>
      </c>
      <c r="D54" s="82" t="str">
        <f>VLOOKUP(A54,Screening!$A$9:$R$109,4,FALSE)</f>
        <v>closer spacing (up to a point) will result in more biomass per hectare, particularly on shorter rotations which could provide supplies of bioenergy more quickly</v>
      </c>
      <c r="E54" s="65" t="s">
        <v>682</v>
      </c>
      <c r="F54" s="65" t="s">
        <v>682</v>
      </c>
      <c r="G54" s="65" t="s">
        <v>682</v>
      </c>
      <c r="H54" s="65" t="s">
        <v>682</v>
      </c>
      <c r="I54" s="65" t="s">
        <v>709</v>
      </c>
      <c r="J54" s="65" t="s">
        <v>682</v>
      </c>
      <c r="K54" s="65" t="s">
        <v>682</v>
      </c>
      <c r="L54" s="65" t="s">
        <v>682</v>
      </c>
      <c r="M54" s="65" t="s">
        <v>682</v>
      </c>
      <c r="N54" s="65" t="s">
        <v>682</v>
      </c>
      <c r="O54" s="65" t="s">
        <v>682</v>
      </c>
      <c r="P54" s="65" t="s">
        <v>682</v>
      </c>
      <c r="Q54" s="65" t="s">
        <v>682</v>
      </c>
      <c r="R54" s="65" t="s">
        <v>682</v>
      </c>
      <c r="S54" s="65" t="s">
        <v>682</v>
      </c>
      <c r="T54" s="65" t="s">
        <v>682</v>
      </c>
      <c r="U54" s="65" t="s">
        <v>682</v>
      </c>
      <c r="V54" s="65" t="s">
        <v>682</v>
      </c>
      <c r="W54" s="65" t="s">
        <v>682</v>
      </c>
      <c r="X54" s="65" t="s">
        <v>682</v>
      </c>
      <c r="Y54" s="65" t="s">
        <v>682</v>
      </c>
      <c r="Z54" s="65" t="s">
        <v>682</v>
      </c>
      <c r="AA54" s="65" t="s">
        <v>682</v>
      </c>
      <c r="AB54" s="65" t="s">
        <v>680</v>
      </c>
      <c r="AC54" s="65" t="s">
        <v>682</v>
      </c>
      <c r="AD54" s="65" t="s">
        <v>682</v>
      </c>
      <c r="AE54" s="65" t="s">
        <v>682</v>
      </c>
      <c r="AF54" s="65" t="s">
        <v>682</v>
      </c>
      <c r="AG54" s="65" t="s">
        <v>682</v>
      </c>
      <c r="AH54" s="65" t="s">
        <v>682</v>
      </c>
      <c r="AI54" s="65" t="s">
        <v>682</v>
      </c>
      <c r="AJ54" s="65" t="s">
        <v>682</v>
      </c>
      <c r="AK54" s="65" t="s">
        <v>709</v>
      </c>
      <c r="AL54" s="65" t="s">
        <v>682</v>
      </c>
      <c r="AM54" s="65" t="s">
        <v>682</v>
      </c>
      <c r="AN54" s="65" t="s">
        <v>682</v>
      </c>
      <c r="AO54" s="65" t="s">
        <v>682</v>
      </c>
      <c r="AP54" s="65" t="s">
        <v>682</v>
      </c>
      <c r="AQ54" s="87" t="s">
        <v>1623</v>
      </c>
    </row>
    <row r="55" spans="1:43" ht="29.5" x14ac:dyDescent="0.75">
      <c r="A55" s="83" t="s">
        <v>405</v>
      </c>
      <c r="B55" s="84" t="str">
        <f>VLOOKUP(A55,Screening!$A$9:$R$109,2,FALSE)</f>
        <v>SRF - all</v>
      </c>
      <c r="C55" s="85" t="str">
        <f>VLOOKUP(A55,Screening!$A$9:$R$109,3,FALSE)</f>
        <v>Changing initial spacing between trees</v>
      </c>
      <c r="D55" s="82" t="str">
        <f>VLOOKUP(A55,Screening!$A$9:$R$109,4,FALSE)</f>
        <v>closer spacing (up to a point) will result in more biomass per hectare, particularly on shorter rotations which could provide supplies of bioenergy more quickly -  improving production</v>
      </c>
      <c r="E55" s="65" t="s">
        <v>682</v>
      </c>
      <c r="F55" s="65" t="s">
        <v>682</v>
      </c>
      <c r="G55" s="65" t="s">
        <v>682</v>
      </c>
      <c r="H55" s="65" t="s">
        <v>682</v>
      </c>
      <c r="I55" s="65" t="s">
        <v>709</v>
      </c>
      <c r="J55" s="65" t="s">
        <v>682</v>
      </c>
      <c r="K55" s="65" t="s">
        <v>682</v>
      </c>
      <c r="L55" s="65" t="s">
        <v>682</v>
      </c>
      <c r="M55" s="65" t="s">
        <v>682</v>
      </c>
      <c r="N55" s="65" t="s">
        <v>682</v>
      </c>
      <c r="O55" s="65" t="s">
        <v>682</v>
      </c>
      <c r="P55" s="65" t="s">
        <v>682</v>
      </c>
      <c r="Q55" s="65" t="s">
        <v>682</v>
      </c>
      <c r="R55" s="65" t="s">
        <v>682</v>
      </c>
      <c r="S55" s="65" t="s">
        <v>682</v>
      </c>
      <c r="T55" s="65" t="s">
        <v>682</v>
      </c>
      <c r="U55" s="65" t="s">
        <v>682</v>
      </c>
      <c r="V55" s="65" t="s">
        <v>682</v>
      </c>
      <c r="W55" s="65" t="s">
        <v>682</v>
      </c>
      <c r="X55" s="65" t="s">
        <v>682</v>
      </c>
      <c r="Y55" s="65" t="s">
        <v>682</v>
      </c>
      <c r="Z55" s="65" t="s">
        <v>682</v>
      </c>
      <c r="AA55" s="65" t="s">
        <v>682</v>
      </c>
      <c r="AB55" s="65" t="s">
        <v>680</v>
      </c>
      <c r="AC55" s="65" t="s">
        <v>682</v>
      </c>
      <c r="AD55" s="65" t="s">
        <v>682</v>
      </c>
      <c r="AE55" s="65" t="s">
        <v>682</v>
      </c>
      <c r="AF55" s="65" t="s">
        <v>682</v>
      </c>
      <c r="AG55" s="65" t="s">
        <v>682</v>
      </c>
      <c r="AH55" s="65" t="s">
        <v>682</v>
      </c>
      <c r="AI55" s="65" t="s">
        <v>682</v>
      </c>
      <c r="AJ55" s="65" t="s">
        <v>682</v>
      </c>
      <c r="AK55" s="65" t="s">
        <v>709</v>
      </c>
      <c r="AL55" s="65" t="s">
        <v>682</v>
      </c>
      <c r="AM55" s="65" t="s">
        <v>682</v>
      </c>
      <c r="AN55" s="65" t="s">
        <v>682</v>
      </c>
      <c r="AO55" s="65" t="s">
        <v>682</v>
      </c>
      <c r="AP55" s="65" t="s">
        <v>682</v>
      </c>
      <c r="AQ55" s="49" t="s">
        <v>1616</v>
      </c>
    </row>
    <row r="56" spans="1:43" ht="88.5" x14ac:dyDescent="0.75">
      <c r="A56" s="83" t="s">
        <v>407</v>
      </c>
      <c r="B56" s="84" t="str">
        <f>VLOOKUP(A56,Screening!$A$9:$R$109,2,FALSE)</f>
        <v>LRF - all</v>
      </c>
      <c r="C56" s="85" t="str">
        <f>VLOOKUP(A56,Screening!$A$9:$R$109,3,FALSE)</f>
        <v xml:space="preserve">Fertilising crops using anaerobic digestate or wood ash - improving production; </v>
      </c>
      <c r="D56" s="82" t="str">
        <f>VLOOKUP(A56,Screening!$A$9:$R$109,4,FALSE)</f>
        <v>Digestate from anaerobic digestion (‘AD’), is a potentially low-cost, nitrogen-rich organic fertiliser resulting from the recycling of food waste, which could be applied to boost biomass production.  In the context of forestry, as compared with arable biomass cropping, acceptable application is most likely within lowland fast-growing silviculture – that is broadleaved or coniferous SRF – within an agricultural rather than forest land setting</v>
      </c>
      <c r="E56" s="65" t="s">
        <v>682</v>
      </c>
      <c r="F56" s="65" t="s">
        <v>682</v>
      </c>
      <c r="G56" s="65" t="s">
        <v>682</v>
      </c>
      <c r="H56" s="65" t="s">
        <v>682</v>
      </c>
      <c r="I56" s="65" t="s">
        <v>682</v>
      </c>
      <c r="J56" s="65" t="s">
        <v>682</v>
      </c>
      <c r="K56" s="65" t="s">
        <v>682</v>
      </c>
      <c r="L56" s="65" t="s">
        <v>682</v>
      </c>
      <c r="M56" s="65" t="s">
        <v>682</v>
      </c>
      <c r="N56" s="65" t="s">
        <v>682</v>
      </c>
      <c r="O56" s="65" t="s">
        <v>682</v>
      </c>
      <c r="P56" s="65" t="s">
        <v>682</v>
      </c>
      <c r="Q56" s="65" t="s">
        <v>682</v>
      </c>
      <c r="R56" s="65" t="s">
        <v>682</v>
      </c>
      <c r="S56" s="65" t="s">
        <v>682</v>
      </c>
      <c r="T56" s="65" t="s">
        <v>682</v>
      </c>
      <c r="U56" s="65" t="s">
        <v>682</v>
      </c>
      <c r="V56" s="65" t="s">
        <v>682</v>
      </c>
      <c r="W56" s="65" t="s">
        <v>682</v>
      </c>
      <c r="X56" s="65" t="s">
        <v>682</v>
      </c>
      <c r="Y56" s="65" t="s">
        <v>682</v>
      </c>
      <c r="Z56" s="65" t="s">
        <v>682</v>
      </c>
      <c r="AA56" s="65" t="s">
        <v>682</v>
      </c>
      <c r="AB56" s="65" t="s">
        <v>682</v>
      </c>
      <c r="AC56" s="65" t="s">
        <v>682</v>
      </c>
      <c r="AD56" s="65" t="s">
        <v>682</v>
      </c>
      <c r="AE56" s="65" t="s">
        <v>682</v>
      </c>
      <c r="AF56" s="65" t="s">
        <v>680</v>
      </c>
      <c r="AG56" s="65" t="s">
        <v>682</v>
      </c>
      <c r="AH56" s="65" t="s">
        <v>682</v>
      </c>
      <c r="AI56" s="65" t="s">
        <v>682</v>
      </c>
      <c r="AJ56" s="65" t="s">
        <v>682</v>
      </c>
      <c r="AK56" s="65" t="s">
        <v>682</v>
      </c>
      <c r="AL56" s="65" t="s">
        <v>682</v>
      </c>
      <c r="AM56" s="65" t="s">
        <v>682</v>
      </c>
      <c r="AN56" s="65" t="s">
        <v>682</v>
      </c>
      <c r="AO56" s="65" t="s">
        <v>682</v>
      </c>
      <c r="AP56" s="65" t="s">
        <v>709</v>
      </c>
      <c r="AQ56" s="87" t="s">
        <v>1624</v>
      </c>
    </row>
    <row r="57" spans="1:43" ht="73.75" x14ac:dyDescent="0.75">
      <c r="A57" s="83" t="s">
        <v>413</v>
      </c>
      <c r="B57" s="84" t="str">
        <f>VLOOKUP(A57,Screening!$A$9:$R$109,2,FALSE)</f>
        <v>SRF - all</v>
      </c>
      <c r="C57" s="85" t="str">
        <f>VLOOKUP(A57,Screening!$A$9:$R$109,3,FALSE)</f>
        <v>Fertilising crops using anaerobic digestate or wood ash - improving production;</v>
      </c>
      <c r="D57" s="82" t="str">
        <f>VLOOKUP(A57,Screening!$A$9:$R$109,4,FALSE)</f>
        <v>Digestate from anaerobic digestion (‘AD’), is a potentially low-cost, nitrogen-rich organic fertiliser resulting from the recycling of food waste, which could be applied to boost biomass production.  In the context of forestry, as compared with arable biomass cropping, acceptable application is most likely within lowland fast-growing silviculture – that is broadleaved or coniferous SRF – within an agricultural rather than forest land setting</v>
      </c>
      <c r="E57" s="65" t="s">
        <v>682</v>
      </c>
      <c r="F57" s="65" t="s">
        <v>682</v>
      </c>
      <c r="G57" s="65" t="s">
        <v>682</v>
      </c>
      <c r="H57" s="65" t="s">
        <v>682</v>
      </c>
      <c r="I57" s="65" t="s">
        <v>682</v>
      </c>
      <c r="J57" s="65" t="s">
        <v>682</v>
      </c>
      <c r="K57" s="65" t="s">
        <v>682</v>
      </c>
      <c r="L57" s="65" t="s">
        <v>682</v>
      </c>
      <c r="M57" s="65" t="s">
        <v>682</v>
      </c>
      <c r="N57" s="65" t="s">
        <v>682</v>
      </c>
      <c r="O57" s="65" t="s">
        <v>682</v>
      </c>
      <c r="P57" s="65" t="s">
        <v>682</v>
      </c>
      <c r="Q57" s="65" t="s">
        <v>682</v>
      </c>
      <c r="R57" s="65" t="s">
        <v>682</v>
      </c>
      <c r="S57" s="65" t="s">
        <v>682</v>
      </c>
      <c r="T57" s="65" t="s">
        <v>682</v>
      </c>
      <c r="U57" s="65" t="s">
        <v>682</v>
      </c>
      <c r="V57" s="65" t="s">
        <v>682</v>
      </c>
      <c r="W57" s="65" t="s">
        <v>682</v>
      </c>
      <c r="X57" s="65" t="s">
        <v>682</v>
      </c>
      <c r="Y57" s="65" t="s">
        <v>682</v>
      </c>
      <c r="Z57" s="65" t="s">
        <v>682</v>
      </c>
      <c r="AA57" s="65" t="s">
        <v>682</v>
      </c>
      <c r="AB57" s="65" t="s">
        <v>682</v>
      </c>
      <c r="AC57" s="65" t="s">
        <v>682</v>
      </c>
      <c r="AD57" s="65" t="s">
        <v>682</v>
      </c>
      <c r="AE57" s="65" t="s">
        <v>682</v>
      </c>
      <c r="AF57" s="65" t="s">
        <v>680</v>
      </c>
      <c r="AG57" s="65" t="s">
        <v>682</v>
      </c>
      <c r="AH57" s="65" t="s">
        <v>682</v>
      </c>
      <c r="AI57" s="65" t="s">
        <v>682</v>
      </c>
      <c r="AJ57" s="65" t="s">
        <v>682</v>
      </c>
      <c r="AK57" s="65" t="s">
        <v>682</v>
      </c>
      <c r="AL57" s="65" t="s">
        <v>682</v>
      </c>
      <c r="AM57" s="65" t="s">
        <v>682</v>
      </c>
      <c r="AN57" s="65" t="s">
        <v>682</v>
      </c>
      <c r="AO57" s="65" t="s">
        <v>682</v>
      </c>
      <c r="AP57" s="65" t="s">
        <v>709</v>
      </c>
      <c r="AQ57" s="49" t="s">
        <v>1616</v>
      </c>
    </row>
    <row r="58" spans="1:43" ht="44.25" x14ac:dyDescent="0.75">
      <c r="A58" s="86" t="s">
        <v>415</v>
      </c>
      <c r="B58" s="84" t="str">
        <f>VLOOKUP(A58,Screening!$A$9:$R$109,2,FALSE)</f>
        <v>LRF - all</v>
      </c>
      <c r="C58" s="85" t="str">
        <f>VLOOKUP(A58,Screening!$A$9:$R$109,3,FALSE)</f>
        <v>Remote sensing for crop monitoring and management</v>
      </c>
      <c r="D58" s="82" t="str">
        <f>VLOOKUP(A58,Screening!$A$9:$R$109,4,FALSE)</f>
        <v>Increasingly advances (and cost reduction) in satellite imagery, LiDAR and UAVs (drones) may provide a way of monitoring woodlands</v>
      </c>
      <c r="E58" s="65" t="s">
        <v>682</v>
      </c>
      <c r="F58" s="65" t="s">
        <v>682</v>
      </c>
      <c r="G58" s="65" t="s">
        <v>682</v>
      </c>
      <c r="H58" s="65" t="s">
        <v>682</v>
      </c>
      <c r="I58" s="65" t="s">
        <v>682</v>
      </c>
      <c r="J58" s="65" t="s">
        <v>682</v>
      </c>
      <c r="K58" s="65" t="s">
        <v>682</v>
      </c>
      <c r="L58" s="65" t="s">
        <v>682</v>
      </c>
      <c r="M58" s="65" t="s">
        <v>682</v>
      </c>
      <c r="N58" s="65" t="s">
        <v>682</v>
      </c>
      <c r="O58" s="65" t="s">
        <v>682</v>
      </c>
      <c r="P58" s="65" t="s">
        <v>682</v>
      </c>
      <c r="Q58" s="65" t="s">
        <v>682</v>
      </c>
      <c r="R58" s="65" t="s">
        <v>682</v>
      </c>
      <c r="S58" s="65" t="s">
        <v>682</v>
      </c>
      <c r="T58" s="65" t="s">
        <v>682</v>
      </c>
      <c r="U58" s="65" t="s">
        <v>682</v>
      </c>
      <c r="V58" s="65" t="s">
        <v>682</v>
      </c>
      <c r="W58" s="65" t="s">
        <v>682</v>
      </c>
      <c r="X58" s="65" t="s">
        <v>682</v>
      </c>
      <c r="Y58" s="65" t="s">
        <v>682</v>
      </c>
      <c r="Z58" s="65" t="s">
        <v>682</v>
      </c>
      <c r="AA58" s="65" t="s">
        <v>680</v>
      </c>
      <c r="AB58" s="65" t="s">
        <v>682</v>
      </c>
      <c r="AC58" s="65" t="s">
        <v>682</v>
      </c>
      <c r="AD58" s="65" t="s">
        <v>682</v>
      </c>
      <c r="AE58" s="65" t="s">
        <v>682</v>
      </c>
      <c r="AF58" s="65" t="s">
        <v>682</v>
      </c>
      <c r="AG58" s="65" t="s">
        <v>682</v>
      </c>
      <c r="AH58" s="65" t="s">
        <v>682</v>
      </c>
      <c r="AI58" s="65" t="s">
        <v>682</v>
      </c>
      <c r="AJ58" s="65" t="s">
        <v>682</v>
      </c>
      <c r="AK58" s="65" t="s">
        <v>682</v>
      </c>
      <c r="AL58" s="65" t="s">
        <v>682</v>
      </c>
      <c r="AM58" s="65" t="s">
        <v>682</v>
      </c>
      <c r="AN58" s="65" t="s">
        <v>682</v>
      </c>
      <c r="AO58" s="65" t="s">
        <v>682</v>
      </c>
      <c r="AP58" s="65" t="s">
        <v>682</v>
      </c>
      <c r="AQ58" s="88" t="s">
        <v>1625</v>
      </c>
    </row>
    <row r="59" spans="1:43" ht="29.5" x14ac:dyDescent="0.75">
      <c r="A59" s="86" t="s">
        <v>419</v>
      </c>
      <c r="B59" s="84" t="str">
        <f>VLOOKUP(A59,Screening!$A$9:$R$109,2,FALSE)</f>
        <v>LRF - Conifers</v>
      </c>
      <c r="C59" s="85" t="str">
        <f>VLOOKUP(A59,Screening!$A$9:$R$109,3,FALSE)</f>
        <v>Manipulating cut-off diameter</v>
      </c>
      <c r="D59" s="82" t="str">
        <f>VLOOKUP(A59,Screening!$A$9:$R$109,4,FALSE)</f>
        <v>increase or decrease the stem diameter at which the uppermost cut is made separating recovered roundwood produce from tree tops left on site as brash</v>
      </c>
      <c r="E59" s="65" t="s">
        <v>682</v>
      </c>
      <c r="F59" s="65" t="s">
        <v>682</v>
      </c>
      <c r="G59" s="65" t="s">
        <v>682</v>
      </c>
      <c r="H59" s="65" t="s">
        <v>682</v>
      </c>
      <c r="I59" s="65" t="s">
        <v>680</v>
      </c>
      <c r="J59" s="65" t="s">
        <v>682</v>
      </c>
      <c r="K59" s="65" t="s">
        <v>682</v>
      </c>
      <c r="L59" s="65" t="s">
        <v>682</v>
      </c>
      <c r="M59" s="65" t="s">
        <v>682</v>
      </c>
      <c r="N59" s="65" t="s">
        <v>682</v>
      </c>
      <c r="O59" s="65" t="s">
        <v>682</v>
      </c>
      <c r="P59" s="65" t="s">
        <v>682</v>
      </c>
      <c r="Q59" s="65" t="s">
        <v>682</v>
      </c>
      <c r="R59" s="65" t="s">
        <v>682</v>
      </c>
      <c r="S59" s="65" t="s">
        <v>682</v>
      </c>
      <c r="T59" s="65" t="s">
        <v>682</v>
      </c>
      <c r="U59" s="65" t="s">
        <v>682</v>
      </c>
      <c r="V59" s="65" t="s">
        <v>682</v>
      </c>
      <c r="W59" s="65" t="s">
        <v>682</v>
      </c>
      <c r="X59" s="65" t="s">
        <v>682</v>
      </c>
      <c r="Y59" s="65" t="s">
        <v>682</v>
      </c>
      <c r="Z59" s="65" t="s">
        <v>682</v>
      </c>
      <c r="AA59" s="65" t="s">
        <v>682</v>
      </c>
      <c r="AB59" s="65" t="s">
        <v>682</v>
      </c>
      <c r="AC59" s="65" t="s">
        <v>682</v>
      </c>
      <c r="AD59" s="65" t="s">
        <v>682</v>
      </c>
      <c r="AE59" s="65" t="s">
        <v>682</v>
      </c>
      <c r="AF59" s="65" t="s">
        <v>682</v>
      </c>
      <c r="AG59" s="65" t="s">
        <v>682</v>
      </c>
      <c r="AH59" s="65" t="s">
        <v>680</v>
      </c>
      <c r="AI59" s="65" t="s">
        <v>682</v>
      </c>
      <c r="AJ59" s="65" t="s">
        <v>682</v>
      </c>
      <c r="AK59" s="65" t="s">
        <v>682</v>
      </c>
      <c r="AL59" s="65" t="s">
        <v>682</v>
      </c>
      <c r="AM59" s="65" t="s">
        <v>682</v>
      </c>
      <c r="AN59" s="65" t="s">
        <v>682</v>
      </c>
      <c r="AO59" s="65" t="s">
        <v>682</v>
      </c>
      <c r="AP59" s="65" t="s">
        <v>682</v>
      </c>
      <c r="AQ59" s="49" t="s">
        <v>1626</v>
      </c>
    </row>
    <row r="60" spans="1:43" ht="44.25" x14ac:dyDescent="0.75">
      <c r="A60" s="96" t="s">
        <v>428</v>
      </c>
      <c r="B60" s="84" t="str">
        <f>VLOOKUP(A60,Screening!$A$9:$R$109,2,FALSE)</f>
        <v>LRF - Conifers</v>
      </c>
      <c r="C60" s="85" t="str">
        <f>VLOOKUP(A60,Screening!$A$9:$R$109,3,FALSE)</f>
        <v>Residue removal</v>
      </c>
      <c r="D60" s="82" t="str">
        <f>VLOOKUP(A60,Screening!$A$9:$R$109,4,FALSE)</f>
        <v>utilise as much of the fine branches and uppermost stem as possible within a silvicultural, harvesting and utilisation system. This is compiled largely from existing technical options which could be combined to minimise operational costs and therefore machinery interventions.</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row>
    <row r="61" spans="1:43" ht="39.75" customHeight="1" x14ac:dyDescent="0.75">
      <c r="A61" s="83" t="s">
        <v>433</v>
      </c>
      <c r="B61" s="84" t="str">
        <f>VLOOKUP(A61,Screening!$A$9:$R$109,2,FALSE)</f>
        <v>LRF - Conifers</v>
      </c>
      <c r="C61" s="85" t="str">
        <f>VLOOKUP(A61,Screening!$A$9:$R$109,3,FALSE)</f>
        <v>Stump and root removal</v>
      </c>
      <c r="D61" s="82" t="str">
        <f>VLOOKUP(A61,Screening!$A$9:$R$109,4,FALSE)</f>
        <v>To utilise as much of the stump and attached root system as possible within a silvicultural, harvesting and utilisation system</v>
      </c>
      <c r="E61" s="65" t="s">
        <v>682</v>
      </c>
      <c r="F61" s="65" t="s">
        <v>682</v>
      </c>
      <c r="G61" s="65" t="s">
        <v>682</v>
      </c>
      <c r="H61" s="65" t="s">
        <v>682</v>
      </c>
      <c r="I61" s="65" t="s">
        <v>709</v>
      </c>
      <c r="J61" s="65" t="s">
        <v>682</v>
      </c>
      <c r="K61" s="65" t="s">
        <v>682</v>
      </c>
      <c r="L61" s="65" t="s">
        <v>682</v>
      </c>
      <c r="M61" s="65" t="s">
        <v>682</v>
      </c>
      <c r="N61" s="65" t="s">
        <v>682</v>
      </c>
      <c r="O61" s="65" t="s">
        <v>682</v>
      </c>
      <c r="P61" s="65" t="s">
        <v>682</v>
      </c>
      <c r="Q61" s="65" t="s">
        <v>682</v>
      </c>
      <c r="R61" s="65" t="s">
        <v>682</v>
      </c>
      <c r="S61" s="65" t="s">
        <v>682</v>
      </c>
      <c r="T61" s="65" t="s">
        <v>682</v>
      </c>
      <c r="U61" s="65" t="s">
        <v>682</v>
      </c>
      <c r="V61" s="65" t="s">
        <v>682</v>
      </c>
      <c r="W61" s="65" t="s">
        <v>682</v>
      </c>
      <c r="X61" s="65" t="s">
        <v>682</v>
      </c>
      <c r="Y61" s="65" t="s">
        <v>682</v>
      </c>
      <c r="Z61" s="65" t="s">
        <v>682</v>
      </c>
      <c r="AA61" s="65" t="s">
        <v>682</v>
      </c>
      <c r="AB61" s="65" t="s">
        <v>682</v>
      </c>
      <c r="AC61" s="65" t="s">
        <v>682</v>
      </c>
      <c r="AD61" s="65" t="s">
        <v>682</v>
      </c>
      <c r="AE61" s="65" t="s">
        <v>682</v>
      </c>
      <c r="AF61" s="65" t="s">
        <v>682</v>
      </c>
      <c r="AG61" s="65" t="s">
        <v>709</v>
      </c>
      <c r="AH61" s="65" t="s">
        <v>682</v>
      </c>
      <c r="AI61" s="65" t="s">
        <v>682</v>
      </c>
      <c r="AJ61" s="65" t="s">
        <v>682</v>
      </c>
      <c r="AK61" s="65" t="s">
        <v>682</v>
      </c>
      <c r="AL61" s="65" t="s">
        <v>709</v>
      </c>
      <c r="AM61" s="65" t="s">
        <v>682</v>
      </c>
      <c r="AN61" s="65" t="s">
        <v>682</v>
      </c>
      <c r="AO61" s="65" t="s">
        <v>682</v>
      </c>
      <c r="AP61" s="65" t="s">
        <v>682</v>
      </c>
      <c r="AQ61" s="87" t="s">
        <v>1627</v>
      </c>
    </row>
    <row r="62" spans="1:43" s="52" customFormat="1" ht="44.25" x14ac:dyDescent="0.75">
      <c r="A62" s="97" t="s">
        <v>438</v>
      </c>
      <c r="B62" s="85" t="str">
        <f>VLOOKUP(A62,Screening!$A$9:$R$109,2,FALSE)</f>
        <v>Forestry (all)</v>
      </c>
      <c r="C62" s="85" t="str">
        <f>VLOOKUP(A62,Screening!$A$9:$R$109,3,FALSE)</f>
        <v>Harvesting technology</v>
      </c>
      <c r="D62" s="82" t="str">
        <f>VLOOKUP(A62,Screening!$A$9:$R$109,4,FALSE)</f>
        <v>Design of a harvesting system that achieves an optimal balance between minimising machine costs and maximising machinery ‘output’ productivity to achieve a reduction in costs and GHG emissions</v>
      </c>
    </row>
    <row r="63" spans="1:43" s="52" customFormat="1" ht="73.75" x14ac:dyDescent="0.75">
      <c r="A63" s="97" t="s">
        <v>453</v>
      </c>
      <c r="B63" s="85" t="str">
        <f>VLOOKUP(A63,Screening!$A$9:$R$109,2,FALSE)</f>
        <v>Forestry (all)</v>
      </c>
      <c r="C63" s="85" t="str">
        <f>VLOOKUP(A63,Screening!$A$9:$R$109,3,FALSE)</f>
        <v>Understorey harvesting</v>
      </c>
      <c r="D63" s="82" t="str">
        <f>VLOOKUP(A63,Screening!$A$9:$R$109,4,FALSE)</f>
        <v>A means of mechanically harvesting coppice species such as hazel, blackthorn, field maple and sweet chestnut when planting in the understorey of another species (e.g. ash) could increase uptake of this approach. For example, techniques which employ cutting rather than smashing or ripping hazel (e.g. Bräcke head) allows for regrowth from the cut stump. Even with such innovation, the approach is likely to require sites larger than 2 hectares to be financially viable.</v>
      </c>
    </row>
    <row r="64" spans="1:43" s="52" customFormat="1" ht="59" x14ac:dyDescent="0.75">
      <c r="A64" s="97" t="s">
        <v>466</v>
      </c>
      <c r="B64" s="85" t="str">
        <f>VLOOKUP(A64,Screening!$A$9:$R$109,2,FALSE)</f>
        <v>Forestry (all)</v>
      </c>
      <c r="C64" s="85" t="str">
        <f>VLOOKUP(A64,Screening!$A$9:$R$109,3,FALSE)</f>
        <v xml:space="preserve">Potential non-forest sources of biomass.  </v>
      </c>
      <c r="D64" s="82" t="str">
        <f>VLOOKUP(A64,Screening!$A$9:$R$109,4,FALSE)</f>
        <v>Potential sources of tree fellings that are not from conventional forestry.  In many of these cases the difficulty is to ensure cost effective operation with relatively small quantities of widely distributed biomass. It was suggested that joined up working between different sectors with relatively small resources</v>
      </c>
    </row>
    <row r="65" spans="1:43" s="52" customFormat="1" ht="88.5" x14ac:dyDescent="0.75">
      <c r="A65" s="97" t="s">
        <v>483</v>
      </c>
      <c r="B65" s="85" t="str">
        <f>VLOOKUP(A65,Screening!$A$9:$R$109,2,FALSE)</f>
        <v>Forestry (all)</v>
      </c>
      <c r="C65" s="85" t="str">
        <f>VLOOKUP(A65,Screening!$A$9:$R$109,3,FALSE)</f>
        <v>Trees in combination with poultry or grazing animal</v>
      </c>
      <c r="D65" s="82" t="str">
        <f>VLOOKUP(A65,Screening!$A$9:$R$109,4,FALSE)</f>
        <v>Trees have been introduced to open grassland to provide shelter or a more natural environment for free range poultry (layers and broilers hens), sheep and cattle. Trees have also been established to screen intensive poultry units with the added benefit of ‘scrubbing’ ammonia emissions. This innovation would apply upstream, but would require changes to established practices for ground/site preparation stage, planting and establishment and maintenance (mainly protection of the trees).</v>
      </c>
    </row>
    <row r="66" spans="1:43" ht="73.75" x14ac:dyDescent="0.75">
      <c r="A66" s="83" t="s">
        <v>497</v>
      </c>
      <c r="B66" s="84" t="str">
        <f>VLOOKUP(A66,Screening!$A$9:$R$109,2,FALSE)</f>
        <v>Forestry (all)</v>
      </c>
      <c r="C66" s="85" t="str">
        <f>VLOOKUP(A66,Screening!$A$9:$R$109,3,FALSE)</f>
        <v>Trees with ground layer biomass crop</v>
      </c>
      <c r="D66" s="82" t="str">
        <f>VLOOKUP(A66,Screening!$A$9:$R$109,4,FALSE)</f>
        <v>To combine a relatively wide-spaced overstorey crop of trees, harvested on an SRF or LFR timescale, with annual biomass production from an inter-row cultivation of a ground layer herbaceous biomass crop, such as a shade tolerant grass</v>
      </c>
      <c r="E66" s="65" t="s">
        <v>682</v>
      </c>
      <c r="F66" s="65" t="s">
        <v>682</v>
      </c>
      <c r="G66" s="65" t="s">
        <v>682</v>
      </c>
      <c r="H66" s="65" t="s">
        <v>682</v>
      </c>
      <c r="I66" s="65" t="s">
        <v>709</v>
      </c>
      <c r="J66" s="65" t="s">
        <v>682</v>
      </c>
      <c r="K66" s="65" t="s">
        <v>682</v>
      </c>
      <c r="L66" s="65" t="s">
        <v>682</v>
      </c>
      <c r="M66" s="65" t="s">
        <v>682</v>
      </c>
      <c r="N66" s="65" t="s">
        <v>682</v>
      </c>
      <c r="O66" s="65" t="s">
        <v>682</v>
      </c>
      <c r="P66" s="65" t="s">
        <v>682</v>
      </c>
      <c r="Q66" s="65" t="s">
        <v>682</v>
      </c>
      <c r="R66" s="65" t="s">
        <v>682</v>
      </c>
      <c r="S66" s="65" t="s">
        <v>682</v>
      </c>
      <c r="T66" s="65" t="s">
        <v>682</v>
      </c>
      <c r="U66" s="65" t="s">
        <v>682</v>
      </c>
      <c r="V66" s="65" t="s">
        <v>682</v>
      </c>
      <c r="W66" s="65" t="s">
        <v>682</v>
      </c>
      <c r="X66" s="65" t="s">
        <v>682</v>
      </c>
      <c r="Y66" s="65" t="s">
        <v>682</v>
      </c>
      <c r="Z66" s="65" t="s">
        <v>682</v>
      </c>
      <c r="AA66" s="65" t="s">
        <v>682</v>
      </c>
      <c r="AB66" s="65" t="s">
        <v>680</v>
      </c>
      <c r="AC66" s="65" t="s">
        <v>682</v>
      </c>
      <c r="AD66" s="65" t="s">
        <v>682</v>
      </c>
      <c r="AE66" s="65" t="s">
        <v>680</v>
      </c>
      <c r="AF66" s="65" t="s">
        <v>709</v>
      </c>
      <c r="AG66" s="65" t="s">
        <v>680</v>
      </c>
      <c r="AH66" s="65" t="s">
        <v>709</v>
      </c>
      <c r="AI66" s="65" t="s">
        <v>709</v>
      </c>
      <c r="AJ66" s="65" t="s">
        <v>682</v>
      </c>
      <c r="AK66" s="65" t="s">
        <v>709</v>
      </c>
      <c r="AL66" s="65" t="s">
        <v>682</v>
      </c>
      <c r="AM66" s="65" t="s">
        <v>682</v>
      </c>
      <c r="AN66" s="65" t="s">
        <v>682</v>
      </c>
      <c r="AO66" s="65" t="s">
        <v>682</v>
      </c>
      <c r="AP66" s="65" t="s">
        <v>680</v>
      </c>
      <c r="AQ66" s="87" t="s">
        <v>1628</v>
      </c>
    </row>
    <row r="67" spans="1:43" x14ac:dyDescent="0.75">
      <c r="B67" s="48" t="s">
        <v>1629</v>
      </c>
    </row>
  </sheetData>
  <autoFilter ref="A7:AN66" xr:uid="{0FAB9DE3-43F1-4BC1-857F-42AF4690B181}"/>
  <mergeCells count="4">
    <mergeCell ref="AC6:AH6"/>
    <mergeCell ref="E6:X6"/>
    <mergeCell ref="Y6:AB6"/>
    <mergeCell ref="AI6:AP6"/>
  </mergeCells>
  <conditionalFormatting sqref="A1:XFD6 A67:XFD1048576 A8:XFD59 A7:D7 AQ7:XFD7 A60:B61 E60:XFD61 A66:B66 E66:XFD66 C60:D66">
    <cfRule type="cellIs" dxfId="14" priority="15" operator="equal">
      <formula>"?"</formula>
    </cfRule>
  </conditionalFormatting>
  <conditionalFormatting sqref="A62:B65 E62:Z65">
    <cfRule type="cellIs" dxfId="13" priority="7" operator="equal">
      <formula>"?"</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4712" operator="equal" id="{49521030-0BEE-46D1-B6C6-A88E1D300F27}">
            <xm:f>'Legend and scoring'!$H$17</xm:f>
            <x14:dxf>
              <fill>
                <patternFill>
                  <bgColor theme="9" tint="-0.24994659260841701"/>
                </patternFill>
              </fill>
            </x14:dxf>
          </x14:cfRule>
          <x14:cfRule type="cellIs" priority="4713" operator="equal" id="{0097F6CA-9102-47CA-84B9-147FC2418676}">
            <xm:f>'Legend and scoring'!$H$16</xm:f>
            <x14:dxf>
              <fill>
                <patternFill>
                  <bgColor theme="9" tint="0.39994506668294322"/>
                </patternFill>
              </fill>
            </x14:dxf>
          </x14:cfRule>
          <x14:cfRule type="cellIs" priority="4714" operator="equal" id="{EA9FB00E-BBB4-4BE9-9039-FC7433A53231}">
            <xm:f>'Legend and scoring'!$H$15</xm:f>
            <x14:dxf>
              <fill>
                <patternFill>
                  <bgColor theme="9" tint="0.59996337778862885"/>
                </patternFill>
              </fill>
            </x14:dxf>
          </x14:cfRule>
          <x14:cfRule type="cellIs" priority="4715" operator="equal" id="{8D4D9C41-DB26-457E-AA36-F0616B52A335}">
            <xm:f>'Legend and scoring'!$H$12</xm:f>
            <x14:dxf>
              <fill>
                <patternFill>
                  <bgColor theme="5" tint="-0.24994659260841701"/>
                </patternFill>
              </fill>
            </x14:dxf>
          </x14:cfRule>
          <x14:cfRule type="cellIs" priority="4716" operator="equal" id="{ABD4EF42-5CF0-4221-9029-FD778DAA132F}">
            <xm:f>'Legend and scoring'!$H$11</xm:f>
            <x14:dxf>
              <fill>
                <patternFill>
                  <bgColor theme="5" tint="0.39994506668294322"/>
                </patternFill>
              </fill>
            </x14:dxf>
          </x14:cfRule>
          <x14:cfRule type="cellIs" priority="4717" operator="equal" id="{6210E670-C030-42E3-8B00-B5C500F879B2}">
            <xm:f>'Legend and scoring'!$H$10</xm:f>
            <x14:dxf>
              <fill>
                <patternFill>
                  <bgColor theme="5" tint="0.59996337778862885"/>
                </patternFill>
              </fill>
            </x14:dxf>
          </x14:cfRule>
          <xm:sqref>A1:XFD6 A67:XFD1048576 A8:XFD59 A7:D7 AQ7:XFD7 E60:XFD61 E66:XFD66 E62:Z65 A60:D66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FBE2DE3-1B0E-41FB-B483-BAA1F5210547}">
          <x14:formula1>
            <xm:f>'Legend and scoring'!$D$60:$D$64</xm:f>
          </x14:formula1>
          <xm:sqref>T62:T65</xm:sqref>
        </x14:dataValidation>
        <x14:dataValidation type="list" allowBlank="1" showInputMessage="1" showErrorMessage="1" xr:uid="{DB9DCBA3-8817-40EB-931C-F0A26A7BE647}">
          <x14:formula1>
            <xm:f>'Legend and scoring'!$D$29:$D$33</xm:f>
          </x14:formula1>
          <xm:sqref>L62:L65</xm:sqref>
        </x14:dataValidation>
        <x14:dataValidation type="list" allowBlank="1" showInputMessage="1" showErrorMessage="1" xr:uid="{D9DF1E49-0FFF-4B11-8645-77D1D5131639}">
          <x14:formula1>
            <xm:f>'Legend and scoring'!$D$43:$D$47</xm:f>
          </x14:formula1>
          <xm:sqref>P62:P65</xm:sqref>
        </x14:dataValidation>
        <x14:dataValidation type="list" allowBlank="1" showInputMessage="1" showErrorMessage="1" xr:uid="{A387002E-97C4-45C9-8045-B3DCAD9CE2EC}">
          <x14:formula1>
            <xm:f>'Legend and scoring'!$D$12:$D$16</xm:f>
          </x14:formula1>
          <xm:sqref>H62:H65</xm:sqref>
        </x14:dataValidation>
        <x14:dataValidation type="list" allowBlank="1" showInputMessage="1" showErrorMessage="1" xr:uid="{67BDE3B3-336E-447D-A493-6B8992798A4B}">
          <x14:formula1>
            <xm:f>'Legend and scoring'!$D$79:$D$82</xm:f>
          </x14:formula1>
          <xm:sqref>Z62:Z65</xm:sqref>
        </x14:dataValidation>
        <x14:dataValidation type="list" allowBlank="1" showInputMessage="1" showErrorMessage="1" xr:uid="{972BB9E6-BD0A-4BCE-82C5-C305F5387D20}">
          <x14:formula1>
            <xm:f>'Legend and scoring'!$D$73:$D$76</xm:f>
          </x14:formula1>
          <xm:sqref>X62:X65</xm:sqref>
        </x14:dataValidation>
        <x14:dataValidation type="list" allowBlank="1" showInputMessage="1" showErrorMessage="1" xr:uid="{CAA76DA8-81CC-4405-A6A6-453677FE9857}">
          <x14:formula1>
            <xm:f>'Legend and scoring'!$D$50:$D$57</xm:f>
          </x14:formula1>
          <xm:sqref>R62:R65</xm:sqref>
        </x14:dataValidation>
        <x14:dataValidation type="list" allowBlank="1" showInputMessage="1" showErrorMessage="1" xr:uid="{A77A5CEF-BAED-4F72-A9EA-700069D156CB}">
          <x14:formula1>
            <xm:f>'Q:\Delivery\Projects\IAU\ENERGY\ED12678 Bioenergy feedstocks feasibility study BEIS _HumphrisBach\3 Project Delivery\4 Tasks\Task 2 MCA\2 MCA\[ED12678_MCA_Energy crops_0.6db_bf_forestry.xlsx]Dropdownlist'!#REF!</xm:f>
          </x14:formula1>
          <xm:sqref>K62:K65</xm:sqref>
        </x14:dataValidation>
        <x14:dataValidation type="list" allowBlank="1" showInputMessage="1" showErrorMessage="1" xr:uid="{DFE126E2-8716-4A99-9F43-9F28E3432743}">
          <x14:formula1>
            <xm:f>'Legend and scoring'!$H$4:$H$8</xm:f>
          </x14:formula1>
          <xm:sqref>F62:F65</xm:sqref>
        </x14:dataValidation>
        <x14:dataValidation type="list" allowBlank="1" showInputMessage="1" showErrorMessage="1" xr:uid="{9B81AE3D-B430-4FA9-A831-1100818484E9}">
          <x14:formula1>
            <xm:f>'Legend and scoring'!$H$10:$H$17</xm:f>
          </x14:formula1>
          <xm:sqref>J62:J65</xm:sqref>
        </x14:dataValidation>
        <x14:dataValidation type="list" allowBlank="1" showInputMessage="1" showErrorMessage="1" xr:uid="{12A2F6C5-39B7-4708-B5C1-F8F2DDEE28B2}">
          <x14:formula1>
            <xm:f>'Legend and scoring'!$H$19:$H$23</xm:f>
          </x14:formula1>
          <xm:sqref>N62:N65</xm:sqref>
        </x14:dataValidation>
        <x14:dataValidation type="list" allowBlank="1" showInputMessage="1" showErrorMessage="1" xr:uid="{302C91A5-3363-4DD5-980E-29A551F2AA90}">
          <x14:formula1>
            <xm:f>'Legend and scoring'!$H$26:$H$28</xm:f>
          </x14:formula1>
          <xm:sqref>E8:AP61 E66:AP66</xm:sqref>
        </x14:dataValidation>
        <x14:dataValidation type="list" allowBlank="1" showInputMessage="1" showErrorMessage="1" xr:uid="{C401938C-A8AA-4010-977B-803AE4755769}">
          <x14:formula1>
            <xm:f>'Legend and scoring'!$H$25:$H$28</xm:f>
          </x14:formula1>
          <xm:sqref>V62:V65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609A-EC1B-42E2-85A9-CC0926CDEE51}">
  <dimension ref="A1:C11"/>
  <sheetViews>
    <sheetView workbookViewId="0"/>
  </sheetViews>
  <sheetFormatPr defaultRowHeight="14.75" x14ac:dyDescent="0.75"/>
  <cols>
    <col min="1" max="3" width="26" customWidth="1"/>
  </cols>
  <sheetData>
    <row r="1" spans="1:3" x14ac:dyDescent="0.75">
      <c r="A1" s="7" t="s">
        <v>1630</v>
      </c>
    </row>
    <row r="2" spans="1:3" ht="15.5" thickBot="1" x14ac:dyDescent="0.9"/>
    <row r="3" spans="1:3" ht="39.75" thickBot="1" x14ac:dyDescent="0.9">
      <c r="A3" s="365">
        <v>1</v>
      </c>
      <c r="B3" s="78" t="s">
        <v>1631</v>
      </c>
      <c r="C3" s="78" t="s">
        <v>1632</v>
      </c>
    </row>
    <row r="4" spans="1:3" ht="26.75" thickBot="1" x14ac:dyDescent="0.9">
      <c r="A4" s="366">
        <v>2</v>
      </c>
      <c r="B4" s="79" t="s">
        <v>1633</v>
      </c>
      <c r="C4" s="79" t="s">
        <v>1634</v>
      </c>
    </row>
    <row r="5" spans="1:3" ht="26.75" thickBot="1" x14ac:dyDescent="0.9">
      <c r="A5" s="366">
        <v>3</v>
      </c>
      <c r="B5" s="79" t="s">
        <v>1635</v>
      </c>
      <c r="C5" s="79" t="s">
        <v>1636</v>
      </c>
    </row>
    <row r="6" spans="1:3" ht="26.75" thickBot="1" x14ac:dyDescent="0.9">
      <c r="A6" s="366">
        <v>4</v>
      </c>
      <c r="B6" s="79" t="s">
        <v>1637</v>
      </c>
      <c r="C6" s="79" t="s">
        <v>1638</v>
      </c>
    </row>
    <row r="7" spans="1:3" ht="26.75" thickBot="1" x14ac:dyDescent="0.9">
      <c r="A7" s="366">
        <v>5</v>
      </c>
      <c r="B7" s="79" t="s">
        <v>1639</v>
      </c>
      <c r="C7" s="79" t="s">
        <v>1640</v>
      </c>
    </row>
    <row r="8" spans="1:3" ht="39.75" thickBot="1" x14ac:dyDescent="0.9">
      <c r="A8" s="366">
        <v>6</v>
      </c>
      <c r="B8" s="79" t="s">
        <v>1641</v>
      </c>
      <c r="C8" s="79" t="s">
        <v>1642</v>
      </c>
    </row>
    <row r="9" spans="1:3" ht="39.75" thickBot="1" x14ac:dyDescent="0.9">
      <c r="A9" s="366">
        <v>7</v>
      </c>
      <c r="B9" s="79" t="s">
        <v>1643</v>
      </c>
      <c r="C9" s="79" t="s">
        <v>1644</v>
      </c>
    </row>
    <row r="10" spans="1:3" ht="26.75" thickBot="1" x14ac:dyDescent="0.9">
      <c r="A10" s="366">
        <v>8</v>
      </c>
      <c r="B10" s="79" t="s">
        <v>1645</v>
      </c>
      <c r="C10" s="79" t="s">
        <v>1646</v>
      </c>
    </row>
    <row r="11" spans="1:3" ht="26.75" thickBot="1" x14ac:dyDescent="0.9">
      <c r="A11" s="366">
        <v>9</v>
      </c>
      <c r="B11" s="79" t="s">
        <v>1647</v>
      </c>
      <c r="C11" s="79" t="s">
        <v>1648</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8F50-0BFC-4157-9E69-AC0FA3218C64}">
  <sheetPr>
    <tabColor theme="9" tint="-0.249977111117893"/>
  </sheetPr>
  <dimension ref="A1:G7"/>
  <sheetViews>
    <sheetView workbookViewId="0"/>
  </sheetViews>
  <sheetFormatPr defaultRowHeight="14.75" x14ac:dyDescent="0.75"/>
  <sheetData>
    <row r="1" spans="1:7" x14ac:dyDescent="0.75">
      <c r="A1" t="s">
        <v>1649</v>
      </c>
    </row>
    <row r="3" spans="1:7" x14ac:dyDescent="0.75">
      <c r="A3" s="106" t="s">
        <v>691</v>
      </c>
      <c r="B3" s="51"/>
      <c r="C3" s="106" t="s">
        <v>786</v>
      </c>
      <c r="D3" s="105"/>
      <c r="E3" s="106" t="s">
        <v>693</v>
      </c>
      <c r="F3" s="114"/>
      <c r="G3" s="115" t="s">
        <v>680</v>
      </c>
    </row>
    <row r="4" spans="1:7" x14ac:dyDescent="0.75">
      <c r="A4" s="106" t="s">
        <v>788</v>
      </c>
      <c r="B4" s="51"/>
      <c r="C4" s="106" t="s">
        <v>753</v>
      </c>
      <c r="D4" s="105"/>
      <c r="E4" s="106" t="s">
        <v>682</v>
      </c>
      <c r="F4" s="114"/>
      <c r="G4" s="115" t="s">
        <v>678</v>
      </c>
    </row>
    <row r="5" spans="1:7" x14ac:dyDescent="0.75">
      <c r="A5" s="106" t="s">
        <v>1294</v>
      </c>
      <c r="B5" s="51"/>
      <c r="C5" s="106" t="s">
        <v>690</v>
      </c>
      <c r="D5" s="105"/>
      <c r="E5" s="106"/>
      <c r="F5" s="114"/>
      <c r="G5" s="115" t="s">
        <v>675</v>
      </c>
    </row>
    <row r="6" spans="1:7" x14ac:dyDescent="0.75">
      <c r="A6" s="106"/>
      <c r="B6" s="51"/>
      <c r="C6" s="106" t="s">
        <v>732</v>
      </c>
      <c r="D6" s="105"/>
      <c r="E6" s="106"/>
      <c r="F6" s="114"/>
      <c r="G6" s="115"/>
    </row>
    <row r="7" spans="1:7" x14ac:dyDescent="0.75">
      <c r="A7" s="106"/>
      <c r="B7" s="51"/>
      <c r="C7" s="106"/>
      <c r="D7" s="105"/>
      <c r="E7" s="106"/>
      <c r="F7" s="114"/>
      <c r="G7" s="115"/>
    </row>
  </sheetData>
  <conditionalFormatting sqref="G3:G7">
    <cfRule type="cellIs" dxfId="6" priority="7" operator="equal">
      <formula>"?"</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4766" operator="equal" id="{4A09FC5B-8F91-4F8F-BC8F-CEB9BAADE348}">
            <xm:f>'Legend and scoring'!$H$17</xm:f>
            <x14:dxf>
              <fill>
                <patternFill>
                  <bgColor theme="9" tint="-0.24994659260841701"/>
                </patternFill>
              </fill>
            </x14:dxf>
          </x14:cfRule>
          <x14:cfRule type="cellIs" priority="4767" operator="equal" id="{00D35A93-EF1F-46B4-A2AC-E0D6E77FDDB3}">
            <xm:f>'Legend and scoring'!$H$16</xm:f>
            <x14:dxf>
              <fill>
                <patternFill>
                  <bgColor theme="9" tint="0.39994506668294322"/>
                </patternFill>
              </fill>
            </x14:dxf>
          </x14:cfRule>
          <x14:cfRule type="cellIs" priority="4768" operator="equal" id="{8224C882-E476-46A9-B5E3-17A4B87D2A1A}">
            <xm:f>'Legend and scoring'!$H$15</xm:f>
            <x14:dxf>
              <fill>
                <patternFill>
                  <bgColor theme="9" tint="0.59996337778862885"/>
                </patternFill>
              </fill>
            </x14:dxf>
          </x14:cfRule>
          <x14:cfRule type="cellIs" priority="4769" operator="equal" id="{1C1C7037-ABB2-45A0-B29B-5D83D21A600C}">
            <xm:f>'Legend and scoring'!$H$12</xm:f>
            <x14:dxf>
              <fill>
                <patternFill>
                  <bgColor theme="5" tint="-0.24994659260841701"/>
                </patternFill>
              </fill>
            </x14:dxf>
          </x14:cfRule>
          <x14:cfRule type="cellIs" priority="4770" operator="equal" id="{BDAA291D-7137-44D5-B8BA-211A97C563EB}">
            <xm:f>'Legend and scoring'!$H$11</xm:f>
            <x14:dxf>
              <fill>
                <patternFill>
                  <bgColor theme="5" tint="0.39994506668294322"/>
                </patternFill>
              </fill>
            </x14:dxf>
          </x14:cfRule>
          <x14:cfRule type="cellIs" priority="4771" operator="equal" id="{127E638E-6301-40D9-80F1-9892F73B0FF5}">
            <xm:f>'Legend and scoring'!$H$10</xm:f>
            <x14:dxf>
              <fill>
                <patternFill>
                  <bgColor theme="5" tint="0.59996337778862885"/>
                </patternFill>
              </fill>
            </x14:dxf>
          </x14:cfRule>
          <xm:sqref>G3:G7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100B660-8F73-4B49-8859-1529EDEAA0E1}">
          <x14:formula1>
            <xm:f>'Legend and scoring'!$D$86:$D$88</xm:f>
          </x14:formula1>
          <xm:sqref>G3:G7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4F0F-2853-402F-979D-E008079F7E6D}">
  <dimension ref="A1:I34"/>
  <sheetViews>
    <sheetView workbookViewId="0"/>
  </sheetViews>
  <sheetFormatPr defaultRowHeight="14.75" x14ac:dyDescent="0.75"/>
  <cols>
    <col min="1" max="1" width="11.1328125" customWidth="1"/>
  </cols>
  <sheetData>
    <row r="1" spans="1:9" ht="32.450000000000003" customHeight="1" x14ac:dyDescent="0.75">
      <c r="A1" s="1" t="s">
        <v>1650</v>
      </c>
    </row>
    <row r="2" spans="1:9" ht="39" x14ac:dyDescent="0.75">
      <c r="A2" s="367"/>
      <c r="B2" s="14" t="s">
        <v>1651</v>
      </c>
      <c r="C2" s="15" t="s">
        <v>1652</v>
      </c>
      <c r="D2" s="15" t="s">
        <v>1653</v>
      </c>
      <c r="E2" s="16" t="s">
        <v>1654</v>
      </c>
      <c r="F2" s="15" t="s">
        <v>1652</v>
      </c>
      <c r="G2" s="15" t="s">
        <v>1653</v>
      </c>
      <c r="H2" s="16" t="s">
        <v>1654</v>
      </c>
    </row>
    <row r="3" spans="1:9" x14ac:dyDescent="0.75">
      <c r="A3" s="460" t="s">
        <v>1488</v>
      </c>
      <c r="B3" s="461"/>
      <c r="C3" s="461"/>
      <c r="D3" s="461"/>
      <c r="E3" s="462"/>
      <c r="F3" t="str">
        <f>I7&amp;": "&amp;F7&amp;"£/ha; "&amp;I12&amp;": "&amp;F12&amp;"£/ha; "&amp;I18&amp;": "&amp;F18&amp;"£/ha; "&amp;I25&amp;": "&amp;F25&amp;"£/m3"</f>
        <v>Ground preparation: 515£/ha; Planting: 1190£/ha; Establishment &amp; maintenance: 720£/ha; Harvesting: 50£/m3</v>
      </c>
      <c r="G3" t="str">
        <f>I7&amp;": "&amp;G7&amp;"£/ha; "&amp;I12&amp;": "&amp;G12&amp;"£/ha; "&amp;I18&amp;": "&amp;G18&amp;"£/ha; "&amp;I25&amp;": "&amp;G25&amp;"£/m3"</f>
        <v>Ground preparation: 465£/ha; Planting: 1000£/ha; Establishment &amp; maintenance: 635£/ha; Harvesting: 50£/m3</v>
      </c>
      <c r="H3" t="str">
        <f>I7&amp;": "&amp;H7&amp;"£/ha; "&amp;I12&amp;": "&amp;H12&amp;"£/ha; "&amp;I18&amp;": "&amp;H18&amp;"£/ha; "&amp;I25&amp;": "&amp;H25&amp;"£/m3"</f>
        <v>Ground preparation: 900£/ha; Planting: 1390£/ha; Establishment &amp; maintenance: 585£/ha; Harvesting: 43£/m3</v>
      </c>
    </row>
    <row r="4" spans="1:9" x14ac:dyDescent="0.75">
      <c r="A4" s="368" t="s">
        <v>1655</v>
      </c>
      <c r="B4" s="369"/>
      <c r="C4" s="370">
        <v>255</v>
      </c>
      <c r="D4" s="371"/>
      <c r="E4" s="372">
        <v>710</v>
      </c>
    </row>
    <row r="5" spans="1:9" x14ac:dyDescent="0.75">
      <c r="A5" s="373" t="s">
        <v>1656</v>
      </c>
      <c r="B5" s="374" t="s">
        <v>1657</v>
      </c>
      <c r="C5" s="375">
        <v>40</v>
      </c>
      <c r="D5" s="375">
        <v>75</v>
      </c>
      <c r="E5" s="376">
        <v>40</v>
      </c>
    </row>
    <row r="6" spans="1:9" x14ac:dyDescent="0.75">
      <c r="A6" s="368" t="s">
        <v>1658</v>
      </c>
      <c r="B6" s="369" t="s">
        <v>1657</v>
      </c>
      <c r="C6" s="370">
        <v>220</v>
      </c>
      <c r="D6" s="370">
        <v>390</v>
      </c>
      <c r="E6" s="372">
        <v>150</v>
      </c>
    </row>
    <row r="7" spans="1:9" x14ac:dyDescent="0.75">
      <c r="A7" s="18" t="s">
        <v>1659</v>
      </c>
      <c r="B7" s="374" t="s">
        <v>1657</v>
      </c>
      <c r="C7" s="19">
        <v>515</v>
      </c>
      <c r="D7" s="19">
        <v>465</v>
      </c>
      <c r="E7" s="20">
        <v>900</v>
      </c>
      <c r="F7" s="17">
        <f>SUM(C4:C6)</f>
        <v>515</v>
      </c>
      <c r="G7" s="17">
        <f>SUM(D4:D6)</f>
        <v>465</v>
      </c>
      <c r="H7" s="17">
        <f>SUM(E4:E6)</f>
        <v>900</v>
      </c>
      <c r="I7" t="s">
        <v>1660</v>
      </c>
    </row>
    <row r="8" spans="1:9" x14ac:dyDescent="0.75">
      <c r="A8" s="368" t="s">
        <v>1661</v>
      </c>
      <c r="B8" s="21" t="s">
        <v>1657</v>
      </c>
      <c r="C8" s="370">
        <v>650</v>
      </c>
      <c r="D8" s="370">
        <v>600</v>
      </c>
      <c r="E8" s="372">
        <v>825</v>
      </c>
    </row>
    <row r="9" spans="1:9" x14ac:dyDescent="0.75">
      <c r="A9" s="373" t="s">
        <v>1662</v>
      </c>
      <c r="B9" s="374" t="s">
        <v>1657</v>
      </c>
      <c r="C9" s="375">
        <v>200</v>
      </c>
      <c r="D9" s="375">
        <v>200</v>
      </c>
      <c r="E9" s="376">
        <v>220</v>
      </c>
    </row>
    <row r="10" spans="1:9" x14ac:dyDescent="0.75">
      <c r="A10" s="368" t="s">
        <v>1663</v>
      </c>
      <c r="B10" s="369" t="s">
        <v>1657</v>
      </c>
      <c r="C10" s="371"/>
      <c r="D10" s="371"/>
      <c r="E10" s="369"/>
    </row>
    <row r="11" spans="1:9" x14ac:dyDescent="0.75">
      <c r="A11" s="373" t="s">
        <v>1664</v>
      </c>
      <c r="B11" s="374" t="s">
        <v>1657</v>
      </c>
      <c r="C11" s="375">
        <v>340</v>
      </c>
      <c r="D11" s="375">
        <v>200</v>
      </c>
      <c r="E11" s="376">
        <v>345</v>
      </c>
    </row>
    <row r="12" spans="1:9" x14ac:dyDescent="0.75">
      <c r="A12" s="22" t="s">
        <v>1665</v>
      </c>
      <c r="B12" s="369" t="s">
        <v>1657</v>
      </c>
      <c r="C12" s="23">
        <v>1190</v>
      </c>
      <c r="D12" s="23">
        <v>1000</v>
      </c>
      <c r="E12" s="24">
        <v>1390</v>
      </c>
      <c r="F12" s="17">
        <f>SUM(C8:C11)</f>
        <v>1190</v>
      </c>
      <c r="G12" s="17">
        <f>SUM(D8:D11)</f>
        <v>1000</v>
      </c>
      <c r="H12" s="17">
        <f>SUM(E8:E11)</f>
        <v>1390</v>
      </c>
      <c r="I12" t="s">
        <v>1487</v>
      </c>
    </row>
    <row r="13" spans="1:9" x14ac:dyDescent="0.75">
      <c r="A13" s="373" t="s">
        <v>1666</v>
      </c>
      <c r="B13" s="25" t="s">
        <v>1657</v>
      </c>
      <c r="C13" s="375">
        <v>90</v>
      </c>
      <c r="D13" s="375">
        <v>90</v>
      </c>
      <c r="E13" s="374"/>
    </row>
    <row r="14" spans="1:9" x14ac:dyDescent="0.75">
      <c r="A14" s="368" t="s">
        <v>1667</v>
      </c>
      <c r="B14" s="369" t="s">
        <v>1657</v>
      </c>
      <c r="C14" s="370">
        <v>285</v>
      </c>
      <c r="D14" s="370">
        <v>260</v>
      </c>
      <c r="E14" s="372">
        <v>310</v>
      </c>
    </row>
    <row r="15" spans="1:9" x14ac:dyDescent="0.75">
      <c r="A15" s="373" t="s">
        <v>1668</v>
      </c>
      <c r="B15" s="374" t="s">
        <v>1657</v>
      </c>
      <c r="C15" s="375">
        <v>70</v>
      </c>
      <c r="D15" s="375">
        <v>35</v>
      </c>
      <c r="E15" s="374"/>
    </row>
    <row r="16" spans="1:9" x14ac:dyDescent="0.75">
      <c r="A16" s="368" t="s">
        <v>1669</v>
      </c>
      <c r="B16" s="369" t="s">
        <v>1657</v>
      </c>
      <c r="C16" s="370">
        <v>220</v>
      </c>
      <c r="D16" s="370">
        <v>200</v>
      </c>
      <c r="E16" s="372">
        <v>220</v>
      </c>
    </row>
    <row r="17" spans="1:9" x14ac:dyDescent="0.75">
      <c r="A17" s="373" t="s">
        <v>1670</v>
      </c>
      <c r="B17" s="374" t="s">
        <v>1657</v>
      </c>
      <c r="C17" s="375">
        <v>55</v>
      </c>
      <c r="D17" s="375">
        <v>50</v>
      </c>
      <c r="E17" s="376">
        <v>55</v>
      </c>
    </row>
    <row r="18" spans="1:9" x14ac:dyDescent="0.75">
      <c r="A18" s="22" t="s">
        <v>1671</v>
      </c>
      <c r="B18" s="369" t="s">
        <v>1657</v>
      </c>
      <c r="C18" s="23">
        <v>720</v>
      </c>
      <c r="D18" s="23">
        <v>635</v>
      </c>
      <c r="E18" s="24">
        <v>585</v>
      </c>
      <c r="F18" s="17">
        <f>SUM(C13:C17)</f>
        <v>720</v>
      </c>
      <c r="G18" s="17">
        <f>SUM(D13:D17)</f>
        <v>635</v>
      </c>
      <c r="H18" s="17">
        <f>SUM(E13:E17)</f>
        <v>585</v>
      </c>
      <c r="I18" t="s">
        <v>1672</v>
      </c>
    </row>
    <row r="19" spans="1:9" x14ac:dyDescent="0.75">
      <c r="A19" s="18" t="s">
        <v>1673</v>
      </c>
      <c r="B19" s="25" t="s">
        <v>1657</v>
      </c>
      <c r="C19" s="19">
        <v>2425</v>
      </c>
      <c r="D19" s="19">
        <v>2100</v>
      </c>
      <c r="E19" s="20">
        <v>2875</v>
      </c>
      <c r="F19" s="17">
        <f>SUM(F7,F12,F18)</f>
        <v>2425</v>
      </c>
      <c r="G19" s="17">
        <f>SUM(G7,G12,G18)</f>
        <v>2100</v>
      </c>
      <c r="H19" s="17">
        <f>SUM(H7,H12,H18)</f>
        <v>2875</v>
      </c>
      <c r="I19" t="s">
        <v>1674</v>
      </c>
    </row>
    <row r="20" spans="1:9" x14ac:dyDescent="0.75">
      <c r="A20" s="463" t="s">
        <v>1675</v>
      </c>
      <c r="B20" s="464"/>
      <c r="C20" s="464"/>
      <c r="D20" s="464"/>
      <c r="E20" s="465"/>
    </row>
    <row r="21" spans="1:9" ht="28.5" x14ac:dyDescent="0.75">
      <c r="A21" s="373" t="s">
        <v>1676</v>
      </c>
      <c r="B21" s="374" t="s">
        <v>1677</v>
      </c>
      <c r="C21" s="375">
        <v>17</v>
      </c>
      <c r="D21" s="375">
        <v>17</v>
      </c>
      <c r="E21" s="376">
        <v>17</v>
      </c>
    </row>
    <row r="22" spans="1:9" ht="28.5" x14ac:dyDescent="0.75">
      <c r="A22" s="368" t="s">
        <v>1678</v>
      </c>
      <c r="B22" s="369" t="s">
        <v>1677</v>
      </c>
      <c r="C22" s="370">
        <v>9</v>
      </c>
      <c r="D22" s="370">
        <v>10</v>
      </c>
      <c r="E22" s="372">
        <v>12</v>
      </c>
    </row>
    <row r="23" spans="1:9" ht="28.5" x14ac:dyDescent="0.75">
      <c r="A23" s="373" t="s">
        <v>429</v>
      </c>
      <c r="B23" s="374" t="s">
        <v>1677</v>
      </c>
      <c r="C23" s="375">
        <v>10</v>
      </c>
      <c r="D23" s="375">
        <v>9</v>
      </c>
      <c r="E23" s="374" t="s">
        <v>682</v>
      </c>
    </row>
    <row r="24" spans="1:9" ht="29.25" thickBot="1" x14ac:dyDescent="0.9">
      <c r="A24" s="377" t="s">
        <v>1679</v>
      </c>
      <c r="B24" s="378" t="s">
        <v>1677</v>
      </c>
      <c r="C24" s="379">
        <v>14</v>
      </c>
      <c r="D24" s="379">
        <v>14</v>
      </c>
      <c r="E24" s="380">
        <v>14</v>
      </c>
    </row>
    <row r="25" spans="1:9" x14ac:dyDescent="0.75">
      <c r="F25" s="17">
        <f>SUM(C21:C24)</f>
        <v>50</v>
      </c>
      <c r="G25" s="17">
        <f>SUM(D21:D24)</f>
        <v>50</v>
      </c>
      <c r="H25" s="17">
        <f>SUM(E21:E24)</f>
        <v>43</v>
      </c>
      <c r="I25" t="s">
        <v>1489</v>
      </c>
    </row>
    <row r="27" spans="1:9" ht="15.5" thickBot="1" x14ac:dyDescent="0.9"/>
    <row r="28" spans="1:9" ht="15.5" thickBot="1" x14ac:dyDescent="0.9">
      <c r="A28" s="466"/>
      <c r="B28" s="467"/>
      <c r="C28" s="472" t="s">
        <v>1680</v>
      </c>
      <c r="D28" s="473"/>
      <c r="E28" s="473"/>
      <c r="F28" s="473"/>
      <c r="G28" s="473"/>
      <c r="H28" s="474"/>
    </row>
    <row r="29" spans="1:9" ht="17.149999999999999" customHeight="1" thickBot="1" x14ac:dyDescent="0.9">
      <c r="A29" s="468"/>
      <c r="B29" s="469"/>
      <c r="C29" s="475" t="s">
        <v>1681</v>
      </c>
      <c r="D29" s="476"/>
      <c r="E29" s="475" t="s">
        <v>1682</v>
      </c>
      <c r="F29" s="476"/>
      <c r="G29" s="477" t="s">
        <v>1683</v>
      </c>
      <c r="H29" s="477" t="s">
        <v>1684</v>
      </c>
    </row>
    <row r="30" spans="1:9" ht="30.65" customHeight="1" thickBot="1" x14ac:dyDescent="0.9">
      <c r="A30" s="470"/>
      <c r="B30" s="471"/>
      <c r="C30" s="26" t="s">
        <v>1685</v>
      </c>
      <c r="D30" s="26" t="s">
        <v>1686</v>
      </c>
      <c r="E30" s="26" t="s">
        <v>1685</v>
      </c>
      <c r="F30" s="26" t="s">
        <v>1686</v>
      </c>
      <c r="G30" s="478"/>
      <c r="H30" s="478"/>
    </row>
    <row r="31" spans="1:9" x14ac:dyDescent="0.75">
      <c r="A31" s="479" t="s">
        <v>1687</v>
      </c>
      <c r="B31" s="482" t="s">
        <v>1688</v>
      </c>
      <c r="C31" s="477">
        <v>9</v>
      </c>
      <c r="D31" s="477">
        <v>165</v>
      </c>
      <c r="E31" s="477">
        <v>341</v>
      </c>
      <c r="F31" s="477">
        <v>372</v>
      </c>
      <c r="G31" s="27">
        <v>1669</v>
      </c>
      <c r="H31" s="477" t="s">
        <v>1689</v>
      </c>
    </row>
    <row r="32" spans="1:9" ht="15.5" thickBot="1" x14ac:dyDescent="0.9">
      <c r="A32" s="480"/>
      <c r="B32" s="483"/>
      <c r="C32" s="478"/>
      <c r="D32" s="478"/>
      <c r="E32" s="478"/>
      <c r="F32" s="478"/>
      <c r="G32" s="26">
        <v>-2010</v>
      </c>
      <c r="H32" s="478"/>
    </row>
    <row r="33" spans="1:8" ht="44.75" thickBot="1" x14ac:dyDescent="0.9">
      <c r="A33" s="481"/>
      <c r="B33" s="28" t="s">
        <v>1690</v>
      </c>
      <c r="C33" s="26">
        <v>127</v>
      </c>
      <c r="D33" s="29">
        <v>2431</v>
      </c>
      <c r="E33" s="29">
        <v>5738</v>
      </c>
      <c r="F33" s="29">
        <v>6254</v>
      </c>
      <c r="G33" s="29">
        <v>24552</v>
      </c>
      <c r="H33" s="26" t="s">
        <v>1689</v>
      </c>
    </row>
    <row r="34" spans="1:8" x14ac:dyDescent="0.75">
      <c r="B34" s="7" t="s">
        <v>1494</v>
      </c>
      <c r="C34">
        <f>SUM(C31,C33)</f>
        <v>136</v>
      </c>
      <c r="D34">
        <f>SUM(D31,D33)</f>
        <v>2596</v>
      </c>
      <c r="E34">
        <f>SUM(E31,E33)</f>
        <v>6079</v>
      </c>
      <c r="F34">
        <f>SUM(F31,F33)</f>
        <v>6626</v>
      </c>
    </row>
  </sheetData>
  <mergeCells count="15">
    <mergeCell ref="H31:H32"/>
    <mergeCell ref="A31:A33"/>
    <mergeCell ref="B31:B32"/>
    <mergeCell ref="C31:C32"/>
    <mergeCell ref="D31:D32"/>
    <mergeCell ref="E31:E32"/>
    <mergeCell ref="F31:F32"/>
    <mergeCell ref="A3:E3"/>
    <mergeCell ref="A20:E20"/>
    <mergeCell ref="A28:B30"/>
    <mergeCell ref="C28:H28"/>
    <mergeCell ref="C29:D29"/>
    <mergeCell ref="E29:F29"/>
    <mergeCell ref="G29:G30"/>
    <mergeCell ref="H29:H30"/>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9030-170F-426A-A9E9-999EA557BB58}">
  <sheetPr>
    <tabColor theme="9" tint="0.59999389629810485"/>
  </sheetPr>
  <dimension ref="A1:K13"/>
  <sheetViews>
    <sheetView workbookViewId="0"/>
  </sheetViews>
  <sheetFormatPr defaultRowHeight="14.75" x14ac:dyDescent="0.75"/>
  <cols>
    <col min="1" max="1" width="15.86328125" customWidth="1"/>
    <col min="2" max="2" width="37.86328125" customWidth="1"/>
    <col min="3" max="5" width="23.26953125" customWidth="1"/>
    <col min="6" max="6" width="60.26953125" customWidth="1"/>
    <col min="7" max="7" width="57.86328125" customWidth="1"/>
    <col min="8" max="8" width="91.54296875" customWidth="1"/>
    <col min="9" max="9" width="59" customWidth="1"/>
    <col min="10" max="10" width="23.26953125" customWidth="1"/>
    <col min="11" max="11" width="34" customWidth="1"/>
  </cols>
  <sheetData>
    <row r="1" spans="1:11" x14ac:dyDescent="0.75">
      <c r="A1" s="7" t="s">
        <v>1691</v>
      </c>
    </row>
    <row r="2" spans="1:11" s="9" customFormat="1" x14ac:dyDescent="0.75">
      <c r="A2" s="9" t="s">
        <v>1692</v>
      </c>
    </row>
    <row r="3" spans="1:11" x14ac:dyDescent="0.75">
      <c r="A3" s="1" t="s">
        <v>1650</v>
      </c>
      <c r="B3" s="1" t="s">
        <v>1693</v>
      </c>
      <c r="C3" s="1" t="s">
        <v>1694</v>
      </c>
      <c r="D3" s="1" t="s">
        <v>1695</v>
      </c>
      <c r="E3" s="1" t="s">
        <v>1696</v>
      </c>
      <c r="F3" s="1" t="s">
        <v>1697</v>
      </c>
      <c r="G3" s="1" t="s">
        <v>1698</v>
      </c>
      <c r="H3" s="1" t="s">
        <v>1699</v>
      </c>
      <c r="I3" s="1" t="s">
        <v>1700</v>
      </c>
      <c r="J3" s="1" t="s">
        <v>1701</v>
      </c>
      <c r="K3" s="1" t="s">
        <v>1702</v>
      </c>
    </row>
    <row r="4" spans="1:11" ht="61.25" x14ac:dyDescent="0.75">
      <c r="A4" s="2"/>
      <c r="B4" s="2" t="s">
        <v>1703</v>
      </c>
      <c r="C4" s="2" t="s">
        <v>1704</v>
      </c>
      <c r="D4" s="2" t="s">
        <v>1705</v>
      </c>
      <c r="E4" s="2" t="s">
        <v>1706</v>
      </c>
      <c r="F4" s="2" t="s">
        <v>1707</v>
      </c>
      <c r="G4" s="2" t="s">
        <v>1708</v>
      </c>
      <c r="H4" s="2" t="s">
        <v>1709</v>
      </c>
      <c r="I4" s="2" t="s">
        <v>1710</v>
      </c>
      <c r="J4" s="2" t="s">
        <v>1711</v>
      </c>
      <c r="K4" s="2" t="s">
        <v>1712</v>
      </c>
    </row>
    <row r="5" spans="1:11" ht="49" hidden="1" x14ac:dyDescent="0.75">
      <c r="A5" s="4" t="s">
        <v>1713</v>
      </c>
      <c r="B5" s="4" t="s">
        <v>1714</v>
      </c>
      <c r="C5" s="4"/>
      <c r="D5" s="4"/>
      <c r="E5" s="4"/>
      <c r="F5" s="4" t="s">
        <v>1715</v>
      </c>
      <c r="G5" s="4" t="s">
        <v>1716</v>
      </c>
      <c r="H5" s="4" t="s">
        <v>1717</v>
      </c>
      <c r="I5" s="4" t="s">
        <v>1718</v>
      </c>
      <c r="J5" s="4"/>
      <c r="K5" s="4" t="s">
        <v>1719</v>
      </c>
    </row>
    <row r="6" spans="1:11" ht="183.75" x14ac:dyDescent="0.75">
      <c r="A6" s="4" t="s">
        <v>1720</v>
      </c>
      <c r="B6" s="4" t="s">
        <v>1721</v>
      </c>
      <c r="C6" s="4" t="s">
        <v>1722</v>
      </c>
      <c r="D6" s="4"/>
      <c r="E6" s="4"/>
      <c r="F6" s="4" t="s">
        <v>1723</v>
      </c>
      <c r="G6" s="4" t="s">
        <v>1724</v>
      </c>
      <c r="H6" s="30" t="s">
        <v>1725</v>
      </c>
      <c r="I6" s="30" t="s">
        <v>1726</v>
      </c>
      <c r="J6" s="4"/>
      <c r="K6" s="4" t="s">
        <v>1727</v>
      </c>
    </row>
    <row r="7" spans="1:11" ht="147" x14ac:dyDescent="0.75">
      <c r="A7" s="4" t="s">
        <v>38</v>
      </c>
      <c r="B7" s="4" t="s">
        <v>1721</v>
      </c>
      <c r="C7" s="4" t="s">
        <v>1728</v>
      </c>
      <c r="D7" s="4"/>
      <c r="E7" s="4"/>
      <c r="F7" s="12" t="s">
        <v>1729</v>
      </c>
      <c r="G7" s="2" t="s">
        <v>1730</v>
      </c>
      <c r="H7" s="30" t="s">
        <v>1731</v>
      </c>
      <c r="I7" s="30" t="s">
        <v>1732</v>
      </c>
      <c r="J7" s="4"/>
      <c r="K7" s="4" t="s">
        <v>1733</v>
      </c>
    </row>
    <row r="8" spans="1:11" ht="36.75" x14ac:dyDescent="0.75">
      <c r="A8" s="13" t="s">
        <v>1734</v>
      </c>
      <c r="B8" s="4"/>
      <c r="C8" s="4"/>
      <c r="D8" s="4"/>
      <c r="E8" s="4"/>
      <c r="F8" s="4" t="s">
        <v>1735</v>
      </c>
      <c r="G8" s="3" t="str">
        <f>'Background info'!F3</f>
        <v>Ground preparation: 515£/ha; Planting: 1190£/ha; Establishment &amp; maintenance: 720£/ha; Harvesting: 50£/m3</v>
      </c>
      <c r="H8" s="4"/>
      <c r="I8" s="4" t="s">
        <v>1736</v>
      </c>
      <c r="J8" s="4"/>
      <c r="K8" s="4"/>
    </row>
    <row r="9" spans="1:11" ht="36.75" x14ac:dyDescent="0.75">
      <c r="A9" s="13" t="s">
        <v>1737</v>
      </c>
      <c r="B9" s="4"/>
      <c r="C9" s="4"/>
      <c r="D9" s="4"/>
      <c r="E9" s="4"/>
      <c r="F9" s="4" t="s">
        <v>1738</v>
      </c>
      <c r="G9" s="3" t="str">
        <f>'Background info'!G3</f>
        <v>Ground preparation: 465£/ha; Planting: 1000£/ha; Establishment &amp; maintenance: 635£/ha; Harvesting: 50£/m3</v>
      </c>
      <c r="H9" s="4"/>
      <c r="I9" s="4" t="str">
        <f>I8</f>
        <v xml:space="preserve">The predominant source of emissions is harvesting, with the main contributing factor to this being diesel use. Carbon sequestration (10.3 MtCO2 (2010)) for woodland in GB. </v>
      </c>
      <c r="J9" s="4"/>
      <c r="K9" s="4"/>
    </row>
    <row r="10" spans="1:11" ht="36.75" x14ac:dyDescent="0.75">
      <c r="A10" s="4" t="s">
        <v>1739</v>
      </c>
      <c r="B10" s="4"/>
      <c r="C10" s="4" t="s">
        <v>1740</v>
      </c>
      <c r="D10" s="4"/>
      <c r="E10" s="4"/>
      <c r="F10" s="4" t="s">
        <v>1735</v>
      </c>
      <c r="G10" s="3" t="str">
        <f>'Background info'!H3</f>
        <v>Ground preparation: 900£/ha; Planting: 1390£/ha; Establishment &amp; maintenance: 585£/ha; Harvesting: 43£/m3</v>
      </c>
      <c r="H10" s="4"/>
      <c r="I10" s="4"/>
      <c r="J10" s="4"/>
      <c r="K10" s="4"/>
    </row>
    <row r="11" spans="1:11" x14ac:dyDescent="0.75">
      <c r="A11" s="4" t="s">
        <v>1741</v>
      </c>
      <c r="B11" s="4"/>
      <c r="C11" s="4"/>
      <c r="D11" s="4"/>
      <c r="E11" s="4"/>
      <c r="F11" s="4"/>
      <c r="G11" s="4"/>
      <c r="H11" s="4"/>
      <c r="I11" s="4"/>
      <c r="J11" s="4"/>
      <c r="K11" s="4"/>
    </row>
    <row r="12" spans="1:11" x14ac:dyDescent="0.75">
      <c r="A12" s="4" t="s">
        <v>1742</v>
      </c>
      <c r="B12" s="4"/>
      <c r="C12" s="4"/>
      <c r="D12" s="4"/>
      <c r="E12" s="4"/>
      <c r="F12" s="4"/>
      <c r="G12" s="4"/>
      <c r="H12" s="4"/>
      <c r="I12" s="4"/>
      <c r="J12" s="4"/>
      <c r="K12" s="4"/>
    </row>
    <row r="13" spans="1:11" x14ac:dyDescent="0.75">
      <c r="A13" s="5"/>
      <c r="B13" s="6"/>
      <c r="C13" s="6"/>
      <c r="D13" s="6"/>
      <c r="E13" s="6"/>
      <c r="F13" s="6"/>
      <c r="G13" s="6"/>
      <c r="H13" s="6"/>
      <c r="I13" s="6"/>
      <c r="J13" s="6"/>
      <c r="K13" s="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7EF83-7549-405D-9A6E-C8943144D7C3}">
  <sheetPr>
    <tabColor theme="9" tint="0.59999389629810485"/>
  </sheetPr>
  <dimension ref="A1:L73"/>
  <sheetViews>
    <sheetView workbookViewId="0"/>
  </sheetViews>
  <sheetFormatPr defaultRowHeight="14.75" x14ac:dyDescent="0.75"/>
  <cols>
    <col min="1" max="2" width="20.86328125" customWidth="1"/>
    <col min="3" max="3" width="74" customWidth="1"/>
    <col min="4" max="6" width="23.40625" customWidth="1"/>
    <col min="7" max="7" width="23.40625" style="33" customWidth="1"/>
    <col min="8" max="8" width="34.7265625" customWidth="1"/>
    <col min="9" max="10" width="23.40625" customWidth="1"/>
    <col min="11" max="11" width="17.1328125" customWidth="1"/>
    <col min="12" max="12" width="16.86328125" customWidth="1"/>
  </cols>
  <sheetData>
    <row r="1" spans="1:12" x14ac:dyDescent="0.75">
      <c r="A1" s="7" t="s">
        <v>1691</v>
      </c>
      <c r="B1" s="7"/>
    </row>
    <row r="2" spans="1:12" x14ac:dyDescent="0.75">
      <c r="A2" s="9" t="s">
        <v>1692</v>
      </c>
      <c r="B2" s="9"/>
    </row>
    <row r="4" spans="1:12" s="11" customFormat="1" ht="29.5" x14ac:dyDescent="0.75">
      <c r="A4" s="11" t="s">
        <v>1743</v>
      </c>
      <c r="B4" s="11" t="s">
        <v>11</v>
      </c>
      <c r="C4" s="11" t="s">
        <v>4</v>
      </c>
      <c r="D4" s="11" t="s">
        <v>1744</v>
      </c>
      <c r="E4" s="11" t="s">
        <v>1745</v>
      </c>
      <c r="F4" s="11" t="s">
        <v>1746</v>
      </c>
      <c r="G4" s="34" t="s">
        <v>1747</v>
      </c>
      <c r="H4" s="11" t="s">
        <v>1748</v>
      </c>
      <c r="I4" s="11" t="s">
        <v>1749</v>
      </c>
      <c r="J4" s="11" t="s">
        <v>1750</v>
      </c>
      <c r="K4" s="11" t="s">
        <v>1751</v>
      </c>
      <c r="L4" s="11" t="s">
        <v>1752</v>
      </c>
    </row>
    <row r="5" spans="1:12" s="10" customFormat="1" ht="103.25" x14ac:dyDescent="0.75">
      <c r="A5" s="10" t="s">
        <v>1753</v>
      </c>
      <c r="C5" s="10" t="s">
        <v>1754</v>
      </c>
      <c r="D5" s="10" t="s">
        <v>1755</v>
      </c>
      <c r="E5" s="10" t="s">
        <v>1755</v>
      </c>
      <c r="F5" s="10" t="s">
        <v>1756</v>
      </c>
      <c r="G5" s="35" t="s">
        <v>1757</v>
      </c>
      <c r="H5" s="10" t="s">
        <v>1758</v>
      </c>
      <c r="I5" s="10" t="s">
        <v>1759</v>
      </c>
      <c r="J5" s="10" t="s">
        <v>1760</v>
      </c>
      <c r="K5" s="10" t="s">
        <v>1761</v>
      </c>
      <c r="L5" s="10" t="s">
        <v>1762</v>
      </c>
    </row>
    <row r="6" spans="1:12" s="8" customFormat="1" ht="177" x14ac:dyDescent="0.75">
      <c r="A6" s="8" t="s">
        <v>39</v>
      </c>
      <c r="B6" s="8" t="s">
        <v>1763</v>
      </c>
      <c r="C6" s="8" t="s">
        <v>1764</v>
      </c>
      <c r="D6" s="8" t="s">
        <v>1765</v>
      </c>
      <c r="E6" s="31" t="s">
        <v>1766</v>
      </c>
      <c r="G6" s="32"/>
      <c r="H6" s="31" t="s">
        <v>1767</v>
      </c>
    </row>
    <row r="7" spans="1:12" s="8" customFormat="1" ht="162.25" x14ac:dyDescent="0.75">
      <c r="B7" s="8" t="s">
        <v>1768</v>
      </c>
      <c r="C7" s="8" t="s">
        <v>1769</v>
      </c>
      <c r="D7" s="8" t="s">
        <v>54</v>
      </c>
      <c r="E7" s="8" t="s">
        <v>1770</v>
      </c>
      <c r="G7" s="32"/>
      <c r="H7" s="31" t="s">
        <v>1771</v>
      </c>
    </row>
    <row r="8" spans="1:12" s="8" customFormat="1" ht="45.75" customHeight="1" x14ac:dyDescent="0.75">
      <c r="A8" s="8" t="s">
        <v>62</v>
      </c>
      <c r="B8" s="8" t="s">
        <v>61</v>
      </c>
      <c r="C8" s="8" t="s">
        <v>1772</v>
      </c>
      <c r="D8" s="8" t="s">
        <v>1765</v>
      </c>
      <c r="G8" s="32"/>
      <c r="H8" s="31" t="s">
        <v>1773</v>
      </c>
    </row>
    <row r="9" spans="1:12" s="8" customFormat="1" ht="29.5" x14ac:dyDescent="0.75">
      <c r="B9" s="8" t="s">
        <v>71</v>
      </c>
      <c r="C9" s="8" t="s">
        <v>1774</v>
      </c>
      <c r="D9" s="8" t="s">
        <v>1765</v>
      </c>
      <c r="G9" s="32"/>
      <c r="H9" s="31" t="s">
        <v>1775</v>
      </c>
    </row>
    <row r="10" spans="1:12" s="8" customFormat="1" ht="29.5" x14ac:dyDescent="0.75">
      <c r="B10" s="8" t="s">
        <v>79</v>
      </c>
      <c r="C10" s="8" t="s">
        <v>1776</v>
      </c>
      <c r="D10" s="8" t="s">
        <v>1765</v>
      </c>
      <c r="G10" s="32" t="s">
        <v>1777</v>
      </c>
      <c r="H10" s="31" t="s">
        <v>1778</v>
      </c>
    </row>
    <row r="11" spans="1:12" s="8" customFormat="1" x14ac:dyDescent="0.75">
      <c r="B11" s="8" t="s">
        <v>85</v>
      </c>
      <c r="C11" s="8" t="s">
        <v>1779</v>
      </c>
      <c r="D11" s="8" t="s">
        <v>1765</v>
      </c>
      <c r="G11" s="32"/>
      <c r="H11" s="31" t="s">
        <v>1778</v>
      </c>
    </row>
    <row r="12" spans="1:12" s="8" customFormat="1" ht="29.5" x14ac:dyDescent="0.75">
      <c r="B12" s="8" t="s">
        <v>1608</v>
      </c>
      <c r="C12" s="8" t="s">
        <v>80</v>
      </c>
      <c r="D12" s="8" t="s">
        <v>1765</v>
      </c>
      <c r="G12" s="32"/>
      <c r="H12" s="31" t="s">
        <v>1780</v>
      </c>
    </row>
    <row r="13" spans="1:12" s="8" customFormat="1" ht="118" x14ac:dyDescent="0.75">
      <c r="B13" s="8" t="s">
        <v>1781</v>
      </c>
      <c r="C13" s="8" t="s">
        <v>1782</v>
      </c>
      <c r="D13" s="8" t="s">
        <v>54</v>
      </c>
      <c r="F13" s="8" t="s">
        <v>1783</v>
      </c>
      <c r="G13" s="32" t="s">
        <v>1777</v>
      </c>
      <c r="H13" s="31" t="s">
        <v>1784</v>
      </c>
    </row>
    <row r="14" spans="1:12" s="8" customFormat="1" ht="59" x14ac:dyDescent="0.75">
      <c r="A14" s="8" t="s">
        <v>99</v>
      </c>
      <c r="B14" s="8" t="s">
        <v>98</v>
      </c>
      <c r="C14" s="8" t="s">
        <v>100</v>
      </c>
      <c r="D14" s="8" t="s">
        <v>1765</v>
      </c>
      <c r="G14" s="32"/>
    </row>
    <row r="15" spans="1:12" s="8" customFormat="1" x14ac:dyDescent="0.75">
      <c r="B15" s="8" t="s">
        <v>107</v>
      </c>
      <c r="C15" s="8" t="s">
        <v>1785</v>
      </c>
      <c r="D15" s="8" t="s">
        <v>1765</v>
      </c>
      <c r="G15" s="32"/>
    </row>
    <row r="16" spans="1:12" s="8" customFormat="1" x14ac:dyDescent="0.75">
      <c r="B16" s="8" t="s">
        <v>114</v>
      </c>
      <c r="C16" s="8" t="s">
        <v>115</v>
      </c>
      <c r="D16" s="8" t="s">
        <v>1765</v>
      </c>
      <c r="G16" s="32"/>
    </row>
    <row r="17" spans="1:9" s="8" customFormat="1" ht="29.5" x14ac:dyDescent="0.75">
      <c r="B17" s="8" t="s">
        <v>120</v>
      </c>
      <c r="C17" s="8" t="s">
        <v>121</v>
      </c>
      <c r="D17" s="8" t="s">
        <v>1765</v>
      </c>
      <c r="G17" s="32"/>
    </row>
    <row r="18" spans="1:9" s="8" customFormat="1" ht="59" x14ac:dyDescent="0.75">
      <c r="B18" s="8" t="s">
        <v>1786</v>
      </c>
      <c r="C18" s="31" t="s">
        <v>1787</v>
      </c>
      <c r="D18" s="8" t="s">
        <v>54</v>
      </c>
      <c r="E18" s="8" t="s">
        <v>1788</v>
      </c>
      <c r="G18" s="32"/>
      <c r="H18" s="31" t="s">
        <v>1789</v>
      </c>
      <c r="I18" s="31" t="s">
        <v>1790</v>
      </c>
    </row>
    <row r="19" spans="1:9" s="8" customFormat="1" ht="59" x14ac:dyDescent="0.75">
      <c r="A19" s="8" t="s">
        <v>133</v>
      </c>
      <c r="B19" s="8" t="s">
        <v>1791</v>
      </c>
      <c r="C19" s="8" t="s">
        <v>134</v>
      </c>
      <c r="D19" s="8" t="s">
        <v>54</v>
      </c>
      <c r="G19" s="32"/>
    </row>
    <row r="20" spans="1:9" s="8" customFormat="1" ht="29.5" x14ac:dyDescent="0.75">
      <c r="B20" s="8" t="s">
        <v>148</v>
      </c>
      <c r="C20" s="8" t="s">
        <v>142</v>
      </c>
      <c r="D20" s="8" t="s">
        <v>1792</v>
      </c>
      <c r="G20" s="32"/>
      <c r="H20" s="31" t="s">
        <v>1793</v>
      </c>
      <c r="I20" s="31" t="s">
        <v>1794</v>
      </c>
    </row>
    <row r="21" spans="1:9" s="8" customFormat="1" ht="59" x14ac:dyDescent="0.75">
      <c r="B21" s="8" t="s">
        <v>153</v>
      </c>
      <c r="C21" s="8" t="s">
        <v>149</v>
      </c>
      <c r="D21" s="8" t="s">
        <v>1795</v>
      </c>
      <c r="G21" s="32"/>
      <c r="H21" s="31" t="s">
        <v>1796</v>
      </c>
      <c r="I21" s="31" t="s">
        <v>1797</v>
      </c>
    </row>
    <row r="22" spans="1:9" s="8" customFormat="1" x14ac:dyDescent="0.75">
      <c r="B22" s="8" t="s">
        <v>1798</v>
      </c>
      <c r="C22" s="8" t="s">
        <v>154</v>
      </c>
      <c r="D22" s="8" t="s">
        <v>1765</v>
      </c>
      <c r="G22" s="32"/>
    </row>
    <row r="23" spans="1:9" s="8" customFormat="1" ht="29.5" x14ac:dyDescent="0.75">
      <c r="A23" s="8" t="s">
        <v>160</v>
      </c>
      <c r="B23" s="8" t="s">
        <v>1799</v>
      </c>
      <c r="C23" s="8" t="s">
        <v>161</v>
      </c>
      <c r="D23" s="8" t="s">
        <v>1792</v>
      </c>
      <c r="G23" s="32"/>
      <c r="H23" s="31" t="s">
        <v>1793</v>
      </c>
      <c r="I23" s="31" t="s">
        <v>1794</v>
      </c>
    </row>
    <row r="24" spans="1:9" s="8" customFormat="1" ht="29.5" x14ac:dyDescent="0.75">
      <c r="B24" s="8" t="s">
        <v>1800</v>
      </c>
      <c r="C24" s="8" t="s">
        <v>169</v>
      </c>
      <c r="D24" s="8" t="s">
        <v>1792</v>
      </c>
      <c r="G24" s="32"/>
    </row>
    <row r="25" spans="1:9" s="8" customFormat="1" ht="73.75" x14ac:dyDescent="0.75">
      <c r="A25" s="8" t="s">
        <v>183</v>
      </c>
      <c r="B25" s="8" t="s">
        <v>233</v>
      </c>
      <c r="C25" s="8" t="s">
        <v>184</v>
      </c>
      <c r="D25" s="8" t="s">
        <v>1792</v>
      </c>
      <c r="G25" s="32"/>
    </row>
    <row r="26" spans="1:9" s="8" customFormat="1" ht="29.5" x14ac:dyDescent="0.75">
      <c r="B26" s="8" t="s">
        <v>1801</v>
      </c>
      <c r="C26" s="8" t="s">
        <v>191</v>
      </c>
      <c r="D26" s="8" t="s">
        <v>1792</v>
      </c>
      <c r="G26" s="32"/>
    </row>
    <row r="27" spans="1:9" s="8" customFormat="1" ht="29.5" x14ac:dyDescent="0.75">
      <c r="B27" s="8" t="s">
        <v>1802</v>
      </c>
      <c r="C27" s="8" t="s">
        <v>198</v>
      </c>
      <c r="D27" s="8" t="s">
        <v>1803</v>
      </c>
      <c r="G27" s="32"/>
    </row>
    <row r="28" spans="1:9" s="8" customFormat="1" ht="29.5" x14ac:dyDescent="0.75">
      <c r="B28" s="8" t="s">
        <v>218</v>
      </c>
      <c r="C28" s="8" t="s">
        <v>205</v>
      </c>
      <c r="D28" s="8" t="s">
        <v>54</v>
      </c>
      <c r="G28" s="32"/>
    </row>
    <row r="29" spans="1:9" s="8" customFormat="1" x14ac:dyDescent="0.75">
      <c r="B29" s="8" t="s">
        <v>222</v>
      </c>
      <c r="C29" s="8" t="s">
        <v>243</v>
      </c>
      <c r="D29" s="8" t="s">
        <v>54</v>
      </c>
      <c r="G29" s="32"/>
    </row>
    <row r="30" spans="1:9" s="8" customFormat="1" ht="29.5" x14ac:dyDescent="0.75">
      <c r="B30" s="8" t="s">
        <v>1804</v>
      </c>
      <c r="C30" s="8" t="s">
        <v>248</v>
      </c>
      <c r="D30" s="8" t="s">
        <v>1792</v>
      </c>
      <c r="G30" s="32"/>
    </row>
    <row r="31" spans="1:9" s="8" customFormat="1" ht="29.5" x14ac:dyDescent="0.75">
      <c r="A31" s="8" t="s">
        <v>211</v>
      </c>
      <c r="B31" s="8" t="s">
        <v>1805</v>
      </c>
      <c r="C31" s="8" t="s">
        <v>212</v>
      </c>
      <c r="D31" s="8" t="s">
        <v>1792</v>
      </c>
      <c r="G31" s="32"/>
    </row>
    <row r="32" spans="1:9" s="8" customFormat="1" ht="29.5" x14ac:dyDescent="0.75">
      <c r="B32" s="8" t="s">
        <v>225</v>
      </c>
      <c r="C32" s="8" t="s">
        <v>219</v>
      </c>
      <c r="D32" s="8" t="s">
        <v>54</v>
      </c>
      <c r="G32" s="32"/>
    </row>
    <row r="33" spans="1:8" s="8" customFormat="1" ht="29.5" x14ac:dyDescent="0.75">
      <c r="B33" s="8" t="s">
        <v>1806</v>
      </c>
      <c r="C33" s="8" t="s">
        <v>223</v>
      </c>
      <c r="D33" s="8" t="s">
        <v>54</v>
      </c>
      <c r="G33" s="32"/>
    </row>
    <row r="34" spans="1:8" s="8" customFormat="1" ht="44.25" x14ac:dyDescent="0.75">
      <c r="A34" s="8" t="s">
        <v>1807</v>
      </c>
      <c r="B34" s="8" t="s">
        <v>1808</v>
      </c>
      <c r="C34" s="8" t="s">
        <v>253</v>
      </c>
      <c r="D34" s="8" t="s">
        <v>1792</v>
      </c>
      <c r="G34" s="32"/>
    </row>
    <row r="35" spans="1:8" s="8" customFormat="1" ht="44.25" x14ac:dyDescent="0.75">
      <c r="A35" s="8" t="s">
        <v>265</v>
      </c>
      <c r="B35" s="8" t="s">
        <v>1809</v>
      </c>
      <c r="C35" s="8" t="s">
        <v>266</v>
      </c>
      <c r="D35" s="8" t="s">
        <v>1792</v>
      </c>
      <c r="G35" s="32"/>
    </row>
    <row r="36" spans="1:8" s="8" customFormat="1" ht="59" x14ac:dyDescent="0.75">
      <c r="A36" s="8" t="s">
        <v>226</v>
      </c>
      <c r="B36" s="8" t="s">
        <v>1810</v>
      </c>
      <c r="C36" s="8" t="s">
        <v>227</v>
      </c>
      <c r="D36" s="8" t="s">
        <v>1792</v>
      </c>
      <c r="G36" s="32"/>
    </row>
    <row r="37" spans="1:8" s="8" customFormat="1" ht="44.25" x14ac:dyDescent="0.75">
      <c r="A37" s="8" t="s">
        <v>235</v>
      </c>
      <c r="B37" s="8" t="s">
        <v>1811</v>
      </c>
      <c r="C37" s="8" t="s">
        <v>236</v>
      </c>
      <c r="D37" s="8" t="s">
        <v>54</v>
      </c>
      <c r="G37" s="32"/>
    </row>
    <row r="38" spans="1:8" s="8" customFormat="1" ht="73.75" x14ac:dyDescent="0.75">
      <c r="A38" s="8" t="s">
        <v>258</v>
      </c>
      <c r="B38" s="8" t="s">
        <v>1812</v>
      </c>
      <c r="C38" s="8" t="s">
        <v>259</v>
      </c>
      <c r="D38" s="8" t="s">
        <v>1792</v>
      </c>
      <c r="G38" s="32"/>
    </row>
    <row r="39" spans="1:8" s="8" customFormat="1" ht="44.25" x14ac:dyDescent="0.75">
      <c r="B39" s="8" t="s">
        <v>1813</v>
      </c>
      <c r="C39" s="8" t="s">
        <v>1814</v>
      </c>
      <c r="D39" s="8" t="s">
        <v>1792</v>
      </c>
      <c r="G39" s="32"/>
    </row>
    <row r="40" spans="1:8" s="8" customFormat="1" ht="29.5" x14ac:dyDescent="0.75">
      <c r="B40" s="8" t="s">
        <v>1815</v>
      </c>
      <c r="C40" s="8" t="s">
        <v>331</v>
      </c>
      <c r="D40" s="8" t="s">
        <v>1792</v>
      </c>
      <c r="G40" s="32"/>
    </row>
    <row r="41" spans="1:8" s="8" customFormat="1" ht="59" x14ac:dyDescent="0.75">
      <c r="B41" s="8" t="s">
        <v>1816</v>
      </c>
      <c r="C41" s="8" t="s">
        <v>336</v>
      </c>
      <c r="D41" s="8" t="s">
        <v>1792</v>
      </c>
      <c r="G41" s="32"/>
    </row>
    <row r="42" spans="1:8" s="8" customFormat="1" ht="88.5" x14ac:dyDescent="0.75">
      <c r="B42" s="8" t="s">
        <v>1817</v>
      </c>
      <c r="C42" s="8" t="s">
        <v>273</v>
      </c>
      <c r="D42" s="8" t="s">
        <v>54</v>
      </c>
      <c r="G42" s="32"/>
    </row>
    <row r="43" spans="1:8" s="8" customFormat="1" ht="44.25" x14ac:dyDescent="0.75">
      <c r="A43" s="8" t="s">
        <v>175</v>
      </c>
      <c r="B43" s="8" t="s">
        <v>1818</v>
      </c>
      <c r="C43" s="8" t="s">
        <v>1819</v>
      </c>
      <c r="D43" s="8" t="s">
        <v>1792</v>
      </c>
      <c r="E43" s="8" t="s">
        <v>1820</v>
      </c>
      <c r="F43" s="8" t="s">
        <v>1820</v>
      </c>
      <c r="G43" s="32"/>
    </row>
    <row r="44" spans="1:8" s="8" customFormat="1" x14ac:dyDescent="0.75">
      <c r="B44" s="8" t="s">
        <v>1821</v>
      </c>
      <c r="C44" s="8" t="s">
        <v>176</v>
      </c>
      <c r="D44" s="8" t="s">
        <v>1792</v>
      </c>
      <c r="E44" s="8" t="s">
        <v>1820</v>
      </c>
      <c r="F44" s="8" t="s">
        <v>1820</v>
      </c>
      <c r="G44" s="32"/>
    </row>
    <row r="45" spans="1:8" s="8" customFormat="1" x14ac:dyDescent="0.75">
      <c r="B45" s="8" t="s">
        <v>1822</v>
      </c>
      <c r="C45" s="8" t="s">
        <v>287</v>
      </c>
      <c r="D45" s="8" t="s">
        <v>1792</v>
      </c>
      <c r="E45" s="8" t="s">
        <v>1820</v>
      </c>
      <c r="F45" s="8" t="s">
        <v>1820</v>
      </c>
      <c r="G45" s="32"/>
      <c r="H45" s="31" t="s">
        <v>1823</v>
      </c>
    </row>
    <row r="46" spans="1:8" s="8" customFormat="1" ht="29.5" x14ac:dyDescent="0.75">
      <c r="B46" s="8" t="s">
        <v>1824</v>
      </c>
      <c r="C46" s="8" t="s">
        <v>292</v>
      </c>
      <c r="D46" s="8" t="s">
        <v>1792</v>
      </c>
      <c r="E46" s="8" t="s">
        <v>1820</v>
      </c>
      <c r="F46" s="8" t="s">
        <v>1820</v>
      </c>
      <c r="G46" s="32"/>
      <c r="H46" s="31" t="s">
        <v>1825</v>
      </c>
    </row>
    <row r="47" spans="1:8" s="8" customFormat="1" ht="59" x14ac:dyDescent="0.75">
      <c r="A47" s="8" t="s">
        <v>294</v>
      </c>
      <c r="B47" s="8" t="s">
        <v>1826</v>
      </c>
      <c r="C47" s="8" t="s">
        <v>295</v>
      </c>
      <c r="D47" s="8" t="s">
        <v>1792</v>
      </c>
      <c r="E47" s="8" t="s">
        <v>1820</v>
      </c>
      <c r="F47" s="8" t="s">
        <v>1820</v>
      </c>
      <c r="G47" s="32"/>
      <c r="H47" s="31" t="s">
        <v>1827</v>
      </c>
    </row>
    <row r="48" spans="1:8" s="8" customFormat="1" x14ac:dyDescent="0.75">
      <c r="B48" s="8" t="s">
        <v>1828</v>
      </c>
      <c r="C48" s="8" t="s">
        <v>300</v>
      </c>
      <c r="D48" s="8" t="s">
        <v>1792</v>
      </c>
      <c r="E48" s="8" t="s">
        <v>1820</v>
      </c>
      <c r="F48" s="8" t="s">
        <v>1820</v>
      </c>
      <c r="G48" s="32"/>
      <c r="H48" s="31" t="s">
        <v>1829</v>
      </c>
    </row>
    <row r="49" spans="1:8" s="8" customFormat="1" ht="29.5" x14ac:dyDescent="0.75">
      <c r="B49" s="8" t="s">
        <v>1830</v>
      </c>
      <c r="C49" s="8" t="s">
        <v>305</v>
      </c>
      <c r="D49" s="8" t="s">
        <v>1792</v>
      </c>
      <c r="E49" s="8" t="s">
        <v>1820</v>
      </c>
      <c r="F49" s="8" t="s">
        <v>1820</v>
      </c>
      <c r="G49" s="32"/>
      <c r="H49" s="31" t="s">
        <v>1825</v>
      </c>
    </row>
    <row r="50" spans="1:8" s="8" customFormat="1" x14ac:dyDescent="0.75">
      <c r="B50" s="8" t="s">
        <v>1831</v>
      </c>
      <c r="C50" s="8" t="s">
        <v>287</v>
      </c>
      <c r="D50" s="8" t="s">
        <v>1792</v>
      </c>
      <c r="E50" s="8" t="s">
        <v>1820</v>
      </c>
      <c r="F50" s="8" t="s">
        <v>1820</v>
      </c>
      <c r="G50" s="32"/>
      <c r="H50" s="31" t="s">
        <v>1823</v>
      </c>
    </row>
    <row r="51" spans="1:8" s="8" customFormat="1" ht="44.25" x14ac:dyDescent="0.75">
      <c r="A51" s="8" t="s">
        <v>312</v>
      </c>
      <c r="B51" s="8" t="s">
        <v>1832</v>
      </c>
      <c r="C51" s="8" t="s">
        <v>313</v>
      </c>
      <c r="D51" s="8" t="s">
        <v>1792</v>
      </c>
      <c r="E51" s="8" t="s">
        <v>1820</v>
      </c>
      <c r="F51" s="8" t="s">
        <v>1820</v>
      </c>
      <c r="G51" s="32"/>
      <c r="H51" s="31" t="s">
        <v>1833</v>
      </c>
    </row>
    <row r="52" spans="1:8" s="8" customFormat="1" ht="44.25" x14ac:dyDescent="0.75">
      <c r="A52" s="8" t="s">
        <v>318</v>
      </c>
      <c r="B52" s="8" t="s">
        <v>1834</v>
      </c>
      <c r="C52" s="8" t="s">
        <v>319</v>
      </c>
      <c r="D52" s="8" t="s">
        <v>1792</v>
      </c>
      <c r="E52" s="8" t="s">
        <v>1820</v>
      </c>
      <c r="F52" s="8" t="s">
        <v>1820</v>
      </c>
      <c r="G52" s="32"/>
      <c r="H52" s="31" t="s">
        <v>1833</v>
      </c>
    </row>
    <row r="53" spans="1:8" s="8" customFormat="1" ht="29.5" x14ac:dyDescent="0.75">
      <c r="A53" t="s">
        <v>340</v>
      </c>
      <c r="B53" t="s">
        <v>338</v>
      </c>
      <c r="C53" s="8" t="s">
        <v>1835</v>
      </c>
      <c r="D53" s="8" t="s">
        <v>1836</v>
      </c>
      <c r="G53" s="32"/>
    </row>
    <row r="54" spans="1:8" s="8" customFormat="1" x14ac:dyDescent="0.75">
      <c r="A54" t="s">
        <v>340</v>
      </c>
      <c r="B54" t="s">
        <v>348</v>
      </c>
      <c r="D54" s="8" t="s">
        <v>1837</v>
      </c>
      <c r="G54" s="32"/>
    </row>
    <row r="55" spans="1:8" s="8" customFormat="1" ht="29.5" x14ac:dyDescent="0.75">
      <c r="A55" t="s">
        <v>361</v>
      </c>
      <c r="B55" t="s">
        <v>359</v>
      </c>
      <c r="C55" s="8" t="s">
        <v>1838</v>
      </c>
      <c r="D55" s="8" t="s">
        <v>1836</v>
      </c>
      <c r="G55" s="32"/>
    </row>
    <row r="56" spans="1:8" s="8" customFormat="1" x14ac:dyDescent="0.75">
      <c r="A56" t="s">
        <v>361</v>
      </c>
      <c r="B56" t="s">
        <v>367</v>
      </c>
      <c r="D56" s="8" t="s">
        <v>1837</v>
      </c>
      <c r="G56" s="32"/>
    </row>
    <row r="57" spans="1:8" s="8" customFormat="1" ht="29.5" x14ac:dyDescent="0.75">
      <c r="A57" t="s">
        <v>373</v>
      </c>
      <c r="B57" t="s">
        <v>372</v>
      </c>
      <c r="C57" s="8" t="s">
        <v>374</v>
      </c>
      <c r="D57" s="8" t="s">
        <v>1836</v>
      </c>
      <c r="G57" s="32"/>
    </row>
    <row r="58" spans="1:8" s="8" customFormat="1" x14ac:dyDescent="0.75">
      <c r="A58"/>
      <c r="B58" t="s">
        <v>378</v>
      </c>
      <c r="D58" s="8" t="s">
        <v>1837</v>
      </c>
      <c r="G58" s="32"/>
    </row>
    <row r="59" spans="1:8" s="8" customFormat="1" x14ac:dyDescent="0.75">
      <c r="A59" t="s">
        <v>381</v>
      </c>
      <c r="B59" t="s">
        <v>380</v>
      </c>
      <c r="C59" s="8" t="s">
        <v>1839</v>
      </c>
      <c r="D59" s="8" t="s">
        <v>1836</v>
      </c>
      <c r="G59" s="32"/>
    </row>
    <row r="60" spans="1:8" s="8" customFormat="1" ht="29.5" x14ac:dyDescent="0.75">
      <c r="A60" t="s">
        <v>386</v>
      </c>
      <c r="B60" t="s">
        <v>384</v>
      </c>
      <c r="C60" s="8" t="s">
        <v>387</v>
      </c>
      <c r="D60" s="8" t="s">
        <v>1840</v>
      </c>
      <c r="G60" s="32"/>
    </row>
    <row r="61" spans="1:8" s="8" customFormat="1" ht="29.5" x14ac:dyDescent="0.75">
      <c r="A61" t="s">
        <v>394</v>
      </c>
      <c r="B61" t="s">
        <v>1841</v>
      </c>
      <c r="C61" s="8" t="s">
        <v>395</v>
      </c>
      <c r="D61" s="8" t="s">
        <v>1842</v>
      </c>
      <c r="G61" s="32"/>
    </row>
    <row r="62" spans="1:8" ht="29.5" x14ac:dyDescent="0.75">
      <c r="A62" t="s">
        <v>400</v>
      </c>
      <c r="B62" t="s">
        <v>1843</v>
      </c>
      <c r="C62" s="8" t="s">
        <v>401</v>
      </c>
      <c r="D62" s="8" t="s">
        <v>1842</v>
      </c>
    </row>
    <row r="63" spans="1:8" ht="88.5" x14ac:dyDescent="0.75">
      <c r="A63" t="s">
        <v>1844</v>
      </c>
      <c r="B63" t="s">
        <v>1845</v>
      </c>
      <c r="C63" s="8" t="s">
        <v>409</v>
      </c>
      <c r="D63" s="8" t="s">
        <v>1846</v>
      </c>
    </row>
    <row r="64" spans="1:8" ht="29.5" x14ac:dyDescent="0.75">
      <c r="A64" t="s">
        <v>1847</v>
      </c>
      <c r="B64" t="s">
        <v>415</v>
      </c>
      <c r="C64" s="8" t="s">
        <v>417</v>
      </c>
      <c r="D64" t="s">
        <v>1836</v>
      </c>
    </row>
    <row r="65" spans="1:4" ht="29.5" x14ac:dyDescent="0.75">
      <c r="A65" t="s">
        <v>420</v>
      </c>
      <c r="B65" t="s">
        <v>419</v>
      </c>
      <c r="C65" s="8" t="s">
        <v>421</v>
      </c>
      <c r="D65" t="s">
        <v>1848</v>
      </c>
    </row>
    <row r="66" spans="1:4" ht="59" x14ac:dyDescent="0.75">
      <c r="A66" t="s">
        <v>424</v>
      </c>
      <c r="B66" t="s">
        <v>423</v>
      </c>
      <c r="C66" s="8" t="s">
        <v>425</v>
      </c>
      <c r="D66" t="s">
        <v>1836</v>
      </c>
    </row>
    <row r="67" spans="1:4" ht="59" x14ac:dyDescent="0.75">
      <c r="A67" t="s">
        <v>1849</v>
      </c>
      <c r="B67" t="s">
        <v>428</v>
      </c>
      <c r="C67" s="8" t="s">
        <v>430</v>
      </c>
      <c r="D67" t="s">
        <v>1848</v>
      </c>
    </row>
    <row r="68" spans="1:4" x14ac:dyDescent="0.75">
      <c r="A68" t="s">
        <v>434</v>
      </c>
      <c r="B68" t="s">
        <v>433</v>
      </c>
      <c r="C68" s="271" t="s">
        <v>435</v>
      </c>
      <c r="D68" t="s">
        <v>1848</v>
      </c>
    </row>
    <row r="69" spans="1:4" ht="44.25" x14ac:dyDescent="0.75">
      <c r="A69" t="s">
        <v>439</v>
      </c>
      <c r="B69" t="s">
        <v>438</v>
      </c>
      <c r="C69" s="8" t="s">
        <v>1850</v>
      </c>
      <c r="D69" t="s">
        <v>1840</v>
      </c>
    </row>
    <row r="70" spans="1:4" x14ac:dyDescent="0.75">
      <c r="A70" t="s">
        <v>1851</v>
      </c>
      <c r="B70" t="s">
        <v>1852</v>
      </c>
      <c r="C70" s="8" t="s">
        <v>447</v>
      </c>
    </row>
    <row r="71" spans="1:4" ht="103.25" x14ac:dyDescent="0.75">
      <c r="A71" t="s">
        <v>484</v>
      </c>
      <c r="B71" t="s">
        <v>483</v>
      </c>
      <c r="C71" s="8" t="s">
        <v>1853</v>
      </c>
      <c r="D71" t="s">
        <v>1840</v>
      </c>
    </row>
    <row r="72" spans="1:4" ht="59" x14ac:dyDescent="0.75">
      <c r="A72" t="s">
        <v>492</v>
      </c>
      <c r="B72" t="s">
        <v>491</v>
      </c>
      <c r="C72" s="8" t="s">
        <v>493</v>
      </c>
      <c r="D72" t="s">
        <v>1840</v>
      </c>
    </row>
    <row r="73" spans="1:4" ht="44.25" x14ac:dyDescent="0.75">
      <c r="A73" t="s">
        <v>498</v>
      </c>
      <c r="B73" t="s">
        <v>497</v>
      </c>
      <c r="C73" s="8" t="s">
        <v>499</v>
      </c>
      <c r="D73" t="s">
        <v>1840</v>
      </c>
    </row>
  </sheetData>
  <pageMargins left="0.7" right="0.7" top="0.75" bottom="0.75" header="0.3" footer="0.3"/>
  <pageSetup paperSize="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5DE2D325-BF91-4CDA-BD1C-B2A173EA835C}">
          <x14:formula1>
            <xm:f>'Legend and scoring'!#REF!</xm:f>
          </x14:formula1>
          <xm:sqref>D53:D82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773E-DB3A-4F57-8113-94691AB4F130}">
  <sheetPr>
    <tabColor theme="9" tint="-0.249977111117893"/>
    <pageSetUpPr fitToPage="1"/>
  </sheetPr>
  <dimension ref="A1:T104"/>
  <sheetViews>
    <sheetView workbookViewId="0"/>
  </sheetViews>
  <sheetFormatPr defaultColWidth="9.1328125" defaultRowHeight="14.75" x14ac:dyDescent="0.75"/>
  <cols>
    <col min="1" max="1" width="22" style="63" customWidth="1"/>
    <col min="2" max="2" width="19.1328125" style="47" customWidth="1"/>
    <col min="3" max="3" width="25.54296875" style="48" customWidth="1"/>
    <col min="4" max="4" width="60" style="48" customWidth="1"/>
    <col min="5" max="5" width="95.40625" style="48" customWidth="1"/>
    <col min="6" max="6" width="13.40625" style="48" customWidth="1"/>
    <col min="7" max="7" width="42.40625" style="48" customWidth="1"/>
    <col min="8" max="8" width="13.40625" style="48" customWidth="1"/>
    <col min="9" max="9" width="29.40625" style="49" customWidth="1"/>
    <col min="10" max="10" width="13.26953125" style="48" customWidth="1"/>
    <col min="11" max="11" width="14.26953125" style="49" customWidth="1"/>
    <col min="12" max="12" width="13.54296875" style="48" customWidth="1"/>
    <col min="13" max="13" width="17.40625" style="48" customWidth="1"/>
    <col min="14" max="14" width="45.86328125" style="46" customWidth="1"/>
    <col min="15" max="15" width="31.1328125" style="46" customWidth="1"/>
    <col min="16" max="16" width="37" style="46" customWidth="1"/>
    <col min="17" max="17" width="21.54296875" style="48" customWidth="1"/>
    <col min="18" max="18" width="13.40625" style="48" customWidth="1"/>
    <col min="19" max="16384" width="9.1328125" style="48"/>
  </cols>
  <sheetData>
    <row r="1" spans="1:17" x14ac:dyDescent="0.75">
      <c r="A1" s="64" t="s">
        <v>6</v>
      </c>
      <c r="D1" s="50"/>
      <c r="E1" s="50"/>
      <c r="F1" s="50"/>
    </row>
    <row r="2" spans="1:17" ht="15" customHeight="1" x14ac:dyDescent="0.75">
      <c r="A2" s="64"/>
      <c r="B2" s="46" t="s">
        <v>7</v>
      </c>
      <c r="E2" s="46"/>
      <c r="F2" s="46"/>
    </row>
    <row r="3" spans="1:17" x14ac:dyDescent="0.75">
      <c r="A3" s="64"/>
      <c r="B3" s="48" t="s">
        <v>8</v>
      </c>
      <c r="E3" s="46"/>
      <c r="F3" s="46"/>
    </row>
    <row r="4" spans="1:17" x14ac:dyDescent="0.75">
      <c r="A4" s="64"/>
      <c r="B4" s="48" t="s">
        <v>9</v>
      </c>
    </row>
    <row r="5" spans="1:17" ht="15" customHeight="1" x14ac:dyDescent="0.75">
      <c r="A5" s="64"/>
      <c r="B5" s="48" t="s">
        <v>10</v>
      </c>
      <c r="D5" s="46"/>
      <c r="E5" s="46"/>
      <c r="F5" s="75"/>
    </row>
    <row r="6" spans="1:17" ht="15" customHeight="1" x14ac:dyDescent="0.75">
      <c r="A6" s="64"/>
      <c r="B6" s="48"/>
      <c r="D6" s="46"/>
      <c r="E6" s="46"/>
      <c r="F6" s="75"/>
    </row>
    <row r="7" spans="1:17" s="42" customFormat="1" ht="73.75" x14ac:dyDescent="0.75">
      <c r="A7" s="61" t="s">
        <v>11</v>
      </c>
      <c r="B7" s="43" t="s">
        <v>12</v>
      </c>
      <c r="C7" s="42" t="s">
        <v>13</v>
      </c>
      <c r="D7" s="42" t="s">
        <v>14</v>
      </c>
      <c r="E7" s="42" t="s">
        <v>15</v>
      </c>
      <c r="F7" s="42" t="s">
        <v>16</v>
      </c>
      <c r="G7" s="42" t="s">
        <v>17</v>
      </c>
      <c r="H7" s="42" t="s">
        <v>18</v>
      </c>
      <c r="I7" s="44" t="s">
        <v>19</v>
      </c>
      <c r="J7" s="42" t="s">
        <v>20</v>
      </c>
      <c r="K7" s="44" t="s">
        <v>21</v>
      </c>
      <c r="L7" s="42" t="s">
        <v>22</v>
      </c>
      <c r="M7" s="42" t="s">
        <v>23</v>
      </c>
      <c r="N7" s="42" t="s">
        <v>24</v>
      </c>
      <c r="O7" s="42" t="s">
        <v>25</v>
      </c>
      <c r="P7" s="42" t="s">
        <v>26</v>
      </c>
      <c r="Q7" s="42" t="s">
        <v>27</v>
      </c>
    </row>
    <row r="8" spans="1:17" s="45" customFormat="1" ht="118" x14ac:dyDescent="0.75">
      <c r="A8" s="70" t="s">
        <v>28</v>
      </c>
      <c r="B8" s="70" t="s">
        <v>29</v>
      </c>
      <c r="C8" s="70"/>
      <c r="D8" s="70" t="s">
        <v>30</v>
      </c>
      <c r="E8" s="70" t="s">
        <v>31</v>
      </c>
      <c r="F8" s="70" t="s">
        <v>32</v>
      </c>
      <c r="G8" s="70" t="s">
        <v>33</v>
      </c>
      <c r="H8" s="70"/>
      <c r="I8" s="70" t="s">
        <v>34</v>
      </c>
      <c r="J8" s="70" t="s">
        <v>35</v>
      </c>
      <c r="K8" s="70" t="s">
        <v>36</v>
      </c>
    </row>
    <row r="9" spans="1:17" ht="206.5" x14ac:dyDescent="0.75">
      <c r="A9" s="81" t="s">
        <v>37</v>
      </c>
      <c r="B9" s="81" t="s">
        <v>38</v>
      </c>
      <c r="C9" s="81" t="s">
        <v>39</v>
      </c>
      <c r="D9" s="81" t="s">
        <v>40</v>
      </c>
      <c r="E9" s="95" t="s">
        <v>41</v>
      </c>
      <c r="F9" s="71" t="s">
        <v>42</v>
      </c>
      <c r="G9" s="71" t="s">
        <v>43</v>
      </c>
      <c r="H9" s="71" t="s">
        <v>44</v>
      </c>
      <c r="I9" s="71" t="s">
        <v>45</v>
      </c>
      <c r="J9" s="71">
        <v>5</v>
      </c>
      <c r="K9" s="71" t="s">
        <v>46</v>
      </c>
      <c r="L9" s="48" t="s">
        <v>47</v>
      </c>
      <c r="N9" s="71" t="s">
        <v>48</v>
      </c>
    </row>
    <row r="10" spans="1:17" ht="206.5" x14ac:dyDescent="0.75">
      <c r="A10" s="81" t="s">
        <v>49</v>
      </c>
      <c r="B10" s="81" t="s">
        <v>38</v>
      </c>
      <c r="C10" s="81" t="s">
        <v>39</v>
      </c>
      <c r="D10" s="81" t="s">
        <v>50</v>
      </c>
      <c r="E10" s="95" t="s">
        <v>41</v>
      </c>
      <c r="F10" s="71" t="s">
        <v>42</v>
      </c>
      <c r="G10" s="71" t="s">
        <v>43</v>
      </c>
      <c r="H10" s="71" t="s">
        <v>44</v>
      </c>
      <c r="I10" s="71" t="s">
        <v>51</v>
      </c>
      <c r="J10" s="71">
        <v>3</v>
      </c>
      <c r="K10" s="71" t="s">
        <v>46</v>
      </c>
      <c r="L10" s="48" t="s">
        <v>47</v>
      </c>
      <c r="N10" s="71" t="s">
        <v>52</v>
      </c>
    </row>
    <row r="11" spans="1:17" ht="132.75" x14ac:dyDescent="0.75">
      <c r="A11" s="81" t="s">
        <v>53</v>
      </c>
      <c r="B11" s="81" t="s">
        <v>54</v>
      </c>
      <c r="C11" s="81" t="s">
        <v>39</v>
      </c>
      <c r="D11" s="81" t="s">
        <v>55</v>
      </c>
      <c r="E11" s="71" t="s">
        <v>56</v>
      </c>
      <c r="F11" s="71" t="s">
        <v>57</v>
      </c>
      <c r="G11" s="71" t="s">
        <v>58</v>
      </c>
      <c r="H11" s="71" t="s">
        <v>44</v>
      </c>
      <c r="I11" s="71" t="s">
        <v>59</v>
      </c>
      <c r="J11" s="71">
        <v>4</v>
      </c>
      <c r="K11" s="71" t="s">
        <v>46</v>
      </c>
      <c r="L11" s="48" t="s">
        <v>47</v>
      </c>
      <c r="N11" s="71" t="s">
        <v>60</v>
      </c>
    </row>
    <row r="12" spans="1:17" s="46" customFormat="1" ht="88.5" x14ac:dyDescent="0.75">
      <c r="A12" s="77" t="s">
        <v>61</v>
      </c>
      <c r="B12" s="77" t="s">
        <v>38</v>
      </c>
      <c r="C12" s="77" t="s">
        <v>62</v>
      </c>
      <c r="D12" s="77" t="s">
        <v>63</v>
      </c>
      <c r="E12" s="80" t="s">
        <v>64</v>
      </c>
      <c r="F12" s="72" t="s">
        <v>65</v>
      </c>
      <c r="G12" s="72" t="s">
        <v>66</v>
      </c>
      <c r="H12" s="72" t="s">
        <v>67</v>
      </c>
      <c r="I12" s="72" t="s">
        <v>68</v>
      </c>
      <c r="J12" s="72">
        <v>3</v>
      </c>
      <c r="K12" s="72" t="s">
        <v>46</v>
      </c>
      <c r="L12" s="72" t="s">
        <v>47</v>
      </c>
      <c r="M12" s="72"/>
      <c r="N12" s="77" t="s">
        <v>69</v>
      </c>
      <c r="Q12" s="116" t="s">
        <v>70</v>
      </c>
    </row>
    <row r="13" spans="1:17" s="46" customFormat="1" ht="88.5" x14ac:dyDescent="0.75">
      <c r="A13" s="77" t="s">
        <v>71</v>
      </c>
      <c r="B13" s="77" t="s">
        <v>38</v>
      </c>
      <c r="C13" s="77" t="s">
        <v>62</v>
      </c>
      <c r="D13" s="77" t="s">
        <v>72</v>
      </c>
      <c r="E13" s="80" t="s">
        <v>73</v>
      </c>
      <c r="F13" s="72" t="s">
        <v>65</v>
      </c>
      <c r="G13" s="72" t="s">
        <v>74</v>
      </c>
      <c r="H13" s="72" t="s">
        <v>67</v>
      </c>
      <c r="I13" s="72" t="s">
        <v>75</v>
      </c>
      <c r="J13" s="72">
        <v>4</v>
      </c>
      <c r="K13" s="72" t="s">
        <v>46</v>
      </c>
      <c r="L13" s="72" t="s">
        <v>47</v>
      </c>
      <c r="M13" s="72" t="s">
        <v>76</v>
      </c>
      <c r="N13" s="117" t="s">
        <v>77</v>
      </c>
      <c r="Q13" s="93" t="s">
        <v>78</v>
      </c>
    </row>
    <row r="14" spans="1:17" s="46" customFormat="1" ht="103.25" x14ac:dyDescent="0.75">
      <c r="A14" s="77" t="s">
        <v>79</v>
      </c>
      <c r="B14" s="77" t="s">
        <v>38</v>
      </c>
      <c r="C14" s="77" t="s">
        <v>62</v>
      </c>
      <c r="D14" s="77" t="s">
        <v>80</v>
      </c>
      <c r="E14" s="80" t="s">
        <v>81</v>
      </c>
      <c r="F14" s="72" t="s">
        <v>65</v>
      </c>
      <c r="G14" s="72" t="s">
        <v>82</v>
      </c>
      <c r="H14" s="72" t="s">
        <v>67</v>
      </c>
      <c r="I14" s="72" t="s">
        <v>83</v>
      </c>
      <c r="J14" s="72">
        <v>7</v>
      </c>
      <c r="K14" s="72" t="s">
        <v>46</v>
      </c>
      <c r="L14" s="72" t="s">
        <v>47</v>
      </c>
      <c r="M14" s="72"/>
      <c r="N14" s="72" t="s">
        <v>84</v>
      </c>
    </row>
    <row r="15" spans="1:17" s="46" customFormat="1" ht="44.25" x14ac:dyDescent="0.75">
      <c r="A15" s="77" t="s">
        <v>85</v>
      </c>
      <c r="B15" s="77" t="s">
        <v>38</v>
      </c>
      <c r="C15" s="77" t="s">
        <v>62</v>
      </c>
      <c r="D15" s="77" t="s">
        <v>86</v>
      </c>
      <c r="E15" s="80" t="s">
        <v>87</v>
      </c>
      <c r="F15" s="72" t="s">
        <v>65</v>
      </c>
      <c r="G15" s="72" t="s">
        <v>88</v>
      </c>
      <c r="H15" s="72" t="s">
        <v>67</v>
      </c>
      <c r="I15" s="72" t="s">
        <v>89</v>
      </c>
      <c r="J15" s="72">
        <v>9</v>
      </c>
      <c r="K15" s="72"/>
      <c r="L15" s="72" t="s">
        <v>90</v>
      </c>
      <c r="M15" s="72" t="s">
        <v>76</v>
      </c>
      <c r="N15" s="77" t="s">
        <v>91</v>
      </c>
      <c r="Q15" s="116" t="s">
        <v>92</v>
      </c>
    </row>
    <row r="16" spans="1:17" s="46" customFormat="1" ht="59" x14ac:dyDescent="0.75">
      <c r="A16" s="77" t="s">
        <v>93</v>
      </c>
      <c r="B16" s="77" t="s">
        <v>54</v>
      </c>
      <c r="C16" s="77" t="s">
        <v>62</v>
      </c>
      <c r="D16" s="77" t="s">
        <v>94</v>
      </c>
      <c r="E16" s="80" t="s">
        <v>95</v>
      </c>
      <c r="F16" s="72" t="s">
        <v>96</v>
      </c>
      <c r="G16" s="72"/>
      <c r="H16" s="72" t="s">
        <v>67</v>
      </c>
      <c r="I16" s="72" t="s">
        <v>97</v>
      </c>
      <c r="J16" s="72">
        <v>3</v>
      </c>
      <c r="K16" s="72" t="s">
        <v>46</v>
      </c>
      <c r="L16" s="72" t="s">
        <v>47</v>
      </c>
      <c r="M16" s="72"/>
      <c r="N16" s="72"/>
    </row>
    <row r="17" spans="1:17" s="46" customFormat="1" ht="103.25" x14ac:dyDescent="0.75">
      <c r="A17" s="81" t="s">
        <v>98</v>
      </c>
      <c r="B17" s="81" t="s">
        <v>38</v>
      </c>
      <c r="C17" s="81" t="s">
        <v>99</v>
      </c>
      <c r="D17" s="81" t="s">
        <v>100</v>
      </c>
      <c r="E17" s="71" t="s">
        <v>101</v>
      </c>
      <c r="F17" s="71" t="s">
        <v>102</v>
      </c>
      <c r="G17" s="71" t="s">
        <v>103</v>
      </c>
      <c r="H17" s="71" t="s">
        <v>67</v>
      </c>
      <c r="I17" s="71" t="s">
        <v>104</v>
      </c>
      <c r="J17" s="71">
        <v>7</v>
      </c>
      <c r="K17" s="71" t="s">
        <v>46</v>
      </c>
      <c r="L17" s="71" t="s">
        <v>105</v>
      </c>
      <c r="M17" s="71"/>
      <c r="N17" s="71" t="s">
        <v>106</v>
      </c>
    </row>
    <row r="18" spans="1:17" s="46" customFormat="1" ht="103.25" x14ac:dyDescent="0.75">
      <c r="A18" s="81" t="s">
        <v>107</v>
      </c>
      <c r="B18" s="81" t="s">
        <v>38</v>
      </c>
      <c r="C18" s="81" t="s">
        <v>99</v>
      </c>
      <c r="D18" s="81" t="s">
        <v>108</v>
      </c>
      <c r="E18" s="71" t="s">
        <v>109</v>
      </c>
      <c r="F18" s="71" t="s">
        <v>102</v>
      </c>
      <c r="G18" s="71" t="s">
        <v>110</v>
      </c>
      <c r="H18" s="71" t="s">
        <v>67</v>
      </c>
      <c r="I18" s="71" t="s">
        <v>111</v>
      </c>
      <c r="J18" s="71">
        <v>6</v>
      </c>
      <c r="K18" s="71" t="s">
        <v>46</v>
      </c>
      <c r="L18" s="71" t="s">
        <v>105</v>
      </c>
      <c r="M18" s="71" t="s">
        <v>76</v>
      </c>
      <c r="N18" s="73" t="s">
        <v>112</v>
      </c>
      <c r="Q18" s="93" t="s">
        <v>113</v>
      </c>
    </row>
    <row r="19" spans="1:17" s="46" customFormat="1" ht="73.75" x14ac:dyDescent="0.75">
      <c r="A19" s="81" t="s">
        <v>114</v>
      </c>
      <c r="B19" s="81" t="s">
        <v>38</v>
      </c>
      <c r="C19" s="81" t="s">
        <v>99</v>
      </c>
      <c r="D19" s="81" t="s">
        <v>115</v>
      </c>
      <c r="E19" s="71" t="s">
        <v>116</v>
      </c>
      <c r="F19" s="71" t="s">
        <v>117</v>
      </c>
      <c r="G19" s="71" t="s">
        <v>110</v>
      </c>
      <c r="H19" s="71" t="s">
        <v>67</v>
      </c>
      <c r="I19" s="71" t="s">
        <v>118</v>
      </c>
      <c r="J19" s="71">
        <v>7</v>
      </c>
      <c r="K19" s="71" t="s">
        <v>46</v>
      </c>
      <c r="L19" s="71" t="s">
        <v>105</v>
      </c>
      <c r="M19" s="71"/>
      <c r="N19" s="71" t="s">
        <v>119</v>
      </c>
    </row>
    <row r="20" spans="1:17" s="46" customFormat="1" ht="88.5" x14ac:dyDescent="0.75">
      <c r="A20" s="81" t="s">
        <v>120</v>
      </c>
      <c r="B20" s="81" t="s">
        <v>38</v>
      </c>
      <c r="C20" s="81" t="s">
        <v>99</v>
      </c>
      <c r="D20" s="81" t="s">
        <v>121</v>
      </c>
      <c r="E20" s="71" t="s">
        <v>122</v>
      </c>
      <c r="F20" s="71" t="s">
        <v>117</v>
      </c>
      <c r="G20" s="71" t="s">
        <v>123</v>
      </c>
      <c r="H20" s="71" t="s">
        <v>67</v>
      </c>
      <c r="I20" s="71" t="s">
        <v>124</v>
      </c>
      <c r="J20" s="71"/>
      <c r="K20" s="71"/>
      <c r="L20" s="71" t="s">
        <v>76</v>
      </c>
      <c r="M20" s="71"/>
      <c r="N20" s="71" t="s">
        <v>125</v>
      </c>
    </row>
    <row r="21" spans="1:17" s="46" customFormat="1" ht="59" x14ac:dyDescent="0.75">
      <c r="A21" s="81" t="s">
        <v>126</v>
      </c>
      <c r="B21" s="81" t="s">
        <v>54</v>
      </c>
      <c r="C21" s="81" t="s">
        <v>99</v>
      </c>
      <c r="D21" s="81" t="s">
        <v>127</v>
      </c>
      <c r="E21" s="71" t="s">
        <v>128</v>
      </c>
      <c r="F21" s="71" t="s">
        <v>129</v>
      </c>
      <c r="G21" s="71" t="s">
        <v>130</v>
      </c>
      <c r="H21" s="71" t="s">
        <v>67</v>
      </c>
      <c r="I21" s="71" t="s">
        <v>131</v>
      </c>
      <c r="J21" s="71">
        <v>7</v>
      </c>
      <c r="K21" s="71" t="s">
        <v>46</v>
      </c>
      <c r="L21" s="71" t="s">
        <v>47</v>
      </c>
      <c r="M21" s="71"/>
      <c r="N21" s="71"/>
    </row>
    <row r="22" spans="1:17" s="46" customFormat="1" ht="44.25" x14ac:dyDescent="0.75">
      <c r="A22" s="77" t="s">
        <v>132</v>
      </c>
      <c r="B22" s="77" t="s">
        <v>54</v>
      </c>
      <c r="C22" s="77" t="s">
        <v>133</v>
      </c>
      <c r="D22" s="77" t="s">
        <v>134</v>
      </c>
      <c r="E22" s="72" t="s">
        <v>135</v>
      </c>
      <c r="F22" s="72" t="s">
        <v>136</v>
      </c>
      <c r="G22" s="72" t="s">
        <v>137</v>
      </c>
      <c r="H22" s="72" t="s">
        <v>44</v>
      </c>
      <c r="I22" s="72" t="s">
        <v>138</v>
      </c>
      <c r="J22" s="72">
        <v>3</v>
      </c>
      <c r="K22" s="72" t="s">
        <v>46</v>
      </c>
      <c r="L22" s="72" t="s">
        <v>76</v>
      </c>
      <c r="M22" s="72"/>
      <c r="N22" s="72" t="s">
        <v>139</v>
      </c>
    </row>
    <row r="23" spans="1:17" ht="162.25" x14ac:dyDescent="0.75">
      <c r="A23" s="77" t="s">
        <v>140</v>
      </c>
      <c r="B23" s="77" t="s">
        <v>141</v>
      </c>
      <c r="C23" s="77" t="s">
        <v>133</v>
      </c>
      <c r="D23" s="77" t="s">
        <v>142</v>
      </c>
      <c r="E23" s="72" t="s">
        <v>143</v>
      </c>
      <c r="F23" s="72" t="s">
        <v>144</v>
      </c>
      <c r="G23" s="72" t="s">
        <v>145</v>
      </c>
      <c r="H23" s="72" t="s">
        <v>67</v>
      </c>
      <c r="I23" s="72" t="s">
        <v>146</v>
      </c>
      <c r="J23" s="72">
        <v>8</v>
      </c>
      <c r="K23" s="72" t="s">
        <v>46</v>
      </c>
      <c r="L23" s="72" t="s">
        <v>47</v>
      </c>
      <c r="M23" s="72"/>
      <c r="N23" s="72" t="s">
        <v>147</v>
      </c>
    </row>
    <row r="24" spans="1:17" ht="88.5" x14ac:dyDescent="0.75">
      <c r="A24" s="77" t="s">
        <v>148</v>
      </c>
      <c r="B24" s="77" t="s">
        <v>38</v>
      </c>
      <c r="C24" s="77" t="s">
        <v>133</v>
      </c>
      <c r="D24" s="77" t="s">
        <v>149</v>
      </c>
      <c r="E24" s="72" t="s">
        <v>150</v>
      </c>
      <c r="F24" s="72" t="s">
        <v>102</v>
      </c>
      <c r="G24" s="72" t="s">
        <v>137</v>
      </c>
      <c r="H24" s="72" t="s">
        <v>67</v>
      </c>
      <c r="I24" s="72" t="s">
        <v>151</v>
      </c>
      <c r="J24" s="72">
        <v>5</v>
      </c>
      <c r="K24" s="72" t="s">
        <v>46</v>
      </c>
      <c r="L24" s="72" t="s">
        <v>47</v>
      </c>
      <c r="M24" s="72"/>
      <c r="N24" s="72" t="s">
        <v>152</v>
      </c>
    </row>
    <row r="25" spans="1:17" ht="73.75" x14ac:dyDescent="0.75">
      <c r="A25" s="77" t="s">
        <v>153</v>
      </c>
      <c r="B25" s="77" t="s">
        <v>38</v>
      </c>
      <c r="C25" s="77" t="s">
        <v>133</v>
      </c>
      <c r="D25" s="77" t="s">
        <v>154</v>
      </c>
      <c r="E25" s="72" t="s">
        <v>155</v>
      </c>
      <c r="F25" s="72" t="s">
        <v>102</v>
      </c>
      <c r="G25" s="77" t="s">
        <v>156</v>
      </c>
      <c r="H25" s="72" t="s">
        <v>44</v>
      </c>
      <c r="I25" s="72" t="s">
        <v>157</v>
      </c>
      <c r="J25" s="72">
        <v>7</v>
      </c>
      <c r="K25" s="72" t="s">
        <v>46</v>
      </c>
      <c r="L25" s="72" t="s">
        <v>47</v>
      </c>
      <c r="M25" s="72"/>
      <c r="N25" s="72" t="s">
        <v>158</v>
      </c>
    </row>
    <row r="26" spans="1:17" ht="44.25" x14ac:dyDescent="0.75">
      <c r="A26" s="81" t="s">
        <v>159</v>
      </c>
      <c r="B26" s="81" t="s">
        <v>141</v>
      </c>
      <c r="C26" s="81" t="s">
        <v>160</v>
      </c>
      <c r="D26" s="81" t="s">
        <v>161</v>
      </c>
      <c r="E26" s="71" t="s">
        <v>162</v>
      </c>
      <c r="F26" s="71" t="s">
        <v>163</v>
      </c>
      <c r="G26" s="71" t="s">
        <v>164</v>
      </c>
      <c r="H26" s="71" t="s">
        <v>67</v>
      </c>
      <c r="I26" s="71" t="s">
        <v>165</v>
      </c>
      <c r="J26" s="71">
        <v>9</v>
      </c>
      <c r="K26" s="71" t="s">
        <v>166</v>
      </c>
      <c r="L26" s="71" t="s">
        <v>76</v>
      </c>
      <c r="M26" s="71"/>
      <c r="N26" s="71" t="s">
        <v>167</v>
      </c>
    </row>
    <row r="27" spans="1:17" ht="59" x14ac:dyDescent="0.75">
      <c r="A27" s="81" t="s">
        <v>168</v>
      </c>
      <c r="B27" s="81" t="s">
        <v>141</v>
      </c>
      <c r="C27" s="81" t="s">
        <v>160</v>
      </c>
      <c r="D27" s="81" t="s">
        <v>169</v>
      </c>
      <c r="E27" s="71" t="s">
        <v>170</v>
      </c>
      <c r="F27" s="71" t="s">
        <v>117</v>
      </c>
      <c r="G27" s="71" t="s">
        <v>171</v>
      </c>
      <c r="H27" s="71" t="s">
        <v>67</v>
      </c>
      <c r="I27" s="71" t="s">
        <v>172</v>
      </c>
      <c r="J27" s="71">
        <v>4</v>
      </c>
      <c r="K27" s="71" t="s">
        <v>166</v>
      </c>
      <c r="L27" s="71" t="s">
        <v>47</v>
      </c>
      <c r="M27" s="71"/>
      <c r="N27" s="71" t="s">
        <v>173</v>
      </c>
    </row>
    <row r="28" spans="1:17" ht="103.25" x14ac:dyDescent="0.75">
      <c r="A28" s="77" t="s">
        <v>174</v>
      </c>
      <c r="B28" s="77" t="s">
        <v>141</v>
      </c>
      <c r="C28" s="77" t="s">
        <v>175</v>
      </c>
      <c r="D28" s="77" t="s">
        <v>176</v>
      </c>
      <c r="E28" s="72" t="s">
        <v>177</v>
      </c>
      <c r="F28" s="72" t="s">
        <v>178</v>
      </c>
      <c r="G28" s="72" t="s">
        <v>179</v>
      </c>
      <c r="H28" s="72" t="s">
        <v>67</v>
      </c>
      <c r="I28" s="72" t="s">
        <v>180</v>
      </c>
      <c r="J28" s="72">
        <v>3</v>
      </c>
      <c r="K28" s="72" t="s">
        <v>46</v>
      </c>
      <c r="L28" s="72" t="s">
        <v>47</v>
      </c>
      <c r="M28" s="72"/>
      <c r="N28" s="72" t="s">
        <v>181</v>
      </c>
    </row>
    <row r="29" spans="1:17" ht="73.75" x14ac:dyDescent="0.75">
      <c r="A29" s="81" t="s">
        <v>182</v>
      </c>
      <c r="B29" s="81" t="s">
        <v>141</v>
      </c>
      <c r="C29" s="81" t="s">
        <v>183</v>
      </c>
      <c r="D29" s="81" t="s">
        <v>184</v>
      </c>
      <c r="E29" s="71" t="s">
        <v>185</v>
      </c>
      <c r="F29" s="71" t="s">
        <v>186</v>
      </c>
      <c r="G29" s="71" t="s">
        <v>187</v>
      </c>
      <c r="H29" s="71" t="s">
        <v>67</v>
      </c>
      <c r="I29" s="71" t="s">
        <v>188</v>
      </c>
      <c r="J29" s="71">
        <v>8</v>
      </c>
      <c r="K29" s="71" t="s">
        <v>46</v>
      </c>
      <c r="L29" s="71" t="s">
        <v>47</v>
      </c>
      <c r="M29" s="71"/>
      <c r="N29" s="71" t="s">
        <v>189</v>
      </c>
    </row>
    <row r="30" spans="1:17" ht="59" x14ac:dyDescent="0.75">
      <c r="A30" s="81" t="s">
        <v>190</v>
      </c>
      <c r="B30" s="81" t="s">
        <v>141</v>
      </c>
      <c r="C30" s="81" t="s">
        <v>183</v>
      </c>
      <c r="D30" s="81" t="s">
        <v>191</v>
      </c>
      <c r="E30" s="71" t="s">
        <v>192</v>
      </c>
      <c r="F30" s="71" t="s">
        <v>193</v>
      </c>
      <c r="G30" s="71" t="s">
        <v>194</v>
      </c>
      <c r="H30" s="71" t="s">
        <v>67</v>
      </c>
      <c r="I30" s="71" t="s">
        <v>195</v>
      </c>
      <c r="J30" s="71"/>
      <c r="K30" s="71"/>
      <c r="L30" s="71" t="s">
        <v>76</v>
      </c>
      <c r="M30" s="71"/>
      <c r="N30" s="71" t="s">
        <v>196</v>
      </c>
    </row>
    <row r="31" spans="1:17" ht="73.75" x14ac:dyDescent="0.75">
      <c r="A31" s="81" t="s">
        <v>197</v>
      </c>
      <c r="B31" s="81" t="s">
        <v>38</v>
      </c>
      <c r="C31" s="81" t="s">
        <v>183</v>
      </c>
      <c r="D31" s="81" t="s">
        <v>198</v>
      </c>
      <c r="E31" s="95" t="s">
        <v>199</v>
      </c>
      <c r="F31" s="71" t="s">
        <v>200</v>
      </c>
      <c r="G31" s="112" t="s">
        <v>201</v>
      </c>
      <c r="H31" s="71" t="s">
        <v>67</v>
      </c>
      <c r="I31" s="112" t="s">
        <v>202</v>
      </c>
      <c r="J31" s="112">
        <v>6</v>
      </c>
      <c r="K31" s="71"/>
      <c r="L31" s="71" t="s">
        <v>76</v>
      </c>
      <c r="M31" s="71" t="s">
        <v>47</v>
      </c>
      <c r="N31" s="113" t="s">
        <v>203</v>
      </c>
    </row>
    <row r="32" spans="1:17" ht="59" x14ac:dyDescent="0.75">
      <c r="A32" s="81" t="s">
        <v>204</v>
      </c>
      <c r="B32" s="81" t="s">
        <v>54</v>
      </c>
      <c r="C32" s="81" t="s">
        <v>183</v>
      </c>
      <c r="D32" s="81" t="s">
        <v>205</v>
      </c>
      <c r="E32" s="71" t="s">
        <v>206</v>
      </c>
      <c r="F32" s="71" t="s">
        <v>193</v>
      </c>
      <c r="G32" s="71" t="s">
        <v>207</v>
      </c>
      <c r="H32" s="71" t="s">
        <v>67</v>
      </c>
      <c r="I32" s="71" t="s">
        <v>208</v>
      </c>
      <c r="J32" s="71">
        <v>8</v>
      </c>
      <c r="K32" s="71" t="s">
        <v>46</v>
      </c>
      <c r="L32" s="71" t="s">
        <v>47</v>
      </c>
      <c r="M32" s="71"/>
      <c r="N32" s="71" t="s">
        <v>209</v>
      </c>
    </row>
    <row r="33" spans="1:20" ht="88.5" x14ac:dyDescent="0.75">
      <c r="A33" s="77" t="s">
        <v>210</v>
      </c>
      <c r="B33" s="77" t="s">
        <v>141</v>
      </c>
      <c r="C33" s="77" t="s">
        <v>211</v>
      </c>
      <c r="D33" s="77" t="s">
        <v>212</v>
      </c>
      <c r="E33" s="72" t="s">
        <v>213</v>
      </c>
      <c r="F33" s="72" t="s">
        <v>214</v>
      </c>
      <c r="G33" s="72" t="s">
        <v>215</v>
      </c>
      <c r="H33" s="72" t="s">
        <v>67</v>
      </c>
      <c r="I33" s="72" t="s">
        <v>216</v>
      </c>
      <c r="J33" s="72">
        <v>3</v>
      </c>
      <c r="K33" s="72" t="s">
        <v>46</v>
      </c>
      <c r="L33" s="72" t="s">
        <v>47</v>
      </c>
      <c r="M33" s="72"/>
      <c r="N33" s="72" t="s">
        <v>217</v>
      </c>
    </row>
    <row r="34" spans="1:20" ht="29.5" x14ac:dyDescent="0.75">
      <c r="A34" s="77" t="s">
        <v>218</v>
      </c>
      <c r="B34" s="77" t="s">
        <v>54</v>
      </c>
      <c r="C34" s="77" t="s">
        <v>211</v>
      </c>
      <c r="D34" s="77" t="s">
        <v>219</v>
      </c>
      <c r="E34" s="72"/>
      <c r="F34" s="72"/>
      <c r="G34" s="72"/>
      <c r="H34" s="72" t="s">
        <v>44</v>
      </c>
      <c r="I34" s="72" t="s">
        <v>220</v>
      </c>
      <c r="J34" s="72"/>
      <c r="K34" s="72"/>
      <c r="L34" s="72" t="s">
        <v>76</v>
      </c>
      <c r="M34" s="72"/>
      <c r="N34" s="72" t="s">
        <v>221</v>
      </c>
    </row>
    <row r="35" spans="1:20" ht="44.25" x14ac:dyDescent="0.75">
      <c r="A35" s="77" t="s">
        <v>222</v>
      </c>
      <c r="B35" s="77" t="s">
        <v>54</v>
      </c>
      <c r="C35" s="77" t="s">
        <v>211</v>
      </c>
      <c r="D35" s="77" t="s">
        <v>223</v>
      </c>
      <c r="E35" s="72" t="s">
        <v>224</v>
      </c>
      <c r="F35" s="72" t="s">
        <v>186</v>
      </c>
      <c r="G35" s="72" t="s">
        <v>215</v>
      </c>
      <c r="H35" s="72" t="s">
        <v>67</v>
      </c>
      <c r="I35" s="72" t="s">
        <v>220</v>
      </c>
      <c r="J35" s="72"/>
      <c r="K35" s="72"/>
      <c r="L35" s="72" t="s">
        <v>76</v>
      </c>
      <c r="M35" s="72"/>
      <c r="N35" s="72" t="s">
        <v>221</v>
      </c>
    </row>
    <row r="36" spans="1:20" ht="103.25" x14ac:dyDescent="0.75">
      <c r="A36" s="77" t="s">
        <v>225</v>
      </c>
      <c r="B36" s="77" t="s">
        <v>54</v>
      </c>
      <c r="C36" s="77" t="s">
        <v>226</v>
      </c>
      <c r="D36" s="77" t="s">
        <v>227</v>
      </c>
      <c r="E36" s="72" t="s">
        <v>228</v>
      </c>
      <c r="F36" s="72" t="s">
        <v>229</v>
      </c>
      <c r="G36" s="72" t="s">
        <v>230</v>
      </c>
      <c r="H36" s="72" t="s">
        <v>67</v>
      </c>
      <c r="I36" s="72" t="s">
        <v>231</v>
      </c>
      <c r="J36" s="72">
        <v>7</v>
      </c>
      <c r="K36" s="72" t="s">
        <v>46</v>
      </c>
      <c r="L36" s="72" t="s">
        <v>47</v>
      </c>
      <c r="M36" s="72"/>
      <c r="N36" s="72" t="s">
        <v>232</v>
      </c>
    </row>
    <row r="37" spans="1:20" ht="103.25" x14ac:dyDescent="0.75">
      <c r="A37" s="77" t="s">
        <v>233</v>
      </c>
      <c r="B37" s="77" t="s">
        <v>38</v>
      </c>
      <c r="C37" s="77" t="s">
        <v>226</v>
      </c>
      <c r="D37" s="77" t="s">
        <v>227</v>
      </c>
      <c r="E37" s="72" t="s">
        <v>228</v>
      </c>
      <c r="F37" s="72" t="s">
        <v>229</v>
      </c>
      <c r="G37" s="72" t="s">
        <v>230</v>
      </c>
      <c r="H37" s="72" t="s">
        <v>67</v>
      </c>
      <c r="I37" s="72" t="s">
        <v>231</v>
      </c>
      <c r="J37" s="72">
        <v>7</v>
      </c>
      <c r="K37" s="72" t="s">
        <v>46</v>
      </c>
      <c r="L37" s="72" t="s">
        <v>47</v>
      </c>
      <c r="M37" s="72"/>
      <c r="N37" s="72" t="s">
        <v>232</v>
      </c>
    </row>
    <row r="38" spans="1:20" ht="59" x14ac:dyDescent="0.75">
      <c r="A38" s="81" t="s">
        <v>234</v>
      </c>
      <c r="B38" s="81" t="s">
        <v>54</v>
      </c>
      <c r="C38" s="81" t="s">
        <v>235</v>
      </c>
      <c r="D38" s="81" t="s">
        <v>236</v>
      </c>
      <c r="E38" s="71" t="s">
        <v>237</v>
      </c>
      <c r="F38" s="71" t="s">
        <v>238</v>
      </c>
      <c r="G38" s="71" t="s">
        <v>239</v>
      </c>
      <c r="H38" s="71" t="s">
        <v>240</v>
      </c>
      <c r="I38" s="71"/>
      <c r="J38" s="71"/>
      <c r="K38" s="71"/>
      <c r="L38" s="71" t="s">
        <v>76</v>
      </c>
      <c r="M38" s="71"/>
      <c r="N38" s="71" t="s">
        <v>241</v>
      </c>
    </row>
    <row r="39" spans="1:20" ht="59" x14ac:dyDescent="0.75">
      <c r="A39" s="81" t="s">
        <v>242</v>
      </c>
      <c r="B39" s="81" t="s">
        <v>54</v>
      </c>
      <c r="C39" s="81" t="s">
        <v>235</v>
      </c>
      <c r="D39" s="81" t="s">
        <v>243</v>
      </c>
      <c r="E39" s="71" t="s">
        <v>206</v>
      </c>
      <c r="F39" s="71" t="s">
        <v>193</v>
      </c>
      <c r="G39" s="71" t="s">
        <v>244</v>
      </c>
      <c r="H39" s="71" t="s">
        <v>67</v>
      </c>
      <c r="I39" s="71" t="s">
        <v>245</v>
      </c>
      <c r="J39" s="71">
        <v>6</v>
      </c>
      <c r="K39" s="71" t="s">
        <v>46</v>
      </c>
      <c r="L39" s="71" t="s">
        <v>47</v>
      </c>
      <c r="M39" s="71"/>
      <c r="N39" s="71" t="s">
        <v>246</v>
      </c>
    </row>
    <row r="40" spans="1:20" ht="59" x14ac:dyDescent="0.75">
      <c r="A40" s="81" t="s">
        <v>247</v>
      </c>
      <c r="B40" s="81" t="s">
        <v>141</v>
      </c>
      <c r="C40" s="81" t="s">
        <v>235</v>
      </c>
      <c r="D40" s="81" t="s">
        <v>248</v>
      </c>
      <c r="E40" s="71" t="s">
        <v>249</v>
      </c>
      <c r="F40" s="71" t="s">
        <v>250</v>
      </c>
      <c r="G40" s="71" t="s">
        <v>215</v>
      </c>
      <c r="H40" s="71" t="s">
        <v>67</v>
      </c>
      <c r="I40" s="71" t="s">
        <v>245</v>
      </c>
      <c r="J40" s="71">
        <v>6</v>
      </c>
      <c r="K40" s="71" t="s">
        <v>46</v>
      </c>
      <c r="L40" s="71" t="s">
        <v>47</v>
      </c>
      <c r="M40" s="71"/>
      <c r="N40" s="71" t="s">
        <v>251</v>
      </c>
    </row>
    <row r="41" spans="1:20" ht="44.25" x14ac:dyDescent="0.75">
      <c r="A41" s="81" t="s">
        <v>252</v>
      </c>
      <c r="B41" s="81" t="s">
        <v>141</v>
      </c>
      <c r="C41" s="81" t="s">
        <v>235</v>
      </c>
      <c r="D41" s="81" t="s">
        <v>253</v>
      </c>
      <c r="E41" s="71" t="s">
        <v>254</v>
      </c>
      <c r="F41" s="71" t="s">
        <v>255</v>
      </c>
      <c r="G41" s="71" t="s">
        <v>215</v>
      </c>
      <c r="H41" s="71" t="s">
        <v>67</v>
      </c>
      <c r="I41" s="71" t="s">
        <v>256</v>
      </c>
      <c r="J41" s="71">
        <v>7</v>
      </c>
      <c r="K41" s="71" t="s">
        <v>46</v>
      </c>
      <c r="L41" s="71" t="s">
        <v>47</v>
      </c>
      <c r="M41" s="71"/>
      <c r="N41" s="71"/>
    </row>
    <row r="42" spans="1:20" ht="59" x14ac:dyDescent="0.75">
      <c r="A42" s="77" t="s">
        <v>257</v>
      </c>
      <c r="B42" s="77" t="s">
        <v>141</v>
      </c>
      <c r="C42" s="77" t="s">
        <v>258</v>
      </c>
      <c r="D42" s="77" t="s">
        <v>259</v>
      </c>
      <c r="E42" s="72" t="s">
        <v>260</v>
      </c>
      <c r="F42" s="72" t="s">
        <v>261</v>
      </c>
      <c r="G42" s="72" t="s">
        <v>262</v>
      </c>
      <c r="H42" s="72" t="s">
        <v>44</v>
      </c>
      <c r="I42" s="72" t="s">
        <v>220</v>
      </c>
      <c r="J42" s="72"/>
      <c r="K42" s="72"/>
      <c r="L42" s="72" t="s">
        <v>76</v>
      </c>
      <c r="M42" s="72"/>
      <c r="N42" s="72" t="s">
        <v>263</v>
      </c>
    </row>
    <row r="43" spans="1:20" ht="59" x14ac:dyDescent="0.75">
      <c r="A43" s="77" t="s">
        <v>264</v>
      </c>
      <c r="B43" s="77" t="s">
        <v>141</v>
      </c>
      <c r="C43" s="77" t="s">
        <v>265</v>
      </c>
      <c r="D43" s="77" t="s">
        <v>266</v>
      </c>
      <c r="E43" s="72" t="s">
        <v>267</v>
      </c>
      <c r="F43" s="72" t="s">
        <v>268</v>
      </c>
      <c r="G43" s="72" t="s">
        <v>269</v>
      </c>
      <c r="H43" s="72" t="s">
        <v>67</v>
      </c>
      <c r="I43" s="72" t="s">
        <v>270</v>
      </c>
      <c r="J43" s="72">
        <v>5</v>
      </c>
      <c r="K43" s="72" t="s">
        <v>46</v>
      </c>
      <c r="L43" s="72" t="s">
        <v>47</v>
      </c>
      <c r="M43" s="72"/>
      <c r="N43" s="72" t="s">
        <v>271</v>
      </c>
    </row>
    <row r="44" spans="1:20" ht="206.5" x14ac:dyDescent="0.75">
      <c r="A44" s="77" t="s">
        <v>272</v>
      </c>
      <c r="B44" s="77" t="s">
        <v>54</v>
      </c>
      <c r="C44" s="77" t="s">
        <v>258</v>
      </c>
      <c r="D44" s="77" t="s">
        <v>273</v>
      </c>
      <c r="E44" s="72" t="s">
        <v>274</v>
      </c>
      <c r="F44" s="72" t="s">
        <v>275</v>
      </c>
      <c r="G44" s="72" t="s">
        <v>276</v>
      </c>
      <c r="H44" s="72" t="s">
        <v>240</v>
      </c>
      <c r="I44" s="72" t="s">
        <v>277</v>
      </c>
      <c r="J44" s="72">
        <v>2</v>
      </c>
      <c r="K44" s="72"/>
      <c r="L44" s="72" t="s">
        <v>76</v>
      </c>
      <c r="M44" s="72"/>
      <c r="N44" s="72" t="s">
        <v>278</v>
      </c>
      <c r="Q44" s="118" t="s">
        <v>279</v>
      </c>
    </row>
    <row r="45" spans="1:20" ht="162.25" x14ac:dyDescent="0.75">
      <c r="A45" s="81" t="s">
        <v>280</v>
      </c>
      <c r="B45" s="81" t="s">
        <v>141</v>
      </c>
      <c r="C45" s="81" t="s">
        <v>175</v>
      </c>
      <c r="D45" s="81" t="s">
        <v>281</v>
      </c>
      <c r="E45" s="121" t="s">
        <v>282</v>
      </c>
      <c r="F45" s="71" t="s">
        <v>283</v>
      </c>
      <c r="G45" s="71" t="s">
        <v>284</v>
      </c>
      <c r="H45" s="71" t="s">
        <v>67</v>
      </c>
      <c r="I45" s="120" t="s">
        <v>285</v>
      </c>
      <c r="J45" s="71">
        <v>8</v>
      </c>
      <c r="K45" s="71" t="s">
        <v>46</v>
      </c>
      <c r="L45" s="71" t="s">
        <v>76</v>
      </c>
      <c r="M45" s="112" t="s">
        <v>47</v>
      </c>
      <c r="N45" s="73"/>
      <c r="P45" s="62"/>
      <c r="Q45" s="119"/>
      <c r="R45" s="62"/>
      <c r="S45" s="64"/>
      <c r="T45" s="63"/>
    </row>
    <row r="46" spans="1:20" ht="73.75" x14ac:dyDescent="0.75">
      <c r="A46" s="81" t="s">
        <v>286</v>
      </c>
      <c r="B46" s="81" t="s">
        <v>141</v>
      </c>
      <c r="C46" s="81" t="s">
        <v>175</v>
      </c>
      <c r="D46" s="81" t="s">
        <v>287</v>
      </c>
      <c r="E46" s="73"/>
      <c r="F46" s="71"/>
      <c r="G46" s="71" t="s">
        <v>288</v>
      </c>
      <c r="H46" s="71"/>
      <c r="I46" s="71"/>
      <c r="J46" s="71"/>
      <c r="K46" s="71"/>
      <c r="L46" s="71" t="s">
        <v>76</v>
      </c>
      <c r="M46" s="71"/>
      <c r="N46" s="81" t="s">
        <v>289</v>
      </c>
      <c r="P46" s="62"/>
      <c r="Q46" s="118" t="s">
        <v>290</v>
      </c>
      <c r="R46" s="62"/>
      <c r="S46" s="64"/>
      <c r="T46" s="63"/>
    </row>
    <row r="47" spans="1:20" ht="73.75" x14ac:dyDescent="0.75">
      <c r="A47" s="81" t="s">
        <v>291</v>
      </c>
      <c r="B47" s="81" t="s">
        <v>141</v>
      </c>
      <c r="C47" s="81" t="s">
        <v>175</v>
      </c>
      <c r="D47" s="81" t="s">
        <v>292</v>
      </c>
      <c r="E47" s="73"/>
      <c r="F47" s="71"/>
      <c r="G47" s="71" t="s">
        <v>288</v>
      </c>
      <c r="H47" s="71"/>
      <c r="I47" s="71"/>
      <c r="J47" s="71"/>
      <c r="K47" s="71"/>
      <c r="L47" s="71" t="s">
        <v>76</v>
      </c>
      <c r="M47" s="71"/>
      <c r="N47" s="81" t="s">
        <v>289</v>
      </c>
      <c r="P47" s="62"/>
      <c r="Q47" s="118" t="s">
        <v>290</v>
      </c>
      <c r="R47" s="62"/>
      <c r="S47" s="64"/>
      <c r="T47" s="63"/>
    </row>
    <row r="48" spans="1:20" ht="118" x14ac:dyDescent="0.75">
      <c r="A48" s="81" t="s">
        <v>293</v>
      </c>
      <c r="B48" s="81" t="s">
        <v>141</v>
      </c>
      <c r="C48" s="81" t="s">
        <v>294</v>
      </c>
      <c r="D48" s="81" t="s">
        <v>295</v>
      </c>
      <c r="E48" s="73" t="s">
        <v>296</v>
      </c>
      <c r="F48" s="71" t="s">
        <v>297</v>
      </c>
      <c r="G48" s="71" t="s">
        <v>288</v>
      </c>
      <c r="H48" s="71" t="s">
        <v>240</v>
      </c>
      <c r="I48" s="71"/>
      <c r="J48" s="71"/>
      <c r="K48" s="71"/>
      <c r="L48" s="71" t="s">
        <v>76</v>
      </c>
      <c r="M48" s="71" t="s">
        <v>76</v>
      </c>
      <c r="N48" s="73" t="s">
        <v>298</v>
      </c>
      <c r="P48" s="62"/>
      <c r="Q48" s="119"/>
      <c r="R48" s="62"/>
      <c r="S48" s="64"/>
      <c r="T48" s="63"/>
    </row>
    <row r="49" spans="1:20" ht="44.25" x14ac:dyDescent="0.75">
      <c r="A49" s="81" t="s">
        <v>299</v>
      </c>
      <c r="B49" s="81" t="s">
        <v>141</v>
      </c>
      <c r="C49" s="81" t="s">
        <v>294</v>
      </c>
      <c r="D49" s="81" t="s">
        <v>300</v>
      </c>
      <c r="E49" s="81" t="s">
        <v>301</v>
      </c>
      <c r="F49" s="71" t="s">
        <v>297</v>
      </c>
      <c r="G49" s="71" t="s">
        <v>302</v>
      </c>
      <c r="H49" s="71" t="s">
        <v>240</v>
      </c>
      <c r="I49" s="71"/>
      <c r="J49" s="71"/>
      <c r="K49" s="71"/>
      <c r="L49" s="71" t="s">
        <v>76</v>
      </c>
      <c r="M49" s="71"/>
      <c r="N49" s="81" t="s">
        <v>303</v>
      </c>
      <c r="P49" s="62"/>
      <c r="Q49" s="118" t="s">
        <v>303</v>
      </c>
      <c r="R49" s="62"/>
      <c r="S49" s="64"/>
      <c r="T49" s="63"/>
    </row>
    <row r="50" spans="1:20" ht="88.5" x14ac:dyDescent="0.75">
      <c r="A50" s="81" t="s">
        <v>304</v>
      </c>
      <c r="B50" s="81" t="s">
        <v>141</v>
      </c>
      <c r="C50" s="81" t="s">
        <v>294</v>
      </c>
      <c r="D50" s="81" t="s">
        <v>305</v>
      </c>
      <c r="E50" s="81" t="s">
        <v>306</v>
      </c>
      <c r="F50" s="71" t="s">
        <v>297</v>
      </c>
      <c r="G50" s="71" t="s">
        <v>307</v>
      </c>
      <c r="H50" s="71" t="s">
        <v>240</v>
      </c>
      <c r="I50" s="71"/>
      <c r="J50" s="71"/>
      <c r="K50" s="71"/>
      <c r="L50" s="71" t="s">
        <v>76</v>
      </c>
      <c r="M50" s="71"/>
      <c r="N50" s="81" t="s">
        <v>289</v>
      </c>
      <c r="P50" s="62"/>
      <c r="Q50" s="118" t="s">
        <v>308</v>
      </c>
      <c r="R50" s="62"/>
      <c r="S50" s="64"/>
      <c r="T50" s="63"/>
    </row>
    <row r="51" spans="1:20" ht="88.5" x14ac:dyDescent="0.75">
      <c r="A51" s="81" t="s">
        <v>309</v>
      </c>
      <c r="B51" s="81" t="s">
        <v>141</v>
      </c>
      <c r="C51" s="81" t="s">
        <v>294</v>
      </c>
      <c r="D51" s="81" t="s">
        <v>287</v>
      </c>
      <c r="E51" s="81" t="s">
        <v>310</v>
      </c>
      <c r="F51" s="71" t="s">
        <v>297</v>
      </c>
      <c r="G51" s="71" t="s">
        <v>307</v>
      </c>
      <c r="H51" s="71" t="s">
        <v>240</v>
      </c>
      <c r="I51" s="71"/>
      <c r="J51" s="71"/>
      <c r="K51" s="71"/>
      <c r="L51" s="71" t="s">
        <v>76</v>
      </c>
      <c r="M51" s="71"/>
      <c r="N51" s="81" t="s">
        <v>289</v>
      </c>
      <c r="P51" s="62"/>
      <c r="Q51" s="118" t="s">
        <v>308</v>
      </c>
      <c r="R51" s="62"/>
      <c r="S51" s="64"/>
      <c r="T51" s="63"/>
    </row>
    <row r="52" spans="1:20" ht="88.5" x14ac:dyDescent="0.75">
      <c r="A52" s="81" t="s">
        <v>311</v>
      </c>
      <c r="B52" s="81" t="s">
        <v>141</v>
      </c>
      <c r="C52" s="81" t="s">
        <v>312</v>
      </c>
      <c r="D52" s="81" t="s">
        <v>313</v>
      </c>
      <c r="E52" s="81" t="s">
        <v>314</v>
      </c>
      <c r="F52" s="71" t="s">
        <v>315</v>
      </c>
      <c r="G52" s="71" t="s">
        <v>288</v>
      </c>
      <c r="H52" s="71" t="s">
        <v>240</v>
      </c>
      <c r="I52" s="71"/>
      <c r="J52" s="71"/>
      <c r="K52" s="71"/>
      <c r="L52" s="71" t="s">
        <v>76</v>
      </c>
      <c r="M52" s="71"/>
      <c r="N52" s="81" t="s">
        <v>316</v>
      </c>
      <c r="P52" s="62"/>
      <c r="Q52" s="118" t="s">
        <v>303</v>
      </c>
      <c r="R52" s="62"/>
      <c r="S52" s="64"/>
      <c r="T52" s="63"/>
    </row>
    <row r="53" spans="1:20" ht="103.25" x14ac:dyDescent="0.75">
      <c r="A53" s="81" t="s">
        <v>317</v>
      </c>
      <c r="B53" s="81" t="s">
        <v>141</v>
      </c>
      <c r="C53" s="81" t="s">
        <v>318</v>
      </c>
      <c r="D53" s="81" t="s">
        <v>319</v>
      </c>
      <c r="E53" s="81" t="s">
        <v>320</v>
      </c>
      <c r="F53" s="71" t="s">
        <v>321</v>
      </c>
      <c r="G53" s="71" t="s">
        <v>322</v>
      </c>
      <c r="H53" s="71" t="s">
        <v>240</v>
      </c>
      <c r="I53" s="71"/>
      <c r="J53" s="71"/>
      <c r="K53" s="71"/>
      <c r="L53" s="71" t="s">
        <v>76</v>
      </c>
      <c r="M53" s="71"/>
      <c r="N53" s="81" t="s">
        <v>323</v>
      </c>
      <c r="P53" s="62"/>
      <c r="Q53" s="119" t="s">
        <v>323</v>
      </c>
      <c r="R53" s="62"/>
      <c r="S53" s="64"/>
      <c r="T53" s="63"/>
    </row>
    <row r="54" spans="1:20" ht="118" x14ac:dyDescent="0.75">
      <c r="A54" s="81" t="s">
        <v>324</v>
      </c>
      <c r="B54" s="81" t="s">
        <v>141</v>
      </c>
      <c r="C54" s="73" t="s">
        <v>175</v>
      </c>
      <c r="D54" s="73" t="s">
        <v>325</v>
      </c>
      <c r="E54" s="73" t="s">
        <v>326</v>
      </c>
      <c r="F54" s="71" t="s">
        <v>275</v>
      </c>
      <c r="G54" s="71" t="s">
        <v>327</v>
      </c>
      <c r="H54" s="71" t="s">
        <v>240</v>
      </c>
      <c r="I54" s="71" t="s">
        <v>328</v>
      </c>
      <c r="J54" s="71">
        <v>3</v>
      </c>
      <c r="K54" s="71" t="s">
        <v>46</v>
      </c>
      <c r="L54" s="71" t="s">
        <v>76</v>
      </c>
      <c r="M54" s="112" t="s">
        <v>105</v>
      </c>
      <c r="N54" s="73" t="s">
        <v>329</v>
      </c>
      <c r="P54" s="62"/>
      <c r="Q54" s="119"/>
      <c r="R54" s="62"/>
      <c r="S54" s="64"/>
      <c r="T54" s="63"/>
    </row>
    <row r="55" spans="1:20" ht="103.25" x14ac:dyDescent="0.75">
      <c r="A55" s="81" t="s">
        <v>330</v>
      </c>
      <c r="B55" s="81" t="s">
        <v>141</v>
      </c>
      <c r="C55" s="81" t="s">
        <v>258</v>
      </c>
      <c r="D55" s="81" t="s">
        <v>331</v>
      </c>
      <c r="E55" s="81" t="s">
        <v>332</v>
      </c>
      <c r="F55" s="71" t="s">
        <v>275</v>
      </c>
      <c r="G55" s="71" t="s">
        <v>333</v>
      </c>
      <c r="H55" s="71" t="s">
        <v>240</v>
      </c>
      <c r="I55" s="112" t="s">
        <v>283</v>
      </c>
      <c r="J55" s="112" t="s">
        <v>283</v>
      </c>
      <c r="K55" s="112"/>
      <c r="L55" s="71" t="s">
        <v>76</v>
      </c>
      <c r="M55" s="71" t="s">
        <v>76</v>
      </c>
      <c r="N55" s="73" t="s">
        <v>334</v>
      </c>
      <c r="P55" s="62"/>
      <c r="Q55" s="119"/>
      <c r="R55" s="62"/>
      <c r="S55" s="64"/>
      <c r="T55" s="63"/>
    </row>
    <row r="56" spans="1:20" ht="73.75" x14ac:dyDescent="0.75">
      <c r="A56" s="81" t="s">
        <v>335</v>
      </c>
      <c r="B56" s="81" t="s">
        <v>141</v>
      </c>
      <c r="C56" s="81" t="s">
        <v>258</v>
      </c>
      <c r="D56" s="81" t="s">
        <v>336</v>
      </c>
      <c r="E56" s="81" t="s">
        <v>337</v>
      </c>
      <c r="F56" s="71" t="s">
        <v>275</v>
      </c>
      <c r="G56" s="71" t="s">
        <v>333</v>
      </c>
      <c r="H56" s="71" t="s">
        <v>240</v>
      </c>
      <c r="I56" s="112" t="s">
        <v>283</v>
      </c>
      <c r="J56" s="112" t="s">
        <v>283</v>
      </c>
      <c r="K56" s="112"/>
      <c r="L56" s="71" t="s">
        <v>76</v>
      </c>
      <c r="M56" s="71" t="s">
        <v>76</v>
      </c>
      <c r="N56" s="73" t="s">
        <v>334</v>
      </c>
      <c r="P56" s="62"/>
      <c r="Q56" s="119"/>
      <c r="R56" s="62"/>
      <c r="S56" s="64"/>
      <c r="T56" s="63"/>
    </row>
    <row r="57" spans="1:20" ht="103.25" x14ac:dyDescent="0.75">
      <c r="A57" s="81" t="s">
        <v>338</v>
      </c>
      <c r="B57" s="81" t="s">
        <v>339</v>
      </c>
      <c r="C57" s="81" t="s">
        <v>340</v>
      </c>
      <c r="D57" s="81" t="s">
        <v>341</v>
      </c>
      <c r="E57" s="71" t="s">
        <v>342</v>
      </c>
      <c r="F57" s="71" t="s">
        <v>343</v>
      </c>
      <c r="G57" s="71"/>
      <c r="H57" s="71" t="s">
        <v>44</v>
      </c>
      <c r="I57" s="71" t="s">
        <v>344</v>
      </c>
      <c r="J57" s="71">
        <v>5</v>
      </c>
      <c r="K57" s="71" t="s">
        <v>345</v>
      </c>
      <c r="L57" s="71" t="s">
        <v>105</v>
      </c>
      <c r="M57" s="71"/>
      <c r="N57" s="71" t="s">
        <v>346</v>
      </c>
      <c r="O57" s="90" t="s">
        <v>347</v>
      </c>
    </row>
    <row r="58" spans="1:20" ht="73.75" x14ac:dyDescent="0.75">
      <c r="A58" s="81" t="s">
        <v>348</v>
      </c>
      <c r="B58" s="81" t="s">
        <v>349</v>
      </c>
      <c r="C58" s="81" t="s">
        <v>340</v>
      </c>
      <c r="D58" s="81" t="s">
        <v>350</v>
      </c>
      <c r="E58" s="71"/>
      <c r="F58" s="71" t="s">
        <v>343</v>
      </c>
      <c r="G58" s="71"/>
      <c r="H58" s="71" t="s">
        <v>44</v>
      </c>
      <c r="I58" s="71" t="s">
        <v>344</v>
      </c>
      <c r="J58" s="71">
        <v>5</v>
      </c>
      <c r="K58" s="71" t="s">
        <v>345</v>
      </c>
      <c r="L58" s="71" t="s">
        <v>105</v>
      </c>
      <c r="M58" s="71"/>
      <c r="N58" s="71" t="s">
        <v>351</v>
      </c>
      <c r="O58" s="90" t="s">
        <v>347</v>
      </c>
    </row>
    <row r="59" spans="1:20" ht="73.75" x14ac:dyDescent="0.75">
      <c r="A59" s="81" t="s">
        <v>352</v>
      </c>
      <c r="B59" s="81" t="s">
        <v>353</v>
      </c>
      <c r="C59" s="81" t="s">
        <v>340</v>
      </c>
      <c r="D59" s="81" t="s">
        <v>350</v>
      </c>
      <c r="E59" s="71" t="s">
        <v>354</v>
      </c>
      <c r="F59" s="71" t="s">
        <v>343</v>
      </c>
      <c r="G59" s="71"/>
      <c r="H59" s="71" t="s">
        <v>44</v>
      </c>
      <c r="I59" s="71" t="s">
        <v>344</v>
      </c>
      <c r="J59" s="71">
        <v>5</v>
      </c>
      <c r="K59" s="71" t="s">
        <v>345</v>
      </c>
      <c r="L59" s="71" t="s">
        <v>105</v>
      </c>
      <c r="M59" s="71"/>
      <c r="N59" s="71" t="s">
        <v>351</v>
      </c>
      <c r="O59" s="90" t="s">
        <v>347</v>
      </c>
    </row>
    <row r="60" spans="1:20" ht="73.75" x14ac:dyDescent="0.75">
      <c r="A60" s="81" t="s">
        <v>355</v>
      </c>
      <c r="B60" s="81" t="s">
        <v>356</v>
      </c>
      <c r="C60" s="81" t="s">
        <v>340</v>
      </c>
      <c r="D60" s="81" t="s">
        <v>350</v>
      </c>
      <c r="E60" s="71" t="s">
        <v>357</v>
      </c>
      <c r="F60" s="71" t="s">
        <v>343</v>
      </c>
      <c r="G60" s="71"/>
      <c r="H60" s="71" t="s">
        <v>44</v>
      </c>
      <c r="I60" s="71" t="s">
        <v>344</v>
      </c>
      <c r="J60" s="71">
        <v>5</v>
      </c>
      <c r="K60" s="71" t="s">
        <v>345</v>
      </c>
      <c r="L60" s="71" t="s">
        <v>105</v>
      </c>
      <c r="M60" s="71"/>
      <c r="N60" s="71" t="s">
        <v>358</v>
      </c>
      <c r="O60" s="90" t="s">
        <v>347</v>
      </c>
    </row>
    <row r="61" spans="1:20" ht="73.75" x14ac:dyDescent="0.75">
      <c r="A61" s="77" t="s">
        <v>359</v>
      </c>
      <c r="B61" s="77" t="s">
        <v>360</v>
      </c>
      <c r="C61" s="77" t="s">
        <v>361</v>
      </c>
      <c r="D61" s="77" t="s">
        <v>362</v>
      </c>
      <c r="E61" s="72" t="s">
        <v>363</v>
      </c>
      <c r="F61" s="72" t="s">
        <v>364</v>
      </c>
      <c r="G61" s="72"/>
      <c r="H61" s="72" t="s">
        <v>44</v>
      </c>
      <c r="I61" s="94" t="s">
        <v>365</v>
      </c>
      <c r="J61" s="72">
        <v>2</v>
      </c>
      <c r="K61" s="72" t="s">
        <v>345</v>
      </c>
      <c r="L61" s="71" t="s">
        <v>105</v>
      </c>
      <c r="M61" s="71"/>
      <c r="N61" s="72" t="s">
        <v>366</v>
      </c>
    </row>
    <row r="62" spans="1:20" ht="59" x14ac:dyDescent="0.75">
      <c r="A62" s="77" t="s">
        <v>367</v>
      </c>
      <c r="B62" s="77" t="s">
        <v>368</v>
      </c>
      <c r="C62" s="77" t="s">
        <v>361</v>
      </c>
      <c r="D62" s="77" t="s">
        <v>369</v>
      </c>
      <c r="E62" s="72" t="s">
        <v>363</v>
      </c>
      <c r="F62" s="72" t="s">
        <v>364</v>
      </c>
      <c r="G62" s="72"/>
      <c r="H62" s="72" t="s">
        <v>44</v>
      </c>
      <c r="I62" s="94" t="s">
        <v>370</v>
      </c>
      <c r="J62" s="72">
        <v>6</v>
      </c>
      <c r="K62" s="72" t="s">
        <v>345</v>
      </c>
      <c r="L62" s="71" t="s">
        <v>47</v>
      </c>
      <c r="M62" s="71"/>
      <c r="N62" s="72" t="s">
        <v>371</v>
      </c>
    </row>
    <row r="63" spans="1:20" ht="44.25" x14ac:dyDescent="0.75">
      <c r="A63" s="81" t="s">
        <v>372</v>
      </c>
      <c r="B63" s="81" t="s">
        <v>360</v>
      </c>
      <c r="C63" s="81" t="s">
        <v>373</v>
      </c>
      <c r="D63" s="81" t="s">
        <v>374</v>
      </c>
      <c r="E63" s="71"/>
      <c r="F63" s="71" t="s">
        <v>375</v>
      </c>
      <c r="G63" s="71"/>
      <c r="H63" s="71" t="s">
        <v>44</v>
      </c>
      <c r="I63" s="71" t="s">
        <v>376</v>
      </c>
      <c r="J63" s="71">
        <v>2</v>
      </c>
      <c r="K63" s="71" t="s">
        <v>345</v>
      </c>
      <c r="L63" s="71" t="s">
        <v>105</v>
      </c>
      <c r="M63" s="71"/>
      <c r="N63" s="71" t="s">
        <v>377</v>
      </c>
    </row>
    <row r="64" spans="1:20" ht="44.25" x14ac:dyDescent="0.75">
      <c r="A64" s="81" t="s">
        <v>378</v>
      </c>
      <c r="B64" s="81" t="s">
        <v>368</v>
      </c>
      <c r="C64" s="81" t="s">
        <v>373</v>
      </c>
      <c r="D64" s="81" t="s">
        <v>374</v>
      </c>
      <c r="E64" s="71"/>
      <c r="F64" s="71" t="s">
        <v>375</v>
      </c>
      <c r="G64" s="71"/>
      <c r="H64" s="71" t="s">
        <v>44</v>
      </c>
      <c r="I64" s="71" t="s">
        <v>379</v>
      </c>
      <c r="J64" s="71">
        <v>1</v>
      </c>
      <c r="K64" s="71" t="s">
        <v>345</v>
      </c>
      <c r="L64" s="71" t="s">
        <v>105</v>
      </c>
      <c r="M64" s="71"/>
      <c r="N64" s="71" t="s">
        <v>377</v>
      </c>
    </row>
    <row r="65" spans="1:16" ht="29.5" x14ac:dyDescent="0.75">
      <c r="A65" s="77" t="s">
        <v>380</v>
      </c>
      <c r="B65" s="77" t="s">
        <v>360</v>
      </c>
      <c r="C65" s="77" t="s">
        <v>381</v>
      </c>
      <c r="D65" s="77" t="s">
        <v>382</v>
      </c>
      <c r="E65" s="72"/>
      <c r="F65" s="72" t="s">
        <v>383</v>
      </c>
      <c r="G65" s="72"/>
      <c r="H65" s="72" t="s">
        <v>44</v>
      </c>
      <c r="I65" s="72" t="s">
        <v>344</v>
      </c>
      <c r="J65" s="72">
        <v>5</v>
      </c>
      <c r="K65" s="72" t="s">
        <v>345</v>
      </c>
      <c r="L65" s="72" t="s">
        <v>105</v>
      </c>
      <c r="M65" s="72"/>
      <c r="N65" s="72" t="s">
        <v>351</v>
      </c>
    </row>
    <row r="66" spans="1:16" ht="59" x14ac:dyDescent="0.75">
      <c r="A66" s="81" t="s">
        <v>384</v>
      </c>
      <c r="B66" s="81" t="s">
        <v>385</v>
      </c>
      <c r="C66" s="81" t="s">
        <v>386</v>
      </c>
      <c r="D66" s="81" t="s">
        <v>387</v>
      </c>
      <c r="E66" s="71" t="s">
        <v>388</v>
      </c>
      <c r="F66" s="71" t="s">
        <v>389</v>
      </c>
      <c r="G66" s="71"/>
      <c r="H66" s="71" t="s">
        <v>67</v>
      </c>
      <c r="I66" s="95" t="s">
        <v>390</v>
      </c>
      <c r="J66" s="71">
        <v>6</v>
      </c>
      <c r="K66" s="71" t="s">
        <v>46</v>
      </c>
      <c r="L66" s="71" t="s">
        <v>47</v>
      </c>
      <c r="M66" s="71"/>
      <c r="N66" s="71" t="s">
        <v>391</v>
      </c>
      <c r="O66" s="91" t="s">
        <v>392</v>
      </c>
    </row>
    <row r="67" spans="1:16" ht="29.5" x14ac:dyDescent="0.75">
      <c r="A67" s="77" t="s">
        <v>393</v>
      </c>
      <c r="B67" s="77" t="s">
        <v>360</v>
      </c>
      <c r="C67" s="77" t="s">
        <v>394</v>
      </c>
      <c r="D67" s="77" t="s">
        <v>395</v>
      </c>
      <c r="E67" s="72"/>
      <c r="F67" s="72" t="s">
        <v>396</v>
      </c>
      <c r="G67" s="72"/>
      <c r="H67" s="72" t="s">
        <v>67</v>
      </c>
      <c r="I67" s="72" t="s">
        <v>397</v>
      </c>
      <c r="J67" s="72">
        <v>7</v>
      </c>
      <c r="K67" s="72" t="s">
        <v>345</v>
      </c>
      <c r="L67" s="72" t="s">
        <v>47</v>
      </c>
      <c r="M67" s="72"/>
      <c r="N67" s="72" t="s">
        <v>391</v>
      </c>
    </row>
    <row r="68" spans="1:16" ht="29.5" x14ac:dyDescent="0.75">
      <c r="A68" s="77" t="s">
        <v>398</v>
      </c>
      <c r="B68" s="77" t="s">
        <v>368</v>
      </c>
      <c r="C68" s="77" t="s">
        <v>394</v>
      </c>
      <c r="D68" s="77" t="s">
        <v>395</v>
      </c>
      <c r="E68" s="72"/>
      <c r="F68" s="72" t="s">
        <v>396</v>
      </c>
      <c r="G68" s="72"/>
      <c r="H68" s="72" t="s">
        <v>67</v>
      </c>
      <c r="I68" s="72" t="s">
        <v>397</v>
      </c>
      <c r="J68" s="72">
        <v>7</v>
      </c>
      <c r="K68" s="72" t="s">
        <v>345</v>
      </c>
      <c r="L68" s="72" t="s">
        <v>47</v>
      </c>
      <c r="M68" s="72"/>
      <c r="N68" s="72" t="s">
        <v>391</v>
      </c>
    </row>
    <row r="69" spans="1:16" ht="59" x14ac:dyDescent="0.75">
      <c r="A69" s="81" t="s">
        <v>399</v>
      </c>
      <c r="B69" s="81" t="s">
        <v>360</v>
      </c>
      <c r="C69" s="81" t="s">
        <v>400</v>
      </c>
      <c r="D69" s="81" t="s">
        <v>401</v>
      </c>
      <c r="E69" s="71"/>
      <c r="F69" s="71" t="s">
        <v>402</v>
      </c>
      <c r="G69" s="71"/>
      <c r="H69" s="71" t="s">
        <v>67</v>
      </c>
      <c r="I69" s="71" t="s">
        <v>403</v>
      </c>
      <c r="J69" s="71">
        <v>6</v>
      </c>
      <c r="K69" s="71" t="s">
        <v>345</v>
      </c>
      <c r="L69" s="71" t="s">
        <v>47</v>
      </c>
      <c r="M69" s="71"/>
      <c r="N69" s="71" t="s">
        <v>404</v>
      </c>
    </row>
    <row r="70" spans="1:16" ht="44.25" x14ac:dyDescent="0.75">
      <c r="A70" s="81" t="s">
        <v>405</v>
      </c>
      <c r="B70" s="81" t="s">
        <v>368</v>
      </c>
      <c r="C70" s="81" t="s">
        <v>400</v>
      </c>
      <c r="D70" s="81" t="s">
        <v>406</v>
      </c>
      <c r="E70" s="71"/>
      <c r="F70" s="71" t="s">
        <v>402</v>
      </c>
      <c r="G70" s="71"/>
      <c r="H70" s="71" t="s">
        <v>67</v>
      </c>
      <c r="I70" s="71" t="s">
        <v>403</v>
      </c>
      <c r="J70" s="71">
        <v>6</v>
      </c>
      <c r="K70" s="71" t="s">
        <v>345</v>
      </c>
      <c r="L70" s="71" t="s">
        <v>47</v>
      </c>
      <c r="M70" s="71"/>
      <c r="N70" s="71" t="s">
        <v>391</v>
      </c>
    </row>
    <row r="71" spans="1:16" ht="103.25" x14ac:dyDescent="0.75">
      <c r="A71" s="77" t="s">
        <v>407</v>
      </c>
      <c r="B71" s="77" t="s">
        <v>360</v>
      </c>
      <c r="C71" s="77" t="s">
        <v>408</v>
      </c>
      <c r="D71" s="77" t="s">
        <v>409</v>
      </c>
      <c r="E71" s="72"/>
      <c r="F71" s="72" t="s">
        <v>410</v>
      </c>
      <c r="G71" s="72"/>
      <c r="H71" s="72" t="s">
        <v>67</v>
      </c>
      <c r="I71" s="72" t="s">
        <v>411</v>
      </c>
      <c r="J71" s="72">
        <v>1</v>
      </c>
      <c r="K71" s="72" t="s">
        <v>345</v>
      </c>
      <c r="L71" s="72" t="s">
        <v>105</v>
      </c>
      <c r="M71" s="72"/>
      <c r="N71" s="72" t="s">
        <v>412</v>
      </c>
    </row>
    <row r="72" spans="1:16" ht="103.25" x14ac:dyDescent="0.75">
      <c r="A72" s="77" t="s">
        <v>413</v>
      </c>
      <c r="B72" s="77" t="s">
        <v>368</v>
      </c>
      <c r="C72" s="77" t="s">
        <v>414</v>
      </c>
      <c r="D72" s="77" t="s">
        <v>409</v>
      </c>
      <c r="E72" s="72"/>
      <c r="F72" s="72" t="s">
        <v>410</v>
      </c>
      <c r="G72" s="72"/>
      <c r="H72" s="72" t="s">
        <v>67</v>
      </c>
      <c r="I72" s="72" t="s">
        <v>411</v>
      </c>
      <c r="J72" s="72">
        <v>1</v>
      </c>
      <c r="K72" s="72" t="s">
        <v>345</v>
      </c>
      <c r="L72" s="72" t="s">
        <v>105</v>
      </c>
      <c r="M72" s="72"/>
      <c r="N72" s="72" t="s">
        <v>412</v>
      </c>
    </row>
    <row r="73" spans="1:16" ht="29.5" x14ac:dyDescent="0.75">
      <c r="A73" s="81" t="s">
        <v>415</v>
      </c>
      <c r="B73" s="81" t="s">
        <v>360</v>
      </c>
      <c r="C73" s="81" t="s">
        <v>416</v>
      </c>
      <c r="D73" s="81" t="s">
        <v>417</v>
      </c>
      <c r="E73" s="71"/>
      <c r="F73" s="71" t="s">
        <v>418</v>
      </c>
      <c r="G73" s="71"/>
      <c r="H73" s="71" t="s">
        <v>67</v>
      </c>
      <c r="I73" s="71" t="s">
        <v>370</v>
      </c>
      <c r="J73" s="71">
        <v>6</v>
      </c>
      <c r="K73" s="71" t="s">
        <v>345</v>
      </c>
      <c r="L73" s="71" t="s">
        <v>47</v>
      </c>
      <c r="M73" s="71"/>
      <c r="N73" s="71" t="s">
        <v>391</v>
      </c>
    </row>
    <row r="74" spans="1:16" ht="44.25" x14ac:dyDescent="0.75">
      <c r="A74" s="77" t="s">
        <v>419</v>
      </c>
      <c r="B74" s="77" t="s">
        <v>349</v>
      </c>
      <c r="C74" s="77" t="s">
        <v>420</v>
      </c>
      <c r="D74" s="77" t="s">
        <v>421</v>
      </c>
      <c r="E74" s="72"/>
      <c r="F74" s="72" t="s">
        <v>422</v>
      </c>
      <c r="G74" s="72"/>
      <c r="H74" s="72" t="s">
        <v>67</v>
      </c>
      <c r="I74" s="72" t="s">
        <v>397</v>
      </c>
      <c r="J74" s="72">
        <v>7</v>
      </c>
      <c r="K74" s="72" t="s">
        <v>345</v>
      </c>
      <c r="L74" s="72" t="s">
        <v>47</v>
      </c>
      <c r="M74" s="72"/>
      <c r="N74" s="72" t="s">
        <v>391</v>
      </c>
    </row>
    <row r="75" spans="1:16" ht="73.75" x14ac:dyDescent="0.75">
      <c r="A75" s="81" t="s">
        <v>423</v>
      </c>
      <c r="B75" s="81" t="s">
        <v>360</v>
      </c>
      <c r="C75" s="81" t="s">
        <v>424</v>
      </c>
      <c r="D75" s="81" t="s">
        <v>425</v>
      </c>
      <c r="E75" s="71"/>
      <c r="F75" s="71" t="s">
        <v>426</v>
      </c>
      <c r="G75" s="71"/>
      <c r="H75" s="71" t="s">
        <v>67</v>
      </c>
      <c r="I75" s="71">
        <v>5</v>
      </c>
      <c r="J75" s="71">
        <v>5</v>
      </c>
      <c r="K75" s="71" t="s">
        <v>46</v>
      </c>
      <c r="L75" s="71" t="s">
        <v>47</v>
      </c>
      <c r="M75" s="71"/>
      <c r="N75" s="71" t="s">
        <v>427</v>
      </c>
      <c r="O75" s="92"/>
    </row>
    <row r="76" spans="1:16" ht="206.5" x14ac:dyDescent="0.75">
      <c r="A76" s="77" t="s">
        <v>428</v>
      </c>
      <c r="B76" s="77" t="s">
        <v>349</v>
      </c>
      <c r="C76" s="77" t="s">
        <v>429</v>
      </c>
      <c r="D76" s="77" t="s">
        <v>430</v>
      </c>
      <c r="E76" s="72"/>
      <c r="F76" s="72" t="s">
        <v>431</v>
      </c>
      <c r="G76" s="72"/>
      <c r="H76" s="72" t="s">
        <v>67</v>
      </c>
      <c r="I76" s="72">
        <v>8</v>
      </c>
      <c r="J76" s="72">
        <v>8</v>
      </c>
      <c r="K76" s="72" t="s">
        <v>345</v>
      </c>
      <c r="L76" s="72" t="s">
        <v>47</v>
      </c>
      <c r="M76" s="72"/>
      <c r="N76" s="72"/>
      <c r="O76" s="93" t="s">
        <v>432</v>
      </c>
    </row>
    <row r="77" spans="1:16" ht="177" x14ac:dyDescent="0.75">
      <c r="A77" s="81" t="s">
        <v>433</v>
      </c>
      <c r="B77" s="81" t="s">
        <v>349</v>
      </c>
      <c r="C77" s="81" t="s">
        <v>434</v>
      </c>
      <c r="D77" s="81" t="s">
        <v>435</v>
      </c>
      <c r="E77" s="71"/>
      <c r="F77" s="71" t="s">
        <v>436</v>
      </c>
      <c r="G77" s="71"/>
      <c r="H77" s="71" t="s">
        <v>67</v>
      </c>
      <c r="I77" s="71" t="s">
        <v>285</v>
      </c>
      <c r="J77" s="71">
        <v>7</v>
      </c>
      <c r="K77" s="71" t="s">
        <v>345</v>
      </c>
      <c r="L77" s="71" t="s">
        <v>47</v>
      </c>
      <c r="M77" s="71"/>
      <c r="N77" s="71" t="s">
        <v>391</v>
      </c>
      <c r="O77" s="92" t="s">
        <v>437</v>
      </c>
    </row>
    <row r="78" spans="1:16" ht="265.5" x14ac:dyDescent="0.75">
      <c r="A78" s="77" t="s">
        <v>438</v>
      </c>
      <c r="B78" s="77" t="s">
        <v>385</v>
      </c>
      <c r="C78" s="77" t="s">
        <v>439</v>
      </c>
      <c r="D78" s="77" t="s">
        <v>440</v>
      </c>
      <c r="E78" s="72"/>
      <c r="F78" s="72" t="s">
        <v>441</v>
      </c>
      <c r="G78" s="72"/>
      <c r="H78" s="72" t="s">
        <v>67</v>
      </c>
      <c r="I78" s="80" t="s">
        <v>442</v>
      </c>
      <c r="J78" s="72">
        <v>2</v>
      </c>
      <c r="K78" s="72" t="s">
        <v>46</v>
      </c>
      <c r="L78" s="72" t="s">
        <v>105</v>
      </c>
      <c r="M78" s="72"/>
      <c r="N78" s="72" t="s">
        <v>443</v>
      </c>
      <c r="O78" s="93" t="s">
        <v>444</v>
      </c>
      <c r="P78" s="46" t="s">
        <v>445</v>
      </c>
    </row>
    <row r="79" spans="1:16" ht="103.25" x14ac:dyDescent="0.75">
      <c r="A79" s="81" t="s">
        <v>446</v>
      </c>
      <c r="B79" s="81" t="s">
        <v>385</v>
      </c>
      <c r="C79" s="81" t="s">
        <v>447</v>
      </c>
      <c r="D79" s="81" t="s">
        <v>448</v>
      </c>
      <c r="E79" s="71"/>
      <c r="F79" s="71" t="s">
        <v>449</v>
      </c>
      <c r="G79" s="71" t="s">
        <v>450</v>
      </c>
      <c r="H79" s="71" t="s">
        <v>67</v>
      </c>
      <c r="I79" s="71" t="s">
        <v>451</v>
      </c>
      <c r="J79" s="71">
        <v>2</v>
      </c>
      <c r="K79" s="71" t="s">
        <v>166</v>
      </c>
      <c r="L79" s="71" t="s">
        <v>76</v>
      </c>
      <c r="M79" s="71"/>
      <c r="N79" s="71" t="s">
        <v>443</v>
      </c>
      <c r="O79" s="46" t="s">
        <v>452</v>
      </c>
    </row>
    <row r="80" spans="1:16" ht="147.5" x14ac:dyDescent="0.75">
      <c r="A80" s="77" t="s">
        <v>453</v>
      </c>
      <c r="B80" s="77" t="s">
        <v>385</v>
      </c>
      <c r="C80" s="77" t="s">
        <v>454</v>
      </c>
      <c r="D80" s="77" t="s">
        <v>455</v>
      </c>
      <c r="E80" s="72"/>
      <c r="F80" s="72" t="s">
        <v>449</v>
      </c>
      <c r="G80" s="74" t="s">
        <v>450</v>
      </c>
      <c r="H80" s="72" t="s">
        <v>67</v>
      </c>
      <c r="I80" s="80" t="s">
        <v>456</v>
      </c>
      <c r="J80" s="72">
        <v>2</v>
      </c>
      <c r="K80" s="72" t="s">
        <v>46</v>
      </c>
      <c r="L80" s="71" t="s">
        <v>105</v>
      </c>
      <c r="M80" s="71"/>
      <c r="N80" s="74" t="s">
        <v>377</v>
      </c>
      <c r="O80" s="46" t="s">
        <v>457</v>
      </c>
      <c r="P80" s="46" t="s">
        <v>458</v>
      </c>
    </row>
    <row r="81" spans="1:17" ht="221.25" x14ac:dyDescent="0.75">
      <c r="A81" s="81" t="s">
        <v>459</v>
      </c>
      <c r="B81" s="81" t="s">
        <v>385</v>
      </c>
      <c r="C81" s="81" t="s">
        <v>460</v>
      </c>
      <c r="D81" s="81" t="s">
        <v>461</v>
      </c>
      <c r="E81" s="71"/>
      <c r="F81" s="71" t="s">
        <v>449</v>
      </c>
      <c r="G81" s="71" t="s">
        <v>462</v>
      </c>
      <c r="H81" s="71" t="s">
        <v>240</v>
      </c>
      <c r="I81" s="71" t="s">
        <v>463</v>
      </c>
      <c r="J81" s="71">
        <v>5</v>
      </c>
      <c r="K81" s="71" t="s">
        <v>46</v>
      </c>
      <c r="L81" s="71" t="s">
        <v>76</v>
      </c>
      <c r="M81" s="71"/>
      <c r="N81" s="71" t="s">
        <v>464</v>
      </c>
      <c r="O81" s="46" t="s">
        <v>465</v>
      </c>
    </row>
    <row r="82" spans="1:17" ht="162.25" x14ac:dyDescent="0.75">
      <c r="A82" s="77" t="s">
        <v>466</v>
      </c>
      <c r="B82" s="77" t="s">
        <v>385</v>
      </c>
      <c r="C82" s="77" t="s">
        <v>467</v>
      </c>
      <c r="D82" s="77" t="s">
        <v>468</v>
      </c>
      <c r="E82" s="72"/>
      <c r="F82" s="72" t="s">
        <v>449</v>
      </c>
      <c r="G82" s="72" t="s">
        <v>469</v>
      </c>
      <c r="H82" s="72" t="s">
        <v>240</v>
      </c>
      <c r="I82" s="80" t="s">
        <v>456</v>
      </c>
      <c r="J82" s="72">
        <v>2</v>
      </c>
      <c r="K82" s="72" t="s">
        <v>46</v>
      </c>
      <c r="L82" s="72" t="s">
        <v>105</v>
      </c>
      <c r="M82" s="72"/>
      <c r="N82" s="72" t="s">
        <v>470</v>
      </c>
      <c r="O82" s="92" t="s">
        <v>471</v>
      </c>
      <c r="P82" s="46" t="s">
        <v>472</v>
      </c>
    </row>
    <row r="83" spans="1:17" ht="44.25" x14ac:dyDescent="0.75">
      <c r="A83" s="81" t="s">
        <v>473</v>
      </c>
      <c r="B83" s="81" t="s">
        <v>385</v>
      </c>
      <c r="C83" s="81" t="s">
        <v>474</v>
      </c>
      <c r="D83" s="81" t="s">
        <v>475</v>
      </c>
      <c r="E83" s="71"/>
      <c r="F83" s="71" t="s">
        <v>449</v>
      </c>
      <c r="G83" s="71" t="s">
        <v>476</v>
      </c>
      <c r="H83" s="71" t="s">
        <v>240</v>
      </c>
      <c r="I83" s="71" t="s">
        <v>451</v>
      </c>
      <c r="J83" s="71">
        <v>2</v>
      </c>
      <c r="K83" s="71" t="s">
        <v>166</v>
      </c>
      <c r="L83" s="71" t="s">
        <v>76</v>
      </c>
      <c r="M83" s="71"/>
      <c r="N83" s="71" t="s">
        <v>477</v>
      </c>
      <c r="O83" s="46" t="s">
        <v>478</v>
      </c>
    </row>
    <row r="84" spans="1:17" ht="44.25" x14ac:dyDescent="0.75">
      <c r="A84" s="77" t="s">
        <v>479</v>
      </c>
      <c r="B84" s="77" t="s">
        <v>385</v>
      </c>
      <c r="C84" s="77" t="s">
        <v>480</v>
      </c>
      <c r="D84" s="77" t="s">
        <v>481</v>
      </c>
      <c r="E84" s="72"/>
      <c r="F84" s="72" t="s">
        <v>449</v>
      </c>
      <c r="G84" s="72" t="s">
        <v>476</v>
      </c>
      <c r="H84" s="72" t="s">
        <v>240</v>
      </c>
      <c r="I84" s="72" t="s">
        <v>451</v>
      </c>
      <c r="J84" s="72">
        <v>2</v>
      </c>
      <c r="K84" s="72" t="s">
        <v>166</v>
      </c>
      <c r="L84" s="72" t="s">
        <v>76</v>
      </c>
      <c r="M84" s="72"/>
      <c r="N84" s="72" t="s">
        <v>482</v>
      </c>
      <c r="O84" s="46" t="s">
        <v>478</v>
      </c>
    </row>
    <row r="85" spans="1:17" ht="280.25" x14ac:dyDescent="0.75">
      <c r="A85" s="81" t="s">
        <v>483</v>
      </c>
      <c r="B85" s="81" t="s">
        <v>385</v>
      </c>
      <c r="C85" s="81" t="s">
        <v>484</v>
      </c>
      <c r="D85" s="81" t="s">
        <v>485</v>
      </c>
      <c r="E85" s="71"/>
      <c r="F85" s="71" t="s">
        <v>486</v>
      </c>
      <c r="G85" s="71" t="s">
        <v>487</v>
      </c>
      <c r="H85" s="71" t="s">
        <v>67</v>
      </c>
      <c r="I85" s="71" t="s">
        <v>488</v>
      </c>
      <c r="J85" s="71">
        <v>2</v>
      </c>
      <c r="K85" s="71" t="s">
        <v>46</v>
      </c>
      <c r="L85" s="71" t="s">
        <v>105</v>
      </c>
      <c r="M85" s="71"/>
      <c r="N85" s="71" t="s">
        <v>377</v>
      </c>
      <c r="O85" s="93" t="s">
        <v>489</v>
      </c>
      <c r="P85" s="46" t="s">
        <v>490</v>
      </c>
    </row>
    <row r="86" spans="1:17" ht="118" x14ac:dyDescent="0.75">
      <c r="A86" s="107" t="s">
        <v>491</v>
      </c>
      <c r="B86" s="77" t="s">
        <v>385</v>
      </c>
      <c r="C86" s="77" t="s">
        <v>492</v>
      </c>
      <c r="D86" s="77" t="s">
        <v>493</v>
      </c>
      <c r="E86" s="72"/>
      <c r="F86" s="72" t="s">
        <v>494</v>
      </c>
      <c r="G86" s="72" t="s">
        <v>487</v>
      </c>
      <c r="H86" s="72" t="s">
        <v>67</v>
      </c>
      <c r="I86" s="72" t="s">
        <v>495</v>
      </c>
      <c r="J86" s="72">
        <v>2</v>
      </c>
      <c r="K86" s="72" t="s">
        <v>166</v>
      </c>
      <c r="L86" s="72" t="s">
        <v>76</v>
      </c>
      <c r="M86" s="72"/>
      <c r="N86" s="72" t="s">
        <v>443</v>
      </c>
      <c r="O86" s="93" t="s">
        <v>496</v>
      </c>
    </row>
    <row r="87" spans="1:17" ht="177" x14ac:dyDescent="0.75">
      <c r="A87" s="81" t="s">
        <v>497</v>
      </c>
      <c r="B87" s="81" t="s">
        <v>385</v>
      </c>
      <c r="C87" s="81" t="s">
        <v>498</v>
      </c>
      <c r="D87" s="81" t="s">
        <v>499</v>
      </c>
      <c r="E87" s="71"/>
      <c r="F87" s="71" t="s">
        <v>500</v>
      </c>
      <c r="G87" s="71" t="s">
        <v>487</v>
      </c>
      <c r="H87" s="71" t="s">
        <v>67</v>
      </c>
      <c r="I87" s="71" t="s">
        <v>501</v>
      </c>
      <c r="J87" s="71">
        <v>3</v>
      </c>
      <c r="K87" s="71" t="s">
        <v>166</v>
      </c>
      <c r="L87" s="71" t="s">
        <v>47</v>
      </c>
      <c r="M87" s="71"/>
      <c r="N87" s="71" t="s">
        <v>502</v>
      </c>
    </row>
    <row r="88" spans="1:17" ht="103.25" x14ac:dyDescent="0.75">
      <c r="A88" s="122" t="s">
        <v>503</v>
      </c>
      <c r="B88" s="123" t="s">
        <v>385</v>
      </c>
      <c r="C88" s="122" t="s">
        <v>439</v>
      </c>
      <c r="D88" s="122" t="s">
        <v>504</v>
      </c>
      <c r="E88" s="124"/>
      <c r="F88" s="124"/>
      <c r="G88" s="124"/>
      <c r="H88" s="124"/>
      <c r="I88" s="124"/>
      <c r="J88" s="124"/>
      <c r="K88" s="124"/>
      <c r="L88" s="124"/>
      <c r="M88" s="124"/>
      <c r="N88" s="124"/>
    </row>
    <row r="89" spans="1:17" ht="59" x14ac:dyDescent="0.75">
      <c r="A89" s="63" t="s">
        <v>505</v>
      </c>
      <c r="B89" s="47" t="s">
        <v>385</v>
      </c>
      <c r="C89" s="48" t="s">
        <v>506</v>
      </c>
      <c r="D89" s="46" t="s">
        <v>507</v>
      </c>
      <c r="H89" s="48" t="s">
        <v>67</v>
      </c>
      <c r="M89" s="48" t="s">
        <v>47</v>
      </c>
    </row>
    <row r="90" spans="1:17" ht="29.5" x14ac:dyDescent="0.75">
      <c r="A90" s="63" t="s">
        <v>508</v>
      </c>
      <c r="B90" s="47" t="s">
        <v>385</v>
      </c>
      <c r="C90" s="48" t="s">
        <v>509</v>
      </c>
      <c r="D90" s="46" t="s">
        <v>510</v>
      </c>
    </row>
    <row r="91" spans="1:17" x14ac:dyDescent="0.75">
      <c r="A91" s="63" t="s">
        <v>511</v>
      </c>
      <c r="B91" s="47" t="s">
        <v>385</v>
      </c>
      <c r="C91" s="48" t="s">
        <v>512</v>
      </c>
      <c r="D91" s="46" t="s">
        <v>513</v>
      </c>
    </row>
    <row r="92" spans="1:17" ht="29.5" x14ac:dyDescent="0.75">
      <c r="A92" s="63" t="s">
        <v>514</v>
      </c>
      <c r="B92" s="47" t="s">
        <v>385</v>
      </c>
      <c r="C92" s="48" t="s">
        <v>515</v>
      </c>
      <c r="D92" s="46" t="s">
        <v>516</v>
      </c>
    </row>
    <row r="93" spans="1:17" ht="29.5" x14ac:dyDescent="0.75">
      <c r="A93" s="63" t="s">
        <v>517</v>
      </c>
      <c r="B93" s="47" t="s">
        <v>339</v>
      </c>
      <c r="C93" s="48" t="s">
        <v>518</v>
      </c>
      <c r="D93" s="46" t="s">
        <v>519</v>
      </c>
      <c r="F93" s="46"/>
    </row>
    <row r="94" spans="1:17" s="108" customFormat="1" ht="132.75" x14ac:dyDescent="0.75">
      <c r="A94" s="108" t="s">
        <v>520</v>
      </c>
      <c r="B94" s="108" t="s">
        <v>521</v>
      </c>
      <c r="C94" s="108" t="s">
        <v>522</v>
      </c>
      <c r="D94" s="108" t="s">
        <v>523</v>
      </c>
      <c r="E94" s="108" t="s">
        <v>524</v>
      </c>
      <c r="F94" s="108">
        <v>6.8</v>
      </c>
      <c r="G94" s="108" t="s">
        <v>525</v>
      </c>
      <c r="H94" s="108" t="s">
        <v>240</v>
      </c>
      <c r="I94" s="110" t="s">
        <v>526</v>
      </c>
      <c r="J94" s="108">
        <v>9</v>
      </c>
      <c r="K94" s="72" t="s">
        <v>166</v>
      </c>
      <c r="L94" s="108" t="s">
        <v>76</v>
      </c>
      <c r="Q94" s="108" t="s">
        <v>527</v>
      </c>
    </row>
    <row r="95" spans="1:17" s="109" customFormat="1" ht="162.25" x14ac:dyDescent="0.75">
      <c r="A95" s="109" t="s">
        <v>528</v>
      </c>
      <c r="B95" s="109" t="s">
        <v>529</v>
      </c>
      <c r="C95" s="109" t="s">
        <v>530</v>
      </c>
      <c r="D95" s="109" t="s">
        <v>531</v>
      </c>
      <c r="E95" s="109" t="s">
        <v>532</v>
      </c>
      <c r="F95" s="109">
        <v>6.1</v>
      </c>
      <c r="G95" s="109" t="s">
        <v>533</v>
      </c>
      <c r="H95" s="109" t="s">
        <v>67</v>
      </c>
      <c r="I95" s="111" t="s">
        <v>534</v>
      </c>
      <c r="J95" s="109">
        <v>2</v>
      </c>
      <c r="K95" s="111" t="s">
        <v>166</v>
      </c>
      <c r="L95" s="109" t="s">
        <v>76</v>
      </c>
    </row>
    <row r="96" spans="1:17" s="108" customFormat="1" ht="88.5" x14ac:dyDescent="0.75">
      <c r="A96" s="108" t="s">
        <v>535</v>
      </c>
      <c r="B96" s="108" t="s">
        <v>521</v>
      </c>
      <c r="C96" s="108" t="s">
        <v>536</v>
      </c>
      <c r="D96" s="108" t="s">
        <v>537</v>
      </c>
      <c r="E96" s="108" t="s">
        <v>538</v>
      </c>
      <c r="F96" s="108">
        <v>6.8</v>
      </c>
      <c r="G96" s="108" t="s">
        <v>539</v>
      </c>
      <c r="H96" s="108" t="s">
        <v>67</v>
      </c>
      <c r="I96" s="110" t="s">
        <v>540</v>
      </c>
      <c r="J96" s="108">
        <v>9</v>
      </c>
      <c r="K96" s="72" t="s">
        <v>166</v>
      </c>
      <c r="L96" s="108" t="s">
        <v>76</v>
      </c>
      <c r="Q96" s="108" t="s">
        <v>527</v>
      </c>
    </row>
    <row r="97" spans="1:12" s="109" customFormat="1" ht="59" x14ac:dyDescent="0.75">
      <c r="A97" s="109" t="s">
        <v>541</v>
      </c>
      <c r="B97" s="109" t="s">
        <v>521</v>
      </c>
      <c r="C97" s="109" t="s">
        <v>542</v>
      </c>
      <c r="D97" s="109" t="s">
        <v>543</v>
      </c>
      <c r="E97" s="109" t="s">
        <v>544</v>
      </c>
      <c r="F97" s="109">
        <v>6.8</v>
      </c>
      <c r="G97" s="109" t="s">
        <v>525</v>
      </c>
      <c r="H97" s="109" t="s">
        <v>240</v>
      </c>
      <c r="I97" s="111" t="s">
        <v>545</v>
      </c>
      <c r="J97" s="109">
        <v>2</v>
      </c>
      <c r="K97" s="111" t="s">
        <v>46</v>
      </c>
      <c r="L97" s="109" t="s">
        <v>76</v>
      </c>
    </row>
    <row r="98" spans="1:12" s="108" customFormat="1" ht="59" x14ac:dyDescent="0.75">
      <c r="A98" s="108" t="s">
        <v>546</v>
      </c>
      <c r="B98" s="108" t="s">
        <v>521</v>
      </c>
      <c r="C98" s="108" t="s">
        <v>547</v>
      </c>
      <c r="D98" s="108" t="s">
        <v>548</v>
      </c>
      <c r="E98" s="108" t="s">
        <v>549</v>
      </c>
      <c r="F98" s="108">
        <v>6.8</v>
      </c>
      <c r="G98" s="108" t="s">
        <v>550</v>
      </c>
      <c r="H98" s="108" t="s">
        <v>240</v>
      </c>
      <c r="I98" s="110" t="s">
        <v>551</v>
      </c>
      <c r="J98" s="108">
        <v>4</v>
      </c>
      <c r="K98" s="72" t="s">
        <v>46</v>
      </c>
      <c r="L98" s="108" t="s">
        <v>76</v>
      </c>
    </row>
    <row r="99" spans="1:12" s="109" customFormat="1" ht="59" x14ac:dyDescent="0.75">
      <c r="A99" s="109" t="s">
        <v>552</v>
      </c>
      <c r="B99" s="109" t="s">
        <v>521</v>
      </c>
      <c r="C99" s="109" t="s">
        <v>553</v>
      </c>
      <c r="D99" s="109" t="s">
        <v>554</v>
      </c>
      <c r="E99" s="109" t="s">
        <v>555</v>
      </c>
      <c r="F99" s="109">
        <v>6.8</v>
      </c>
      <c r="G99" s="109" t="s">
        <v>556</v>
      </c>
      <c r="H99" s="109" t="s">
        <v>67</v>
      </c>
      <c r="I99" s="111" t="s">
        <v>557</v>
      </c>
      <c r="J99" s="109">
        <v>1</v>
      </c>
      <c r="K99" s="111" t="s">
        <v>166</v>
      </c>
      <c r="L99" s="109" t="s">
        <v>76</v>
      </c>
    </row>
    <row r="104" spans="1:12" x14ac:dyDescent="0.75">
      <c r="E104" s="46"/>
    </row>
  </sheetData>
  <autoFilter ref="A7:N99" xr:uid="{BB82E572-F060-4B61-9351-55EB4BA91AEE}"/>
  <pageMargins left="0.7" right="0.7" top="0.75" bottom="0.75" header="0.3" footer="0.3"/>
  <pageSetup paperSize="9" scale="32"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cellIs" priority="417" operator="equal" id="{A8A124A2-32E2-4AE4-8B71-CD4EA04EEB6D}">
            <xm:f>'https://beisgov.sharepoint.com/Users/db24/Documents/Comments from partners/[MCA_Forestry_v1.1_screening comments.xlsx]Legend'!#REF!</xm:f>
            <x14:dxf>
              <font>
                <color rgb="FF006100"/>
              </font>
              <fill>
                <patternFill>
                  <bgColor theme="9" tint="0.39994506668294322"/>
                </patternFill>
              </fill>
            </x14:dxf>
          </x14:cfRule>
          <x14:cfRule type="cellIs" priority="418" operator="equal" id="{8FA0942E-0665-468B-BD09-8342C62B164F}">
            <xm:f>'https://beisgov.sharepoint.com/Users/db24/Documents/Comments from partners/[MCA_Forestry_v1.1_screening comments.xlsx]Legend'!#REF!</xm:f>
            <x14:dxf>
              <fill>
                <patternFill>
                  <bgColor theme="7" tint="0.39994506668294322"/>
                </patternFill>
              </fill>
            </x14:dxf>
          </x14:cfRule>
          <x14:cfRule type="cellIs" priority="419" operator="equal" id="{2B191A9E-B14F-4637-A203-B1797EA06FD3}">
            <xm:f>'https://beisgov.sharepoint.com/Users/db24/Documents/Comments from partners/[MCA_Forestry_v1.1_screening comments.xlsx]Legend'!#REF!</xm:f>
            <x14:dxf>
              <fill>
                <patternFill>
                  <bgColor rgb="FFFF0000"/>
                </patternFill>
              </fill>
            </x14:dxf>
          </x14:cfRule>
          <x14:cfRule type="cellIs" priority="420" operator="equal" id="{54F34BAD-3E5A-4AC3-B89A-187055B2A6DE}">
            <xm:f>'https://beisgov.sharepoint.com/Users/db24/Documents/Comments from partners/[MCA_Forestry_v1.1_screening comments.xlsx]Legend'!#REF!</xm:f>
            <x14:dxf>
              <fill>
                <patternFill>
                  <bgColor rgb="FF00B050"/>
                </patternFill>
              </fill>
            </x14:dxf>
          </x14:cfRule>
          <xm:sqref>O1:P9 O11:P27 O33:P38 O100:P1048576 O44:P95</xm:sqref>
        </x14:conditionalFormatting>
        <x14:conditionalFormatting xmlns:xm="http://schemas.microsoft.com/office/excel/2006/main">
          <x14:cfRule type="cellIs" priority="413" operator="equal" id="{C68BF6D6-4D1F-46F3-B441-08D56E47C525}">
            <xm:f>'https://beisgov.sharepoint.com/Users/db24/Documents/Comments from partners/[MCA_Forestry_v1.1_screening comments.xlsx]Legend'!#REF!</xm:f>
            <x14:dxf>
              <font>
                <color rgb="FF006100"/>
              </font>
              <fill>
                <patternFill>
                  <bgColor theme="9" tint="0.39994506668294322"/>
                </patternFill>
              </fill>
            </x14:dxf>
          </x14:cfRule>
          <x14:cfRule type="cellIs" priority="414" operator="equal" id="{B220F2DC-DAA2-4A13-890B-DE0F9FF65DB6}">
            <xm:f>'https://beisgov.sharepoint.com/Users/db24/Documents/Comments from partners/[MCA_Forestry_v1.1_screening comments.xlsx]Legend'!#REF!</xm:f>
            <x14:dxf>
              <fill>
                <patternFill>
                  <bgColor theme="7" tint="0.39994506668294322"/>
                </patternFill>
              </fill>
            </x14:dxf>
          </x14:cfRule>
          <x14:cfRule type="cellIs" priority="415" operator="equal" id="{215A55B2-CE65-437E-A2A1-2FF33840E315}">
            <xm:f>'https://beisgov.sharepoint.com/Users/db24/Documents/Comments from partners/[MCA_Forestry_v1.1_screening comments.xlsx]Legend'!#REF!</xm:f>
            <x14:dxf>
              <fill>
                <patternFill>
                  <bgColor rgb="FFFF0000"/>
                </patternFill>
              </fill>
            </x14:dxf>
          </x14:cfRule>
          <x14:cfRule type="cellIs" priority="416" operator="equal" id="{B1BC9972-B76B-4135-B734-B7C9324A5379}">
            <xm:f>'https://beisgov.sharepoint.com/Users/db24/Documents/Comments from partners/[MCA_Forestry_v1.1_screening comments.xlsx]Legend'!#REF!</xm:f>
            <x14:dxf>
              <fill>
                <patternFill>
                  <bgColor rgb="FF00B050"/>
                </patternFill>
              </fill>
            </x14:dxf>
          </x14:cfRule>
          <xm:sqref>N80</xm:sqref>
        </x14:conditionalFormatting>
        <x14:conditionalFormatting xmlns:xm="http://schemas.microsoft.com/office/excel/2006/main">
          <x14:cfRule type="cellIs" priority="409" operator="equal" id="{EBAC0BF9-E5CE-41D8-9F88-269376FF3BB3}">
            <xm:f>'https://beisgov.sharepoint.com/Users/db24/Documents/Comments from partners/[MCA_Forestry_v1.1_screening comments.xlsx]Legend'!#REF!</xm:f>
            <x14:dxf>
              <font>
                <color rgb="FF006100"/>
              </font>
              <fill>
                <patternFill>
                  <bgColor theme="9" tint="0.39994506668294322"/>
                </patternFill>
              </fill>
            </x14:dxf>
          </x14:cfRule>
          <x14:cfRule type="cellIs" priority="410" operator="equal" id="{1365F05B-DDD7-4D69-8730-0C0A5DBC1A58}">
            <xm:f>'https://beisgov.sharepoint.com/Users/db24/Documents/Comments from partners/[MCA_Forestry_v1.1_screening comments.xlsx]Legend'!#REF!</xm:f>
            <x14:dxf>
              <fill>
                <patternFill>
                  <bgColor theme="7" tint="0.39994506668294322"/>
                </patternFill>
              </fill>
            </x14:dxf>
          </x14:cfRule>
          <x14:cfRule type="cellIs" priority="411" operator="equal" id="{D2401B9B-4902-417D-B6C1-308F4E7CB835}">
            <xm:f>'https://beisgov.sharepoint.com/Users/db24/Documents/Comments from partners/[MCA_Forestry_v1.1_screening comments.xlsx]Legend'!#REF!</xm:f>
            <x14:dxf>
              <fill>
                <patternFill>
                  <bgColor rgb="FFFF0000"/>
                </patternFill>
              </fill>
            </x14:dxf>
          </x14:cfRule>
          <x14:cfRule type="cellIs" priority="412" operator="equal" id="{9C828A05-D9AC-4C87-8615-8066CC31BFD2}">
            <xm:f>'https://beisgov.sharepoint.com/Users/db24/Documents/Comments from partners/[MCA_Forestry_v1.1_screening comments.xlsx]Legend'!#REF!</xm:f>
            <x14:dxf>
              <fill>
                <patternFill>
                  <bgColor rgb="FF00B050"/>
                </patternFill>
              </fill>
            </x14:dxf>
          </x14:cfRule>
          <xm:sqref>N82</xm:sqref>
        </x14:conditionalFormatting>
        <x14:conditionalFormatting xmlns:xm="http://schemas.microsoft.com/office/excel/2006/main">
          <x14:cfRule type="cellIs" priority="405" operator="equal" id="{F96A228D-F16A-41C8-8B2A-EFBDDA8BCCEB}">
            <xm:f>'https://beisgov.sharepoint.com/Users/db24/Documents/Comments from partners/[MCA_Forestry_v1.1_screening comments.xlsx]Legend'!#REF!</xm:f>
            <x14:dxf>
              <font>
                <color rgb="FF006100"/>
              </font>
              <fill>
                <patternFill>
                  <bgColor theme="9" tint="0.39994506668294322"/>
                </patternFill>
              </fill>
            </x14:dxf>
          </x14:cfRule>
          <x14:cfRule type="cellIs" priority="406" operator="equal" id="{D6C0295C-7784-47CA-8BFB-9000F5370BD4}">
            <xm:f>'https://beisgov.sharepoint.com/Users/db24/Documents/Comments from partners/[MCA_Forestry_v1.1_screening comments.xlsx]Legend'!#REF!</xm:f>
            <x14:dxf>
              <fill>
                <patternFill>
                  <bgColor theme="7" tint="0.39994506668294322"/>
                </patternFill>
              </fill>
            </x14:dxf>
          </x14:cfRule>
          <x14:cfRule type="cellIs" priority="407" operator="equal" id="{90E394F1-B68E-4351-8546-7BC4B0E6B83A}">
            <xm:f>'https://beisgov.sharepoint.com/Users/db24/Documents/Comments from partners/[MCA_Forestry_v1.1_screening comments.xlsx]Legend'!#REF!</xm:f>
            <x14:dxf>
              <fill>
                <patternFill>
                  <bgColor rgb="FFFF0000"/>
                </patternFill>
              </fill>
            </x14:dxf>
          </x14:cfRule>
          <x14:cfRule type="cellIs" priority="408" operator="equal" id="{12D64DA9-F8EC-45BA-AD4B-9A358C8D1671}">
            <xm:f>'https://beisgov.sharepoint.com/Users/db24/Documents/Comments from partners/[MCA_Forestry_v1.1_screening comments.xlsx]Legend'!#REF!</xm:f>
            <x14:dxf>
              <fill>
                <patternFill>
                  <bgColor rgb="FF00B050"/>
                </patternFill>
              </fill>
            </x14:dxf>
          </x14:cfRule>
          <xm:sqref>N85</xm:sqref>
        </x14:conditionalFormatting>
        <x14:conditionalFormatting xmlns:xm="http://schemas.microsoft.com/office/excel/2006/main">
          <x14:cfRule type="cellIs" priority="401" operator="equal" id="{1AD2A819-D0D4-415B-9978-527512AD5491}">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402" operator="equal" id="{053A9C8C-7F2B-4FF0-94FA-A362D420A9C6}">
            <xm:f>'https://beisgov.sharepoint.com/Users/db24/Desktop/[Copy of ED12678_MCA_Energy crops_v1.0_DRAFT_Partners SC UTG v4 19092019.xlsx]Legend'!#REF!</xm:f>
            <x14:dxf>
              <fill>
                <patternFill>
                  <bgColor theme="7" tint="0.39994506668294322"/>
                </patternFill>
              </fill>
            </x14:dxf>
          </x14:cfRule>
          <x14:cfRule type="cellIs" priority="403" operator="equal" id="{72925F66-963F-4830-A293-B003ED867EDB}">
            <xm:f>'https://beisgov.sharepoint.com/Users/db24/Desktop/[Copy of ED12678_MCA_Energy crops_v1.0_DRAFT_Partners SC UTG v4 19092019.xlsx]Legend'!#REF!</xm:f>
            <x14:dxf>
              <fill>
                <patternFill>
                  <bgColor rgb="FFFF0000"/>
                </patternFill>
              </fill>
            </x14:dxf>
          </x14:cfRule>
          <x14:cfRule type="cellIs" priority="404" operator="equal" id="{F046C8F0-956E-4AD5-9CB4-A792B6E0C668}">
            <xm:f>'https://beisgov.sharepoint.com/Users/db24/Desktop/[Copy of ED12678_MCA_Energy crops_v1.0_DRAFT_Partners SC UTG v4 19092019.xlsx]Legend'!#REF!</xm:f>
            <x14:dxf>
              <fill>
                <patternFill>
                  <bgColor rgb="FF00B050"/>
                </patternFill>
              </fill>
            </x14:dxf>
          </x14:cfRule>
          <xm:sqref>I12:J15 I9:K9 I11:K11 N12:N16 G16:H16 G13:I14 G45:G56 I45:I56</xm:sqref>
        </x14:conditionalFormatting>
        <x14:conditionalFormatting xmlns:xm="http://schemas.microsoft.com/office/excel/2006/main">
          <x14:cfRule type="cellIs" priority="397" operator="equal" id="{12D6A393-C096-447A-8737-256D0ABA6497}">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98" operator="equal" id="{459A3E1D-9425-4F7C-9FF6-642410893CF2}">
            <xm:f>'https://beisgov.sharepoint.com/Users/db24/Desktop/[Copy of ED12678_MCA_Energy crops_v1.0_DRAFT_Partners SC UTG v4 19092019.xlsx]Legend'!#REF!</xm:f>
            <x14:dxf>
              <fill>
                <patternFill>
                  <bgColor theme="7" tint="0.39994506668294322"/>
                </patternFill>
              </fill>
            </x14:dxf>
          </x14:cfRule>
          <x14:cfRule type="cellIs" priority="399" operator="equal" id="{6244AF14-191C-429E-8553-717D66A0676D}">
            <xm:f>'https://beisgov.sharepoint.com/Users/db24/Desktop/[Copy of ED12678_MCA_Energy crops_v1.0_DRAFT_Partners SC UTG v4 19092019.xlsx]Legend'!#REF!</xm:f>
            <x14:dxf>
              <fill>
                <patternFill>
                  <bgColor rgb="FFFF0000"/>
                </patternFill>
              </fill>
            </x14:dxf>
          </x14:cfRule>
          <x14:cfRule type="cellIs" priority="400" operator="equal" id="{CF7456AD-36B2-4A74-927C-E62C509D6F03}">
            <xm:f>'https://beisgov.sharepoint.com/Users/db24/Desktop/[Copy of ED12678_MCA_Energy crops_v1.0_DRAFT_Partners SC UTG v4 19092019.xlsx]Legend'!#REF!</xm:f>
            <x14:dxf>
              <fill>
                <patternFill>
                  <bgColor rgb="FF00B050"/>
                </patternFill>
              </fill>
            </x14:dxf>
          </x14:cfRule>
          <xm:sqref>N9 N11</xm:sqref>
        </x14:conditionalFormatting>
        <x14:conditionalFormatting xmlns:xm="http://schemas.microsoft.com/office/excel/2006/main">
          <x14:cfRule type="cellIs" priority="369" operator="equal" id="{BEC0E1B8-A410-4066-99C2-6BE874E9890E}">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70" operator="equal" id="{2185A45B-64A8-4321-9D7A-6BD8E075450C}">
            <xm:f>'https://beisgov.sharepoint.com/Users/db24/Desktop/[Copy of ED12678_MCA_Energy crops_v1.0_DRAFT_Partners SC UTG v4 19092019.xlsx]Legend'!#REF!</xm:f>
            <x14:dxf>
              <fill>
                <patternFill>
                  <bgColor theme="7" tint="0.39994506668294322"/>
                </patternFill>
              </fill>
            </x14:dxf>
          </x14:cfRule>
          <x14:cfRule type="cellIs" priority="371" operator="equal" id="{2312FDD8-07A7-49B6-BDA5-339B58697205}">
            <xm:f>'https://beisgov.sharepoint.com/Users/db24/Desktop/[Copy of ED12678_MCA_Energy crops_v1.0_DRAFT_Partners SC UTG v4 19092019.xlsx]Legend'!#REF!</xm:f>
            <x14:dxf>
              <fill>
                <patternFill>
                  <bgColor rgb="FFFF0000"/>
                </patternFill>
              </fill>
            </x14:dxf>
          </x14:cfRule>
          <x14:cfRule type="cellIs" priority="372" operator="equal" id="{68955D31-A152-4067-9334-F8CDB37C44DA}">
            <xm:f>'https://beisgov.sharepoint.com/Users/db24/Desktop/[Copy of ED12678_MCA_Energy crops_v1.0_DRAFT_Partners SC UTG v4 19092019.xlsx]Legend'!#REF!</xm:f>
            <x14:dxf>
              <fill>
                <patternFill>
                  <bgColor rgb="FF00B050"/>
                </patternFill>
              </fill>
            </x14:dxf>
          </x14:cfRule>
          <xm:sqref>G17:G19</xm:sqref>
        </x14:conditionalFormatting>
        <x14:conditionalFormatting xmlns:xm="http://schemas.microsoft.com/office/excel/2006/main">
          <x14:cfRule type="cellIs" priority="365" operator="equal" id="{7922F58B-B734-466F-886C-0524A332DFF3}">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66" operator="equal" id="{8A98D7DA-9444-44BD-A340-77050582B83C}">
            <xm:f>'https://beisgov.sharepoint.com/Users/db24/Desktop/[Copy of ED12678_MCA_Energy crops_v1.0_DRAFT_Partners SC UTG v4 19092019.xlsx]Legend'!#REF!</xm:f>
            <x14:dxf>
              <fill>
                <patternFill>
                  <bgColor theme="7" tint="0.39994506668294322"/>
                </patternFill>
              </fill>
            </x14:dxf>
          </x14:cfRule>
          <x14:cfRule type="cellIs" priority="367" operator="equal" id="{96673913-64F7-429A-8B6C-86F7DC715901}">
            <xm:f>'https://beisgov.sharepoint.com/Users/db24/Desktop/[Copy of ED12678_MCA_Energy crops_v1.0_DRAFT_Partners SC UTG v4 19092019.xlsx]Legend'!#REF!</xm:f>
            <x14:dxf>
              <fill>
                <patternFill>
                  <bgColor rgb="FFFF0000"/>
                </patternFill>
              </fill>
            </x14:dxf>
          </x14:cfRule>
          <x14:cfRule type="cellIs" priority="368" operator="equal" id="{F090BF34-52FD-47FC-AB26-9C468B8ABBD3}">
            <xm:f>'https://beisgov.sharepoint.com/Users/db24/Desktop/[Copy of ED12678_MCA_Energy crops_v1.0_DRAFT_Partners SC UTG v4 19092019.xlsx]Legend'!#REF!</xm:f>
            <x14:dxf>
              <fill>
                <patternFill>
                  <bgColor rgb="FF00B050"/>
                </patternFill>
              </fill>
            </x14:dxf>
          </x14:cfRule>
          <xm:sqref>I17:I19</xm:sqref>
        </x14:conditionalFormatting>
        <x14:conditionalFormatting xmlns:xm="http://schemas.microsoft.com/office/excel/2006/main">
          <x14:cfRule type="cellIs" priority="361" operator="equal" id="{8E6049BF-C2E7-46D4-B67D-5EBBED111C5D}">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62" operator="equal" id="{BF47884C-C0E0-4A33-A193-95CDE3ACC0FC}">
            <xm:f>'https://beisgov.sharepoint.com/Users/db24/Desktop/[Copy of ED12678_MCA_Energy crops_v1.0_DRAFT_Partners SC UTG v4 19092019.xlsx]Legend'!#REF!</xm:f>
            <x14:dxf>
              <fill>
                <patternFill>
                  <bgColor theme="7" tint="0.39994506668294322"/>
                </patternFill>
              </fill>
            </x14:dxf>
          </x14:cfRule>
          <x14:cfRule type="cellIs" priority="363" operator="equal" id="{CC1B6342-BE79-470D-87EE-553EE0B63BC2}">
            <xm:f>'https://beisgov.sharepoint.com/Users/db24/Desktop/[Copy of ED12678_MCA_Energy crops_v1.0_DRAFT_Partners SC UTG v4 19092019.xlsx]Legend'!#REF!</xm:f>
            <x14:dxf>
              <fill>
                <patternFill>
                  <bgColor rgb="FFFF0000"/>
                </patternFill>
              </fill>
            </x14:dxf>
          </x14:cfRule>
          <x14:cfRule type="cellIs" priority="364" operator="equal" id="{48DF1F59-08C6-4D51-96F4-0CA3C9B05690}">
            <xm:f>'https://beisgov.sharepoint.com/Users/db24/Desktop/[Copy of ED12678_MCA_Energy crops_v1.0_DRAFT_Partners SC UTG v4 19092019.xlsx]Legend'!#REF!</xm:f>
            <x14:dxf>
              <fill>
                <patternFill>
                  <bgColor rgb="FF00B050"/>
                </patternFill>
              </fill>
            </x14:dxf>
          </x14:cfRule>
          <xm:sqref>N17:N19</xm:sqref>
        </x14:conditionalFormatting>
        <x14:conditionalFormatting xmlns:xm="http://schemas.microsoft.com/office/excel/2006/main">
          <x14:cfRule type="cellIs" priority="357" operator="equal" id="{50E1E7E9-10FF-4E20-AD71-90EE96CE2B84}">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58" operator="equal" id="{A5F8EA5E-298F-4D16-8FB7-8F803F553ADC}">
            <xm:f>'https://beisgov.sharepoint.com/Users/db24/Desktop/[Copy of ED12678_MCA_Energy crops_v1.0_DRAFT_Partners SC UTG v4 19092019.xlsx]Legend'!#REF!</xm:f>
            <x14:dxf>
              <fill>
                <patternFill>
                  <bgColor theme="7" tint="0.39994506668294322"/>
                </patternFill>
              </fill>
            </x14:dxf>
          </x14:cfRule>
          <x14:cfRule type="cellIs" priority="359" operator="equal" id="{AB96EC96-745F-4E02-8546-C716A7A9EFD4}">
            <xm:f>'https://beisgov.sharepoint.com/Users/db24/Desktop/[Copy of ED12678_MCA_Energy crops_v1.0_DRAFT_Partners SC UTG v4 19092019.xlsx]Legend'!#REF!</xm:f>
            <x14:dxf>
              <fill>
                <patternFill>
                  <bgColor rgb="FFFF0000"/>
                </patternFill>
              </fill>
            </x14:dxf>
          </x14:cfRule>
          <x14:cfRule type="cellIs" priority="360" operator="equal" id="{A00F1EE0-7245-468C-9EE1-365EB64E8924}">
            <xm:f>'https://beisgov.sharepoint.com/Users/db24/Desktop/[Copy of ED12678_MCA_Energy crops_v1.0_DRAFT_Partners SC UTG v4 19092019.xlsx]Legend'!#REF!</xm:f>
            <x14:dxf>
              <fill>
                <patternFill>
                  <bgColor rgb="FF00B050"/>
                </patternFill>
              </fill>
            </x14:dxf>
          </x14:cfRule>
          <xm:sqref>G22</xm:sqref>
        </x14:conditionalFormatting>
        <x14:conditionalFormatting xmlns:xm="http://schemas.microsoft.com/office/excel/2006/main">
          <x14:cfRule type="cellIs" priority="353" operator="equal" id="{B71835B5-7158-44FE-84BC-8B1A7A61EE82}">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54" operator="equal" id="{90834D94-09E4-47D7-A959-32BF2477C38F}">
            <xm:f>'https://beisgov.sharepoint.com/Users/db24/Desktop/[Copy of ED12678_MCA_Energy crops_v1.0_DRAFT_Partners SC UTG v4 19092019.xlsx]Legend'!#REF!</xm:f>
            <x14:dxf>
              <fill>
                <patternFill>
                  <bgColor theme="7" tint="0.39994506668294322"/>
                </patternFill>
              </fill>
            </x14:dxf>
          </x14:cfRule>
          <x14:cfRule type="cellIs" priority="355" operator="equal" id="{A34A101A-54B4-4FD3-8FEE-879695F58C4C}">
            <xm:f>'https://beisgov.sharepoint.com/Users/db24/Desktop/[Copy of ED12678_MCA_Energy crops_v1.0_DRAFT_Partners SC UTG v4 19092019.xlsx]Legend'!#REF!</xm:f>
            <x14:dxf>
              <fill>
                <patternFill>
                  <bgColor rgb="FFFF0000"/>
                </patternFill>
              </fill>
            </x14:dxf>
          </x14:cfRule>
          <x14:cfRule type="cellIs" priority="356" operator="equal" id="{6C804DE4-4BD7-48C0-B6CE-B1C35F4C7FE8}">
            <xm:f>'https://beisgov.sharepoint.com/Users/db24/Desktop/[Copy of ED12678_MCA_Energy crops_v1.0_DRAFT_Partners SC UTG v4 19092019.xlsx]Legend'!#REF!</xm:f>
            <x14:dxf>
              <fill>
                <patternFill>
                  <bgColor rgb="FF00B050"/>
                </patternFill>
              </fill>
            </x14:dxf>
          </x14:cfRule>
          <xm:sqref>I20 I22</xm:sqref>
        </x14:conditionalFormatting>
        <x14:conditionalFormatting xmlns:xm="http://schemas.microsoft.com/office/excel/2006/main">
          <x14:cfRule type="cellIs" priority="349" operator="equal" id="{2AB03EC4-94AD-4734-B22A-F58F0FAE601A}">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50" operator="equal" id="{FE3F35DB-6036-4BA4-8280-7522BEF16F3E}">
            <xm:f>'https://beisgov.sharepoint.com/Users/db24/Desktop/[Copy of ED12678_MCA_Energy crops_v1.0_DRAFT_Partners SC UTG v4 19092019.xlsx]Legend'!#REF!</xm:f>
            <x14:dxf>
              <fill>
                <patternFill>
                  <bgColor theme="7" tint="0.39994506668294322"/>
                </patternFill>
              </fill>
            </x14:dxf>
          </x14:cfRule>
          <x14:cfRule type="cellIs" priority="351" operator="equal" id="{14752B53-0E32-4612-808B-DE5B70DFC05F}">
            <xm:f>'https://beisgov.sharepoint.com/Users/db24/Desktop/[Copy of ED12678_MCA_Energy crops_v1.0_DRAFT_Partners SC UTG v4 19092019.xlsx]Legend'!#REF!</xm:f>
            <x14:dxf>
              <fill>
                <patternFill>
                  <bgColor rgb="FFFF0000"/>
                </patternFill>
              </fill>
            </x14:dxf>
          </x14:cfRule>
          <x14:cfRule type="cellIs" priority="352" operator="equal" id="{96825AD7-4C75-4C41-BAB9-5EA52469C11E}">
            <xm:f>'https://beisgov.sharepoint.com/Users/db24/Desktop/[Copy of ED12678_MCA_Energy crops_v1.0_DRAFT_Partners SC UTG v4 19092019.xlsx]Legend'!#REF!</xm:f>
            <x14:dxf>
              <fill>
                <patternFill>
                  <bgColor rgb="FF00B050"/>
                </patternFill>
              </fill>
            </x14:dxf>
          </x14:cfRule>
          <xm:sqref>G23:G25</xm:sqref>
        </x14:conditionalFormatting>
        <x14:conditionalFormatting xmlns:xm="http://schemas.microsoft.com/office/excel/2006/main">
          <x14:cfRule type="cellIs" priority="345" operator="equal" id="{06FF9EFE-B26B-4BD8-8F22-5832B1E9EE48}">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46" operator="equal" id="{83225806-0564-449D-B7F7-7133892539AD}">
            <xm:f>'https://beisgov.sharepoint.com/Users/db24/Desktop/[Copy of ED12678_MCA_Energy crops_v1.0_DRAFT_Partners SC UTG v4 19092019.xlsx]Legend'!#REF!</xm:f>
            <x14:dxf>
              <fill>
                <patternFill>
                  <bgColor theme="7" tint="0.39994506668294322"/>
                </patternFill>
              </fill>
            </x14:dxf>
          </x14:cfRule>
          <x14:cfRule type="cellIs" priority="347" operator="equal" id="{13D66CD3-BF19-4631-8332-252C19BC3C28}">
            <xm:f>'https://beisgov.sharepoint.com/Users/db24/Desktop/[Copy of ED12678_MCA_Energy crops_v1.0_DRAFT_Partners SC UTG v4 19092019.xlsx]Legend'!#REF!</xm:f>
            <x14:dxf>
              <fill>
                <patternFill>
                  <bgColor rgb="FFFF0000"/>
                </patternFill>
              </fill>
            </x14:dxf>
          </x14:cfRule>
          <x14:cfRule type="cellIs" priority="348" operator="equal" id="{2687AEFE-8ED9-406B-9878-25DBC62511F0}">
            <xm:f>'https://beisgov.sharepoint.com/Users/db24/Desktop/[Copy of ED12678_MCA_Energy crops_v1.0_DRAFT_Partners SC UTG v4 19092019.xlsx]Legend'!#REF!</xm:f>
            <x14:dxf>
              <fill>
                <patternFill>
                  <bgColor rgb="FF00B050"/>
                </patternFill>
              </fill>
            </x14:dxf>
          </x14:cfRule>
          <xm:sqref>I23:I25</xm:sqref>
        </x14:conditionalFormatting>
        <x14:conditionalFormatting xmlns:xm="http://schemas.microsoft.com/office/excel/2006/main">
          <x14:cfRule type="cellIs" priority="341" operator="equal" id="{030FBCC3-17D7-4F41-9D0A-669AFC2B76EE}">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42" operator="equal" id="{B48245A5-43FE-4429-8E62-C04739423920}">
            <xm:f>'https://beisgov.sharepoint.com/Users/db24/Desktop/[Copy of ED12678_MCA_Energy crops_v1.0_DRAFT_Partners SC UTG v4 19092019.xlsx]Legend'!#REF!</xm:f>
            <x14:dxf>
              <fill>
                <patternFill>
                  <bgColor theme="7" tint="0.39994506668294322"/>
                </patternFill>
              </fill>
            </x14:dxf>
          </x14:cfRule>
          <x14:cfRule type="cellIs" priority="343" operator="equal" id="{A833C227-27D3-455A-B513-404D0A92FC15}">
            <xm:f>'https://beisgov.sharepoint.com/Users/db24/Desktop/[Copy of ED12678_MCA_Energy crops_v1.0_DRAFT_Partners SC UTG v4 19092019.xlsx]Legend'!#REF!</xm:f>
            <x14:dxf>
              <fill>
                <patternFill>
                  <bgColor rgb="FFFF0000"/>
                </patternFill>
              </fill>
            </x14:dxf>
          </x14:cfRule>
          <x14:cfRule type="cellIs" priority="344" operator="equal" id="{2FD845C0-0298-4B5A-ACA9-99B7ABF45778}">
            <xm:f>'https://beisgov.sharepoint.com/Users/db24/Desktop/[Copy of ED12678_MCA_Energy crops_v1.0_DRAFT_Partners SC UTG v4 19092019.xlsx]Legend'!#REF!</xm:f>
            <x14:dxf>
              <fill>
                <patternFill>
                  <bgColor rgb="FF00B050"/>
                </patternFill>
              </fill>
            </x14:dxf>
          </x14:cfRule>
          <xm:sqref>N23:N25</xm:sqref>
        </x14:conditionalFormatting>
        <x14:conditionalFormatting xmlns:xm="http://schemas.microsoft.com/office/excel/2006/main">
          <x14:cfRule type="cellIs" priority="337" operator="equal" id="{A04BB552-C20E-4E4A-8D08-F66C09FC2D2F}">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38" operator="equal" id="{2A5EF768-57A3-487C-8D98-B39CF4E00C0C}">
            <xm:f>'https://beisgov.sharepoint.com/Users/db24/Desktop/[Copy of ED12678_MCA_Energy crops_v1.0_DRAFT_Partners SC UTG v4 19092019.xlsx]Legend'!#REF!</xm:f>
            <x14:dxf>
              <fill>
                <patternFill>
                  <bgColor theme="7" tint="0.39994506668294322"/>
                </patternFill>
              </fill>
            </x14:dxf>
          </x14:cfRule>
          <x14:cfRule type="cellIs" priority="339" operator="equal" id="{9D713FB2-6454-4624-8544-B232157AD6C1}">
            <xm:f>'https://beisgov.sharepoint.com/Users/db24/Desktop/[Copy of ED12678_MCA_Energy crops_v1.0_DRAFT_Partners SC UTG v4 19092019.xlsx]Legend'!#REF!</xm:f>
            <x14:dxf>
              <fill>
                <patternFill>
                  <bgColor rgb="FFFF0000"/>
                </patternFill>
              </fill>
            </x14:dxf>
          </x14:cfRule>
          <x14:cfRule type="cellIs" priority="340" operator="equal" id="{57B8A61D-DDD6-4887-A342-1DD04F5769AD}">
            <xm:f>'https://beisgov.sharepoint.com/Users/db24/Desktop/[Copy of ED12678_MCA_Energy crops_v1.0_DRAFT_Partners SC UTG v4 19092019.xlsx]Legend'!#REF!</xm:f>
            <x14:dxf>
              <fill>
                <patternFill>
                  <bgColor rgb="FF00B050"/>
                </patternFill>
              </fill>
            </x14:dxf>
          </x14:cfRule>
          <xm:sqref>I26:I27</xm:sqref>
        </x14:conditionalFormatting>
        <x14:conditionalFormatting xmlns:xm="http://schemas.microsoft.com/office/excel/2006/main">
          <x14:cfRule type="cellIs" priority="333" operator="equal" id="{82D65BFF-9428-4316-8BF7-44AD09378A37}">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34" operator="equal" id="{A6743895-DA6E-4885-8179-E0ADC3B93DCE}">
            <xm:f>'https://beisgov.sharepoint.com/Users/db24/Desktop/[Copy of ED12678_MCA_Energy crops_v1.0_DRAFT_Partners SC UTG v4 19092019.xlsx]Legend'!#REF!</xm:f>
            <x14:dxf>
              <fill>
                <patternFill>
                  <bgColor theme="7" tint="0.39994506668294322"/>
                </patternFill>
              </fill>
            </x14:dxf>
          </x14:cfRule>
          <x14:cfRule type="cellIs" priority="335" operator="equal" id="{802649B4-D325-4CE2-863C-7139A71A2A97}">
            <xm:f>'https://beisgov.sharepoint.com/Users/db24/Desktop/[Copy of ED12678_MCA_Energy crops_v1.0_DRAFT_Partners SC UTG v4 19092019.xlsx]Legend'!#REF!</xm:f>
            <x14:dxf>
              <fill>
                <patternFill>
                  <bgColor rgb="FFFF0000"/>
                </patternFill>
              </fill>
            </x14:dxf>
          </x14:cfRule>
          <x14:cfRule type="cellIs" priority="336" operator="equal" id="{42EB6B11-B948-45F6-937E-583C2ECCA520}">
            <xm:f>'https://beisgov.sharepoint.com/Users/db24/Desktop/[Copy of ED12678_MCA_Energy crops_v1.0_DRAFT_Partners SC UTG v4 19092019.xlsx]Legend'!#REF!</xm:f>
            <x14:dxf>
              <fill>
                <patternFill>
                  <bgColor rgb="FF00B050"/>
                </patternFill>
              </fill>
            </x14:dxf>
          </x14:cfRule>
          <xm:sqref>N26:N27</xm:sqref>
        </x14:conditionalFormatting>
        <x14:conditionalFormatting xmlns:xm="http://schemas.microsoft.com/office/excel/2006/main">
          <x14:cfRule type="cellIs" priority="305" operator="equal" id="{13770265-5E46-46EE-ACEC-EDA1F29E1932}">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06" operator="equal" id="{C6EA1952-3308-471C-9D15-3A94B7D10816}">
            <xm:f>'https://beisgov.sharepoint.com/Users/db24/Desktop/[Copy of ED12678_MCA_Energy crops_v1.0_DRAFT_Partners SC UTG v4 19092019.xlsx]Legend'!#REF!</xm:f>
            <x14:dxf>
              <fill>
                <patternFill>
                  <bgColor theme="7" tint="0.39994506668294322"/>
                </patternFill>
              </fill>
            </x14:dxf>
          </x14:cfRule>
          <x14:cfRule type="cellIs" priority="307" operator="equal" id="{27A6F0D9-A413-490E-A0D2-DCA30BCF4D70}">
            <xm:f>'https://beisgov.sharepoint.com/Users/db24/Desktop/[Copy of ED12678_MCA_Energy crops_v1.0_DRAFT_Partners SC UTG v4 19092019.xlsx]Legend'!#REF!</xm:f>
            <x14:dxf>
              <fill>
                <patternFill>
                  <bgColor rgb="FFFF0000"/>
                </patternFill>
              </fill>
            </x14:dxf>
          </x14:cfRule>
          <x14:cfRule type="cellIs" priority="308" operator="equal" id="{B80FF446-44CB-4CA2-B6E9-C04BDD46320B}">
            <xm:f>'https://beisgov.sharepoint.com/Users/db24/Desktop/[Copy of ED12678_MCA_Energy crops_v1.0_DRAFT_Partners SC UTG v4 19092019.xlsx]Legend'!#REF!</xm:f>
            <x14:dxf>
              <fill>
                <patternFill>
                  <bgColor rgb="FF00B050"/>
                </patternFill>
              </fill>
            </x14:dxf>
          </x14:cfRule>
          <xm:sqref>I33:I35</xm:sqref>
        </x14:conditionalFormatting>
        <x14:conditionalFormatting xmlns:xm="http://schemas.microsoft.com/office/excel/2006/main">
          <x14:cfRule type="cellIs" priority="301" operator="equal" id="{CBB34BCB-83F1-49EA-9D30-F51636D6D5B6}">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302" operator="equal" id="{B45AEBBF-E6F2-4C38-8EBA-F83D39894243}">
            <xm:f>'https://beisgov.sharepoint.com/Users/db24/Desktop/[Copy of ED12678_MCA_Energy crops_v1.0_DRAFT_Partners SC UTG v4 19092019.xlsx]Legend'!#REF!</xm:f>
            <x14:dxf>
              <fill>
                <patternFill>
                  <bgColor theme="7" tint="0.39994506668294322"/>
                </patternFill>
              </fill>
            </x14:dxf>
          </x14:cfRule>
          <x14:cfRule type="cellIs" priority="303" operator="equal" id="{7E007E66-D155-43CB-BF80-6D1F67450FCD}">
            <xm:f>'https://beisgov.sharepoint.com/Users/db24/Desktop/[Copy of ED12678_MCA_Energy crops_v1.0_DRAFT_Partners SC UTG v4 19092019.xlsx]Legend'!#REF!</xm:f>
            <x14:dxf>
              <fill>
                <patternFill>
                  <bgColor rgb="FFFF0000"/>
                </patternFill>
              </fill>
            </x14:dxf>
          </x14:cfRule>
          <x14:cfRule type="cellIs" priority="304" operator="equal" id="{E7D01C89-38C8-4566-8845-212527FD2B15}">
            <xm:f>'https://beisgov.sharepoint.com/Users/db24/Desktop/[Copy of ED12678_MCA_Energy crops_v1.0_DRAFT_Partners SC UTG v4 19092019.xlsx]Legend'!#REF!</xm:f>
            <x14:dxf>
              <fill>
                <patternFill>
                  <bgColor rgb="FF00B050"/>
                </patternFill>
              </fill>
            </x14:dxf>
          </x14:cfRule>
          <xm:sqref>N33</xm:sqref>
        </x14:conditionalFormatting>
        <x14:conditionalFormatting xmlns:xm="http://schemas.microsoft.com/office/excel/2006/main">
          <x14:cfRule type="cellIs" priority="289" operator="equal" id="{113EC396-0EE2-47FD-BF3C-B6626E71F1B8}">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90" operator="equal" id="{47288E9A-9D35-4CCA-9FC9-766D29446E31}">
            <xm:f>'https://beisgov.sharepoint.com/Users/db24/Desktop/[Copy of ED12678_MCA_Energy crops_v1.0_DRAFT_Partners SC UTG v4 19092019.xlsx]Legend'!#REF!</xm:f>
            <x14:dxf>
              <fill>
                <patternFill>
                  <bgColor theme="7" tint="0.39994506668294322"/>
                </patternFill>
              </fill>
            </x14:dxf>
          </x14:cfRule>
          <x14:cfRule type="cellIs" priority="291" operator="equal" id="{3B86FD78-70CF-4796-BB0A-DF77CB21250F}">
            <xm:f>'https://beisgov.sharepoint.com/Users/db24/Desktop/[Copy of ED12678_MCA_Energy crops_v1.0_DRAFT_Partners SC UTG v4 19092019.xlsx]Legend'!#REF!</xm:f>
            <x14:dxf>
              <fill>
                <patternFill>
                  <bgColor rgb="FFFF0000"/>
                </patternFill>
              </fill>
            </x14:dxf>
          </x14:cfRule>
          <x14:cfRule type="cellIs" priority="292" operator="equal" id="{6035952C-386C-42E6-842A-50EF8251A7FE}">
            <xm:f>'https://beisgov.sharepoint.com/Users/db24/Desktop/[Copy of ED12678_MCA_Energy crops_v1.0_DRAFT_Partners SC UTG v4 19092019.xlsx]Legend'!#REF!</xm:f>
            <x14:dxf>
              <fill>
                <patternFill>
                  <bgColor rgb="FF00B050"/>
                </patternFill>
              </fill>
            </x14:dxf>
          </x14:cfRule>
          <xm:sqref>I44</xm:sqref>
        </x14:conditionalFormatting>
        <x14:conditionalFormatting xmlns:xm="http://schemas.microsoft.com/office/excel/2006/main">
          <x14:cfRule type="cellIs" priority="277" operator="equal" id="{41ABD600-6235-4963-AB82-CA946A95CE66}">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78" operator="equal" id="{2013ACD8-AFED-48F9-A59C-2F8EA2A68034}">
            <xm:f>'https://beisgov.sharepoint.com/Users/db24/Desktop/[Copy of ED12678_MCA_Energy crops_v1.0_DRAFT_Partners SC UTG v4 19092019.xlsx]Legend'!#REF!</xm:f>
            <x14:dxf>
              <fill>
                <patternFill>
                  <bgColor theme="7" tint="0.39994506668294322"/>
                </patternFill>
              </fill>
            </x14:dxf>
          </x14:cfRule>
          <x14:cfRule type="cellIs" priority="279" operator="equal" id="{AB1D6435-CCD8-4D07-BB7F-3A65775512E6}">
            <xm:f>'https://beisgov.sharepoint.com/Users/db24/Desktop/[Copy of ED12678_MCA_Energy crops_v1.0_DRAFT_Partners SC UTG v4 19092019.xlsx]Legend'!#REF!</xm:f>
            <x14:dxf>
              <fill>
                <patternFill>
                  <bgColor rgb="FFFF0000"/>
                </patternFill>
              </fill>
            </x14:dxf>
          </x14:cfRule>
          <x14:cfRule type="cellIs" priority="280" operator="equal" id="{083C05D5-E464-41BD-88DB-15F1E885FB6D}">
            <xm:f>'https://beisgov.sharepoint.com/Users/db24/Desktop/[Copy of ED12678_MCA_Energy crops_v1.0_DRAFT_Partners SC UTG v4 19092019.xlsx]Legend'!#REF!</xm:f>
            <x14:dxf>
              <fill>
                <patternFill>
                  <bgColor rgb="FF00B050"/>
                </patternFill>
              </fill>
            </x14:dxf>
          </x14:cfRule>
          <xm:sqref>G46:G48</xm:sqref>
        </x14:conditionalFormatting>
        <x14:conditionalFormatting xmlns:xm="http://schemas.microsoft.com/office/excel/2006/main">
          <x14:cfRule type="cellIs" priority="273" operator="equal" id="{C99CADFF-2E6D-4748-8162-AC05880A8369}">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74" operator="equal" id="{BA22FB95-D492-459C-802E-034632A9AA84}">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75" operator="equal" id="{A3B5168D-F487-428A-BCCB-458842543A16}">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76" operator="equal" id="{0F000E7F-50A2-420F-B0B4-B17605A56997}">
            <xm:f>'https://forestresearch-my.sharepoint.com/personal/geoff_hogan_forestresearch_gov_uk/Documents/Documents/HomeDrive/Documents/Projects/BEIS ISBF/Task 2/[ED12678_MCA_Energy crops_v1.3_DRAFT_dbsc.xlsx]Legend'!#REF!</xm:f>
            <x14:dxf>
              <fill>
                <patternFill>
                  <bgColor rgb="FF00B050"/>
                </patternFill>
              </fill>
            </x14:dxf>
          </x14:cfRule>
          <xm:sqref>D9</xm:sqref>
        </x14:conditionalFormatting>
        <x14:conditionalFormatting xmlns:xm="http://schemas.microsoft.com/office/excel/2006/main">
          <x14:cfRule type="cellIs" priority="269" operator="equal" id="{0ADC1553-BF59-4BD3-87D3-A37125E09463}">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70" operator="equal" id="{36B68E7A-0834-49B0-95B7-23E1B0BE74F8}">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71" operator="equal" id="{CA9399D3-FE56-4783-84B5-DE19B88CCBB0}">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72" operator="equal" id="{BA3E7BA0-6434-4B1A-901D-1E426D5A6751}">
            <xm:f>'https://forestresearch-my.sharepoint.com/personal/geoff_hogan_forestresearch_gov_uk/Documents/Documents/HomeDrive/Documents/Projects/BEIS ISBF/Task 2/[ED12678_MCA_Energy crops_v1.3_DRAFT_dbsc.xlsx]Legend'!#REF!</xm:f>
            <x14:dxf>
              <fill>
                <patternFill>
                  <bgColor rgb="FF00B050"/>
                </patternFill>
              </fill>
            </x14:dxf>
          </x14:cfRule>
          <xm:sqref>D11</xm:sqref>
        </x14:conditionalFormatting>
        <x14:conditionalFormatting xmlns:xm="http://schemas.microsoft.com/office/excel/2006/main">
          <x14:cfRule type="cellIs" priority="257" operator="equal" id="{E0AE096D-9BFA-41BF-AC1F-DBF2C6A9A389}">
            <xm:f>'https://beisgov.sharepoint.com/Users/db24/Documents/Comments from partners/[MCA_Forestry_v1.1_screening comments.xlsx]Legend'!#REF!</xm:f>
            <x14:dxf>
              <font>
                <color rgb="FF006100"/>
              </font>
              <fill>
                <patternFill>
                  <bgColor theme="9" tint="0.39994506668294322"/>
                </patternFill>
              </fill>
            </x14:dxf>
          </x14:cfRule>
          <x14:cfRule type="cellIs" priority="258" operator="equal" id="{F5AEE0D7-0D3E-4BFE-934A-746B094F5520}">
            <xm:f>'https://beisgov.sharepoint.com/Users/db24/Documents/Comments from partners/[MCA_Forestry_v1.1_screening comments.xlsx]Legend'!#REF!</xm:f>
            <x14:dxf>
              <fill>
                <patternFill>
                  <bgColor theme="7" tint="0.39994506668294322"/>
                </patternFill>
              </fill>
            </x14:dxf>
          </x14:cfRule>
          <x14:cfRule type="cellIs" priority="259" operator="equal" id="{98279AD1-C67D-493B-B709-BEEE0C06E308}">
            <xm:f>'https://beisgov.sharepoint.com/Users/db24/Documents/Comments from partners/[MCA_Forestry_v1.1_screening comments.xlsx]Legend'!#REF!</xm:f>
            <x14:dxf>
              <fill>
                <patternFill>
                  <bgColor rgb="FFFF0000"/>
                </patternFill>
              </fill>
            </x14:dxf>
          </x14:cfRule>
          <x14:cfRule type="cellIs" priority="260" operator="equal" id="{11C13C3E-459B-497B-99D6-67F79FAA4550}">
            <xm:f>'https://beisgov.sharepoint.com/Users/db24/Documents/Comments from partners/[MCA_Forestry_v1.1_screening comments.xlsx]Legend'!#REF!</xm:f>
            <x14:dxf>
              <fill>
                <patternFill>
                  <bgColor rgb="FF00B050"/>
                </patternFill>
              </fill>
            </x14:dxf>
          </x14:cfRule>
          <xm:sqref>O10:P10</xm:sqref>
        </x14:conditionalFormatting>
        <x14:conditionalFormatting xmlns:xm="http://schemas.microsoft.com/office/excel/2006/main">
          <x14:cfRule type="cellIs" priority="253" operator="equal" id="{8E15A1F1-6E30-4858-9355-05F50C9CE7C3}">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54" operator="equal" id="{8F272DF7-4DBF-4E04-A5E5-2AF42F5EB9A2}">
            <xm:f>'https://beisgov.sharepoint.com/Users/db24/Desktop/[Copy of ED12678_MCA_Energy crops_v1.0_DRAFT_Partners SC UTG v4 19092019.xlsx]Legend'!#REF!</xm:f>
            <x14:dxf>
              <fill>
                <patternFill>
                  <bgColor theme="7" tint="0.39994506668294322"/>
                </patternFill>
              </fill>
            </x14:dxf>
          </x14:cfRule>
          <x14:cfRule type="cellIs" priority="255" operator="equal" id="{F92919CC-E1C0-497E-8883-99B4932A57DA}">
            <xm:f>'https://beisgov.sharepoint.com/Users/db24/Desktop/[Copy of ED12678_MCA_Energy crops_v1.0_DRAFT_Partners SC UTG v4 19092019.xlsx]Legend'!#REF!</xm:f>
            <x14:dxf>
              <fill>
                <patternFill>
                  <bgColor rgb="FFFF0000"/>
                </patternFill>
              </fill>
            </x14:dxf>
          </x14:cfRule>
          <x14:cfRule type="cellIs" priority="256" operator="equal" id="{4052222D-A9F2-45A2-96D9-A280091D1A4B}">
            <xm:f>'https://beisgov.sharepoint.com/Users/db24/Desktop/[Copy of ED12678_MCA_Energy crops_v1.0_DRAFT_Partners SC UTG v4 19092019.xlsx]Legend'!#REF!</xm:f>
            <x14:dxf>
              <fill>
                <patternFill>
                  <bgColor rgb="FF00B050"/>
                </patternFill>
              </fill>
            </x14:dxf>
          </x14:cfRule>
          <xm:sqref>I10:K10</xm:sqref>
        </x14:conditionalFormatting>
        <x14:conditionalFormatting xmlns:xm="http://schemas.microsoft.com/office/excel/2006/main">
          <x14:cfRule type="cellIs" priority="249" operator="equal" id="{78C8FC11-2B3E-4651-8071-AC161ECC5482}">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50" operator="equal" id="{F44EA92B-9BCA-4A47-9D88-BE3A59073350}">
            <xm:f>'https://beisgov.sharepoint.com/Users/db24/Desktop/[Copy of ED12678_MCA_Energy crops_v1.0_DRAFT_Partners SC UTG v4 19092019.xlsx]Legend'!#REF!</xm:f>
            <x14:dxf>
              <fill>
                <patternFill>
                  <bgColor theme="7" tint="0.39994506668294322"/>
                </patternFill>
              </fill>
            </x14:dxf>
          </x14:cfRule>
          <x14:cfRule type="cellIs" priority="251" operator="equal" id="{087CDB19-FAE0-4904-B57E-48133EE943D9}">
            <xm:f>'https://beisgov.sharepoint.com/Users/db24/Desktop/[Copy of ED12678_MCA_Energy crops_v1.0_DRAFT_Partners SC UTG v4 19092019.xlsx]Legend'!#REF!</xm:f>
            <x14:dxf>
              <fill>
                <patternFill>
                  <bgColor rgb="FFFF0000"/>
                </patternFill>
              </fill>
            </x14:dxf>
          </x14:cfRule>
          <x14:cfRule type="cellIs" priority="252" operator="equal" id="{4895C30A-B78B-4351-B856-29142966A927}">
            <xm:f>'https://beisgov.sharepoint.com/Users/db24/Desktop/[Copy of ED12678_MCA_Energy crops_v1.0_DRAFT_Partners SC UTG v4 19092019.xlsx]Legend'!#REF!</xm:f>
            <x14:dxf>
              <fill>
                <patternFill>
                  <bgColor rgb="FF00B050"/>
                </patternFill>
              </fill>
            </x14:dxf>
          </x14:cfRule>
          <xm:sqref>N10</xm:sqref>
        </x14:conditionalFormatting>
        <x14:conditionalFormatting xmlns:xm="http://schemas.microsoft.com/office/excel/2006/main">
          <x14:cfRule type="cellIs" priority="241" operator="equal" id="{519A9C99-DDB0-431B-AE55-D2202079F6DE}">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42" operator="equal" id="{A91E8250-AD48-43EC-9E38-D7B20A70A62A}">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43" operator="equal" id="{EB0C0506-E4D1-4E5D-97D2-6162E370C0C3}">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44" operator="equal" id="{0B9B6FF0-52F6-4878-8B91-2A1BD93F9379}">
            <xm:f>'https://forestresearch-my.sharepoint.com/personal/geoff_hogan_forestresearch_gov_uk/Documents/Documents/HomeDrive/Documents/Projects/BEIS ISBF/Task 2/[ED12678_MCA_Energy crops_v1.3_DRAFT_dbsc.xlsx]Legend'!#REF!</xm:f>
            <x14:dxf>
              <fill>
                <patternFill>
                  <bgColor rgb="FF00B050"/>
                </patternFill>
              </fill>
            </x14:dxf>
          </x14:cfRule>
          <xm:sqref>D13:D14</xm:sqref>
        </x14:conditionalFormatting>
        <x14:conditionalFormatting xmlns:xm="http://schemas.microsoft.com/office/excel/2006/main">
          <x14:cfRule type="cellIs" priority="237" operator="equal" id="{A631BD78-2DDC-4F94-8DF5-32E1B4CB430A}">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38" operator="equal" id="{E86EF970-0A52-43DF-BEF0-D3A6C27B47F0}">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39" operator="equal" id="{2CF7F3C4-657B-4439-B0A4-DB20FD113AA2}">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40" operator="equal" id="{1DA08D3F-C572-4B69-A137-F3B897F6AFEA}">
            <xm:f>'https://forestresearch-my.sharepoint.com/personal/geoff_hogan_forestresearch_gov_uk/Documents/Documents/HomeDrive/Documents/Projects/BEIS ISBF/Task 2/[ED12678_MCA_Energy crops_v1.3_DRAFT_dbsc.xlsx]Legend'!#REF!</xm:f>
            <x14:dxf>
              <fill>
                <patternFill>
                  <bgColor rgb="FF00B050"/>
                </patternFill>
              </fill>
            </x14:dxf>
          </x14:cfRule>
          <xm:sqref>E16</xm:sqref>
        </x14:conditionalFormatting>
        <x14:conditionalFormatting xmlns:xm="http://schemas.microsoft.com/office/excel/2006/main">
          <x14:cfRule type="cellIs" priority="233" operator="equal" id="{B4B7E2D9-7DCA-432B-9F8D-52BBEC12E6BF}">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34" operator="equal" id="{2BD4A431-8296-4717-9D6F-6FBED1398C0D}">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35" operator="equal" id="{767347A7-107E-4B50-8C0B-9D43B23456F8}">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36" operator="equal" id="{C31A7F9D-A2D1-4690-8594-D5CCCA55584A}">
            <xm:f>'https://forestresearch-my.sharepoint.com/personal/geoff_hogan_forestresearch_gov_uk/Documents/Documents/HomeDrive/Documents/Projects/BEIS ISBF/Task 2/[ED12678_MCA_Energy crops_v1.3_DRAFT_dbsc.xlsx]Legend'!#REF!</xm:f>
            <x14:dxf>
              <fill>
                <patternFill>
                  <bgColor rgb="FF00B050"/>
                </patternFill>
              </fill>
            </x14:dxf>
          </x14:cfRule>
          <xm:sqref>J16</xm:sqref>
        </x14:conditionalFormatting>
        <x14:conditionalFormatting xmlns:xm="http://schemas.microsoft.com/office/excel/2006/main">
          <x14:cfRule type="cellIs" priority="229" operator="equal" id="{CE83764E-6D0D-41CD-9C80-07383A0C9AC2}">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30" operator="equal" id="{7175C576-4157-45A5-9381-4455D9C7F609}">
            <xm:f>'https://beisgov.sharepoint.com/Users/db24/Desktop/[Copy of ED12678_MCA_Energy crops_v1.0_DRAFT_Partners SC UTG v4 19092019.xlsx]Legend'!#REF!</xm:f>
            <x14:dxf>
              <fill>
                <patternFill>
                  <bgColor theme="7" tint="0.39994506668294322"/>
                </patternFill>
              </fill>
            </x14:dxf>
          </x14:cfRule>
          <x14:cfRule type="cellIs" priority="231" operator="equal" id="{E4B2E9F2-80D6-4EAB-A203-A3C68D45A654}">
            <xm:f>'https://beisgov.sharepoint.com/Users/db24/Desktop/[Copy of ED12678_MCA_Energy crops_v1.0_DRAFT_Partners SC UTG v4 19092019.xlsx]Legend'!#REF!</xm:f>
            <x14:dxf>
              <fill>
                <patternFill>
                  <bgColor rgb="FFFF0000"/>
                </patternFill>
              </fill>
            </x14:dxf>
          </x14:cfRule>
          <x14:cfRule type="cellIs" priority="232" operator="equal" id="{2C28E7DF-0452-4520-8AF3-562456C92EE7}">
            <xm:f>'https://beisgov.sharepoint.com/Users/db24/Desktop/[Copy of ED12678_MCA_Energy crops_v1.0_DRAFT_Partners SC UTG v4 19092019.xlsx]Legend'!#REF!</xm:f>
            <x14:dxf>
              <fill>
                <patternFill>
                  <bgColor rgb="FF00B050"/>
                </patternFill>
              </fill>
            </x14:dxf>
          </x14:cfRule>
          <xm:sqref>I16</xm:sqref>
        </x14:conditionalFormatting>
        <x14:conditionalFormatting xmlns:xm="http://schemas.microsoft.com/office/excel/2006/main">
          <x14:cfRule type="cellIs" priority="225" operator="equal" id="{3520E173-340D-4303-86D1-697E81DF20CD}">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26" operator="equal" id="{8B976798-AB4E-466C-8F00-1103549BA856}">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27" operator="equal" id="{14F0F655-AF0D-447A-A173-105B2906E038}">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28" operator="equal" id="{593D997D-1557-409F-AA36-F47A6F7D1FF0}">
            <xm:f>'https://forestresearch-my.sharepoint.com/personal/geoff_hogan_forestresearch_gov_uk/Documents/Documents/HomeDrive/Documents/Projects/BEIS ISBF/Task 2/[ED12678_MCA_Energy crops_v1.3_DRAFT_dbsc.xlsx]Legend'!#REF!</xm:f>
            <x14:dxf>
              <fill>
                <patternFill>
                  <bgColor rgb="FF00B050"/>
                </patternFill>
              </fill>
            </x14:dxf>
          </x14:cfRule>
          <xm:sqref>D18</xm:sqref>
        </x14:conditionalFormatting>
        <x14:conditionalFormatting xmlns:xm="http://schemas.microsoft.com/office/excel/2006/main">
          <x14:cfRule type="cellIs" priority="221" operator="equal" id="{A0AC2318-D0CD-466C-8D19-22F854022B39}">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22" operator="equal" id="{277BE8C9-54FF-49D2-87FE-7C2F4924B5B1}">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23" operator="equal" id="{C428B488-BE89-44B2-9ECB-E27C15ECD1A0}">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24" operator="equal" id="{9538B3C6-8DDD-44B1-8F03-14D646B334EE}">
            <xm:f>'https://forestresearch-my.sharepoint.com/personal/geoff_hogan_forestresearch_gov_uk/Documents/Documents/HomeDrive/Documents/Projects/BEIS ISBF/Task 2/[ED12678_MCA_Energy crops_v1.3_DRAFT_dbsc.xlsx]Legend'!#REF!</xm:f>
            <x14:dxf>
              <fill>
                <patternFill>
                  <bgColor rgb="FF00B050"/>
                </patternFill>
              </fill>
            </x14:dxf>
          </x14:cfRule>
          <xm:sqref>J21</xm:sqref>
        </x14:conditionalFormatting>
        <x14:conditionalFormatting xmlns:xm="http://schemas.microsoft.com/office/excel/2006/main">
          <x14:cfRule type="cellIs" priority="217" operator="equal" id="{DF3092CF-57C5-41EF-8983-E4C153629CB0}">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218" operator="equal" id="{B619AC57-6415-4351-AD3A-8C71E5699174}">
            <xm:f>'https://beisgov.sharepoint.com/Users/db24/Desktop/[Copy of ED12678_MCA_Energy crops_v1.0_DRAFT_Partners SC UTG v4 19092019.xlsx]Legend'!#REF!</xm:f>
            <x14:dxf>
              <fill>
                <patternFill>
                  <bgColor theme="7" tint="0.39994506668294322"/>
                </patternFill>
              </fill>
            </x14:dxf>
          </x14:cfRule>
          <x14:cfRule type="cellIs" priority="219" operator="equal" id="{FA0B5B1D-4B49-4ADD-8C60-839AC8D278FD}">
            <xm:f>'https://beisgov.sharepoint.com/Users/db24/Desktop/[Copy of ED12678_MCA_Energy crops_v1.0_DRAFT_Partners SC UTG v4 19092019.xlsx]Legend'!#REF!</xm:f>
            <x14:dxf>
              <fill>
                <patternFill>
                  <bgColor rgb="FFFF0000"/>
                </patternFill>
              </fill>
            </x14:dxf>
          </x14:cfRule>
          <x14:cfRule type="cellIs" priority="220" operator="equal" id="{91115131-EE2A-4300-970D-87CCD1855F2A}">
            <xm:f>'https://beisgov.sharepoint.com/Users/db24/Desktop/[Copy of ED12678_MCA_Energy crops_v1.0_DRAFT_Partners SC UTG v4 19092019.xlsx]Legend'!#REF!</xm:f>
            <x14:dxf>
              <fill>
                <patternFill>
                  <bgColor rgb="FF00B050"/>
                </patternFill>
              </fill>
            </x14:dxf>
          </x14:cfRule>
          <xm:sqref>I21</xm:sqref>
        </x14:conditionalFormatting>
        <x14:conditionalFormatting xmlns:xm="http://schemas.microsoft.com/office/excel/2006/main">
          <x14:cfRule type="cellIs" priority="193" operator="equal" id="{F04011D0-9624-4C8D-BE69-0EFFEF36EC12}">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94" operator="equal" id="{E95F7D81-1CFC-446A-9036-13D32CD36E75}">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95" operator="equal" id="{0072A062-F411-4380-AEED-5531779A058B}">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96" operator="equal" id="{CAFED31C-A373-4BA8-BA8B-7E6298B968EE}">
            <xm:f>'https://forestresearch-my.sharepoint.com/personal/geoff_hogan_forestresearch_gov_uk/Documents/Documents/HomeDrive/Documents/Projects/BEIS ISBF/Task 2/[ED12678_MCA_Energy crops_v1.3_DRAFT_dbsc.xlsx]Legend'!#REF!</xm:f>
            <x14:dxf>
              <fill>
                <patternFill>
                  <bgColor rgb="FF00B050"/>
                </patternFill>
              </fill>
            </x14:dxf>
          </x14:cfRule>
          <xm:sqref>E38</xm:sqref>
        </x14:conditionalFormatting>
        <x14:conditionalFormatting xmlns:xm="http://schemas.microsoft.com/office/excel/2006/main">
          <x14:cfRule type="cellIs" priority="197" operator="equal" id="{C646D623-1EC3-47E6-BC47-DEC0AA0F1427}">
            <xm:f>'https://beisgov.sharepoint.com/Users/db24/Documents/Comments from partners/[MCA_Forestry_v1.1_screening comments.xlsx]Legend'!#REF!</xm:f>
            <x14:dxf>
              <font>
                <color rgb="FF006100"/>
              </font>
              <fill>
                <patternFill>
                  <bgColor theme="9" tint="0.39994506668294322"/>
                </patternFill>
              </fill>
            </x14:dxf>
          </x14:cfRule>
          <x14:cfRule type="cellIs" priority="198" operator="equal" id="{AFF66E07-E5DB-43A5-85E7-967190B481DA}">
            <xm:f>'https://beisgov.sharepoint.com/Users/db24/Documents/Comments from partners/[MCA_Forestry_v1.1_screening comments.xlsx]Legend'!#REF!</xm:f>
            <x14:dxf>
              <fill>
                <patternFill>
                  <bgColor theme="7" tint="0.39994506668294322"/>
                </patternFill>
              </fill>
            </x14:dxf>
          </x14:cfRule>
          <x14:cfRule type="cellIs" priority="199" operator="equal" id="{C6FD22C7-B2C6-42F8-90E9-8B8981524D90}">
            <xm:f>'https://beisgov.sharepoint.com/Users/db24/Documents/Comments from partners/[MCA_Forestry_v1.1_screening comments.xlsx]Legend'!#REF!</xm:f>
            <x14:dxf>
              <fill>
                <patternFill>
                  <bgColor rgb="FFFF0000"/>
                </patternFill>
              </fill>
            </x14:dxf>
          </x14:cfRule>
          <x14:cfRule type="cellIs" priority="200" operator="equal" id="{F0A4D22B-D09F-4238-8F7F-A570A66A1A4A}">
            <xm:f>'https://beisgov.sharepoint.com/Users/db24/Documents/Comments from partners/[MCA_Forestry_v1.1_screening comments.xlsx]Legend'!#REF!</xm:f>
            <x14:dxf>
              <fill>
                <patternFill>
                  <bgColor rgb="FF00B050"/>
                </patternFill>
              </fill>
            </x14:dxf>
          </x14:cfRule>
          <xm:sqref>O39:P40</xm:sqref>
        </x14:conditionalFormatting>
        <x14:conditionalFormatting xmlns:xm="http://schemas.microsoft.com/office/excel/2006/main">
          <x14:cfRule type="cellIs" priority="181" operator="equal" id="{074F3C36-8CBA-4038-B3EC-89E1520CDE7A}">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82" operator="equal" id="{DFE02BD9-34E5-4779-9804-F7B447F86E2E}">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83" operator="equal" id="{15DA5476-6D17-45B5-A421-667B2454D5FA}">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84" operator="equal" id="{84E34B46-24BB-4106-AE61-2D785DFA9426}">
            <xm:f>'https://forestresearch-my.sharepoint.com/personal/geoff_hogan_forestresearch_gov_uk/Documents/Documents/HomeDrive/Documents/Projects/BEIS ISBF/Task 2/[ED12678_MCA_Energy crops_v1.3_DRAFT_dbsc.xlsx]Legend'!#REF!</xm:f>
            <x14:dxf>
              <fill>
                <patternFill>
                  <bgColor rgb="FF00B050"/>
                </patternFill>
              </fill>
            </x14:dxf>
          </x14:cfRule>
          <xm:sqref>G54</xm:sqref>
        </x14:conditionalFormatting>
        <x14:conditionalFormatting xmlns:xm="http://schemas.microsoft.com/office/excel/2006/main">
          <x14:cfRule type="cellIs" priority="177" operator="equal" id="{689B02DB-A640-4520-8711-B48258A78B14}">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78" operator="equal" id="{06F95B4F-D7CD-4079-96B6-0A48EB5530B6}">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79" operator="equal" id="{20668192-9D47-4977-9EC4-1383AFE1C0C0}">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80" operator="equal" id="{9D3C1FDB-911C-4CDD-B65F-CDAB629888AB}">
            <xm:f>'https://forestresearch-my.sharepoint.com/personal/geoff_hogan_forestresearch_gov_uk/Documents/Documents/HomeDrive/Documents/Projects/BEIS ISBF/Task 2/[ED12678_MCA_Energy crops_v1.3_DRAFT_dbsc.xlsx]Legend'!#REF!</xm:f>
            <x14:dxf>
              <fill>
                <patternFill>
                  <bgColor rgb="FF00B050"/>
                </patternFill>
              </fill>
            </x14:dxf>
          </x14:cfRule>
          <xm:sqref>G44</xm:sqref>
        </x14:conditionalFormatting>
        <x14:conditionalFormatting xmlns:xm="http://schemas.microsoft.com/office/excel/2006/main">
          <x14:cfRule type="cellIs" priority="173" operator="equal" id="{DDB9A6A3-B3F0-40AE-92F7-9B5BCA105323}">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74" operator="equal" id="{027B0BA9-200B-4919-AAAD-096939EDED9C}">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75" operator="equal" id="{1EFAB0A6-27AE-442E-B986-53AB1E0AEEAE}">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76" operator="equal" id="{7BC7DFAC-E1DD-4AA9-B706-08A6E9C814CB}">
            <xm:f>'https://forestresearch-my.sharepoint.com/personal/geoff_hogan_forestresearch_gov_uk/Documents/Documents/HomeDrive/Documents/Projects/BEIS ISBF/Task 2/[ED12678_MCA_Energy crops_v1.3_DRAFT_dbsc.xlsx]Legend'!#REF!</xm:f>
            <x14:dxf>
              <fill>
                <patternFill>
                  <bgColor rgb="FF00B050"/>
                </patternFill>
              </fill>
            </x14:dxf>
          </x14:cfRule>
          <xm:sqref>N44</xm:sqref>
        </x14:conditionalFormatting>
        <x14:conditionalFormatting xmlns:xm="http://schemas.microsoft.com/office/excel/2006/main">
          <x14:cfRule type="cellIs" priority="169" operator="equal" id="{6A5AED1D-E5F0-46B4-A564-E5A13D7ED9C4}">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70" operator="equal" id="{88E7072D-592C-4F71-9F3B-D0677B02C640}">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71" operator="equal" id="{EBB5D965-7245-4DAF-867F-2F499227F17E}">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72" operator="equal" id="{E6BBE006-8BFB-4F9F-BCEA-74F020228281}">
            <xm:f>'https://forestresearch-my.sharepoint.com/personal/geoff_hogan_forestresearch_gov_uk/Documents/Documents/HomeDrive/Documents/Projects/BEIS ISBF/Task 2/[ED12678_MCA_Energy crops_v1.3_DRAFT_dbsc.xlsx]Legend'!#REF!</xm:f>
            <x14:dxf>
              <fill>
                <patternFill>
                  <bgColor rgb="FF00B050"/>
                </patternFill>
              </fill>
            </x14:dxf>
          </x14:cfRule>
          <xm:sqref>N45:N56</xm:sqref>
        </x14:conditionalFormatting>
        <x14:conditionalFormatting xmlns:xm="http://schemas.microsoft.com/office/excel/2006/main">
          <x14:cfRule type="cellIs" priority="161" operator="equal" id="{655099D5-577F-435A-A58E-CDFC302E7F4C}">
            <xm:f>'https://beisgov.sharepoint.com/Users/db24/Documents/Comments from partners/[MCA_Forestry_v1.1_screening comments.xlsx]Legend'!#REF!</xm:f>
            <x14:dxf>
              <font>
                <color rgb="FF006100"/>
              </font>
              <fill>
                <patternFill>
                  <bgColor theme="9" tint="0.39994506668294322"/>
                </patternFill>
              </fill>
            </x14:dxf>
          </x14:cfRule>
          <x14:cfRule type="cellIs" priority="162" operator="equal" id="{0564E797-F7C3-44A7-8845-04D5DAB407E6}">
            <xm:f>'https://beisgov.sharepoint.com/Users/db24/Documents/Comments from partners/[MCA_Forestry_v1.1_screening comments.xlsx]Legend'!#REF!</xm:f>
            <x14:dxf>
              <fill>
                <patternFill>
                  <bgColor theme="7" tint="0.39994506668294322"/>
                </patternFill>
              </fill>
            </x14:dxf>
          </x14:cfRule>
          <x14:cfRule type="cellIs" priority="163" operator="equal" id="{8419315F-C63B-4EDB-9391-1041066E317A}">
            <xm:f>'https://beisgov.sharepoint.com/Users/db24/Documents/Comments from partners/[MCA_Forestry_v1.1_screening comments.xlsx]Legend'!#REF!</xm:f>
            <x14:dxf>
              <fill>
                <patternFill>
                  <bgColor rgb="FFFF0000"/>
                </patternFill>
              </fill>
            </x14:dxf>
          </x14:cfRule>
          <x14:cfRule type="cellIs" priority="164" operator="equal" id="{588D19C7-1F25-431C-B478-E24E984AF735}">
            <xm:f>'https://beisgov.sharepoint.com/Users/db24/Documents/Comments from partners/[MCA_Forestry_v1.1_screening comments.xlsx]Legend'!#REF!</xm:f>
            <x14:dxf>
              <fill>
                <patternFill>
                  <bgColor rgb="FF00B050"/>
                </patternFill>
              </fill>
            </x14:dxf>
          </x14:cfRule>
          <xm:sqref>O28:P28</xm:sqref>
        </x14:conditionalFormatting>
        <x14:conditionalFormatting xmlns:xm="http://schemas.microsoft.com/office/excel/2006/main">
          <x14:cfRule type="cellIs" priority="157" operator="equal" id="{EC5516D2-A9C6-41A7-9D7B-A2EE37230B8F}">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58" operator="equal" id="{822347EB-C862-413B-8B15-752A97B54CE4}">
            <xm:f>'https://beisgov.sharepoint.com/Users/db24/Desktop/[Copy of ED12678_MCA_Energy crops_v1.0_DRAFT_Partners SC UTG v4 19092019.xlsx]Legend'!#REF!</xm:f>
            <x14:dxf>
              <fill>
                <patternFill>
                  <bgColor theme="7" tint="0.39994506668294322"/>
                </patternFill>
              </fill>
            </x14:dxf>
          </x14:cfRule>
          <x14:cfRule type="cellIs" priority="159" operator="equal" id="{BE27DF30-CBB9-4EB2-BD92-DDEB8B272A14}">
            <xm:f>'https://beisgov.sharepoint.com/Users/db24/Desktop/[Copy of ED12678_MCA_Energy crops_v1.0_DRAFT_Partners SC UTG v4 19092019.xlsx]Legend'!#REF!</xm:f>
            <x14:dxf>
              <fill>
                <patternFill>
                  <bgColor rgb="FFFF0000"/>
                </patternFill>
              </fill>
            </x14:dxf>
          </x14:cfRule>
          <x14:cfRule type="cellIs" priority="160" operator="equal" id="{55F119C5-1648-4007-8EFB-7341534F7560}">
            <xm:f>'https://beisgov.sharepoint.com/Users/db24/Desktop/[Copy of ED12678_MCA_Energy crops_v1.0_DRAFT_Partners SC UTG v4 19092019.xlsx]Legend'!#REF!</xm:f>
            <x14:dxf>
              <fill>
                <patternFill>
                  <bgColor rgb="FF00B050"/>
                </patternFill>
              </fill>
            </x14:dxf>
          </x14:cfRule>
          <xm:sqref>G28</xm:sqref>
        </x14:conditionalFormatting>
        <x14:conditionalFormatting xmlns:xm="http://schemas.microsoft.com/office/excel/2006/main">
          <x14:cfRule type="cellIs" priority="153" operator="equal" id="{AE5980E8-2674-46AA-8998-D57D7D1CB167}">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54" operator="equal" id="{988C0D8E-A4C7-4212-8108-2E5DFD898013}">
            <xm:f>'https://beisgov.sharepoint.com/Users/db24/Desktop/[Copy of ED12678_MCA_Energy crops_v1.0_DRAFT_Partners SC UTG v4 19092019.xlsx]Legend'!#REF!</xm:f>
            <x14:dxf>
              <fill>
                <patternFill>
                  <bgColor theme="7" tint="0.39994506668294322"/>
                </patternFill>
              </fill>
            </x14:dxf>
          </x14:cfRule>
          <x14:cfRule type="cellIs" priority="155" operator="equal" id="{88733AE4-16F5-4845-8BBB-1AD1DBDF3D34}">
            <xm:f>'https://beisgov.sharepoint.com/Users/db24/Desktop/[Copy of ED12678_MCA_Energy crops_v1.0_DRAFT_Partners SC UTG v4 19092019.xlsx]Legend'!#REF!</xm:f>
            <x14:dxf>
              <fill>
                <patternFill>
                  <bgColor rgb="FFFF0000"/>
                </patternFill>
              </fill>
            </x14:dxf>
          </x14:cfRule>
          <x14:cfRule type="cellIs" priority="156" operator="equal" id="{30F86286-F749-4C66-9C07-F804578589D1}">
            <xm:f>'https://beisgov.sharepoint.com/Users/db24/Desktop/[Copy of ED12678_MCA_Energy crops_v1.0_DRAFT_Partners SC UTG v4 19092019.xlsx]Legend'!#REF!</xm:f>
            <x14:dxf>
              <fill>
                <patternFill>
                  <bgColor rgb="FF00B050"/>
                </patternFill>
              </fill>
            </x14:dxf>
          </x14:cfRule>
          <xm:sqref>I28</xm:sqref>
        </x14:conditionalFormatting>
        <x14:conditionalFormatting xmlns:xm="http://schemas.microsoft.com/office/excel/2006/main">
          <x14:cfRule type="cellIs" priority="149" operator="equal" id="{C4283DAA-F70A-4389-964B-758E9B891409}">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50" operator="equal" id="{223F064B-ADA4-4D61-BAFB-E6785FF21DE8}">
            <xm:f>'https://beisgov.sharepoint.com/Users/db24/Desktop/[Copy of ED12678_MCA_Energy crops_v1.0_DRAFT_Partners SC UTG v4 19092019.xlsx]Legend'!#REF!</xm:f>
            <x14:dxf>
              <fill>
                <patternFill>
                  <bgColor theme="7" tint="0.39994506668294322"/>
                </patternFill>
              </fill>
            </x14:dxf>
          </x14:cfRule>
          <x14:cfRule type="cellIs" priority="151" operator="equal" id="{A7F7D74F-295E-479B-9A95-4EF570EC0DC5}">
            <xm:f>'https://beisgov.sharepoint.com/Users/db24/Desktop/[Copy of ED12678_MCA_Energy crops_v1.0_DRAFT_Partners SC UTG v4 19092019.xlsx]Legend'!#REF!</xm:f>
            <x14:dxf>
              <fill>
                <patternFill>
                  <bgColor rgb="FFFF0000"/>
                </patternFill>
              </fill>
            </x14:dxf>
          </x14:cfRule>
          <x14:cfRule type="cellIs" priority="152" operator="equal" id="{B1042489-0F96-4F39-A7C8-D825EA10A5E2}">
            <xm:f>'https://beisgov.sharepoint.com/Users/db24/Desktop/[Copy of ED12678_MCA_Energy crops_v1.0_DRAFT_Partners SC UTG v4 19092019.xlsx]Legend'!#REF!</xm:f>
            <x14:dxf>
              <fill>
                <patternFill>
                  <bgColor rgb="FF00B050"/>
                </patternFill>
              </fill>
            </x14:dxf>
          </x14:cfRule>
          <xm:sqref>N28</xm:sqref>
        </x14:conditionalFormatting>
        <x14:conditionalFormatting xmlns:xm="http://schemas.microsoft.com/office/excel/2006/main">
          <x14:cfRule type="cellIs" priority="141" operator="equal" id="{4099CFAF-3853-49B6-B047-FE40414E43AE}">
            <xm:f>'https://beisgov.sharepoint.com/Users/db24/Documents/Comments from partners/[MCA_Forestry_v1.1_screening comments.xlsx]Legend'!#REF!</xm:f>
            <x14:dxf>
              <font>
                <color rgb="FF006100"/>
              </font>
              <fill>
                <patternFill>
                  <bgColor theme="9" tint="0.39994506668294322"/>
                </patternFill>
              </fill>
            </x14:dxf>
          </x14:cfRule>
          <x14:cfRule type="cellIs" priority="142" operator="equal" id="{BFB4F665-DD9B-4B5A-842F-61705ED29DC6}">
            <xm:f>'https://beisgov.sharepoint.com/Users/db24/Documents/Comments from partners/[MCA_Forestry_v1.1_screening comments.xlsx]Legend'!#REF!</xm:f>
            <x14:dxf>
              <fill>
                <patternFill>
                  <bgColor theme="7" tint="0.39994506668294322"/>
                </patternFill>
              </fill>
            </x14:dxf>
          </x14:cfRule>
          <x14:cfRule type="cellIs" priority="143" operator="equal" id="{1BC7C4DE-73C2-43A2-AEA3-676EF784D41C}">
            <xm:f>'https://beisgov.sharepoint.com/Users/db24/Documents/Comments from partners/[MCA_Forestry_v1.1_screening comments.xlsx]Legend'!#REF!</xm:f>
            <x14:dxf>
              <fill>
                <patternFill>
                  <bgColor rgb="FFFF0000"/>
                </patternFill>
              </fill>
            </x14:dxf>
          </x14:cfRule>
          <x14:cfRule type="cellIs" priority="144" operator="equal" id="{DEC3DFA2-26F6-4605-8C29-4F9F229ED2D3}">
            <xm:f>'https://beisgov.sharepoint.com/Users/db24/Documents/Comments from partners/[MCA_Forestry_v1.1_screening comments.xlsx]Legend'!#REF!</xm:f>
            <x14:dxf>
              <fill>
                <patternFill>
                  <bgColor rgb="FF00B050"/>
                </patternFill>
              </fill>
            </x14:dxf>
          </x14:cfRule>
          <xm:sqref>O29:P32</xm:sqref>
        </x14:conditionalFormatting>
        <x14:conditionalFormatting xmlns:xm="http://schemas.microsoft.com/office/excel/2006/main">
          <x14:cfRule type="cellIs" priority="137" operator="equal" id="{30BD9A3C-D88D-444E-BA4F-97022B14287A}">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38" operator="equal" id="{573DA295-1E62-484F-B5D1-202A87BBF8A9}">
            <xm:f>'https://beisgov.sharepoint.com/Users/db24/Desktop/[Copy of ED12678_MCA_Energy crops_v1.0_DRAFT_Partners SC UTG v4 19092019.xlsx]Legend'!#REF!</xm:f>
            <x14:dxf>
              <fill>
                <patternFill>
                  <bgColor theme="7" tint="0.39994506668294322"/>
                </patternFill>
              </fill>
            </x14:dxf>
          </x14:cfRule>
          <x14:cfRule type="cellIs" priority="139" operator="equal" id="{A020B165-978F-4FEE-8975-B7326F376A17}">
            <xm:f>'https://beisgov.sharepoint.com/Users/db24/Desktop/[Copy of ED12678_MCA_Energy crops_v1.0_DRAFT_Partners SC UTG v4 19092019.xlsx]Legend'!#REF!</xm:f>
            <x14:dxf>
              <fill>
                <patternFill>
                  <bgColor rgb="FFFF0000"/>
                </patternFill>
              </fill>
            </x14:dxf>
          </x14:cfRule>
          <x14:cfRule type="cellIs" priority="140" operator="equal" id="{E46BB359-14D2-4BF5-94A9-0CA28BB45219}">
            <xm:f>'https://beisgov.sharepoint.com/Users/db24/Desktop/[Copy of ED12678_MCA_Energy crops_v1.0_DRAFT_Partners SC UTG v4 19092019.xlsx]Legend'!#REF!</xm:f>
            <x14:dxf>
              <fill>
                <patternFill>
                  <bgColor rgb="FF00B050"/>
                </patternFill>
              </fill>
            </x14:dxf>
          </x14:cfRule>
          <xm:sqref>I29:I32</xm:sqref>
        </x14:conditionalFormatting>
        <x14:conditionalFormatting xmlns:xm="http://schemas.microsoft.com/office/excel/2006/main">
          <x14:cfRule type="cellIs" priority="133" operator="equal" id="{4F7EE985-A493-4E7D-B9AC-199B38B27080}">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34" operator="equal" id="{4994E271-A726-4441-A736-DC08B52D5E9D}">
            <xm:f>'https://beisgov.sharepoint.com/Users/db24/Desktop/[Copy of ED12678_MCA_Energy crops_v1.0_DRAFT_Partners SC UTG v4 19092019.xlsx]Legend'!#REF!</xm:f>
            <x14:dxf>
              <fill>
                <patternFill>
                  <bgColor theme="7" tint="0.39994506668294322"/>
                </patternFill>
              </fill>
            </x14:dxf>
          </x14:cfRule>
          <x14:cfRule type="cellIs" priority="135" operator="equal" id="{E81C64AA-D043-4B74-B1E3-9CEDA432049B}">
            <xm:f>'https://beisgov.sharepoint.com/Users/db24/Desktop/[Copy of ED12678_MCA_Energy crops_v1.0_DRAFT_Partners SC UTG v4 19092019.xlsx]Legend'!#REF!</xm:f>
            <x14:dxf>
              <fill>
                <patternFill>
                  <bgColor rgb="FFFF0000"/>
                </patternFill>
              </fill>
            </x14:dxf>
          </x14:cfRule>
          <x14:cfRule type="cellIs" priority="136" operator="equal" id="{F197E168-1B89-4A85-BD06-52AB84FB7849}">
            <xm:f>'https://beisgov.sharepoint.com/Users/db24/Desktop/[Copy of ED12678_MCA_Energy crops_v1.0_DRAFT_Partners SC UTG v4 19092019.xlsx]Legend'!#REF!</xm:f>
            <x14:dxf>
              <fill>
                <patternFill>
                  <bgColor rgb="FF00B050"/>
                </patternFill>
              </fill>
            </x14:dxf>
          </x14:cfRule>
          <xm:sqref>N29:N32</xm:sqref>
        </x14:conditionalFormatting>
        <x14:conditionalFormatting xmlns:xm="http://schemas.microsoft.com/office/excel/2006/main">
          <x14:cfRule type="cellIs" priority="125" operator="equal" id="{21FCC66F-F96D-410C-AA30-6244EB62E531}">
            <xm:f>'https://beisgov.sharepoint.com/Users/db24/Documents/Comments from partners/[MCA_Forestry_v1.1_screening comments.xlsx]Legend'!#REF!</xm:f>
            <x14:dxf>
              <font>
                <color rgb="FF006100"/>
              </font>
              <fill>
                <patternFill>
                  <bgColor theme="9" tint="0.39994506668294322"/>
                </patternFill>
              </fill>
            </x14:dxf>
          </x14:cfRule>
          <x14:cfRule type="cellIs" priority="126" operator="equal" id="{5DD51828-BD1E-462E-8556-69B6CDFF8059}">
            <xm:f>'https://beisgov.sharepoint.com/Users/db24/Documents/Comments from partners/[MCA_Forestry_v1.1_screening comments.xlsx]Legend'!#REF!</xm:f>
            <x14:dxf>
              <fill>
                <patternFill>
                  <bgColor theme="7" tint="0.39994506668294322"/>
                </patternFill>
              </fill>
            </x14:dxf>
          </x14:cfRule>
          <x14:cfRule type="cellIs" priority="127" operator="equal" id="{EC011690-6437-4186-A94F-700079486D4E}">
            <xm:f>'https://beisgov.sharepoint.com/Users/db24/Documents/Comments from partners/[MCA_Forestry_v1.1_screening comments.xlsx]Legend'!#REF!</xm:f>
            <x14:dxf>
              <fill>
                <patternFill>
                  <bgColor rgb="FFFF0000"/>
                </patternFill>
              </fill>
            </x14:dxf>
          </x14:cfRule>
          <x14:cfRule type="cellIs" priority="128" operator="equal" id="{1B0A7183-F97D-4990-8D03-29BA6414F073}">
            <xm:f>'https://beisgov.sharepoint.com/Users/db24/Documents/Comments from partners/[MCA_Forestry_v1.1_screening comments.xlsx]Legend'!#REF!</xm:f>
            <x14:dxf>
              <fill>
                <patternFill>
                  <bgColor rgb="FF00B050"/>
                </patternFill>
              </fill>
            </x14:dxf>
          </x14:cfRule>
          <xm:sqref>O41:P41</xm:sqref>
        </x14:conditionalFormatting>
        <x14:conditionalFormatting xmlns:xm="http://schemas.microsoft.com/office/excel/2006/main">
          <x14:cfRule type="cellIs" priority="109" operator="equal" id="{29C35A0E-392A-4B7F-A30F-0A128F9B069C}">
            <xm:f>'https://beisgov.sharepoint.com/Users/db24/Documents/Comments from partners/[MCA_Forestry_v1.1_screening comments.xlsx]Legend'!#REF!</xm:f>
            <x14:dxf>
              <font>
                <color rgb="FF006100"/>
              </font>
              <fill>
                <patternFill>
                  <bgColor theme="9" tint="0.39994506668294322"/>
                </patternFill>
              </fill>
            </x14:dxf>
          </x14:cfRule>
          <x14:cfRule type="cellIs" priority="110" operator="equal" id="{3673229A-D1EF-4CC3-B742-4CB97CA6A9D1}">
            <xm:f>'https://beisgov.sharepoint.com/Users/db24/Documents/Comments from partners/[MCA_Forestry_v1.1_screening comments.xlsx]Legend'!#REF!</xm:f>
            <x14:dxf>
              <fill>
                <patternFill>
                  <bgColor theme="7" tint="0.39994506668294322"/>
                </patternFill>
              </fill>
            </x14:dxf>
          </x14:cfRule>
          <x14:cfRule type="cellIs" priority="111" operator="equal" id="{7C0C02A1-E0D4-4968-9DA0-99D7DB43D8D7}">
            <xm:f>'https://beisgov.sharepoint.com/Users/db24/Documents/Comments from partners/[MCA_Forestry_v1.1_screening comments.xlsx]Legend'!#REF!</xm:f>
            <x14:dxf>
              <fill>
                <patternFill>
                  <bgColor rgb="FFFF0000"/>
                </patternFill>
              </fill>
            </x14:dxf>
          </x14:cfRule>
          <x14:cfRule type="cellIs" priority="112" operator="equal" id="{ADDFC4D1-77A5-4D95-940F-22673203BF41}">
            <xm:f>'https://beisgov.sharepoint.com/Users/db24/Documents/Comments from partners/[MCA_Forestry_v1.1_screening comments.xlsx]Legend'!#REF!</xm:f>
            <x14:dxf>
              <fill>
                <patternFill>
                  <bgColor rgb="FF00B050"/>
                </patternFill>
              </fill>
            </x14:dxf>
          </x14:cfRule>
          <xm:sqref>O42:P43</xm:sqref>
        </x14:conditionalFormatting>
        <x14:conditionalFormatting xmlns:xm="http://schemas.microsoft.com/office/excel/2006/main">
          <x14:cfRule type="cellIs" priority="105" operator="equal" id="{0191D251-2F48-459C-85DD-2CEA7F2CB4C0}">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106" operator="equal" id="{8868FD5D-8C9F-4EE2-8C6D-B7D7776F264E}">
            <xm:f>'https://beisgov.sharepoint.com/Users/db24/Desktop/[Copy of ED12678_MCA_Energy crops_v1.0_DRAFT_Partners SC UTG v4 19092019.xlsx]Legend'!#REF!</xm:f>
            <x14:dxf>
              <fill>
                <patternFill>
                  <bgColor theme="7" tint="0.39994506668294322"/>
                </patternFill>
              </fill>
            </x14:dxf>
          </x14:cfRule>
          <x14:cfRule type="cellIs" priority="107" operator="equal" id="{8022E3DB-7527-44E0-84B0-34764A1DE759}">
            <xm:f>'https://beisgov.sharepoint.com/Users/db24/Desktop/[Copy of ED12678_MCA_Energy crops_v1.0_DRAFT_Partners SC UTG v4 19092019.xlsx]Legend'!#REF!</xm:f>
            <x14:dxf>
              <fill>
                <patternFill>
                  <bgColor rgb="FFFF0000"/>
                </patternFill>
              </fill>
            </x14:dxf>
          </x14:cfRule>
          <x14:cfRule type="cellIs" priority="108" operator="equal" id="{15430D43-1DFA-4114-BAFC-B953B90D48C8}">
            <xm:f>'https://beisgov.sharepoint.com/Users/db24/Desktop/[Copy of ED12678_MCA_Energy crops_v1.0_DRAFT_Partners SC UTG v4 19092019.xlsx]Legend'!#REF!</xm:f>
            <x14:dxf>
              <fill>
                <patternFill>
                  <bgColor rgb="FF00B050"/>
                </patternFill>
              </fill>
            </x14:dxf>
          </x14:cfRule>
          <xm:sqref>I42:I43</xm:sqref>
        </x14:conditionalFormatting>
        <x14:conditionalFormatting xmlns:xm="http://schemas.microsoft.com/office/excel/2006/main">
          <x14:cfRule type="cellIs" priority="101" operator="equal" id="{FB71195C-9A3D-4360-9068-25FABCA374B1}">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02" operator="equal" id="{35D7A8DD-B365-4632-8819-DFCCBE13F39C}">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03" operator="equal" id="{EF04DFCD-95DE-496A-AE39-8B8AFA1C7C9A}">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04" operator="equal" id="{2F301FF1-98D9-4214-84E8-541139DFAF31}">
            <xm:f>'https://forestresearch-my.sharepoint.com/personal/geoff_hogan_forestresearch_gov_uk/Documents/Documents/HomeDrive/Documents/Projects/BEIS ISBF/Task 2/[ED12678_MCA_Energy crops_v1.3_DRAFT_dbsc.xlsx]Legend'!#REF!</xm:f>
            <x14:dxf>
              <fill>
                <patternFill>
                  <bgColor rgb="FF00B050"/>
                </patternFill>
              </fill>
            </x14:dxf>
          </x14:cfRule>
          <xm:sqref>G42:G43</xm:sqref>
        </x14:conditionalFormatting>
        <x14:conditionalFormatting xmlns:xm="http://schemas.microsoft.com/office/excel/2006/main">
          <x14:cfRule type="cellIs" priority="97" operator="equal" id="{ACBAEDC7-6714-471F-A7D1-98CF6DE7FC52}">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98" operator="equal" id="{088B61AD-5859-4D64-BCF6-27F5C6C063BA}">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99" operator="equal" id="{6E56EBC7-819A-47B7-B69E-F0260296DB78}">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00" operator="equal" id="{F6474CB7-0F44-46B1-99D9-E6025D292F04}">
            <xm:f>'https://forestresearch-my.sharepoint.com/personal/geoff_hogan_forestresearch_gov_uk/Documents/Documents/HomeDrive/Documents/Projects/BEIS ISBF/Task 2/[ED12678_MCA_Energy crops_v1.3_DRAFT_dbsc.xlsx]Legend'!#REF!</xm:f>
            <x14:dxf>
              <fill>
                <patternFill>
                  <bgColor rgb="FF00B050"/>
                </patternFill>
              </fill>
            </x14:dxf>
          </x14:cfRule>
          <xm:sqref>N42:N43</xm:sqref>
        </x14:conditionalFormatting>
        <x14:conditionalFormatting xmlns:xm="http://schemas.microsoft.com/office/excel/2006/main">
          <x14:cfRule type="cellIs" priority="93" operator="equal" id="{549B86BB-BE66-4190-80E5-5D0E7B4A9CCD}">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94" operator="equal" id="{C9679CEC-63A8-45A8-9C43-130A4C4183A9}">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95" operator="equal" id="{16928E20-18A6-479E-9059-40D137735792}">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96" operator="equal" id="{BF8BE257-6673-49B2-ADF4-549BA2FE5891}">
            <xm:f>'https://forestresearch-my.sharepoint.com/personal/geoff_hogan_forestresearch_gov_uk/Documents/Documents/HomeDrive/Documents/Projects/BEIS ISBF/Task 2/[ED12678_MCA_Energy crops_v1.3_DRAFT_dbsc.xlsx]Legend'!#REF!</xm:f>
            <x14:dxf>
              <fill>
                <patternFill>
                  <bgColor rgb="FF00B050"/>
                </patternFill>
              </fill>
            </x14:dxf>
          </x14:cfRule>
          <xm:sqref>D10</xm:sqref>
        </x14:conditionalFormatting>
        <x14:conditionalFormatting xmlns:xm="http://schemas.microsoft.com/office/excel/2006/main">
          <x14:cfRule type="cellIs" priority="73" operator="equal" id="{0094D4B1-DD20-4DC3-9917-6073715FF178}">
            <xm:f>'https://beisgov.sharepoint.com/Users/db24/Documents/Comments from partners/[MCA_Forestry_v1.1_screening comments.xlsx]Legend'!#REF!</xm:f>
            <x14:dxf>
              <font>
                <color rgb="FF006100"/>
              </font>
              <fill>
                <patternFill>
                  <bgColor theme="9" tint="0.39994506668294322"/>
                </patternFill>
              </fill>
            </x14:dxf>
          </x14:cfRule>
          <x14:cfRule type="cellIs" priority="74" operator="equal" id="{E54F9180-DE58-4551-8AA1-8C39A76C384F}">
            <xm:f>'https://beisgov.sharepoint.com/Users/db24/Documents/Comments from partners/[MCA_Forestry_v1.1_screening comments.xlsx]Legend'!#REF!</xm:f>
            <x14:dxf>
              <fill>
                <patternFill>
                  <bgColor theme="7" tint="0.39994506668294322"/>
                </patternFill>
              </fill>
            </x14:dxf>
          </x14:cfRule>
          <x14:cfRule type="cellIs" priority="75" operator="equal" id="{2E569FEF-9555-460A-9CD1-0BEFCF0DCB77}">
            <xm:f>'https://beisgov.sharepoint.com/Users/db24/Documents/Comments from partners/[MCA_Forestry_v1.1_screening comments.xlsx]Legend'!#REF!</xm:f>
            <x14:dxf>
              <fill>
                <patternFill>
                  <bgColor rgb="FFFF0000"/>
                </patternFill>
              </fill>
            </x14:dxf>
          </x14:cfRule>
          <x14:cfRule type="cellIs" priority="76" operator="equal" id="{5C6F7186-D592-4147-B675-6F6AB2346C36}">
            <xm:f>'https://beisgov.sharepoint.com/Users/db24/Documents/Comments from partners/[MCA_Forestry_v1.1_screening comments.xlsx]Legend'!#REF!</xm:f>
            <x14:dxf>
              <fill>
                <patternFill>
                  <bgColor rgb="FF00B050"/>
                </patternFill>
              </fill>
            </x14:dxf>
          </x14:cfRule>
          <xm:sqref>O96:P99</xm:sqref>
        </x14:conditionalFormatting>
        <x14:conditionalFormatting xmlns:xm="http://schemas.microsoft.com/office/excel/2006/main">
          <x14:cfRule type="cellIs" priority="61" operator="equal" id="{6D7B55E6-DCCA-4527-AB02-96E011EE87CF}">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62" operator="equal" id="{B169E450-7988-4762-8EC8-8CEF3832A42B}">
            <xm:f>'https://beisgov.sharepoint.com/Users/db24/Desktop/[Copy of ED12678_MCA_Energy crops_v1.0_DRAFT_Partners SC UTG v4 19092019.xlsx]Legend'!#REF!</xm:f>
            <x14:dxf>
              <fill>
                <patternFill>
                  <bgColor theme="7" tint="0.39994506668294322"/>
                </patternFill>
              </fill>
            </x14:dxf>
          </x14:cfRule>
          <x14:cfRule type="cellIs" priority="63" operator="equal" id="{63FC8B13-8034-48F4-B576-940A4C4381BE}">
            <xm:f>'https://beisgov.sharepoint.com/Users/db24/Desktop/[Copy of ED12678_MCA_Energy crops_v1.0_DRAFT_Partners SC UTG v4 19092019.xlsx]Legend'!#REF!</xm:f>
            <x14:dxf>
              <fill>
                <patternFill>
                  <bgColor rgb="FFFF0000"/>
                </patternFill>
              </fill>
            </x14:dxf>
          </x14:cfRule>
          <x14:cfRule type="cellIs" priority="64" operator="equal" id="{90FE91E9-2D70-4947-96AA-B2B72DC964DD}">
            <xm:f>'https://beisgov.sharepoint.com/Users/db24/Desktop/[Copy of ED12678_MCA_Energy crops_v1.0_DRAFT_Partners SC UTG v4 19092019.xlsx]Legend'!#REF!</xm:f>
            <x14:dxf>
              <fill>
                <patternFill>
                  <bgColor rgb="FF00B050"/>
                </patternFill>
              </fill>
            </x14:dxf>
          </x14:cfRule>
          <xm:sqref>J55:J56</xm:sqref>
        </x14:conditionalFormatting>
        <x14:conditionalFormatting xmlns:xm="http://schemas.microsoft.com/office/excel/2006/main">
          <x14:cfRule type="cellIs" priority="57" operator="equal" id="{5CF27723-DEB2-44B4-ADF2-D4A667E087ED}">
            <xm:f>'https://beisgov.sharepoint.com/Users/db24/Desktop/[Copy of ED12678_MCA_Energy crops_v1.0_DRAFT_Partners SC UTG v4 19092019.xlsx]Legend'!#REF!</xm:f>
            <x14:dxf>
              <font>
                <color rgb="FF006100"/>
              </font>
              <fill>
                <patternFill>
                  <bgColor theme="9" tint="0.39994506668294322"/>
                </patternFill>
              </fill>
            </x14:dxf>
          </x14:cfRule>
          <x14:cfRule type="cellIs" priority="58" operator="equal" id="{122B48A9-3D95-4175-93B6-51D71CA6D81A}">
            <xm:f>'https://beisgov.sharepoint.com/Users/db24/Desktop/[Copy of ED12678_MCA_Energy crops_v1.0_DRAFT_Partners SC UTG v4 19092019.xlsx]Legend'!#REF!</xm:f>
            <x14:dxf>
              <fill>
                <patternFill>
                  <bgColor theme="7" tint="0.39994506668294322"/>
                </patternFill>
              </fill>
            </x14:dxf>
          </x14:cfRule>
          <x14:cfRule type="cellIs" priority="59" operator="equal" id="{44D64AE3-0CF2-4188-9216-5864B6C99B85}">
            <xm:f>'https://beisgov.sharepoint.com/Users/db24/Desktop/[Copy of ED12678_MCA_Energy crops_v1.0_DRAFT_Partners SC UTG v4 19092019.xlsx]Legend'!#REF!</xm:f>
            <x14:dxf>
              <fill>
                <patternFill>
                  <bgColor rgb="FFFF0000"/>
                </patternFill>
              </fill>
            </x14:dxf>
          </x14:cfRule>
          <x14:cfRule type="cellIs" priority="60" operator="equal" id="{081FFA86-18AA-4FB0-B672-4818EA9E0078}">
            <xm:f>'https://beisgov.sharepoint.com/Users/db24/Desktop/[Copy of ED12678_MCA_Energy crops_v1.0_DRAFT_Partners SC UTG v4 19092019.xlsx]Legend'!#REF!</xm:f>
            <x14:dxf>
              <fill>
                <patternFill>
                  <bgColor rgb="FF00B050"/>
                </patternFill>
              </fill>
            </x14:dxf>
          </x14:cfRule>
          <xm:sqref>J56</xm:sqref>
        </x14:conditionalFormatting>
        <x14:conditionalFormatting xmlns:xm="http://schemas.microsoft.com/office/excel/2006/main">
          <x14:cfRule type="cellIs" priority="53" operator="equal" id="{01122087-6C9D-47F5-AED7-BBC05CD56EB9}">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54" operator="equal" id="{8ACCB92C-00E4-495B-BE24-660D91860260}">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55" operator="equal" id="{FFC87330-75CC-4891-BA70-1242B612401C}">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56" operator="equal" id="{0A2EDB97-345A-4311-9220-EB05EBEED294}">
            <xm:f>'https://forestresearch-my.sharepoint.com/personal/geoff_hogan_forestresearch_gov_uk/Documents/Documents/HomeDrive/Documents/Projects/BEIS ISBF/Task 2/[ED12678_MCA_Energy crops_v2.2.xlsx]Legend'!#REF!</xm:f>
            <x14:dxf>
              <fill>
                <patternFill>
                  <bgColor rgb="FF00B050"/>
                </patternFill>
              </fill>
            </x14:dxf>
          </x14:cfRule>
          <xm:sqref>Q46</xm:sqref>
        </x14:conditionalFormatting>
        <x14:conditionalFormatting xmlns:xm="http://schemas.microsoft.com/office/excel/2006/main">
          <x14:cfRule type="cellIs" priority="49" operator="equal" id="{C0F5BC9A-5F75-4AB5-9422-7DEEADB24265}">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50" operator="equal" id="{70759DA7-92D8-41EE-92FD-31288DA22104}">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51" operator="equal" id="{072B22AD-CF21-44D5-B22E-C8176A9C943E}">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52" operator="equal" id="{2143C489-FD22-4723-940A-712D03AB6A46}">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Q46</xm:sqref>
        </x14:conditionalFormatting>
        <x14:conditionalFormatting xmlns:xm="http://schemas.microsoft.com/office/excel/2006/main">
          <x14:cfRule type="cellIs" priority="45" operator="equal" id="{A4EE14C6-98DA-45F1-96DD-CEC4E41327C7}">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46" operator="equal" id="{2027AABC-70F2-4385-8BF2-7D97830F142B}">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47" operator="equal" id="{434B9F59-55DD-4B9C-A7A9-7582171A2B35}">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48" operator="equal" id="{5CFCC885-A9D4-4CF9-9420-3601E58EF138}">
            <xm:f>'https://forestresearch-my.sharepoint.com/personal/geoff_hogan_forestresearch_gov_uk/Documents/Documents/HomeDrive/Documents/Projects/BEIS ISBF/Task 2/[ED12678_MCA_Energy crops_v2.2.xlsx]Legend'!#REF!</xm:f>
            <x14:dxf>
              <fill>
                <patternFill>
                  <bgColor rgb="FF00B050"/>
                </patternFill>
              </fill>
            </x14:dxf>
          </x14:cfRule>
          <xm:sqref>Q47</xm:sqref>
        </x14:conditionalFormatting>
        <x14:conditionalFormatting xmlns:xm="http://schemas.microsoft.com/office/excel/2006/main">
          <x14:cfRule type="cellIs" priority="41" operator="equal" id="{C6758701-CE4B-46F2-B54E-D41646DE1D08}">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42" operator="equal" id="{2A4F6058-333C-4021-B38C-64B12771C02C}">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43" operator="equal" id="{9B6131EF-0154-483B-BA08-983070A9FA90}">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44" operator="equal" id="{AB6EBAB5-267A-4FB5-8366-B43F6D3797B2}">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Q47</xm:sqref>
        </x14:conditionalFormatting>
        <x14:conditionalFormatting xmlns:xm="http://schemas.microsoft.com/office/excel/2006/main">
          <x14:cfRule type="cellIs" priority="37" operator="equal" id="{B02AE424-7136-490F-ACBB-DDEDF1332F6C}">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38" operator="equal" id="{792D17C2-10D0-480E-8CB7-7F9F14388540}">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39" operator="equal" id="{96368377-AB14-43C2-99EC-3CBCCCE7E0CA}">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40" operator="equal" id="{42C00048-B0B6-444C-ADF9-6AA1499A473E}">
            <xm:f>'https://forestresearch-my.sharepoint.com/personal/geoff_hogan_forestresearch_gov_uk/Documents/Documents/HomeDrive/Documents/Projects/BEIS ISBF/Task 2/[ED12678_MCA_Energy crops_v2.2.xlsx]Legend'!#REF!</xm:f>
            <x14:dxf>
              <fill>
                <patternFill>
                  <bgColor rgb="FF00B050"/>
                </patternFill>
              </fill>
            </x14:dxf>
          </x14:cfRule>
          <xm:sqref>Q49</xm:sqref>
        </x14:conditionalFormatting>
        <x14:conditionalFormatting xmlns:xm="http://schemas.microsoft.com/office/excel/2006/main">
          <x14:cfRule type="cellIs" priority="33" operator="equal" id="{F944A5D5-84C8-47F5-88F7-518D721DCB6B}">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34" operator="equal" id="{3A5BB681-ACB0-498C-BB1C-60832D31A835}">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35" operator="equal" id="{8465AAE6-F87A-4954-8394-0BE27B6CD3B1}">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36" operator="equal" id="{8932B89E-D2F4-40C8-BA32-EBC775402970}">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Q49</xm:sqref>
        </x14:conditionalFormatting>
        <x14:conditionalFormatting xmlns:xm="http://schemas.microsoft.com/office/excel/2006/main">
          <x14:cfRule type="cellIs" priority="29" operator="equal" id="{CD4D09FE-5FC9-4B62-A453-2509C4A1C9F2}">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30" operator="equal" id="{66D393F8-9E6D-470C-B56C-54BBD13DD2A7}">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31" operator="equal" id="{C6735DCE-D546-4927-9052-8D67DE8A1D47}">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32" operator="equal" id="{F1EE7BE5-E930-4686-8FCD-2197DFC26E43}">
            <xm:f>'https://forestresearch-my.sharepoint.com/personal/geoff_hogan_forestresearch_gov_uk/Documents/Documents/HomeDrive/Documents/Projects/BEIS ISBF/Task 2/[ED12678_MCA_Energy crops_v2.2.xlsx]Legend'!#REF!</xm:f>
            <x14:dxf>
              <fill>
                <patternFill>
                  <bgColor rgb="FF00B050"/>
                </patternFill>
              </fill>
            </x14:dxf>
          </x14:cfRule>
          <xm:sqref>Q50</xm:sqref>
        </x14:conditionalFormatting>
        <x14:conditionalFormatting xmlns:xm="http://schemas.microsoft.com/office/excel/2006/main">
          <x14:cfRule type="cellIs" priority="25" operator="equal" id="{9CCF4CF1-D463-4B69-967E-2C0523250231}">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6" operator="equal" id="{3370D4AA-D684-4C04-9D94-2C91766D13E8}">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27" operator="equal" id="{61849208-47A6-4BA3-9D85-FF452DC30B72}">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8" operator="equal" id="{FC5F5AD8-6520-4C47-ABFE-B52498108408}">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Q50</xm:sqref>
        </x14:conditionalFormatting>
        <x14:conditionalFormatting xmlns:xm="http://schemas.microsoft.com/office/excel/2006/main">
          <x14:cfRule type="cellIs" priority="21" operator="equal" id="{4C211D47-A75E-4FAA-8C52-08A5CE49E497}">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22" operator="equal" id="{A956D520-AD52-4371-8853-A0BB56B6ACBC}">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23" operator="equal" id="{01CAF47C-28AB-4939-8A60-A4E0D9F32E02}">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24" operator="equal" id="{8DFF34FB-6A50-4FCB-B5D4-2A18B456F843}">
            <xm:f>'https://forestresearch-my.sharepoint.com/personal/geoff_hogan_forestresearch_gov_uk/Documents/Documents/HomeDrive/Documents/Projects/BEIS ISBF/Task 2/[ED12678_MCA_Energy crops_v2.2.xlsx]Legend'!#REF!</xm:f>
            <x14:dxf>
              <fill>
                <patternFill>
                  <bgColor rgb="FF00B050"/>
                </patternFill>
              </fill>
            </x14:dxf>
          </x14:cfRule>
          <xm:sqref>Q51</xm:sqref>
        </x14:conditionalFormatting>
        <x14:conditionalFormatting xmlns:xm="http://schemas.microsoft.com/office/excel/2006/main">
          <x14:cfRule type="cellIs" priority="17" operator="equal" id="{3E3D2316-803C-414C-9C1A-3F15600569EC}">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8" operator="equal" id="{EE72F4D8-3291-43DC-9DE1-F2D9060D9FF9}">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9" operator="equal" id="{8D906236-E6BB-41AE-9C2A-3EB47D3C4E87}">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20" operator="equal" id="{42C22909-62F9-4DF5-9BAD-ED9D6A585058}">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Q51</xm:sqref>
        </x14:conditionalFormatting>
        <x14:conditionalFormatting xmlns:xm="http://schemas.microsoft.com/office/excel/2006/main">
          <x14:cfRule type="cellIs" priority="13" operator="equal" id="{6BD9CB59-B137-45D9-BBD4-F10DF1C93971}">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14" operator="equal" id="{882681A5-76D1-4792-AB05-7127986B5881}">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15" operator="equal" id="{285FD291-0348-4074-AAF8-329FD24D31C2}">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16" operator="equal" id="{EC901209-79F9-4974-B36F-8EDDA6403C85}">
            <xm:f>'https://forestresearch-my.sharepoint.com/personal/geoff_hogan_forestresearch_gov_uk/Documents/Documents/HomeDrive/Documents/Projects/BEIS ISBF/Task 2/[ED12678_MCA_Energy crops_v2.2.xlsx]Legend'!#REF!</xm:f>
            <x14:dxf>
              <fill>
                <patternFill>
                  <bgColor rgb="FF00B050"/>
                </patternFill>
              </fill>
            </x14:dxf>
          </x14:cfRule>
          <xm:sqref>Q52</xm:sqref>
        </x14:conditionalFormatting>
        <x14:conditionalFormatting xmlns:xm="http://schemas.microsoft.com/office/excel/2006/main">
          <x14:cfRule type="cellIs" priority="9" operator="equal" id="{B54ABEC3-7BA0-4537-90A5-A53214B2EA0A}">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10" operator="equal" id="{9ED38CE0-19B5-4F38-A36C-A70E55AA2975}">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11" operator="equal" id="{37C12EA9-7E3E-4FE9-B592-300298111C46}">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12" operator="equal" id="{D197267C-C0C6-4D7E-B6BC-A135C14A1881}">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Q52</xm:sqref>
        </x14:conditionalFormatting>
        <x14:conditionalFormatting xmlns:xm="http://schemas.microsoft.com/office/excel/2006/main">
          <x14:cfRule type="cellIs" priority="5" operator="equal" id="{7418BF72-A4A3-4B3E-AF16-2AC0B6BEF3B8}">
            <xm:f>'https://forestresearch-my.sharepoint.com/personal/geoff_hogan_forestresearch_gov_uk/Documents/Documents/HomeDrive/Documents/Projects/BEIS ISBF/Task 2/[ED12678_MCA_Energy crops_v2.2.xlsx]Legend'!#REF!</xm:f>
            <x14:dxf>
              <font>
                <color rgb="FF006100"/>
              </font>
              <fill>
                <patternFill>
                  <bgColor theme="9" tint="0.39994506668294322"/>
                </patternFill>
              </fill>
            </x14:dxf>
          </x14:cfRule>
          <x14:cfRule type="cellIs" priority="6" operator="equal" id="{3D507262-460B-4515-9493-EF8015B8CF0C}">
            <xm:f>'https://forestresearch-my.sharepoint.com/personal/geoff_hogan_forestresearch_gov_uk/Documents/Documents/HomeDrive/Documents/Projects/BEIS ISBF/Task 2/[ED12678_MCA_Energy crops_v2.2.xlsx]Legend'!#REF!</xm:f>
            <x14:dxf>
              <fill>
                <patternFill>
                  <bgColor theme="7" tint="0.39994506668294322"/>
                </patternFill>
              </fill>
            </x14:dxf>
          </x14:cfRule>
          <x14:cfRule type="cellIs" priority="7" operator="equal" id="{82092CAC-E2D4-4A4B-B485-E951C63150FF}">
            <xm:f>'https://forestresearch-my.sharepoint.com/personal/geoff_hogan_forestresearch_gov_uk/Documents/Documents/HomeDrive/Documents/Projects/BEIS ISBF/Task 2/[ED12678_MCA_Energy crops_v2.2.xlsx]Legend'!#REF!</xm:f>
            <x14:dxf>
              <fill>
                <patternFill>
                  <bgColor rgb="FFFF0000"/>
                </patternFill>
              </fill>
            </x14:dxf>
          </x14:cfRule>
          <x14:cfRule type="cellIs" priority="8" operator="equal" id="{3174D018-5DE1-48CE-8F3E-5E647E826833}">
            <xm:f>'https://forestresearch-my.sharepoint.com/personal/geoff_hogan_forestresearch_gov_uk/Documents/Documents/HomeDrive/Documents/Projects/BEIS ISBF/Task 2/[ED12678_MCA_Energy crops_v2.2.xlsx]Legend'!#REF!</xm:f>
            <x14:dxf>
              <fill>
                <patternFill>
                  <bgColor rgb="FF00B050"/>
                </patternFill>
              </fill>
            </x14:dxf>
          </x14:cfRule>
          <xm:sqref>Q44</xm:sqref>
        </x14:conditionalFormatting>
        <x14:conditionalFormatting xmlns:xm="http://schemas.microsoft.com/office/excel/2006/main">
          <x14:cfRule type="cellIs" priority="1" operator="equal" id="{F4C0F97E-691A-468F-A065-84D3C6F83031}">
            <xm:f>'https://forestresearch-my.sharepoint.com/personal/geoff_hogan_forestresearch_gov_uk/Documents/Documents/HomeDrive/Documents/Projects/BEIS ISBF/Task 2/[ED12678_MCA_Energy crops_v1.3_DRAFT_dbsc.xlsx]Legend'!#REF!</xm:f>
            <x14:dxf>
              <font>
                <color rgb="FF006100"/>
              </font>
              <fill>
                <patternFill>
                  <bgColor theme="9" tint="0.39994506668294322"/>
                </patternFill>
              </fill>
            </x14:dxf>
          </x14:cfRule>
          <x14:cfRule type="cellIs" priority="2" operator="equal" id="{29C112CC-0281-4F7B-90B5-2046EEC7654C}">
            <xm:f>'https://forestresearch-my.sharepoint.com/personal/geoff_hogan_forestresearch_gov_uk/Documents/Documents/HomeDrive/Documents/Projects/BEIS ISBF/Task 2/[ED12678_MCA_Energy crops_v1.3_DRAFT_dbsc.xlsx]Legend'!#REF!</xm:f>
            <x14:dxf>
              <fill>
                <patternFill>
                  <bgColor theme="7" tint="0.39994506668294322"/>
                </patternFill>
              </fill>
            </x14:dxf>
          </x14:cfRule>
          <x14:cfRule type="cellIs" priority="3" operator="equal" id="{7343173D-A6CF-4088-9E10-B78968E24079}">
            <xm:f>'https://forestresearch-my.sharepoint.com/personal/geoff_hogan_forestresearch_gov_uk/Documents/Documents/HomeDrive/Documents/Projects/BEIS ISBF/Task 2/[ED12678_MCA_Energy crops_v1.3_DRAFT_dbsc.xlsx]Legend'!#REF!</xm:f>
            <x14:dxf>
              <fill>
                <patternFill>
                  <bgColor rgb="FFFF0000"/>
                </patternFill>
              </fill>
            </x14:dxf>
          </x14:cfRule>
          <x14:cfRule type="cellIs" priority="4" operator="equal" id="{E2795BD8-0A3F-4429-8DCB-8608A8B134FD}">
            <xm:f>'https://forestresearch-my.sharepoint.com/personal/geoff_hogan_forestresearch_gov_uk/Documents/Documents/HomeDrive/Documents/Projects/BEIS ISBF/Task 2/[ED12678_MCA_Energy crops_v1.3_DRAFT_dbsc.xlsx]Legend'!#REF!</xm:f>
            <x14:dxf>
              <fill>
                <patternFill>
                  <bgColor rgb="FF00B050"/>
                </patternFill>
              </fill>
            </x14:dxf>
          </x14:cfRule>
          <xm:sqref>Q44</xm:sqref>
        </x14:conditionalFormatting>
        <x14:conditionalFormatting xmlns:xm="http://schemas.microsoft.com/office/excel/2006/main">
          <x14:cfRule type="cellIs" priority="3312" operator="equal" id="{4C40878B-C77C-4280-B0F9-A6B582522BA9}">
            <xm:f>'Legend and scoring'!#REF!</xm:f>
            <x14:dxf>
              <font>
                <color rgb="FF006100"/>
              </font>
              <fill>
                <patternFill>
                  <bgColor theme="9" tint="0.39994506668294322"/>
                </patternFill>
              </fill>
            </x14:dxf>
          </x14:cfRule>
          <x14:cfRule type="cellIs" priority="3313" operator="equal" id="{ED17FA80-0DE9-4B87-9787-411A17024DDD}">
            <xm:f>'Legend and scoring'!#REF!</xm:f>
            <x14:dxf>
              <fill>
                <patternFill>
                  <bgColor theme="7" tint="0.39994506668294322"/>
                </patternFill>
              </fill>
            </x14:dxf>
          </x14:cfRule>
          <x14:cfRule type="cellIs" priority="3314" operator="equal" id="{EF949BE5-6B23-401C-9AED-0DD414FACD74}">
            <xm:f>'Legend and scoring'!#REF!</xm:f>
            <x14:dxf>
              <fill>
                <patternFill>
                  <bgColor rgb="FFFF0000"/>
                </patternFill>
              </fill>
            </x14:dxf>
          </x14:cfRule>
          <x14:cfRule type="cellIs" priority="3315" operator="equal" id="{C28ACFC2-83A0-4045-8ADB-4697C789FFDF}">
            <xm:f>'Legend and scoring'!#REF!</xm:f>
            <x14:dxf>
              <fill>
                <patternFill>
                  <bgColor rgb="FF00B050"/>
                </patternFill>
              </fill>
            </x14:dxf>
          </x14:cfRule>
          <xm:sqref>G4:N4 A1:N1 E2:N3 D5:N6 A2:B6 A7:N8 A81:N81 A80:M80 A83:N84 A82:M82 A85:M85 A20:H21 A17:F17 H17:H19 A22:F25 H22:H25 J20:N20 A26:H27 A12:H15 J17:M19 J13:M14 A16:D16 F16 K12:M16 A19:F19 A18:C18 E18:F18 J22:N22 K21:N21 A38:D38 F38:N38 A33:N37 L9:M11 A9:C11 A28:F28 H28 A29:H32 J23:M32 A39:N41 J42:M56 A42:F56 Q1:XFD43 H42:H56 E9:H11 H46:N48 Q48:XFD48 R46:XFD47 R49:XFD52 Q45:XFD45 R44:XFD44 B49:N56 A57:N79 Q53:XFD1048576 A86:N1048576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C1985F9-6028-4FE7-BCEB-C22030F2FB5C}">
          <x14:formula1>
            <xm:f>'Legend and scoring'!#REF!</xm:f>
          </x14:formula1>
          <xm:sqref>F93 F100:F107 H9:H15 H17:H99 B9:B104 L9:M1048576 L1:M6 K10 K12:K16 K57:K99</xm:sqref>
        </x14:dataValidation>
        <x14:dataValidation type="list" allowBlank="1" showInputMessage="1" showErrorMessage="1" xr:uid="{12978638-9153-4C0E-9BD1-B64580F2B962}">
          <x14:formula1>
            <xm:f>'Q:\Delivery\Projects\IAU\ENERGY\ED12678 Bioenergy feedstocks feasibility study BEIS _HumphrisBach\3 Project Delivery\4 Tasks\Task 2 MCA\2 MCA\[ED12678_MCA_Energy crops_v1.3_DRAFT_dbsc.xlsx]Legend'!#REF!</xm:f>
          </x14:formula1>
          <xm:sqref>B10</xm:sqref>
        </x14:dataValidation>
        <x14:dataValidation type="list" allowBlank="1" showInputMessage="1" showErrorMessage="1" xr:uid="{BF68FA23-9637-452C-9E6C-D1D858D0095C}">
          <x14:formula1>
            <xm:f>'C:\Users\db24\Desktop\[Copy of ED12678_MCA_Energy crops_v1.0_DRAFT_Partners SC UTG v4 19092019.xlsx]Legend'!#REF!</xm:f>
          </x14:formula1>
          <xm:sqref>H16 H13:H14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FC7B-2A1E-4517-999A-6251962124DA}">
  <sheetPr>
    <tabColor theme="9" tint="-0.249977111117893"/>
  </sheetPr>
  <dimension ref="A1:CR172"/>
  <sheetViews>
    <sheetView topLeftCell="C1" workbookViewId="0">
      <pane xSplit="4" ySplit="6" topLeftCell="CL58" activePane="bottomRight" state="frozen"/>
      <selection pane="topRight" activeCell="F9" sqref="F9"/>
      <selection pane="bottomLeft" activeCell="F9" sqref="F9"/>
      <selection pane="bottomRight" activeCell="E3" sqref="E3"/>
    </sheetView>
  </sheetViews>
  <sheetFormatPr defaultColWidth="9.1328125" defaultRowHeight="409.6" customHeight="1" outlineLevelCol="1" x14ac:dyDescent="0.75"/>
  <cols>
    <col min="1" max="1" width="12" style="271" hidden="1" customWidth="1"/>
    <col min="2" max="2" width="10.86328125" style="271" hidden="1" customWidth="1"/>
    <col min="3" max="3" width="10.86328125" style="271" customWidth="1"/>
    <col min="4" max="5" width="24.86328125" style="271" customWidth="1"/>
    <col min="6" max="6" width="47.54296875" style="271" customWidth="1"/>
    <col min="7" max="10" width="11.26953125" style="271" hidden="1" customWidth="1" outlineLevel="1"/>
    <col min="11" max="11" width="19.86328125" style="271" hidden="1" customWidth="1" outlineLevel="1"/>
    <col min="12" max="12" width="26.40625" style="271" hidden="1" customWidth="1" outlineLevel="1"/>
    <col min="13" max="15" width="11.26953125" style="271" hidden="1" customWidth="1" outlineLevel="1"/>
    <col min="16" max="16" width="17" style="271" hidden="1" customWidth="1" outlineLevel="1"/>
    <col min="17" max="17" width="10.26953125" style="271" hidden="1" customWidth="1" outlineLevel="1"/>
    <col min="18" max="25" width="11.26953125" style="271" hidden="1" customWidth="1" outlineLevel="1"/>
    <col min="26" max="26" width="11.86328125" style="271" hidden="1" customWidth="1" outlineLevel="1"/>
    <col min="27" max="60" width="11.26953125" style="271" hidden="1" customWidth="1" outlineLevel="1"/>
    <col min="61" max="61" width="15.40625" style="271" hidden="1" customWidth="1" outlineLevel="1"/>
    <col min="62" max="62" width="29.40625" style="271" hidden="1" customWidth="1" outlineLevel="1"/>
    <col min="63" max="63" width="39.1328125" style="271" hidden="1" customWidth="1" outlineLevel="1"/>
    <col min="64" max="64" width="44.86328125" style="271" hidden="1" customWidth="1" outlineLevel="1"/>
    <col min="65" max="65" width="30.86328125" style="271" hidden="1" customWidth="1" outlineLevel="1"/>
    <col min="66" max="66" width="25.86328125" style="346" hidden="1" customWidth="1" outlineLevel="1"/>
    <col min="67" max="67" width="20.7265625" style="346" hidden="1" customWidth="1" outlineLevel="1"/>
    <col min="68" max="68" width="9.1328125" style="271" customWidth="1" collapsed="1"/>
    <col min="69" max="77" width="9.1328125" style="271"/>
    <col min="78" max="78" width="11.54296875" style="271" customWidth="1"/>
    <col min="79" max="80" width="9.1328125" style="271"/>
    <col min="81" max="81" width="3.86328125" style="271" customWidth="1"/>
    <col min="82" max="89" width="9.1328125" style="271" customWidth="1"/>
    <col min="90" max="90" width="4.7265625" style="271" customWidth="1"/>
    <col min="91" max="91" width="11" style="271" customWidth="1"/>
    <col min="92" max="92" width="4.1328125" style="271" customWidth="1"/>
    <col min="93" max="94" width="9.1328125" style="271"/>
    <col min="95" max="95" width="3.54296875" customWidth="1"/>
    <col min="97" max="16384" width="9.1328125" style="271"/>
  </cols>
  <sheetData>
    <row r="1" spans="1:96" ht="17.25" customHeight="1" x14ac:dyDescent="0.75">
      <c r="A1" s="327"/>
      <c r="B1" s="313"/>
      <c r="C1" s="125" t="s">
        <v>558</v>
      </c>
      <c r="D1" s="125"/>
      <c r="E1" s="135"/>
      <c r="F1" s="262">
        <f>'Front page'!B5</f>
        <v>43972</v>
      </c>
      <c r="G1" s="313"/>
      <c r="H1" s="313"/>
      <c r="I1" s="313"/>
      <c r="J1" s="313"/>
      <c r="K1" s="313"/>
      <c r="L1" s="328"/>
      <c r="M1" s="313"/>
      <c r="N1" s="313"/>
      <c r="O1" s="313"/>
      <c r="P1" s="313"/>
      <c r="Q1" s="328"/>
      <c r="R1" s="313"/>
      <c r="S1" s="313"/>
      <c r="T1" s="313"/>
      <c r="U1" s="313"/>
      <c r="V1" s="328"/>
      <c r="W1" s="313"/>
      <c r="X1" s="313"/>
      <c r="Y1" s="313"/>
      <c r="Z1" s="313"/>
      <c r="AA1" s="328"/>
      <c r="AB1" s="313"/>
      <c r="AC1" s="313"/>
      <c r="AD1" s="313"/>
      <c r="AE1" s="313"/>
      <c r="AF1" s="329"/>
      <c r="AG1" s="313"/>
      <c r="AH1" s="313"/>
      <c r="AI1" s="313"/>
      <c r="AJ1" s="313"/>
      <c r="AK1" s="328"/>
      <c r="AL1" s="313"/>
      <c r="AM1" s="313"/>
      <c r="AN1" s="313"/>
      <c r="AO1" s="313"/>
      <c r="AP1" s="328"/>
      <c r="AQ1" s="313"/>
      <c r="AR1" s="328"/>
      <c r="AS1" s="313"/>
      <c r="AT1" s="313"/>
      <c r="AU1" s="313"/>
      <c r="AV1" s="313"/>
      <c r="AW1" s="127"/>
      <c r="AX1" s="127"/>
      <c r="AY1" s="313"/>
      <c r="AZ1" s="127"/>
      <c r="BA1" s="313"/>
      <c r="BB1" s="313"/>
      <c r="BC1" s="127"/>
      <c r="BD1" s="127"/>
      <c r="BE1" s="128"/>
      <c r="BF1" s="127"/>
      <c r="BG1" s="127"/>
      <c r="BH1" s="127"/>
      <c r="BI1" s="127"/>
      <c r="BJ1" s="313"/>
      <c r="BK1" s="129"/>
      <c r="BL1" s="127"/>
      <c r="BM1" s="313"/>
      <c r="BN1" s="330"/>
      <c r="BP1" s="313"/>
      <c r="BQ1" s="313"/>
      <c r="BR1" s="313"/>
      <c r="BS1" s="313"/>
      <c r="BT1" s="313"/>
      <c r="BU1" s="313"/>
      <c r="BV1" s="313"/>
      <c r="BW1" s="313"/>
      <c r="BX1" s="313"/>
      <c r="BY1" s="313"/>
      <c r="BZ1" s="313"/>
      <c r="CA1" s="313"/>
      <c r="CB1" s="313"/>
      <c r="CM1" s="343"/>
      <c r="CN1" s="343"/>
      <c r="CO1" s="343"/>
      <c r="CP1" s="343"/>
    </row>
    <row r="2" spans="1:96" ht="17.25" customHeight="1" x14ac:dyDescent="0.75">
      <c r="A2" s="327"/>
      <c r="B2" s="313"/>
      <c r="C2" s="125"/>
      <c r="D2" s="330"/>
      <c r="E2" s="331"/>
      <c r="F2" s="332"/>
      <c r="G2" s="313"/>
      <c r="H2" s="313"/>
      <c r="I2" s="313"/>
      <c r="J2" s="313"/>
      <c r="K2" s="313"/>
      <c r="L2" s="328"/>
      <c r="M2" s="313"/>
      <c r="N2" s="313"/>
      <c r="O2" s="313"/>
      <c r="P2" s="313"/>
      <c r="Q2" s="328"/>
      <c r="R2" s="313"/>
      <c r="S2" s="313"/>
      <c r="T2" s="313"/>
      <c r="U2" s="313"/>
      <c r="V2" s="328"/>
      <c r="W2" s="313"/>
      <c r="X2" s="313"/>
      <c r="Y2" s="313"/>
      <c r="Z2" s="313"/>
      <c r="AA2" s="328"/>
      <c r="AB2" s="313"/>
      <c r="AC2" s="313"/>
      <c r="AD2" s="313"/>
      <c r="AE2" s="313"/>
      <c r="AF2" s="329"/>
      <c r="AG2" s="313"/>
      <c r="AH2" s="313"/>
      <c r="AI2" s="313"/>
      <c r="AJ2" s="313"/>
      <c r="AK2" s="328"/>
      <c r="AL2" s="313"/>
      <c r="AM2" s="313"/>
      <c r="AN2" s="313"/>
      <c r="AO2" s="313"/>
      <c r="AP2" s="328"/>
      <c r="AQ2" s="313"/>
      <c r="AR2" s="328"/>
      <c r="AS2" s="313"/>
      <c r="AT2" s="313"/>
      <c r="AU2" s="313"/>
      <c r="AV2" s="313"/>
      <c r="AW2" s="127"/>
      <c r="AX2" s="127"/>
      <c r="AY2" s="313"/>
      <c r="AZ2" s="127"/>
      <c r="BA2" s="313"/>
      <c r="BB2" s="313"/>
      <c r="BC2" s="127"/>
      <c r="BD2" s="127"/>
      <c r="BE2" s="128"/>
      <c r="BF2" s="127"/>
      <c r="BG2" s="127"/>
      <c r="BH2" s="127"/>
      <c r="BI2" s="127"/>
      <c r="BJ2" s="313"/>
      <c r="BK2" s="129"/>
      <c r="BL2" s="127"/>
      <c r="BM2" s="313"/>
      <c r="BN2" s="330"/>
      <c r="BP2" s="313"/>
      <c r="BQ2" s="313"/>
      <c r="BR2" s="313"/>
      <c r="BS2" s="313"/>
      <c r="BT2" s="313"/>
      <c r="BU2" s="313"/>
      <c r="BV2" s="313"/>
      <c r="BW2" s="313"/>
      <c r="BX2" s="313"/>
      <c r="BY2" s="313"/>
      <c r="BZ2" s="313"/>
      <c r="CA2" s="313"/>
      <c r="CB2" s="313"/>
      <c r="CM2" s="343"/>
      <c r="CN2" s="343"/>
      <c r="CO2" s="343"/>
      <c r="CP2" s="343"/>
    </row>
    <row r="3" spans="1:96" ht="16.5" customHeight="1" x14ac:dyDescent="0.75">
      <c r="A3" s="327"/>
      <c r="B3" s="313"/>
      <c r="D3" s="125"/>
      <c r="E3" s="331"/>
      <c r="F3" s="401" t="s">
        <v>559</v>
      </c>
      <c r="G3" s="313"/>
      <c r="H3" s="313"/>
      <c r="I3" s="313"/>
      <c r="J3" s="313"/>
      <c r="K3" s="313"/>
      <c r="L3" s="328"/>
      <c r="M3" s="313"/>
      <c r="N3" s="313"/>
      <c r="O3" s="313"/>
      <c r="P3" s="313"/>
      <c r="Q3" s="328"/>
      <c r="R3" s="313"/>
      <c r="S3" s="313"/>
      <c r="T3" s="313"/>
      <c r="U3" s="313"/>
      <c r="V3" s="328"/>
      <c r="W3" s="313"/>
      <c r="X3" s="313"/>
      <c r="Y3" s="313"/>
      <c r="Z3" s="313"/>
      <c r="AA3" s="328"/>
      <c r="AB3" s="313"/>
      <c r="AC3" s="313"/>
      <c r="AD3" s="313"/>
      <c r="AE3" s="313"/>
      <c r="AF3" s="329"/>
      <c r="AG3" s="313"/>
      <c r="AH3" s="313"/>
      <c r="AI3" s="313"/>
      <c r="AJ3" s="313"/>
      <c r="AK3" s="328"/>
      <c r="AL3" s="313"/>
      <c r="AM3" s="313"/>
      <c r="AN3" s="313"/>
      <c r="AO3" s="313"/>
      <c r="AP3" s="328"/>
      <c r="AQ3" s="313"/>
      <c r="AR3" s="328"/>
      <c r="AS3" s="313"/>
      <c r="AT3" s="313"/>
      <c r="AU3" s="313"/>
      <c r="AV3" s="313"/>
      <c r="AW3" s="127"/>
      <c r="AX3" s="127"/>
      <c r="AY3" s="313"/>
      <c r="AZ3" s="127"/>
      <c r="BA3" s="313"/>
      <c r="BB3" s="313"/>
      <c r="BC3" s="127"/>
      <c r="BD3" s="127"/>
      <c r="BE3" s="128"/>
      <c r="BF3" s="127"/>
      <c r="BG3" s="127"/>
      <c r="BH3" s="127"/>
      <c r="BI3" s="127"/>
      <c r="BJ3" s="313"/>
      <c r="BK3" s="129"/>
      <c r="BL3" s="127"/>
      <c r="BM3" s="313"/>
      <c r="BN3" s="330"/>
      <c r="BP3" s="313"/>
      <c r="BQ3" s="314" t="s">
        <v>560</v>
      </c>
      <c r="BR3" s="313"/>
      <c r="BS3" s="313"/>
      <c r="BT3" s="313"/>
      <c r="BU3" s="313"/>
      <c r="BV3" s="313"/>
      <c r="BW3" s="313"/>
      <c r="BX3" s="313"/>
      <c r="BY3" s="313"/>
      <c r="BZ3" s="313"/>
      <c r="CA3" s="313"/>
      <c r="CB3" s="313"/>
      <c r="CD3" s="130" t="s">
        <v>561</v>
      </c>
      <c r="CM3" s="402" t="s">
        <v>562</v>
      </c>
      <c r="CN3" s="343"/>
      <c r="CO3" s="343"/>
      <c r="CP3" s="343"/>
    </row>
    <row r="4" spans="1:96" ht="17.25" customHeight="1" thickBot="1" x14ac:dyDescent="0.9">
      <c r="A4" s="327"/>
      <c r="B4" s="313"/>
      <c r="C4" s="125" t="s">
        <v>563</v>
      </c>
      <c r="D4" s="125"/>
      <c r="E4" s="331"/>
      <c r="F4" s="401"/>
      <c r="G4" s="314" t="s">
        <v>564</v>
      </c>
      <c r="H4" s="313"/>
      <c r="I4" s="313"/>
      <c r="J4" s="313"/>
      <c r="K4" s="313"/>
      <c r="L4" s="328"/>
      <c r="M4" s="313"/>
      <c r="N4" s="313"/>
      <c r="O4" s="313"/>
      <c r="P4" s="313"/>
      <c r="Q4" s="328"/>
      <c r="R4" s="313"/>
      <c r="S4" s="313"/>
      <c r="T4" s="313"/>
      <c r="U4" s="313"/>
      <c r="V4" s="328"/>
      <c r="W4" s="313"/>
      <c r="X4" s="313"/>
      <c r="Y4" s="313"/>
      <c r="Z4" s="313"/>
      <c r="AA4" s="328"/>
      <c r="AB4" s="313"/>
      <c r="AC4" s="313"/>
      <c r="AD4" s="313"/>
      <c r="AE4" s="313"/>
      <c r="AF4" s="329"/>
      <c r="AG4" s="313"/>
      <c r="AH4" s="313"/>
      <c r="AI4" s="313"/>
      <c r="AJ4" s="313"/>
      <c r="AK4" s="328"/>
      <c r="AL4" s="313"/>
      <c r="AM4" s="313"/>
      <c r="AN4" s="313"/>
      <c r="AO4" s="313"/>
      <c r="AP4" s="328"/>
      <c r="AQ4" s="313"/>
      <c r="AR4" s="328"/>
      <c r="AS4" s="313"/>
      <c r="AT4" s="313"/>
      <c r="AU4" s="313"/>
      <c r="AV4" s="313"/>
      <c r="AW4" s="127"/>
      <c r="AX4" s="127"/>
      <c r="AY4" s="313"/>
      <c r="AZ4" s="127"/>
      <c r="BA4" s="313"/>
      <c r="BB4" s="313"/>
      <c r="BC4" s="127"/>
      <c r="BD4" s="127"/>
      <c r="BE4" s="128"/>
      <c r="BF4" s="127"/>
      <c r="BG4" s="127"/>
      <c r="BH4" s="127"/>
      <c r="BI4" s="127"/>
      <c r="BJ4" s="313"/>
      <c r="BK4" s="129"/>
      <c r="BL4" s="127"/>
      <c r="BM4" s="313"/>
      <c r="BN4" s="330"/>
      <c r="BP4" s="313"/>
      <c r="BQ4" s="313"/>
      <c r="BR4" s="313"/>
      <c r="BS4" s="313"/>
      <c r="BT4" s="313"/>
      <c r="BU4" s="313"/>
      <c r="BV4" s="313"/>
      <c r="BW4" s="313"/>
      <c r="BX4" s="313"/>
      <c r="BY4" s="313"/>
      <c r="BZ4" s="313"/>
      <c r="CA4" s="313"/>
      <c r="CB4" s="313"/>
      <c r="CD4" s="130"/>
      <c r="CM4" s="402"/>
      <c r="CN4" s="343"/>
      <c r="CO4" s="343"/>
      <c r="CP4" s="343"/>
    </row>
    <row r="5" spans="1:96" ht="39" customHeight="1" thickTop="1" thickBot="1" x14ac:dyDescent="0.9">
      <c r="A5" s="181" t="s">
        <v>565</v>
      </c>
      <c r="B5" s="182"/>
      <c r="C5" s="184"/>
      <c r="D5" s="184"/>
      <c r="E5" s="184"/>
      <c r="F5" s="184"/>
      <c r="G5" s="404" t="s">
        <v>566</v>
      </c>
      <c r="H5" s="405"/>
      <c r="I5" s="405"/>
      <c r="J5" s="405"/>
      <c r="K5" s="406"/>
      <c r="L5" s="388" t="s">
        <v>567</v>
      </c>
      <c r="M5" s="388"/>
      <c r="N5" s="388"/>
      <c r="O5" s="388"/>
      <c r="P5" s="389"/>
      <c r="Q5" s="387" t="s">
        <v>568</v>
      </c>
      <c r="R5" s="388"/>
      <c r="S5" s="388"/>
      <c r="T5" s="388"/>
      <c r="U5" s="389"/>
      <c r="V5" s="387" t="s">
        <v>569</v>
      </c>
      <c r="W5" s="388"/>
      <c r="X5" s="388"/>
      <c r="Y5" s="388"/>
      <c r="Z5" s="389"/>
      <c r="AA5" s="387" t="s">
        <v>570</v>
      </c>
      <c r="AB5" s="388"/>
      <c r="AC5" s="388"/>
      <c r="AD5" s="388"/>
      <c r="AE5" s="389"/>
      <c r="AF5" s="387" t="s">
        <v>571</v>
      </c>
      <c r="AG5" s="388"/>
      <c r="AH5" s="388"/>
      <c r="AI5" s="388"/>
      <c r="AJ5" s="389"/>
      <c r="AK5" s="387" t="s">
        <v>572</v>
      </c>
      <c r="AL5" s="388"/>
      <c r="AM5" s="388"/>
      <c r="AN5" s="388"/>
      <c r="AO5" s="388"/>
      <c r="AP5" s="392" t="s">
        <v>573</v>
      </c>
      <c r="AQ5" s="393"/>
      <c r="AR5" s="388" t="s">
        <v>574</v>
      </c>
      <c r="AS5" s="388"/>
      <c r="AT5" s="388"/>
      <c r="AU5" s="388"/>
      <c r="AV5" s="389"/>
      <c r="AW5" s="398" t="s">
        <v>575</v>
      </c>
      <c r="AX5" s="399"/>
      <c r="AY5" s="399"/>
      <c r="AZ5" s="400"/>
      <c r="BA5" s="394" t="s">
        <v>576</v>
      </c>
      <c r="BB5" s="395"/>
      <c r="BC5" s="395"/>
      <c r="BD5" s="396"/>
      <c r="BE5" s="397"/>
      <c r="BF5" s="407" t="s">
        <v>577</v>
      </c>
      <c r="BG5" s="408"/>
      <c r="BH5" s="407" t="s">
        <v>578</v>
      </c>
      <c r="BI5" s="408"/>
      <c r="BJ5" s="315" t="s">
        <v>579</v>
      </c>
      <c r="BK5" s="131"/>
      <c r="BL5" s="132"/>
      <c r="BM5" s="333"/>
      <c r="BN5" s="345"/>
      <c r="BP5" s="333"/>
      <c r="BQ5" s="133" t="s">
        <v>580</v>
      </c>
      <c r="BR5" s="133" t="s">
        <v>581</v>
      </c>
      <c r="BS5" s="133" t="s">
        <v>582</v>
      </c>
      <c r="BT5" s="133" t="s">
        <v>583</v>
      </c>
      <c r="BU5" s="133" t="s">
        <v>584</v>
      </c>
      <c r="BV5" s="133" t="s">
        <v>585</v>
      </c>
      <c r="BW5" s="133" t="s">
        <v>586</v>
      </c>
      <c r="BX5" s="133" t="s">
        <v>587</v>
      </c>
      <c r="BY5" s="133" t="s">
        <v>588</v>
      </c>
      <c r="BZ5" s="133" t="s">
        <v>589</v>
      </c>
      <c r="CA5" s="133" t="s">
        <v>590</v>
      </c>
      <c r="CB5" s="133" t="s">
        <v>591</v>
      </c>
      <c r="CD5" s="133" t="s">
        <v>591</v>
      </c>
      <c r="CE5" s="133" t="str">
        <f t="shared" ref="CE5:CK5" si="0">BR5</f>
        <v>Risk</v>
      </c>
      <c r="CF5" s="133" t="str">
        <f t="shared" si="0"/>
        <v>Wider production impacts</v>
      </c>
      <c r="CG5" s="133" t="str">
        <f t="shared" si="0"/>
        <v>Applicability</v>
      </c>
      <c r="CH5" s="134" t="str">
        <f t="shared" si="0"/>
        <v>Timeframe</v>
      </c>
      <c r="CI5" s="134" t="str">
        <f t="shared" si="0"/>
        <v>GHG</v>
      </c>
      <c r="CJ5" s="134" t="str">
        <f t="shared" si="0"/>
        <v>Other Env</v>
      </c>
      <c r="CK5" s="155" t="str">
        <f t="shared" si="0"/>
        <v>Uncertainty</v>
      </c>
      <c r="CL5" s="141"/>
      <c r="CM5" s="402"/>
      <c r="CN5" s="343"/>
      <c r="CO5" s="402" t="s">
        <v>592</v>
      </c>
      <c r="CP5" s="402"/>
    </row>
    <row r="6" spans="1:96" ht="91.75" thickTop="1" x14ac:dyDescent="0.75">
      <c r="A6" s="136" t="s">
        <v>593</v>
      </c>
      <c r="B6" s="137" t="s">
        <v>11</v>
      </c>
      <c r="C6" s="268" t="s">
        <v>594</v>
      </c>
      <c r="D6" s="269" t="s">
        <v>595</v>
      </c>
      <c r="E6" s="269" t="s">
        <v>596</v>
      </c>
      <c r="F6" s="186" t="s">
        <v>597</v>
      </c>
      <c r="G6" s="139" t="s">
        <v>598</v>
      </c>
      <c r="H6" s="135" t="s">
        <v>599</v>
      </c>
      <c r="I6" s="135" t="s">
        <v>600</v>
      </c>
      <c r="J6" s="135" t="s">
        <v>601</v>
      </c>
      <c r="K6" s="135" t="s">
        <v>602</v>
      </c>
      <c r="L6" s="140" t="s">
        <v>603</v>
      </c>
      <c r="M6" s="135" t="s">
        <v>604</v>
      </c>
      <c r="N6" s="135" t="s">
        <v>605</v>
      </c>
      <c r="O6" s="135" t="s">
        <v>606</v>
      </c>
      <c r="P6" s="135" t="s">
        <v>607</v>
      </c>
      <c r="Q6" s="140" t="s">
        <v>608</v>
      </c>
      <c r="R6" s="135" t="s">
        <v>609</v>
      </c>
      <c r="S6" s="135" t="s">
        <v>610</v>
      </c>
      <c r="T6" s="135" t="s">
        <v>611</v>
      </c>
      <c r="U6" s="135" t="s">
        <v>612</v>
      </c>
      <c r="V6" s="141" t="s">
        <v>613</v>
      </c>
      <c r="W6" s="135" t="s">
        <v>614</v>
      </c>
      <c r="X6" s="135" t="s">
        <v>615</v>
      </c>
      <c r="Y6" s="135" t="s">
        <v>616</v>
      </c>
      <c r="Z6" s="135" t="s">
        <v>617</v>
      </c>
      <c r="AA6" s="141" t="s">
        <v>618</v>
      </c>
      <c r="AB6" s="135" t="s">
        <v>619</v>
      </c>
      <c r="AC6" s="135" t="s">
        <v>620</v>
      </c>
      <c r="AD6" s="135" t="s">
        <v>621</v>
      </c>
      <c r="AE6" s="135" t="s">
        <v>622</v>
      </c>
      <c r="AF6" s="141" t="s">
        <v>623</v>
      </c>
      <c r="AG6" s="135" t="s">
        <v>624</v>
      </c>
      <c r="AH6" s="135" t="s">
        <v>625</v>
      </c>
      <c r="AI6" s="135" t="s">
        <v>626</v>
      </c>
      <c r="AJ6" s="135" t="s">
        <v>627</v>
      </c>
      <c r="AK6" s="141" t="s">
        <v>572</v>
      </c>
      <c r="AL6" s="135" t="s">
        <v>628</v>
      </c>
      <c r="AM6" s="135" t="s">
        <v>629</v>
      </c>
      <c r="AN6" s="135" t="s">
        <v>630</v>
      </c>
      <c r="AO6" s="135" t="s">
        <v>631</v>
      </c>
      <c r="AP6" s="141" t="s">
        <v>632</v>
      </c>
      <c r="AQ6" s="135" t="s">
        <v>633</v>
      </c>
      <c r="AR6" s="141" t="s">
        <v>634</v>
      </c>
      <c r="AS6" s="135" t="s">
        <v>635</v>
      </c>
      <c r="AT6" s="135" t="s">
        <v>636</v>
      </c>
      <c r="AU6" s="135" t="s">
        <v>637</v>
      </c>
      <c r="AV6" s="135" t="s">
        <v>638</v>
      </c>
      <c r="AW6" s="142" t="s">
        <v>639</v>
      </c>
      <c r="AX6" s="135" t="s">
        <v>640</v>
      </c>
      <c r="AY6" s="135" t="s">
        <v>641</v>
      </c>
      <c r="AZ6" s="143" t="s">
        <v>642</v>
      </c>
      <c r="BA6" s="141" t="s">
        <v>643</v>
      </c>
      <c r="BB6" s="135" t="s">
        <v>644</v>
      </c>
      <c r="BC6" s="135" t="s">
        <v>645</v>
      </c>
      <c r="BD6" s="133" t="s">
        <v>646</v>
      </c>
      <c r="BE6" s="133" t="s">
        <v>647</v>
      </c>
      <c r="BF6" s="316" t="s">
        <v>648</v>
      </c>
      <c r="BG6" s="316" t="s">
        <v>649</v>
      </c>
      <c r="BH6" s="316" t="s">
        <v>650</v>
      </c>
      <c r="BI6" s="316" t="s">
        <v>651</v>
      </c>
      <c r="BJ6" s="317" t="s">
        <v>579</v>
      </c>
      <c r="BK6" s="326" t="s">
        <v>652</v>
      </c>
      <c r="BL6" s="316" t="s">
        <v>653</v>
      </c>
      <c r="BM6" s="316" t="s">
        <v>654</v>
      </c>
      <c r="BN6" s="326" t="s">
        <v>655</v>
      </c>
      <c r="BO6" s="384" t="s">
        <v>656</v>
      </c>
      <c r="BP6" s="135"/>
      <c r="BQ6" s="133" t="s">
        <v>657</v>
      </c>
      <c r="BR6" s="133" t="s">
        <v>658</v>
      </c>
      <c r="BS6" s="133" t="s">
        <v>659</v>
      </c>
      <c r="BT6" s="133" t="s">
        <v>660</v>
      </c>
      <c r="BU6" s="133" t="s">
        <v>661</v>
      </c>
      <c r="BV6" s="133" t="s">
        <v>662</v>
      </c>
      <c r="BW6" s="133" t="s">
        <v>663</v>
      </c>
      <c r="BX6" s="133" t="s">
        <v>664</v>
      </c>
      <c r="BY6" s="133" t="s">
        <v>665</v>
      </c>
      <c r="BZ6" s="133" t="s">
        <v>666</v>
      </c>
      <c r="CA6" s="133" t="s">
        <v>667</v>
      </c>
      <c r="CB6" s="133" t="s">
        <v>668</v>
      </c>
      <c r="CD6" s="133" t="s">
        <v>668</v>
      </c>
      <c r="CE6" s="133" t="s">
        <v>658</v>
      </c>
      <c r="CF6" s="133" t="s">
        <v>659</v>
      </c>
      <c r="CG6" s="133" t="s">
        <v>660</v>
      </c>
      <c r="CH6" s="133" t="s">
        <v>661</v>
      </c>
      <c r="CI6" s="133" t="s">
        <v>662</v>
      </c>
      <c r="CJ6" s="133" t="s">
        <v>663</v>
      </c>
      <c r="CK6" s="156" t="s">
        <v>664</v>
      </c>
      <c r="CL6" s="159"/>
      <c r="CM6" s="154" t="s">
        <v>669</v>
      </c>
      <c r="CN6" s="162"/>
      <c r="CO6" s="154" t="s">
        <v>670</v>
      </c>
      <c r="CP6" s="154" t="s">
        <v>671</v>
      </c>
    </row>
    <row r="7" spans="1:96" s="149" customFormat="1" ht="15" customHeight="1" x14ac:dyDescent="0.75">
      <c r="A7" s="144">
        <v>1</v>
      </c>
      <c r="B7" s="128" t="s">
        <v>37</v>
      </c>
      <c r="C7" s="148" t="s">
        <v>672</v>
      </c>
      <c r="D7" s="383" t="s">
        <v>38</v>
      </c>
      <c r="E7" s="383" t="s">
        <v>39</v>
      </c>
      <c r="F7" s="148" t="s">
        <v>673</v>
      </c>
      <c r="G7" s="148" t="s">
        <v>674</v>
      </c>
      <c r="H7" s="148" t="s">
        <v>675</v>
      </c>
      <c r="I7" s="148" t="s">
        <v>675</v>
      </c>
      <c r="J7" s="148" t="s">
        <v>675</v>
      </c>
      <c r="K7" s="148" t="s">
        <v>676</v>
      </c>
      <c r="L7" s="148" t="s">
        <v>677</v>
      </c>
      <c r="M7" s="148" t="s">
        <v>678</v>
      </c>
      <c r="N7" s="148" t="s">
        <v>678</v>
      </c>
      <c r="O7" s="148" t="s">
        <v>678</v>
      </c>
      <c r="P7" s="148" t="s">
        <v>676</v>
      </c>
      <c r="Q7" s="148" t="s">
        <v>679</v>
      </c>
      <c r="R7" s="148" t="s">
        <v>680</v>
      </c>
      <c r="S7" s="148" t="s">
        <v>680</v>
      </c>
      <c r="T7" s="148" t="s">
        <v>680</v>
      </c>
      <c r="U7" s="148" t="s">
        <v>676</v>
      </c>
      <c r="V7" s="148" t="s">
        <v>681</v>
      </c>
      <c r="W7" s="148" t="s">
        <v>682</v>
      </c>
      <c r="X7" s="148" t="s">
        <v>682</v>
      </c>
      <c r="Y7" s="148" t="s">
        <v>682</v>
      </c>
      <c r="Z7" s="148" t="s">
        <v>676</v>
      </c>
      <c r="AA7" s="148" t="s">
        <v>683</v>
      </c>
      <c r="AB7" s="148" t="s">
        <v>678</v>
      </c>
      <c r="AC7" s="148" t="s">
        <v>678</v>
      </c>
      <c r="AD7" s="148" t="s">
        <v>678</v>
      </c>
      <c r="AE7" s="148" t="s">
        <v>676</v>
      </c>
      <c r="AF7" s="148" t="s">
        <v>684</v>
      </c>
      <c r="AG7" s="148" t="s">
        <v>678</v>
      </c>
      <c r="AH7" s="148" t="s">
        <v>678</v>
      </c>
      <c r="AI7" s="148" t="s">
        <v>678</v>
      </c>
      <c r="AJ7" s="148" t="s">
        <v>676</v>
      </c>
      <c r="AK7" s="270" t="s">
        <v>685</v>
      </c>
      <c r="AL7" s="148" t="s">
        <v>680</v>
      </c>
      <c r="AM7" s="148" t="s">
        <v>680</v>
      </c>
      <c r="AN7" s="148" t="s">
        <v>680</v>
      </c>
      <c r="AO7" s="270"/>
      <c r="AP7" s="148" t="s">
        <v>686</v>
      </c>
      <c r="AQ7" s="148" t="s">
        <v>680</v>
      </c>
      <c r="AR7" s="148" t="s">
        <v>687</v>
      </c>
      <c r="AS7" s="148" t="s">
        <v>682</v>
      </c>
      <c r="AT7" s="148" t="s">
        <v>682</v>
      </c>
      <c r="AU7" s="148" t="s">
        <v>682</v>
      </c>
      <c r="AV7" s="128" t="s">
        <v>688</v>
      </c>
      <c r="AW7" s="146" t="s">
        <v>689</v>
      </c>
      <c r="AX7" s="128"/>
      <c r="AY7" s="127"/>
      <c r="AZ7" s="147" t="s">
        <v>690</v>
      </c>
      <c r="BA7" s="146"/>
      <c r="BB7" s="128"/>
      <c r="BC7" s="127"/>
      <c r="BD7" s="318" t="s">
        <v>691</v>
      </c>
      <c r="BE7" s="148" t="s">
        <v>692</v>
      </c>
      <c r="BF7" s="318"/>
      <c r="BG7" s="318" t="s">
        <v>693</v>
      </c>
      <c r="BH7" s="318"/>
      <c r="BI7" s="383" t="s">
        <v>675</v>
      </c>
      <c r="BJ7" s="148" t="s">
        <v>694</v>
      </c>
      <c r="BK7" s="403" t="s">
        <v>695</v>
      </c>
      <c r="BL7" s="148"/>
      <c r="BM7" s="148"/>
      <c r="BN7" s="383"/>
      <c r="BO7" s="384"/>
      <c r="BP7" s="128"/>
      <c r="BQ7" s="148" t="str">
        <f>J7</f>
        <v>✓✓✓</v>
      </c>
      <c r="BR7" s="148" t="str">
        <f t="shared" ref="BR7:BR30" si="1">O7</f>
        <v>✓✓</v>
      </c>
      <c r="BS7" s="148" t="str">
        <f t="shared" ref="BS7:BS30" si="2">T7</f>
        <v>✓</v>
      </c>
      <c r="BT7" s="148" t="str">
        <f t="shared" ref="BT7:BT30" si="3">Y7</f>
        <v>-</v>
      </c>
      <c r="BU7" s="148" t="str">
        <f t="shared" ref="BU7:BU30" si="4">AD7</f>
        <v>✓✓</v>
      </c>
      <c r="BV7" s="148" t="str">
        <f t="shared" ref="BV7:BV30" si="5">AI7</f>
        <v>✓✓</v>
      </c>
      <c r="BW7" s="148" t="str">
        <f t="shared" ref="BW7:BW30" si="6">AN7</f>
        <v>✓</v>
      </c>
      <c r="BX7" s="148" t="str">
        <f t="shared" ref="BX7:BX38" si="7">AU7</f>
        <v>-</v>
      </c>
      <c r="BY7" s="148" t="str">
        <f t="shared" ref="BY7:BY38" si="8">AZ7</f>
        <v>3-5 years</v>
      </c>
      <c r="BZ7" s="148" t="str">
        <f t="shared" ref="BZ7:BZ38" si="9">BE7</f>
        <v>Large</v>
      </c>
      <c r="CA7" s="148" t="str">
        <f t="shared" ref="CA7:CA38" si="10">BG7</f>
        <v>Y</v>
      </c>
      <c r="CB7" s="148" t="str">
        <f t="shared" ref="CB7:CB38" si="11">BI7</f>
        <v>✓✓✓</v>
      </c>
      <c r="CD7" s="150">
        <f>IFERROR(INDEX('Legend and scoring'!$I$4:$I$8,MATCH('MCA all innovations'!BQ7,'Legend and scoring'!$H$4:$H$8,0),1),0)</f>
        <v>3</v>
      </c>
      <c r="CE7" s="150">
        <f>IFERROR(INDEX('Legend and scoring'!$I$4:$I$8,MATCH('MCA all innovations'!BR7,'Legend and scoring'!$H$4:$H$8,0),1),0)</f>
        <v>2</v>
      </c>
      <c r="CF7" s="150">
        <f>IFERROR(INDEX('Legend and scoring'!$I$4:$I$8,MATCH('MCA all innovations'!BS7,'Legend and scoring'!$H$4:$H$8,0),1),0)</f>
        <v>1</v>
      </c>
      <c r="CG7" s="150">
        <f>IFERROR(INDEX('Legend and scoring'!$I$19:$I$23,MATCH('MCA all innovations'!BT7,'Legend and scoring'!$H$19:$H$23,0),1),0)</f>
        <v>1</v>
      </c>
      <c r="CH7" s="150">
        <f>IFERROR(INDEX('Legend and scoring'!$I$4:$I$8,MATCH('MCA all innovations'!BU7,'Legend and scoring'!$H$4:$H$8,0),1),0)</f>
        <v>2</v>
      </c>
      <c r="CI7" s="150">
        <f>IFERROR(INDEX('Legend and scoring'!$I$10:$I$17,MATCH('MCA all innovations'!BV7,'Legend and scoring'!$H$10:$H$17,0),1),0)</f>
        <v>2</v>
      </c>
      <c r="CJ7" s="150">
        <f>IFERROR(INDEX('Legend and scoring'!$I$10:$I$17,MATCH('MCA all innovations'!BW7,'Legend and scoring'!$H$10:$H$17,0),1),0)</f>
        <v>1</v>
      </c>
      <c r="CK7" s="157">
        <f>IFERROR(INDEX('Legend and scoring'!$I$25:$I$28,MATCH('MCA all innovations'!BX7,'Legend and scoring'!$H$25:$H$28,0),1),0)</f>
        <v>1</v>
      </c>
      <c r="CL7" s="160"/>
      <c r="CM7" s="163">
        <f>SUM(CD7:CF7)*CG7</f>
        <v>6</v>
      </c>
      <c r="CN7" s="164"/>
      <c r="CO7" s="163">
        <f t="shared" ref="CO7:CO38" si="12">RANK(CM7,CM$7:CM$63)</f>
        <v>11</v>
      </c>
      <c r="CP7" s="163">
        <f t="shared" ref="CP7:CP32" si="13">RANK(CM7,CM$7:CM$33)</f>
        <v>7</v>
      </c>
      <c r="CQ7"/>
      <c r="CR7"/>
    </row>
    <row r="8" spans="1:96" s="149" customFormat="1" ht="15" customHeight="1" x14ac:dyDescent="0.75">
      <c r="A8" s="144">
        <v>2</v>
      </c>
      <c r="B8" s="128" t="s">
        <v>49</v>
      </c>
      <c r="C8" s="148" t="s">
        <v>696</v>
      </c>
      <c r="D8" s="383" t="s">
        <v>38</v>
      </c>
      <c r="E8" s="383" t="s">
        <v>39</v>
      </c>
      <c r="F8" s="148" t="s">
        <v>697</v>
      </c>
      <c r="G8" s="148" t="s">
        <v>674</v>
      </c>
      <c r="H8" s="148" t="s">
        <v>675</v>
      </c>
      <c r="I8" s="148" t="s">
        <v>675</v>
      </c>
      <c r="J8" s="148" t="s">
        <v>675</v>
      </c>
      <c r="K8" s="148" t="s">
        <v>676</v>
      </c>
      <c r="L8" s="148" t="s">
        <v>677</v>
      </c>
      <c r="M8" s="148" t="s">
        <v>678</v>
      </c>
      <c r="N8" s="148" t="s">
        <v>678</v>
      </c>
      <c r="O8" s="148" t="s">
        <v>678</v>
      </c>
      <c r="P8" s="148" t="s">
        <v>676</v>
      </c>
      <c r="Q8" s="148" t="s">
        <v>698</v>
      </c>
      <c r="R8" s="148" t="s">
        <v>680</v>
      </c>
      <c r="S8" s="148" t="s">
        <v>680</v>
      </c>
      <c r="T8" s="148" t="s">
        <v>680</v>
      </c>
      <c r="U8" s="148" t="s">
        <v>699</v>
      </c>
      <c r="V8" s="148" t="s">
        <v>700</v>
      </c>
      <c r="W8" s="148" t="s">
        <v>682</v>
      </c>
      <c r="X8" s="148" t="s">
        <v>682</v>
      </c>
      <c r="Y8" s="148" t="s">
        <v>682</v>
      </c>
      <c r="Z8" s="148" t="s">
        <v>676</v>
      </c>
      <c r="AA8" s="148" t="s">
        <v>701</v>
      </c>
      <c r="AB8" s="148" t="s">
        <v>680</v>
      </c>
      <c r="AC8" s="148" t="s">
        <v>675</v>
      </c>
      <c r="AD8" s="148" t="s">
        <v>675</v>
      </c>
      <c r="AE8" s="148" t="s">
        <v>702</v>
      </c>
      <c r="AF8" s="148" t="s">
        <v>703</v>
      </c>
      <c r="AG8" s="148" t="s">
        <v>680</v>
      </c>
      <c r="AH8" s="148" t="s">
        <v>678</v>
      </c>
      <c r="AI8" s="148" t="s">
        <v>678</v>
      </c>
      <c r="AJ8" s="148" t="s">
        <v>704</v>
      </c>
      <c r="AK8" s="270" t="s">
        <v>705</v>
      </c>
      <c r="AL8" s="148" t="s">
        <v>682</v>
      </c>
      <c r="AM8" s="148" t="s">
        <v>680</v>
      </c>
      <c r="AN8" s="148" t="s">
        <v>680</v>
      </c>
      <c r="AO8" s="270" t="s">
        <v>706</v>
      </c>
      <c r="AP8" s="148" t="s">
        <v>707</v>
      </c>
      <c r="AQ8" s="148" t="s">
        <v>680</v>
      </c>
      <c r="AR8" s="148" t="s">
        <v>708</v>
      </c>
      <c r="AS8" s="148" t="s">
        <v>709</v>
      </c>
      <c r="AT8" s="148" t="s">
        <v>682</v>
      </c>
      <c r="AU8" s="148" t="s">
        <v>682</v>
      </c>
      <c r="AV8" s="128" t="s">
        <v>704</v>
      </c>
      <c r="AW8" s="146" t="s">
        <v>710</v>
      </c>
      <c r="AX8" s="128" t="s">
        <v>690</v>
      </c>
      <c r="AY8" s="127" t="s">
        <v>711</v>
      </c>
      <c r="AZ8" s="147" t="s">
        <v>690</v>
      </c>
      <c r="BA8" s="146"/>
      <c r="BB8" s="128"/>
      <c r="BC8" s="127" t="s">
        <v>712</v>
      </c>
      <c r="BD8" s="318" t="s">
        <v>691</v>
      </c>
      <c r="BE8" s="148" t="s">
        <v>692</v>
      </c>
      <c r="BF8" s="318"/>
      <c r="BG8" s="318" t="s">
        <v>693</v>
      </c>
      <c r="BH8" s="318"/>
      <c r="BI8" s="383" t="s">
        <v>675</v>
      </c>
      <c r="BJ8" s="148" t="s">
        <v>713</v>
      </c>
      <c r="BK8" s="391"/>
      <c r="BL8" s="148"/>
      <c r="BM8" s="148"/>
      <c r="BN8" s="383"/>
      <c r="BO8" s="384"/>
      <c r="BP8" s="128"/>
      <c r="BQ8" s="148" t="str">
        <f t="shared" ref="BQ8:BQ30" si="14">J8</f>
        <v>✓✓✓</v>
      </c>
      <c r="BR8" s="148" t="str">
        <f t="shared" si="1"/>
        <v>✓✓</v>
      </c>
      <c r="BS8" s="148" t="str">
        <f t="shared" si="2"/>
        <v>✓</v>
      </c>
      <c r="BT8" s="148" t="str">
        <f t="shared" si="3"/>
        <v>-</v>
      </c>
      <c r="BU8" s="148" t="str">
        <f t="shared" si="4"/>
        <v>✓✓✓</v>
      </c>
      <c r="BV8" s="148" t="str">
        <f t="shared" si="5"/>
        <v>✓✓</v>
      </c>
      <c r="BW8" s="148" t="str">
        <f t="shared" si="6"/>
        <v>✓</v>
      </c>
      <c r="BX8" s="148" t="str">
        <f t="shared" si="7"/>
        <v>-</v>
      </c>
      <c r="BY8" s="148" t="str">
        <f t="shared" si="8"/>
        <v>3-5 years</v>
      </c>
      <c r="BZ8" s="148" t="str">
        <f t="shared" si="9"/>
        <v>Large</v>
      </c>
      <c r="CA8" s="148" t="str">
        <f t="shared" si="10"/>
        <v>Y</v>
      </c>
      <c r="CB8" s="148" t="str">
        <f t="shared" si="11"/>
        <v>✓✓✓</v>
      </c>
      <c r="CD8" s="150">
        <f>IFERROR(INDEX('Legend and scoring'!$I$4:$I$8,MATCH('MCA all innovations'!BQ8,'Legend and scoring'!$H$4:$H$8,0),1),0)</f>
        <v>3</v>
      </c>
      <c r="CE8" s="150">
        <f>IFERROR(INDEX('Legend and scoring'!$I$4:$I$8,MATCH('MCA all innovations'!BR8,'Legend and scoring'!$H$4:$H$8,0),1),0)</f>
        <v>2</v>
      </c>
      <c r="CF8" s="150">
        <f>IFERROR(INDEX('Legend and scoring'!$I$4:$I$8,MATCH('MCA all innovations'!BS8,'Legend and scoring'!$H$4:$H$8,0),1),0)</f>
        <v>1</v>
      </c>
      <c r="CG8" s="150">
        <f>IFERROR(INDEX('Legend and scoring'!$I$19:$I$23,MATCH('MCA all innovations'!BT8,'Legend and scoring'!$H$19:$H$23,0),1),0)</f>
        <v>1</v>
      </c>
      <c r="CH8" s="150">
        <f>IFERROR(INDEX('Legend and scoring'!$I$4:$I$8,MATCH('MCA all innovations'!BU8,'Legend and scoring'!$H$4:$H$8,0),1),0)</f>
        <v>3</v>
      </c>
      <c r="CI8" s="150">
        <f>IFERROR(INDEX('Legend and scoring'!$I$10:$I$17,MATCH('MCA all innovations'!BV8,'Legend and scoring'!$H$10:$H$17,0),1),0)</f>
        <v>2</v>
      </c>
      <c r="CJ8" s="150">
        <f>IFERROR(INDEX('Legend and scoring'!$I$10:$I$17,MATCH('MCA all innovations'!BW8,'Legend and scoring'!$H$10:$H$17,0),1),0)</f>
        <v>1</v>
      </c>
      <c r="CK8" s="157">
        <f>IFERROR(INDEX('Legend and scoring'!$I$25:$I$28,MATCH('MCA all innovations'!BX8,'Legend and scoring'!$H$25:$H$28,0),1),0)</f>
        <v>1</v>
      </c>
      <c r="CL8" s="160"/>
      <c r="CM8" s="163">
        <f t="shared" ref="CM8:CM30" si="15">SUM(CD8:CF8)*CG8</f>
        <v>6</v>
      </c>
      <c r="CN8" s="164"/>
      <c r="CO8" s="163">
        <f t="shared" si="12"/>
        <v>11</v>
      </c>
      <c r="CP8" s="163">
        <f t="shared" si="13"/>
        <v>7</v>
      </c>
      <c r="CQ8"/>
      <c r="CR8"/>
    </row>
    <row r="9" spans="1:96" s="149" customFormat="1" ht="15" customHeight="1" x14ac:dyDescent="0.75">
      <c r="A9" s="144">
        <v>3</v>
      </c>
      <c r="B9" s="128" t="s">
        <v>53</v>
      </c>
      <c r="C9" s="148" t="s">
        <v>714</v>
      </c>
      <c r="D9" s="383" t="s">
        <v>54</v>
      </c>
      <c r="E9" s="383" t="s">
        <v>39</v>
      </c>
      <c r="F9" s="148" t="s">
        <v>715</v>
      </c>
      <c r="G9" s="148" t="s">
        <v>716</v>
      </c>
      <c r="H9" s="148" t="s">
        <v>675</v>
      </c>
      <c r="I9" s="148" t="s">
        <v>675</v>
      </c>
      <c r="J9" s="148" t="s">
        <v>675</v>
      </c>
      <c r="K9" s="148" t="s">
        <v>717</v>
      </c>
      <c r="L9" s="148" t="s">
        <v>718</v>
      </c>
      <c r="M9" s="148" t="s">
        <v>680</v>
      </c>
      <c r="N9" s="148" t="s">
        <v>675</v>
      </c>
      <c r="O9" s="148" t="s">
        <v>675</v>
      </c>
      <c r="P9" s="148" t="s">
        <v>719</v>
      </c>
      <c r="Q9" s="148" t="s">
        <v>720</v>
      </c>
      <c r="R9" s="148" t="s">
        <v>680</v>
      </c>
      <c r="S9" s="148" t="s">
        <v>678</v>
      </c>
      <c r="T9" s="148" t="s">
        <v>678</v>
      </c>
      <c r="U9" s="148" t="s">
        <v>721</v>
      </c>
      <c r="V9" s="148" t="s">
        <v>722</v>
      </c>
      <c r="W9" s="148" t="s">
        <v>682</v>
      </c>
      <c r="X9" s="148"/>
      <c r="Y9" s="148" t="s">
        <v>682</v>
      </c>
      <c r="Z9" s="148" t="s">
        <v>682</v>
      </c>
      <c r="AA9" s="148" t="s">
        <v>723</v>
      </c>
      <c r="AB9" s="148" t="s">
        <v>678</v>
      </c>
      <c r="AC9" s="148"/>
      <c r="AD9" s="148" t="s">
        <v>678</v>
      </c>
      <c r="AE9" s="148" t="s">
        <v>724</v>
      </c>
      <c r="AF9" s="148" t="s">
        <v>725</v>
      </c>
      <c r="AG9" s="148" t="s">
        <v>678</v>
      </c>
      <c r="AH9" s="148"/>
      <c r="AI9" s="148" t="s">
        <v>678</v>
      </c>
      <c r="AJ9" s="148" t="s">
        <v>682</v>
      </c>
      <c r="AK9" s="270" t="s">
        <v>726</v>
      </c>
      <c r="AL9" s="148" t="s">
        <v>680</v>
      </c>
      <c r="AM9" s="148" t="s">
        <v>675</v>
      </c>
      <c r="AN9" s="148" t="s">
        <v>675</v>
      </c>
      <c r="AO9" s="270" t="s">
        <v>727</v>
      </c>
      <c r="AP9" s="148" t="s">
        <v>728</v>
      </c>
      <c r="AQ9" s="148" t="s">
        <v>680</v>
      </c>
      <c r="AR9" s="148" t="s">
        <v>729</v>
      </c>
      <c r="AS9" s="148" t="s">
        <v>682</v>
      </c>
      <c r="AT9" s="148" t="s">
        <v>682</v>
      </c>
      <c r="AU9" s="148" t="s">
        <v>682</v>
      </c>
      <c r="AV9" s="128" t="s">
        <v>682</v>
      </c>
      <c r="AW9" s="146" t="s">
        <v>730</v>
      </c>
      <c r="AX9" s="128"/>
      <c r="AY9" s="127" t="s">
        <v>731</v>
      </c>
      <c r="AZ9" s="147" t="s">
        <v>732</v>
      </c>
      <c r="BA9" s="146"/>
      <c r="BB9" s="128"/>
      <c r="BC9" s="127" t="s">
        <v>733</v>
      </c>
      <c r="BD9" s="318" t="s">
        <v>691</v>
      </c>
      <c r="BE9" s="148" t="s">
        <v>692</v>
      </c>
      <c r="BF9" s="318" t="s">
        <v>734</v>
      </c>
      <c r="BG9" s="318" t="s">
        <v>693</v>
      </c>
      <c r="BH9" s="318" t="s">
        <v>735</v>
      </c>
      <c r="BI9" s="383" t="s">
        <v>678</v>
      </c>
      <c r="BJ9" s="148" t="s">
        <v>736</v>
      </c>
      <c r="BK9" s="383" t="s">
        <v>737</v>
      </c>
      <c r="BL9" s="148"/>
      <c r="BM9" s="148" t="s">
        <v>738</v>
      </c>
      <c r="BN9" s="383"/>
      <c r="BO9" s="384"/>
      <c r="BP9" s="128"/>
      <c r="BQ9" s="148" t="str">
        <f t="shared" si="14"/>
        <v>✓✓✓</v>
      </c>
      <c r="BR9" s="148" t="str">
        <f t="shared" si="1"/>
        <v>✓✓✓</v>
      </c>
      <c r="BS9" s="148" t="str">
        <f t="shared" si="2"/>
        <v>✓✓</v>
      </c>
      <c r="BT9" s="148" t="str">
        <f t="shared" si="3"/>
        <v>-</v>
      </c>
      <c r="BU9" s="148" t="str">
        <f t="shared" si="4"/>
        <v>✓✓</v>
      </c>
      <c r="BV9" s="148" t="str">
        <f t="shared" si="5"/>
        <v>✓✓</v>
      </c>
      <c r="BW9" s="148" t="str">
        <f t="shared" si="6"/>
        <v>✓✓✓</v>
      </c>
      <c r="BX9" s="148" t="str">
        <f t="shared" si="7"/>
        <v>-</v>
      </c>
      <c r="BY9" s="148" t="str">
        <f t="shared" si="8"/>
        <v>&gt; 5 years</v>
      </c>
      <c r="BZ9" s="148" t="str">
        <f t="shared" si="9"/>
        <v>Large</v>
      </c>
      <c r="CA9" s="148" t="str">
        <f t="shared" si="10"/>
        <v>Y</v>
      </c>
      <c r="CB9" s="148" t="str">
        <f t="shared" si="11"/>
        <v>✓✓</v>
      </c>
      <c r="CD9" s="150">
        <f>IFERROR(INDEX('Legend and scoring'!$I$4:$I$8,MATCH('MCA all innovations'!BQ9,'Legend and scoring'!$H$4:$H$8,0),1),0)</f>
        <v>3</v>
      </c>
      <c r="CE9" s="150">
        <f>IFERROR(INDEX('Legend and scoring'!$I$4:$I$8,MATCH('MCA all innovations'!BR9,'Legend and scoring'!$H$4:$H$8,0),1),0)</f>
        <v>3</v>
      </c>
      <c r="CF9" s="150">
        <f>IFERROR(INDEX('Legend and scoring'!$I$4:$I$8,MATCH('MCA all innovations'!BS9,'Legend and scoring'!$H$4:$H$8,0),1),0)</f>
        <v>2</v>
      </c>
      <c r="CG9" s="150">
        <f>IFERROR(INDEX('Legend and scoring'!$I$19:$I$23,MATCH('MCA all innovations'!BT9,'Legend and scoring'!$H$19:$H$23,0),1),0)</f>
        <v>1</v>
      </c>
      <c r="CH9" s="150">
        <f>IFERROR(INDEX('Legend and scoring'!$I$4:$I$8,MATCH('MCA all innovations'!BU9,'Legend and scoring'!$H$4:$H$8,0),1),0)</f>
        <v>2</v>
      </c>
      <c r="CI9" s="150">
        <f>IFERROR(INDEX('Legend and scoring'!$I$10:$I$17,MATCH('MCA all innovations'!BV9,'Legend and scoring'!$H$10:$H$17,0),1),0)</f>
        <v>2</v>
      </c>
      <c r="CJ9" s="150">
        <f>IFERROR(INDEX('Legend and scoring'!$I$10:$I$17,MATCH('MCA all innovations'!BW9,'Legend and scoring'!$H$10:$H$17,0),1),0)</f>
        <v>3</v>
      </c>
      <c r="CK9" s="157">
        <f>IFERROR(INDEX('Legend and scoring'!$I$25:$I$28,MATCH('MCA all innovations'!BX9,'Legend and scoring'!$H$25:$H$28,0),1),0)</f>
        <v>1</v>
      </c>
      <c r="CL9" s="160"/>
      <c r="CM9" s="163">
        <f t="shared" si="15"/>
        <v>8</v>
      </c>
      <c r="CN9" s="164"/>
      <c r="CO9" s="163">
        <f t="shared" si="12"/>
        <v>3</v>
      </c>
      <c r="CP9" s="163">
        <f t="shared" si="13"/>
        <v>1</v>
      </c>
      <c r="CQ9"/>
      <c r="CR9"/>
    </row>
    <row r="10" spans="1:96" s="149" customFormat="1" ht="15" customHeight="1" x14ac:dyDescent="0.75">
      <c r="A10" s="144">
        <v>4</v>
      </c>
      <c r="B10" s="128" t="s">
        <v>61</v>
      </c>
      <c r="C10" s="148" t="s">
        <v>739</v>
      </c>
      <c r="D10" s="383" t="s">
        <v>38</v>
      </c>
      <c r="E10" s="383" t="s">
        <v>62</v>
      </c>
      <c r="F10" s="148" t="s">
        <v>740</v>
      </c>
      <c r="G10" s="148" t="s">
        <v>741</v>
      </c>
      <c r="H10" s="148" t="s">
        <v>680</v>
      </c>
      <c r="I10" s="148" t="s">
        <v>678</v>
      </c>
      <c r="J10" s="148" t="s">
        <v>678</v>
      </c>
      <c r="K10" s="148" t="s">
        <v>742</v>
      </c>
      <c r="L10" s="148" t="s">
        <v>743</v>
      </c>
      <c r="M10" s="148" t="s">
        <v>682</v>
      </c>
      <c r="N10" s="148" t="s">
        <v>682</v>
      </c>
      <c r="O10" s="148" t="s">
        <v>682</v>
      </c>
      <c r="P10" s="148"/>
      <c r="Q10" s="148" t="s">
        <v>744</v>
      </c>
      <c r="R10" s="148" t="s">
        <v>680</v>
      </c>
      <c r="S10" s="148" t="s">
        <v>675</v>
      </c>
      <c r="T10" s="148" t="s">
        <v>675</v>
      </c>
      <c r="U10" s="148" t="s">
        <v>745</v>
      </c>
      <c r="V10" s="148" t="s">
        <v>746</v>
      </c>
      <c r="W10" s="148" t="s">
        <v>709</v>
      </c>
      <c r="X10" s="148" t="s">
        <v>682</v>
      </c>
      <c r="Y10" s="148" t="s">
        <v>682</v>
      </c>
      <c r="Z10" s="148"/>
      <c r="AA10" s="148" t="s">
        <v>747</v>
      </c>
      <c r="AB10" s="148" t="s">
        <v>680</v>
      </c>
      <c r="AC10" s="148" t="s">
        <v>675</v>
      </c>
      <c r="AD10" s="148" t="s">
        <v>675</v>
      </c>
      <c r="AE10" s="148"/>
      <c r="AF10" s="148" t="s">
        <v>748</v>
      </c>
      <c r="AG10" s="148" t="s">
        <v>680</v>
      </c>
      <c r="AH10" s="148" t="s">
        <v>680</v>
      </c>
      <c r="AI10" s="148" t="s">
        <v>680</v>
      </c>
      <c r="AJ10" s="148"/>
      <c r="AK10" s="270" t="s">
        <v>705</v>
      </c>
      <c r="AL10" s="148" t="s">
        <v>682</v>
      </c>
      <c r="AM10" s="148" t="s">
        <v>682</v>
      </c>
      <c r="AN10" s="148" t="s">
        <v>682</v>
      </c>
      <c r="AO10" s="270"/>
      <c r="AP10" s="148" t="s">
        <v>749</v>
      </c>
      <c r="AQ10" s="148" t="s">
        <v>680</v>
      </c>
      <c r="AR10" s="148" t="s">
        <v>750</v>
      </c>
      <c r="AS10" s="148" t="s">
        <v>680</v>
      </c>
      <c r="AT10" s="148" t="s">
        <v>680</v>
      </c>
      <c r="AU10" s="148" t="s">
        <v>680</v>
      </c>
      <c r="AV10" s="128"/>
      <c r="AW10" s="146" t="s">
        <v>751</v>
      </c>
      <c r="AX10" s="128" t="s">
        <v>690</v>
      </c>
      <c r="AY10" s="127" t="s">
        <v>752</v>
      </c>
      <c r="AZ10" s="147" t="s">
        <v>753</v>
      </c>
      <c r="BA10" s="146"/>
      <c r="BB10" s="128"/>
      <c r="BC10" s="127" t="s">
        <v>754</v>
      </c>
      <c r="BD10" s="318" t="s">
        <v>691</v>
      </c>
      <c r="BE10" s="148" t="s">
        <v>692</v>
      </c>
      <c r="BF10" s="318" t="s">
        <v>755</v>
      </c>
      <c r="BG10" s="318" t="s">
        <v>693</v>
      </c>
      <c r="BH10" s="318"/>
      <c r="BI10" s="383" t="s">
        <v>675</v>
      </c>
      <c r="BJ10" s="148" t="s">
        <v>148</v>
      </c>
      <c r="BK10" s="403" t="s">
        <v>756</v>
      </c>
      <c r="BL10" s="148"/>
      <c r="BM10" s="148"/>
      <c r="BN10" s="383"/>
      <c r="BO10" s="384"/>
      <c r="BP10" s="128"/>
      <c r="BQ10" s="148" t="str">
        <f t="shared" si="14"/>
        <v>✓✓</v>
      </c>
      <c r="BR10" s="148" t="str">
        <f t="shared" si="1"/>
        <v>-</v>
      </c>
      <c r="BS10" s="148" t="str">
        <f t="shared" si="2"/>
        <v>✓✓✓</v>
      </c>
      <c r="BT10" s="148" t="str">
        <f t="shared" si="3"/>
        <v>-</v>
      </c>
      <c r="BU10" s="148" t="str">
        <f t="shared" si="4"/>
        <v>✓✓✓</v>
      </c>
      <c r="BV10" s="148" t="str">
        <f t="shared" si="5"/>
        <v>✓</v>
      </c>
      <c r="BW10" s="148" t="str">
        <f t="shared" si="6"/>
        <v>-</v>
      </c>
      <c r="BX10" s="148" t="str">
        <f t="shared" si="7"/>
        <v>✓</v>
      </c>
      <c r="BY10" s="148" t="str">
        <f t="shared" si="8"/>
        <v>2-3 years</v>
      </c>
      <c r="BZ10" s="148" t="str">
        <f t="shared" si="9"/>
        <v>Large</v>
      </c>
      <c r="CA10" s="148" t="str">
        <f t="shared" si="10"/>
        <v>Y</v>
      </c>
      <c r="CB10" s="148" t="str">
        <f t="shared" si="11"/>
        <v>✓✓✓</v>
      </c>
      <c r="CD10" s="150">
        <f>IFERROR(INDEX('Legend and scoring'!$I$4:$I$8,MATCH('MCA all innovations'!BQ10,'Legend and scoring'!$H$4:$H$8,0),1),0)</f>
        <v>2</v>
      </c>
      <c r="CE10" s="150">
        <f>IFERROR(INDEX('Legend and scoring'!$I$4:$I$8,MATCH('MCA all innovations'!BR10,'Legend and scoring'!$H$4:$H$8,0),1),0)</f>
        <v>0</v>
      </c>
      <c r="CF10" s="150">
        <f>IFERROR(INDEX('Legend and scoring'!$I$4:$I$8,MATCH('MCA all innovations'!BS10,'Legend and scoring'!$H$4:$H$8,0),1),0)</f>
        <v>3</v>
      </c>
      <c r="CG10" s="150">
        <f>IFERROR(INDEX('Legend and scoring'!$I$19:$I$23,MATCH('MCA all innovations'!BT10,'Legend and scoring'!$H$19:$H$23,0),1),0)</f>
        <v>1</v>
      </c>
      <c r="CH10" s="150">
        <f>IFERROR(INDEX('Legend and scoring'!$I$4:$I$8,MATCH('MCA all innovations'!BU10,'Legend and scoring'!$H$4:$H$8,0),1),0)</f>
        <v>3</v>
      </c>
      <c r="CI10" s="150">
        <f>IFERROR(INDEX('Legend and scoring'!$I$10:$I$17,MATCH('MCA all innovations'!BV10,'Legend and scoring'!$H$10:$H$17,0),1),0)</f>
        <v>1</v>
      </c>
      <c r="CJ10" s="150">
        <f>IFERROR(INDEX('Legend and scoring'!$I$10:$I$17,MATCH('MCA all innovations'!BW10,'Legend and scoring'!$H$10:$H$17,0),1),0)</f>
        <v>0</v>
      </c>
      <c r="CK10" s="157">
        <f>IFERROR(INDEX('Legend and scoring'!$I$25:$I$28,MATCH('MCA all innovations'!BX10,'Legend and scoring'!$H$25:$H$28,0),1),0)</f>
        <v>1.5</v>
      </c>
      <c r="CL10" s="160"/>
      <c r="CM10" s="163">
        <f t="shared" si="15"/>
        <v>5</v>
      </c>
      <c r="CN10" s="164"/>
      <c r="CO10" s="163">
        <f t="shared" si="12"/>
        <v>22</v>
      </c>
      <c r="CP10" s="163">
        <f t="shared" si="13"/>
        <v>15</v>
      </c>
      <c r="CQ10"/>
      <c r="CR10"/>
    </row>
    <row r="11" spans="1:96" s="149" customFormat="1" ht="15" customHeight="1" x14ac:dyDescent="0.75">
      <c r="A11" s="144">
        <v>6</v>
      </c>
      <c r="B11" s="128" t="s">
        <v>79</v>
      </c>
      <c r="C11" s="148" t="s">
        <v>757</v>
      </c>
      <c r="D11" s="383" t="s">
        <v>38</v>
      </c>
      <c r="E11" s="383" t="s">
        <v>62</v>
      </c>
      <c r="F11" s="148" t="s">
        <v>80</v>
      </c>
      <c r="G11" s="148" t="s">
        <v>758</v>
      </c>
      <c r="H11" s="148" t="s">
        <v>678</v>
      </c>
      <c r="I11" s="148" t="s">
        <v>675</v>
      </c>
      <c r="J11" s="148" t="s">
        <v>675</v>
      </c>
      <c r="K11" s="148" t="s">
        <v>759</v>
      </c>
      <c r="L11" s="148" t="s">
        <v>743</v>
      </c>
      <c r="M11" s="148" t="s">
        <v>682</v>
      </c>
      <c r="N11" s="148" t="s">
        <v>682</v>
      </c>
      <c r="O11" s="148" t="s">
        <v>682</v>
      </c>
      <c r="P11" s="148"/>
      <c r="Q11" s="148" t="s">
        <v>760</v>
      </c>
      <c r="R11" s="148" t="s">
        <v>675</v>
      </c>
      <c r="S11" s="148" t="s">
        <v>675</v>
      </c>
      <c r="T11" s="148" t="s">
        <v>675</v>
      </c>
      <c r="U11" s="148" t="s">
        <v>761</v>
      </c>
      <c r="V11" s="148" t="s">
        <v>762</v>
      </c>
      <c r="W11" s="148" t="s">
        <v>682</v>
      </c>
      <c r="X11" s="148" t="s">
        <v>682</v>
      </c>
      <c r="Y11" s="148" t="s">
        <v>682</v>
      </c>
      <c r="Z11" s="148"/>
      <c r="AA11" s="148" t="s">
        <v>763</v>
      </c>
      <c r="AB11" s="148" t="s">
        <v>675</v>
      </c>
      <c r="AC11" s="148" t="s">
        <v>675</v>
      </c>
      <c r="AD11" s="148" t="s">
        <v>675</v>
      </c>
      <c r="AE11" s="148"/>
      <c r="AF11" s="148" t="s">
        <v>764</v>
      </c>
      <c r="AG11" s="148" t="s">
        <v>680</v>
      </c>
      <c r="AH11" s="148" t="s">
        <v>680</v>
      </c>
      <c r="AI11" s="148" t="s">
        <v>680</v>
      </c>
      <c r="AJ11" s="148"/>
      <c r="AK11" s="270" t="s">
        <v>705</v>
      </c>
      <c r="AL11" s="148" t="s">
        <v>682</v>
      </c>
      <c r="AM11" s="148" t="s">
        <v>682</v>
      </c>
      <c r="AN11" s="148" t="s">
        <v>682</v>
      </c>
      <c r="AO11" s="270"/>
      <c r="AP11" s="148" t="s">
        <v>765</v>
      </c>
      <c r="AQ11" s="148" t="s">
        <v>675</v>
      </c>
      <c r="AR11" s="148" t="s">
        <v>766</v>
      </c>
      <c r="AS11" s="148" t="s">
        <v>680</v>
      </c>
      <c r="AT11" s="148" t="s">
        <v>680</v>
      </c>
      <c r="AU11" s="148" t="s">
        <v>680</v>
      </c>
      <c r="AV11" s="128"/>
      <c r="AW11" s="146" t="s">
        <v>767</v>
      </c>
      <c r="AX11" s="128"/>
      <c r="AY11" s="127"/>
      <c r="AZ11" s="147" t="s">
        <v>753</v>
      </c>
      <c r="BA11" s="146"/>
      <c r="BB11" s="128"/>
      <c r="BC11" s="127" t="s">
        <v>768</v>
      </c>
      <c r="BD11" s="318" t="s">
        <v>691</v>
      </c>
      <c r="BE11" s="148" t="s">
        <v>692</v>
      </c>
      <c r="BF11" s="318"/>
      <c r="BG11" s="318" t="s">
        <v>693</v>
      </c>
      <c r="BH11" s="318"/>
      <c r="BI11" s="383" t="s">
        <v>675</v>
      </c>
      <c r="BJ11" s="148" t="s">
        <v>148</v>
      </c>
      <c r="BK11" s="403"/>
      <c r="BL11" s="148"/>
      <c r="BM11" s="148"/>
      <c r="BN11" s="383"/>
      <c r="BO11" s="384"/>
      <c r="BP11" s="128"/>
      <c r="BQ11" s="148" t="str">
        <f t="shared" si="14"/>
        <v>✓✓✓</v>
      </c>
      <c r="BR11" s="148" t="str">
        <f t="shared" si="1"/>
        <v>-</v>
      </c>
      <c r="BS11" s="148" t="str">
        <f t="shared" si="2"/>
        <v>✓✓✓</v>
      </c>
      <c r="BT11" s="148" t="str">
        <f t="shared" si="3"/>
        <v>-</v>
      </c>
      <c r="BU11" s="148" t="str">
        <f t="shared" si="4"/>
        <v>✓✓✓</v>
      </c>
      <c r="BV11" s="148" t="str">
        <f t="shared" si="5"/>
        <v>✓</v>
      </c>
      <c r="BW11" s="148" t="str">
        <f t="shared" si="6"/>
        <v>-</v>
      </c>
      <c r="BX11" s="148" t="str">
        <f t="shared" si="7"/>
        <v>✓</v>
      </c>
      <c r="BY11" s="148" t="str">
        <f t="shared" si="8"/>
        <v>2-3 years</v>
      </c>
      <c r="BZ11" s="148" t="str">
        <f t="shared" si="9"/>
        <v>Large</v>
      </c>
      <c r="CA11" s="148" t="str">
        <f t="shared" si="10"/>
        <v>Y</v>
      </c>
      <c r="CB11" s="148" t="str">
        <f t="shared" si="11"/>
        <v>✓✓✓</v>
      </c>
      <c r="CD11" s="150">
        <f>IFERROR(INDEX('Legend and scoring'!$I$4:$I$8,MATCH('MCA all innovations'!BQ11,'Legend and scoring'!$H$4:$H$8,0),1),0)</f>
        <v>3</v>
      </c>
      <c r="CE11" s="150">
        <f>IFERROR(INDEX('Legend and scoring'!$I$4:$I$8,MATCH('MCA all innovations'!BR11,'Legend and scoring'!$H$4:$H$8,0),1),0)</f>
        <v>0</v>
      </c>
      <c r="CF11" s="150">
        <f>IFERROR(INDEX('Legend and scoring'!$I$4:$I$8,MATCH('MCA all innovations'!BS11,'Legend and scoring'!$H$4:$H$8,0),1),0)</f>
        <v>3</v>
      </c>
      <c r="CG11" s="150">
        <f>IFERROR(INDEX('Legend and scoring'!$I$19:$I$23,MATCH('MCA all innovations'!BT11,'Legend and scoring'!$H$19:$H$23,0),1),0)</f>
        <v>1</v>
      </c>
      <c r="CH11" s="150">
        <f>IFERROR(INDEX('Legend and scoring'!$I$4:$I$8,MATCH('MCA all innovations'!BU11,'Legend and scoring'!$H$4:$H$8,0),1),0)</f>
        <v>3</v>
      </c>
      <c r="CI11" s="150">
        <f>IFERROR(INDEX('Legend and scoring'!$I$10:$I$17,MATCH('MCA all innovations'!BV11,'Legend and scoring'!$H$10:$H$17,0),1),0)</f>
        <v>1</v>
      </c>
      <c r="CJ11" s="150">
        <f>IFERROR(INDEX('Legend and scoring'!$I$10:$I$17,MATCH('MCA all innovations'!BW11,'Legend and scoring'!$H$10:$H$17,0),1),0)</f>
        <v>0</v>
      </c>
      <c r="CK11" s="157">
        <f>IFERROR(INDEX('Legend and scoring'!$I$25:$I$28,MATCH('MCA all innovations'!BX11,'Legend and scoring'!$H$25:$H$28,0),1),0)</f>
        <v>1.5</v>
      </c>
      <c r="CL11" s="160"/>
      <c r="CM11" s="163">
        <f t="shared" si="15"/>
        <v>6</v>
      </c>
      <c r="CN11" s="164"/>
      <c r="CO11" s="163">
        <f t="shared" si="12"/>
        <v>11</v>
      </c>
      <c r="CP11" s="163">
        <f t="shared" si="13"/>
        <v>7</v>
      </c>
      <c r="CQ11"/>
      <c r="CR11"/>
    </row>
    <row r="12" spans="1:96" s="149" customFormat="1" ht="35.25" customHeight="1" x14ac:dyDescent="0.75">
      <c r="A12" s="144">
        <v>7</v>
      </c>
      <c r="B12" s="128" t="s">
        <v>93</v>
      </c>
      <c r="C12" s="148" t="s">
        <v>769</v>
      </c>
      <c r="D12" s="383" t="s">
        <v>54</v>
      </c>
      <c r="E12" s="383" t="s">
        <v>62</v>
      </c>
      <c r="F12" s="148" t="s">
        <v>94</v>
      </c>
      <c r="G12" s="148" t="s">
        <v>770</v>
      </c>
      <c r="H12" s="148" t="s">
        <v>680</v>
      </c>
      <c r="I12" s="148" t="s">
        <v>675</v>
      </c>
      <c r="J12" s="148" t="s">
        <v>675</v>
      </c>
      <c r="K12" s="148" t="s">
        <v>771</v>
      </c>
      <c r="L12" s="148" t="s">
        <v>772</v>
      </c>
      <c r="M12" s="148" t="s">
        <v>682</v>
      </c>
      <c r="N12" s="148" t="s">
        <v>675</v>
      </c>
      <c r="O12" s="148" t="s">
        <v>675</v>
      </c>
      <c r="P12" s="148" t="s">
        <v>773</v>
      </c>
      <c r="Q12" s="148" t="s">
        <v>774</v>
      </c>
      <c r="R12" s="148" t="s">
        <v>680</v>
      </c>
      <c r="S12" s="148" t="s">
        <v>678</v>
      </c>
      <c r="T12" s="148" t="s">
        <v>678</v>
      </c>
      <c r="U12" s="148" t="s">
        <v>775</v>
      </c>
      <c r="V12" s="148" t="s">
        <v>762</v>
      </c>
      <c r="W12" s="148" t="s">
        <v>682</v>
      </c>
      <c r="X12" s="148" t="s">
        <v>682</v>
      </c>
      <c r="Y12" s="148" t="s">
        <v>682</v>
      </c>
      <c r="Z12" s="148" t="s">
        <v>776</v>
      </c>
      <c r="AA12" s="148" t="s">
        <v>777</v>
      </c>
      <c r="AB12" s="148" t="s">
        <v>678</v>
      </c>
      <c r="AC12" s="148" t="s">
        <v>678</v>
      </c>
      <c r="AD12" s="148" t="s">
        <v>678</v>
      </c>
      <c r="AE12" s="148" t="s">
        <v>778</v>
      </c>
      <c r="AF12" s="148" t="s">
        <v>779</v>
      </c>
      <c r="AG12" s="148" t="s">
        <v>283</v>
      </c>
      <c r="AH12" s="148" t="s">
        <v>678</v>
      </c>
      <c r="AI12" s="148" t="s">
        <v>678</v>
      </c>
      <c r="AJ12" s="148" t="s">
        <v>780</v>
      </c>
      <c r="AK12" s="270" t="s">
        <v>705</v>
      </c>
      <c r="AL12" s="148" t="s">
        <v>682</v>
      </c>
      <c r="AM12" s="148" t="s">
        <v>680</v>
      </c>
      <c r="AN12" s="148" t="s">
        <v>680</v>
      </c>
      <c r="AO12" s="270" t="s">
        <v>781</v>
      </c>
      <c r="AP12" s="148" t="s">
        <v>782</v>
      </c>
      <c r="AQ12" s="148" t="s">
        <v>680</v>
      </c>
      <c r="AR12" s="148" t="s">
        <v>783</v>
      </c>
      <c r="AS12" s="148" t="s">
        <v>682</v>
      </c>
      <c r="AT12" s="148" t="s">
        <v>680</v>
      </c>
      <c r="AU12" s="148" t="s">
        <v>680</v>
      </c>
      <c r="AV12" s="128" t="s">
        <v>784</v>
      </c>
      <c r="AW12" s="146"/>
      <c r="AX12" s="128"/>
      <c r="AY12" s="127" t="s">
        <v>785</v>
      </c>
      <c r="AZ12" s="147" t="s">
        <v>786</v>
      </c>
      <c r="BA12" s="146"/>
      <c r="BB12" s="128"/>
      <c r="BC12" s="127" t="s">
        <v>787</v>
      </c>
      <c r="BD12" s="318" t="s">
        <v>788</v>
      </c>
      <c r="BE12" s="148" t="s">
        <v>789</v>
      </c>
      <c r="BF12" s="318" t="s">
        <v>790</v>
      </c>
      <c r="BG12" s="318" t="s">
        <v>693</v>
      </c>
      <c r="BH12" s="318" t="s">
        <v>791</v>
      </c>
      <c r="BI12" s="383" t="s">
        <v>675</v>
      </c>
      <c r="BJ12" s="148" t="s">
        <v>792</v>
      </c>
      <c r="BK12" s="383"/>
      <c r="BL12" s="148" t="s">
        <v>793</v>
      </c>
      <c r="BM12" s="148" t="s">
        <v>794</v>
      </c>
      <c r="BN12" s="383"/>
      <c r="BO12" s="384"/>
      <c r="BP12" s="128"/>
      <c r="BQ12" s="148" t="str">
        <f t="shared" si="14"/>
        <v>✓✓✓</v>
      </c>
      <c r="BR12" s="148" t="str">
        <f t="shared" si="1"/>
        <v>✓✓✓</v>
      </c>
      <c r="BS12" s="148" t="str">
        <f t="shared" si="2"/>
        <v>✓✓</v>
      </c>
      <c r="BT12" s="148" t="str">
        <f t="shared" si="3"/>
        <v>-</v>
      </c>
      <c r="BU12" s="148" t="str">
        <f t="shared" si="4"/>
        <v>✓✓</v>
      </c>
      <c r="BV12" s="148" t="str">
        <f t="shared" si="5"/>
        <v>✓✓</v>
      </c>
      <c r="BW12" s="148" t="str">
        <f t="shared" si="6"/>
        <v>✓</v>
      </c>
      <c r="BX12" s="148" t="str">
        <f t="shared" si="7"/>
        <v>✓</v>
      </c>
      <c r="BY12" s="148" t="str">
        <f t="shared" si="8"/>
        <v>1-2 years</v>
      </c>
      <c r="BZ12" s="148" t="str">
        <f t="shared" si="9"/>
        <v>Medium</v>
      </c>
      <c r="CA12" s="148" t="str">
        <f t="shared" si="10"/>
        <v>Y</v>
      </c>
      <c r="CB12" s="148" t="str">
        <f t="shared" si="11"/>
        <v>✓✓✓</v>
      </c>
      <c r="CD12" s="150">
        <f>IFERROR(INDEX('Legend and scoring'!$I$4:$I$8,MATCH('MCA all innovations'!BQ12,'Legend and scoring'!$H$4:$H$8,0),1),0)</f>
        <v>3</v>
      </c>
      <c r="CE12" s="150">
        <f>IFERROR(INDEX('Legend and scoring'!$I$4:$I$8,MATCH('MCA all innovations'!BR12,'Legend and scoring'!$H$4:$H$8,0),1),0)</f>
        <v>3</v>
      </c>
      <c r="CF12" s="150">
        <f>IFERROR(INDEX('Legend and scoring'!$I$4:$I$8,MATCH('MCA all innovations'!BS12,'Legend and scoring'!$H$4:$H$8,0),1),0)</f>
        <v>2</v>
      </c>
      <c r="CG12" s="150">
        <f>IFERROR(INDEX('Legend and scoring'!$I$19:$I$23,MATCH('MCA all innovations'!BT12,'Legend and scoring'!$H$19:$H$23,0),1),0)</f>
        <v>1</v>
      </c>
      <c r="CH12" s="150">
        <f>IFERROR(INDEX('Legend and scoring'!$I$4:$I$8,MATCH('MCA all innovations'!BU12,'Legend and scoring'!$H$4:$H$8,0),1),0)</f>
        <v>2</v>
      </c>
      <c r="CI12" s="150">
        <f>IFERROR(INDEX('Legend and scoring'!$I$10:$I$17,MATCH('MCA all innovations'!BV12,'Legend and scoring'!$H$10:$H$17,0),1),0)</f>
        <v>2</v>
      </c>
      <c r="CJ12" s="150">
        <f>IFERROR(INDEX('Legend and scoring'!$I$10:$I$17,MATCH('MCA all innovations'!BW12,'Legend and scoring'!$H$10:$H$17,0),1),0)</f>
        <v>1</v>
      </c>
      <c r="CK12" s="157">
        <f>IFERROR(INDEX('Legend and scoring'!$I$25:$I$28,MATCH('MCA all innovations'!BX12,'Legend and scoring'!$H$25:$H$28,0),1),0)</f>
        <v>1.5</v>
      </c>
      <c r="CL12" s="160"/>
      <c r="CM12" s="163">
        <f t="shared" si="15"/>
        <v>8</v>
      </c>
      <c r="CN12" s="164"/>
      <c r="CO12" s="163">
        <f t="shared" si="12"/>
        <v>3</v>
      </c>
      <c r="CP12" s="163">
        <f t="shared" si="13"/>
        <v>1</v>
      </c>
      <c r="CQ12"/>
      <c r="CR12"/>
    </row>
    <row r="13" spans="1:96" s="149" customFormat="1" ht="15" customHeight="1" x14ac:dyDescent="0.75">
      <c r="A13" s="144">
        <v>8</v>
      </c>
      <c r="B13" s="128" t="s">
        <v>98</v>
      </c>
      <c r="C13" s="148" t="s">
        <v>795</v>
      </c>
      <c r="D13" s="383" t="s">
        <v>38</v>
      </c>
      <c r="E13" s="383" t="s">
        <v>99</v>
      </c>
      <c r="F13" s="148" t="s">
        <v>100</v>
      </c>
      <c r="G13" s="148" t="s">
        <v>796</v>
      </c>
      <c r="H13" s="148" t="s">
        <v>675</v>
      </c>
      <c r="I13" s="148" t="s">
        <v>675</v>
      </c>
      <c r="J13" s="148" t="s">
        <v>675</v>
      </c>
      <c r="K13" s="148" t="s">
        <v>797</v>
      </c>
      <c r="L13" s="148" t="s">
        <v>798</v>
      </c>
      <c r="M13" s="148" t="s">
        <v>678</v>
      </c>
      <c r="N13" s="148" t="s">
        <v>678</v>
      </c>
      <c r="O13" s="148" t="s">
        <v>678</v>
      </c>
      <c r="P13" s="148"/>
      <c r="Q13" s="148" t="s">
        <v>799</v>
      </c>
      <c r="R13" s="148" t="s">
        <v>680</v>
      </c>
      <c r="S13" s="148" t="s">
        <v>675</v>
      </c>
      <c r="T13" s="148" t="s">
        <v>675</v>
      </c>
      <c r="U13" s="148"/>
      <c r="V13" s="148" t="s">
        <v>762</v>
      </c>
      <c r="W13" s="148" t="s">
        <v>682</v>
      </c>
      <c r="X13" s="148" t="s">
        <v>682</v>
      </c>
      <c r="Y13" s="148" t="s">
        <v>682</v>
      </c>
      <c r="Z13" s="148"/>
      <c r="AA13" s="148" t="s">
        <v>800</v>
      </c>
      <c r="AB13" s="148" t="s">
        <v>678</v>
      </c>
      <c r="AC13" s="148" t="s">
        <v>680</v>
      </c>
      <c r="AD13" s="148" t="s">
        <v>680</v>
      </c>
      <c r="AE13" s="148"/>
      <c r="AF13" s="148" t="s">
        <v>801</v>
      </c>
      <c r="AG13" s="148" t="s">
        <v>680</v>
      </c>
      <c r="AH13" s="148" t="s">
        <v>680</v>
      </c>
      <c r="AI13" s="148" t="s">
        <v>680</v>
      </c>
      <c r="AJ13" s="148"/>
      <c r="AK13" s="270" t="s">
        <v>802</v>
      </c>
      <c r="AL13" s="148" t="s">
        <v>680</v>
      </c>
      <c r="AM13" s="148" t="s">
        <v>680</v>
      </c>
      <c r="AN13" s="148" t="s">
        <v>680</v>
      </c>
      <c r="AO13" s="270"/>
      <c r="AP13" s="148" t="s">
        <v>803</v>
      </c>
      <c r="AQ13" s="148" t="s">
        <v>680</v>
      </c>
      <c r="AR13" s="148" t="s">
        <v>804</v>
      </c>
      <c r="AS13" s="148" t="s">
        <v>682</v>
      </c>
      <c r="AT13" s="148" t="s">
        <v>682</v>
      </c>
      <c r="AU13" s="148" t="s">
        <v>682</v>
      </c>
      <c r="AV13" s="128"/>
      <c r="AW13" s="146" t="s">
        <v>805</v>
      </c>
      <c r="AX13" s="128" t="s">
        <v>690</v>
      </c>
      <c r="AY13" s="127"/>
      <c r="AZ13" s="147" t="s">
        <v>753</v>
      </c>
      <c r="BA13" s="146"/>
      <c r="BB13" s="128"/>
      <c r="BC13" s="127"/>
      <c r="BD13" s="318" t="s">
        <v>788</v>
      </c>
      <c r="BE13" s="148" t="s">
        <v>789</v>
      </c>
      <c r="BF13" s="318"/>
      <c r="BG13" s="318" t="s">
        <v>693</v>
      </c>
      <c r="BH13" s="318"/>
      <c r="BI13" s="383" t="s">
        <v>675</v>
      </c>
      <c r="BJ13" s="148" t="s">
        <v>806</v>
      </c>
      <c r="BK13" s="403" t="s">
        <v>807</v>
      </c>
      <c r="BL13" s="148"/>
      <c r="BM13" s="148"/>
      <c r="BN13" s="383"/>
      <c r="BO13" s="384"/>
      <c r="BP13" s="128"/>
      <c r="BQ13" s="148" t="str">
        <f t="shared" si="14"/>
        <v>✓✓✓</v>
      </c>
      <c r="BR13" s="148" t="str">
        <f t="shared" si="1"/>
        <v>✓✓</v>
      </c>
      <c r="BS13" s="148" t="str">
        <f t="shared" si="2"/>
        <v>✓✓✓</v>
      </c>
      <c r="BT13" s="148" t="str">
        <f t="shared" si="3"/>
        <v>-</v>
      </c>
      <c r="BU13" s="148" t="str">
        <f t="shared" si="4"/>
        <v>✓</v>
      </c>
      <c r="BV13" s="148" t="str">
        <f t="shared" si="5"/>
        <v>✓</v>
      </c>
      <c r="BW13" s="148" t="str">
        <f t="shared" si="6"/>
        <v>✓</v>
      </c>
      <c r="BX13" s="148" t="str">
        <f t="shared" si="7"/>
        <v>-</v>
      </c>
      <c r="BY13" s="148" t="str">
        <f t="shared" si="8"/>
        <v>2-3 years</v>
      </c>
      <c r="BZ13" s="148" t="str">
        <f t="shared" si="9"/>
        <v>Medium</v>
      </c>
      <c r="CA13" s="148" t="str">
        <f t="shared" si="10"/>
        <v>Y</v>
      </c>
      <c r="CB13" s="148" t="str">
        <f t="shared" si="11"/>
        <v>✓✓✓</v>
      </c>
      <c r="CD13" s="150">
        <f>IFERROR(INDEX('Legend and scoring'!$I$4:$I$8,MATCH('MCA all innovations'!BQ13,'Legend and scoring'!$H$4:$H$8,0),1),0)</f>
        <v>3</v>
      </c>
      <c r="CE13" s="150">
        <f>IFERROR(INDEX('Legend and scoring'!$I$4:$I$8,MATCH('MCA all innovations'!BR13,'Legend and scoring'!$H$4:$H$8,0),1),0)</f>
        <v>2</v>
      </c>
      <c r="CF13" s="150">
        <f>IFERROR(INDEX('Legend and scoring'!$I$4:$I$8,MATCH('MCA all innovations'!BS13,'Legend and scoring'!$H$4:$H$8,0),1),0)</f>
        <v>3</v>
      </c>
      <c r="CG13" s="150">
        <f>IFERROR(INDEX('Legend and scoring'!$I$19:$I$23,MATCH('MCA all innovations'!BT13,'Legend and scoring'!$H$19:$H$23,0),1),0)</f>
        <v>1</v>
      </c>
      <c r="CH13" s="150">
        <f>IFERROR(INDEX('Legend and scoring'!$I$4:$I$8,MATCH('MCA all innovations'!BU13,'Legend and scoring'!$H$4:$H$8,0),1),0)</f>
        <v>1</v>
      </c>
      <c r="CI13" s="150">
        <f>IFERROR(INDEX('Legend and scoring'!$I$10:$I$17,MATCH('MCA all innovations'!BV13,'Legend and scoring'!$H$10:$H$17,0),1),0)</f>
        <v>1</v>
      </c>
      <c r="CJ13" s="150">
        <f>IFERROR(INDEX('Legend and scoring'!$I$10:$I$17,MATCH('MCA all innovations'!BW13,'Legend and scoring'!$H$10:$H$17,0),1),0)</f>
        <v>1</v>
      </c>
      <c r="CK13" s="157">
        <f>IFERROR(INDEX('Legend and scoring'!$I$25:$I$28,MATCH('MCA all innovations'!BX13,'Legend and scoring'!$H$25:$H$28,0),1),0)</f>
        <v>1</v>
      </c>
      <c r="CL13" s="160"/>
      <c r="CM13" s="163">
        <f t="shared" si="15"/>
        <v>8</v>
      </c>
      <c r="CN13" s="164"/>
      <c r="CO13" s="163">
        <f t="shared" si="12"/>
        <v>3</v>
      </c>
      <c r="CP13" s="163">
        <f t="shared" si="13"/>
        <v>1</v>
      </c>
      <c r="CQ13"/>
      <c r="CR13"/>
    </row>
    <row r="14" spans="1:96" s="149" customFormat="1" ht="15" customHeight="1" x14ac:dyDescent="0.75">
      <c r="A14" s="144">
        <v>10</v>
      </c>
      <c r="B14" s="128" t="s">
        <v>114</v>
      </c>
      <c r="C14" s="148" t="s">
        <v>808</v>
      </c>
      <c r="D14" s="383" t="s">
        <v>38</v>
      </c>
      <c r="E14" s="383" t="s">
        <v>99</v>
      </c>
      <c r="F14" s="148" t="s">
        <v>115</v>
      </c>
      <c r="G14" s="148" t="s">
        <v>809</v>
      </c>
      <c r="H14" s="148" t="s">
        <v>675</v>
      </c>
      <c r="I14" s="148" t="s">
        <v>675</v>
      </c>
      <c r="J14" s="148" t="s">
        <v>675</v>
      </c>
      <c r="K14" s="148"/>
      <c r="L14" s="148" t="s">
        <v>810</v>
      </c>
      <c r="M14" s="148" t="s">
        <v>680</v>
      </c>
      <c r="N14" s="148" t="s">
        <v>680</v>
      </c>
      <c r="O14" s="148" t="s">
        <v>680</v>
      </c>
      <c r="P14" s="148"/>
      <c r="Q14" s="148" t="s">
        <v>811</v>
      </c>
      <c r="R14" s="148" t="s">
        <v>678</v>
      </c>
      <c r="S14" s="148" t="s">
        <v>678</v>
      </c>
      <c r="T14" s="148" t="s">
        <v>678</v>
      </c>
      <c r="U14" s="148"/>
      <c r="V14" s="148" t="s">
        <v>762</v>
      </c>
      <c r="W14" s="148" t="s">
        <v>682</v>
      </c>
      <c r="X14" s="148" t="s">
        <v>682</v>
      </c>
      <c r="Y14" s="148" t="s">
        <v>682</v>
      </c>
      <c r="Z14" s="148"/>
      <c r="AA14" s="148" t="s">
        <v>812</v>
      </c>
      <c r="AB14" s="148" t="s">
        <v>675</v>
      </c>
      <c r="AC14" s="148" t="s">
        <v>675</v>
      </c>
      <c r="AD14" s="148" t="s">
        <v>675</v>
      </c>
      <c r="AE14" s="148"/>
      <c r="AF14" s="148" t="s">
        <v>813</v>
      </c>
      <c r="AG14" s="148" t="s">
        <v>680</v>
      </c>
      <c r="AH14" s="148" t="s">
        <v>680</v>
      </c>
      <c r="AI14" s="148" t="s">
        <v>680</v>
      </c>
      <c r="AJ14" s="148"/>
      <c r="AK14" s="270"/>
      <c r="AL14" s="148" t="s">
        <v>682</v>
      </c>
      <c r="AM14" s="148" t="s">
        <v>682</v>
      </c>
      <c r="AN14" s="148" t="s">
        <v>682</v>
      </c>
      <c r="AO14" s="270"/>
      <c r="AP14" s="148" t="s">
        <v>814</v>
      </c>
      <c r="AQ14" s="148" t="s">
        <v>675</v>
      </c>
      <c r="AR14" s="148" t="s">
        <v>815</v>
      </c>
      <c r="AS14" s="148" t="s">
        <v>680</v>
      </c>
      <c r="AT14" s="148" t="s">
        <v>680</v>
      </c>
      <c r="AU14" s="148" t="s">
        <v>680</v>
      </c>
      <c r="AV14" s="128"/>
      <c r="AW14" s="146"/>
      <c r="AX14" s="128"/>
      <c r="AY14" s="127" t="s">
        <v>816</v>
      </c>
      <c r="AZ14" s="147" t="s">
        <v>786</v>
      </c>
      <c r="BA14" s="146"/>
      <c r="BB14" s="128"/>
      <c r="BC14" s="127" t="s">
        <v>817</v>
      </c>
      <c r="BD14" s="318" t="s">
        <v>788</v>
      </c>
      <c r="BE14" s="148" t="s">
        <v>692</v>
      </c>
      <c r="BF14" s="318" t="s">
        <v>818</v>
      </c>
      <c r="BG14" s="318" t="s">
        <v>693</v>
      </c>
      <c r="BH14" s="318"/>
      <c r="BI14" s="383" t="s">
        <v>675</v>
      </c>
      <c r="BJ14" s="148" t="s">
        <v>806</v>
      </c>
      <c r="BK14" s="403"/>
      <c r="BL14" s="148"/>
      <c r="BM14" s="148"/>
      <c r="BN14" s="383"/>
      <c r="BO14" s="384"/>
      <c r="BP14" s="128"/>
      <c r="BQ14" s="148" t="str">
        <f t="shared" si="14"/>
        <v>✓✓✓</v>
      </c>
      <c r="BR14" s="148" t="str">
        <f t="shared" si="1"/>
        <v>✓</v>
      </c>
      <c r="BS14" s="148" t="str">
        <f t="shared" si="2"/>
        <v>✓✓</v>
      </c>
      <c r="BT14" s="148" t="str">
        <f t="shared" si="3"/>
        <v>-</v>
      </c>
      <c r="BU14" s="148" t="str">
        <f t="shared" si="4"/>
        <v>✓✓✓</v>
      </c>
      <c r="BV14" s="148" t="str">
        <f t="shared" si="5"/>
        <v>✓</v>
      </c>
      <c r="BW14" s="148" t="str">
        <f t="shared" si="6"/>
        <v>-</v>
      </c>
      <c r="BX14" s="148" t="str">
        <f t="shared" si="7"/>
        <v>✓</v>
      </c>
      <c r="BY14" s="148" t="str">
        <f t="shared" si="8"/>
        <v>1-2 years</v>
      </c>
      <c r="BZ14" s="148" t="str">
        <f t="shared" si="9"/>
        <v>Large</v>
      </c>
      <c r="CA14" s="148" t="str">
        <f t="shared" si="10"/>
        <v>Y</v>
      </c>
      <c r="CB14" s="148" t="str">
        <f t="shared" si="11"/>
        <v>✓✓✓</v>
      </c>
      <c r="CD14" s="150">
        <f>IFERROR(INDEX('Legend and scoring'!$I$4:$I$8,MATCH('MCA all innovations'!BQ14,'Legend and scoring'!$H$4:$H$8,0),1),0)</f>
        <v>3</v>
      </c>
      <c r="CE14" s="150">
        <f>IFERROR(INDEX('Legend and scoring'!$I$4:$I$8,MATCH('MCA all innovations'!BR14,'Legend and scoring'!$H$4:$H$8,0),1),0)</f>
        <v>1</v>
      </c>
      <c r="CF14" s="150">
        <f>IFERROR(INDEX('Legend and scoring'!$I$4:$I$8,MATCH('MCA all innovations'!BS14,'Legend and scoring'!$H$4:$H$8,0),1),0)</f>
        <v>2</v>
      </c>
      <c r="CG14" s="150">
        <f>IFERROR(INDEX('Legend and scoring'!$I$19:$I$23,MATCH('MCA all innovations'!BT14,'Legend and scoring'!$H$19:$H$23,0),1),0)</f>
        <v>1</v>
      </c>
      <c r="CH14" s="150">
        <f>IFERROR(INDEX('Legend and scoring'!$I$4:$I$8,MATCH('MCA all innovations'!BU14,'Legend and scoring'!$H$4:$H$8,0),1),0)</f>
        <v>3</v>
      </c>
      <c r="CI14" s="150">
        <f>IFERROR(INDEX('Legend and scoring'!$I$10:$I$17,MATCH('MCA all innovations'!BV14,'Legend and scoring'!$H$10:$H$17,0),1),0)</f>
        <v>1</v>
      </c>
      <c r="CJ14" s="150">
        <f>IFERROR(INDEX('Legend and scoring'!$I$10:$I$17,MATCH('MCA all innovations'!BW14,'Legend and scoring'!$H$10:$H$17,0),1),0)</f>
        <v>0</v>
      </c>
      <c r="CK14" s="157">
        <f>IFERROR(INDEX('Legend and scoring'!$I$25:$I$28,MATCH('MCA all innovations'!BX14,'Legend and scoring'!$H$25:$H$28,0),1),0)</f>
        <v>1.5</v>
      </c>
      <c r="CL14" s="160"/>
      <c r="CM14" s="163">
        <f t="shared" si="15"/>
        <v>6</v>
      </c>
      <c r="CN14" s="164"/>
      <c r="CO14" s="163">
        <f t="shared" si="12"/>
        <v>11</v>
      </c>
      <c r="CP14" s="163">
        <f t="shared" si="13"/>
        <v>7</v>
      </c>
      <c r="CQ14"/>
      <c r="CR14"/>
    </row>
    <row r="15" spans="1:96" s="149" customFormat="1" ht="15" customHeight="1" x14ac:dyDescent="0.75">
      <c r="A15" s="144">
        <v>11</v>
      </c>
      <c r="B15" s="128" t="s">
        <v>126</v>
      </c>
      <c r="C15" s="148" t="s">
        <v>819</v>
      </c>
      <c r="D15" s="383" t="s">
        <v>54</v>
      </c>
      <c r="E15" s="383" t="s">
        <v>99</v>
      </c>
      <c r="F15" s="148" t="s">
        <v>127</v>
      </c>
      <c r="G15" s="148" t="s">
        <v>820</v>
      </c>
      <c r="H15" s="148" t="s">
        <v>675</v>
      </c>
      <c r="I15" s="148"/>
      <c r="J15" s="148" t="s">
        <v>675</v>
      </c>
      <c r="K15" s="148" t="s">
        <v>821</v>
      </c>
      <c r="L15" s="148" t="s">
        <v>810</v>
      </c>
      <c r="M15" s="148" t="s">
        <v>680</v>
      </c>
      <c r="N15" s="148" t="s">
        <v>678</v>
      </c>
      <c r="O15" s="148" t="s">
        <v>678</v>
      </c>
      <c r="P15" s="148" t="s">
        <v>822</v>
      </c>
      <c r="Q15" s="148" t="s">
        <v>811</v>
      </c>
      <c r="R15" s="148" t="s">
        <v>678</v>
      </c>
      <c r="S15" s="148"/>
      <c r="T15" s="148" t="s">
        <v>678</v>
      </c>
      <c r="U15" s="148" t="s">
        <v>682</v>
      </c>
      <c r="V15" s="148" t="s">
        <v>823</v>
      </c>
      <c r="W15" s="148" t="s">
        <v>709</v>
      </c>
      <c r="X15" s="148" t="s">
        <v>682</v>
      </c>
      <c r="Y15" s="148" t="s">
        <v>682</v>
      </c>
      <c r="Z15" s="148" t="s">
        <v>824</v>
      </c>
      <c r="AA15" s="148" t="s">
        <v>825</v>
      </c>
      <c r="AB15" s="148" t="s">
        <v>675</v>
      </c>
      <c r="AC15" s="148"/>
      <c r="AD15" s="148" t="s">
        <v>675</v>
      </c>
      <c r="AE15" s="148" t="s">
        <v>826</v>
      </c>
      <c r="AF15" s="148" t="s">
        <v>827</v>
      </c>
      <c r="AG15" s="148" t="s">
        <v>678</v>
      </c>
      <c r="AH15" s="148"/>
      <c r="AI15" s="148" t="s">
        <v>678</v>
      </c>
      <c r="AJ15" s="148" t="s">
        <v>682</v>
      </c>
      <c r="AK15" s="270" t="s">
        <v>828</v>
      </c>
      <c r="AL15" s="148" t="s">
        <v>682</v>
      </c>
      <c r="AM15" s="148" t="s">
        <v>678</v>
      </c>
      <c r="AN15" s="148" t="s">
        <v>678</v>
      </c>
      <c r="AO15" s="270" t="s">
        <v>829</v>
      </c>
      <c r="AP15" s="148" t="s">
        <v>830</v>
      </c>
      <c r="AQ15" s="148" t="s">
        <v>680</v>
      </c>
      <c r="AR15" s="148" t="s">
        <v>831</v>
      </c>
      <c r="AS15" s="148" t="s">
        <v>680</v>
      </c>
      <c r="AT15" s="148"/>
      <c r="AU15" s="148" t="s">
        <v>680</v>
      </c>
      <c r="AV15" s="128" t="s">
        <v>682</v>
      </c>
      <c r="AW15" s="146" t="s">
        <v>832</v>
      </c>
      <c r="AX15" s="128" t="s">
        <v>690</v>
      </c>
      <c r="AY15" s="127" t="s">
        <v>833</v>
      </c>
      <c r="AZ15" s="147" t="s">
        <v>690</v>
      </c>
      <c r="BA15" s="146"/>
      <c r="BB15" s="128"/>
      <c r="BC15" s="127" t="s">
        <v>834</v>
      </c>
      <c r="BD15" s="318" t="s">
        <v>788</v>
      </c>
      <c r="BE15" s="148" t="s">
        <v>789</v>
      </c>
      <c r="BF15" s="318" t="s">
        <v>835</v>
      </c>
      <c r="BG15" s="318" t="s">
        <v>693</v>
      </c>
      <c r="BH15" s="318" t="s">
        <v>836</v>
      </c>
      <c r="BI15" s="383" t="s">
        <v>675</v>
      </c>
      <c r="BJ15" s="148"/>
      <c r="BK15" s="383"/>
      <c r="BL15" s="148" t="s">
        <v>837</v>
      </c>
      <c r="BM15" s="148"/>
      <c r="BN15" s="383"/>
      <c r="BO15" s="384"/>
      <c r="BP15" s="128"/>
      <c r="BQ15" s="148" t="str">
        <f t="shared" si="14"/>
        <v>✓✓✓</v>
      </c>
      <c r="BR15" s="148" t="str">
        <f t="shared" si="1"/>
        <v>✓✓</v>
      </c>
      <c r="BS15" s="148" t="str">
        <f t="shared" si="2"/>
        <v>✓✓</v>
      </c>
      <c r="BT15" s="148" t="str">
        <f t="shared" si="3"/>
        <v>-</v>
      </c>
      <c r="BU15" s="148" t="str">
        <f t="shared" si="4"/>
        <v>✓✓✓</v>
      </c>
      <c r="BV15" s="148" t="str">
        <f t="shared" si="5"/>
        <v>✓✓</v>
      </c>
      <c r="BW15" s="148" t="str">
        <f t="shared" si="6"/>
        <v>✓✓</v>
      </c>
      <c r="BX15" s="148" t="str">
        <f t="shared" si="7"/>
        <v>✓</v>
      </c>
      <c r="BY15" s="148" t="str">
        <f t="shared" si="8"/>
        <v>3-5 years</v>
      </c>
      <c r="BZ15" s="148" t="str">
        <f t="shared" si="9"/>
        <v>Medium</v>
      </c>
      <c r="CA15" s="148" t="str">
        <f t="shared" si="10"/>
        <v>Y</v>
      </c>
      <c r="CB15" s="148" t="str">
        <f t="shared" si="11"/>
        <v>✓✓✓</v>
      </c>
      <c r="CD15" s="150">
        <f>IFERROR(INDEX('Legend and scoring'!$I$4:$I$8,MATCH('MCA all innovations'!BQ15,'Legend and scoring'!$H$4:$H$8,0),1),0)</f>
        <v>3</v>
      </c>
      <c r="CE15" s="150">
        <f>IFERROR(INDEX('Legend and scoring'!$I$4:$I$8,MATCH('MCA all innovations'!BR15,'Legend and scoring'!$H$4:$H$8,0),1),0)</f>
        <v>2</v>
      </c>
      <c r="CF15" s="150">
        <f>IFERROR(INDEX('Legend and scoring'!$I$4:$I$8,MATCH('MCA all innovations'!BS15,'Legend and scoring'!$H$4:$H$8,0),1),0)</f>
        <v>2</v>
      </c>
      <c r="CG15" s="150">
        <f>IFERROR(INDEX('Legend and scoring'!$I$19:$I$23,MATCH('MCA all innovations'!BT15,'Legend and scoring'!$H$19:$H$23,0),1),0)</f>
        <v>1</v>
      </c>
      <c r="CH15" s="150">
        <f>IFERROR(INDEX('Legend and scoring'!$I$4:$I$8,MATCH('MCA all innovations'!BU15,'Legend and scoring'!$H$4:$H$8,0),1),0)</f>
        <v>3</v>
      </c>
      <c r="CI15" s="150">
        <f>IFERROR(INDEX('Legend and scoring'!$I$10:$I$17,MATCH('MCA all innovations'!BV15,'Legend and scoring'!$H$10:$H$17,0),1),0)</f>
        <v>2</v>
      </c>
      <c r="CJ15" s="150">
        <f>IFERROR(INDEX('Legend and scoring'!$I$10:$I$17,MATCH('MCA all innovations'!BW15,'Legend and scoring'!$H$10:$H$17,0),1),0)</f>
        <v>2</v>
      </c>
      <c r="CK15" s="157">
        <f>IFERROR(INDEX('Legend and scoring'!$I$25:$I$28,MATCH('MCA all innovations'!BX15,'Legend and scoring'!$H$25:$H$28,0),1),0)</f>
        <v>1.5</v>
      </c>
      <c r="CL15" s="160"/>
      <c r="CM15" s="163">
        <f t="shared" si="15"/>
        <v>7</v>
      </c>
      <c r="CN15" s="164"/>
      <c r="CO15" s="163">
        <f t="shared" si="12"/>
        <v>7</v>
      </c>
      <c r="CP15" s="163">
        <f t="shared" si="13"/>
        <v>4</v>
      </c>
      <c r="CQ15"/>
      <c r="CR15"/>
    </row>
    <row r="16" spans="1:96" s="149" customFormat="1" ht="15" customHeight="1" x14ac:dyDescent="0.75">
      <c r="A16" s="144">
        <v>12</v>
      </c>
      <c r="B16" s="128" t="s">
        <v>140</v>
      </c>
      <c r="C16" s="148" t="s">
        <v>838</v>
      </c>
      <c r="D16" s="383" t="s">
        <v>141</v>
      </c>
      <c r="E16" s="383" t="s">
        <v>133</v>
      </c>
      <c r="F16" s="148" t="s">
        <v>142</v>
      </c>
      <c r="G16" s="148" t="s">
        <v>839</v>
      </c>
      <c r="H16" s="148" t="s">
        <v>678</v>
      </c>
      <c r="I16" s="148"/>
      <c r="J16" s="148" t="s">
        <v>678</v>
      </c>
      <c r="K16" s="148" t="s">
        <v>840</v>
      </c>
      <c r="L16" s="148"/>
      <c r="M16" s="148" t="s">
        <v>682</v>
      </c>
      <c r="N16" s="148"/>
      <c r="O16" s="148" t="s">
        <v>682</v>
      </c>
      <c r="P16" s="148" t="s">
        <v>841</v>
      </c>
      <c r="Q16" s="148" t="s">
        <v>842</v>
      </c>
      <c r="R16" s="148" t="s">
        <v>680</v>
      </c>
      <c r="S16" s="148"/>
      <c r="T16" s="148" t="s">
        <v>680</v>
      </c>
      <c r="U16" s="148"/>
      <c r="V16" s="148"/>
      <c r="W16" s="148" t="s">
        <v>682</v>
      </c>
      <c r="X16" s="148"/>
      <c r="Y16" s="148" t="s">
        <v>682</v>
      </c>
      <c r="Z16" s="148"/>
      <c r="AA16" s="148" t="s">
        <v>843</v>
      </c>
      <c r="AB16" s="148" t="s">
        <v>675</v>
      </c>
      <c r="AC16" s="148"/>
      <c r="AD16" s="148" t="s">
        <v>675</v>
      </c>
      <c r="AE16" s="148"/>
      <c r="AF16" s="148" t="s">
        <v>844</v>
      </c>
      <c r="AG16" s="148" t="s">
        <v>283</v>
      </c>
      <c r="AH16" s="148"/>
      <c r="AI16" s="148" t="s">
        <v>283</v>
      </c>
      <c r="AJ16" s="148"/>
      <c r="AK16" s="270" t="s">
        <v>845</v>
      </c>
      <c r="AL16" s="148" t="s">
        <v>678</v>
      </c>
      <c r="AM16" s="148"/>
      <c r="AN16" s="148" t="s">
        <v>678</v>
      </c>
      <c r="AO16" s="270"/>
      <c r="AP16" s="148" t="s">
        <v>846</v>
      </c>
      <c r="AQ16" s="148" t="s">
        <v>680</v>
      </c>
      <c r="AR16" s="148" t="s">
        <v>847</v>
      </c>
      <c r="AS16" s="148" t="s">
        <v>680</v>
      </c>
      <c r="AT16" s="148"/>
      <c r="AU16" s="148" t="s">
        <v>680</v>
      </c>
      <c r="AV16" s="128"/>
      <c r="AW16" s="146" t="s">
        <v>848</v>
      </c>
      <c r="AX16" s="128" t="s">
        <v>690</v>
      </c>
      <c r="AY16" s="127" t="s">
        <v>849</v>
      </c>
      <c r="AZ16" s="147" t="s">
        <v>786</v>
      </c>
      <c r="BA16" s="146"/>
      <c r="BB16" s="128"/>
      <c r="BC16" s="127" t="s">
        <v>850</v>
      </c>
      <c r="BD16" s="318"/>
      <c r="BE16" s="148" t="s">
        <v>789</v>
      </c>
      <c r="BF16" s="318"/>
      <c r="BG16" s="318" t="s">
        <v>693</v>
      </c>
      <c r="BH16" s="318" t="s">
        <v>851</v>
      </c>
      <c r="BI16" s="383" t="s">
        <v>680</v>
      </c>
      <c r="BJ16" s="148" t="s">
        <v>852</v>
      </c>
      <c r="BK16" s="383"/>
      <c r="BL16" s="148"/>
      <c r="BM16" s="148"/>
      <c r="BN16" s="383"/>
      <c r="BO16" s="384"/>
      <c r="BP16" s="128"/>
      <c r="BQ16" s="148" t="str">
        <f t="shared" si="14"/>
        <v>✓✓</v>
      </c>
      <c r="BR16" s="148" t="str">
        <f t="shared" si="1"/>
        <v>-</v>
      </c>
      <c r="BS16" s="148" t="str">
        <f t="shared" si="2"/>
        <v>✓</v>
      </c>
      <c r="BT16" s="148" t="str">
        <f t="shared" si="3"/>
        <v>-</v>
      </c>
      <c r="BU16" s="148" t="str">
        <f t="shared" si="4"/>
        <v>✓✓✓</v>
      </c>
      <c r="BV16" s="148" t="str">
        <f t="shared" si="5"/>
        <v>?</v>
      </c>
      <c r="BW16" s="148" t="str">
        <f t="shared" si="6"/>
        <v>✓✓</v>
      </c>
      <c r="BX16" s="148" t="str">
        <f t="shared" si="7"/>
        <v>✓</v>
      </c>
      <c r="BY16" s="148" t="str">
        <f t="shared" si="8"/>
        <v>1-2 years</v>
      </c>
      <c r="BZ16" s="148" t="str">
        <f t="shared" si="9"/>
        <v>Medium</v>
      </c>
      <c r="CA16" s="148" t="str">
        <f t="shared" si="10"/>
        <v>Y</v>
      </c>
      <c r="CB16" s="148" t="str">
        <f t="shared" si="11"/>
        <v>✓</v>
      </c>
      <c r="CD16" s="150">
        <f>IFERROR(INDEX('Legend and scoring'!$I$4:$I$8,MATCH('MCA all innovations'!BQ16,'Legend and scoring'!$H$4:$H$8,0),1),0)</f>
        <v>2</v>
      </c>
      <c r="CE16" s="150">
        <f>IFERROR(INDEX('Legend and scoring'!$I$4:$I$8,MATCH('MCA all innovations'!BR16,'Legend and scoring'!$H$4:$H$8,0),1),0)</f>
        <v>0</v>
      </c>
      <c r="CF16" s="150">
        <f>IFERROR(INDEX('Legend and scoring'!$I$4:$I$8,MATCH('MCA all innovations'!BS16,'Legend and scoring'!$H$4:$H$8,0),1),0)</f>
        <v>1</v>
      </c>
      <c r="CG16" s="150">
        <f>IFERROR(INDEX('Legend and scoring'!$I$19:$I$23,MATCH('MCA all innovations'!BT16,'Legend and scoring'!$H$19:$H$23,0),1),0)</f>
        <v>1</v>
      </c>
      <c r="CH16" s="150">
        <f>IFERROR(INDEX('Legend and scoring'!$I$4:$I$8,MATCH('MCA all innovations'!BU16,'Legend and scoring'!$H$4:$H$8,0),1),0)</f>
        <v>3</v>
      </c>
      <c r="CI16" s="150">
        <f>IFERROR(INDEX('Legend and scoring'!$I$10:$I$17,MATCH('MCA all innovations'!BV16,'Legend and scoring'!$H$10:$H$17,0),1),0)</f>
        <v>-1</v>
      </c>
      <c r="CJ16" s="150">
        <f>IFERROR(INDEX('Legend and scoring'!$I$10:$I$17,MATCH('MCA all innovations'!BW16,'Legend and scoring'!$H$10:$H$17,0),1),0)</f>
        <v>2</v>
      </c>
      <c r="CK16" s="157">
        <f>IFERROR(INDEX('Legend and scoring'!$I$25:$I$28,MATCH('MCA all innovations'!BX16,'Legend and scoring'!$H$25:$H$28,0),1),0)</f>
        <v>1.5</v>
      </c>
      <c r="CL16" s="160"/>
      <c r="CM16" s="163">
        <f t="shared" si="15"/>
        <v>3</v>
      </c>
      <c r="CN16" s="164"/>
      <c r="CO16" s="163">
        <f t="shared" si="12"/>
        <v>34</v>
      </c>
      <c r="CP16" s="163">
        <f t="shared" si="13"/>
        <v>20</v>
      </c>
      <c r="CQ16"/>
      <c r="CR16"/>
    </row>
    <row r="17" spans="1:96" s="149" customFormat="1" ht="15" customHeight="1" x14ac:dyDescent="0.75">
      <c r="A17" s="144">
        <v>13</v>
      </c>
      <c r="B17" s="128" t="s">
        <v>148</v>
      </c>
      <c r="C17" s="148" t="s">
        <v>853</v>
      </c>
      <c r="D17" s="383" t="s">
        <v>38</v>
      </c>
      <c r="E17" s="383" t="s">
        <v>133</v>
      </c>
      <c r="F17" s="148" t="s">
        <v>149</v>
      </c>
      <c r="G17" s="148" t="s">
        <v>854</v>
      </c>
      <c r="H17" s="148" t="s">
        <v>682</v>
      </c>
      <c r="I17" s="148"/>
      <c r="J17" s="148" t="s">
        <v>682</v>
      </c>
      <c r="K17" s="148" t="s">
        <v>855</v>
      </c>
      <c r="L17" s="148" t="s">
        <v>856</v>
      </c>
      <c r="M17" s="148" t="s">
        <v>678</v>
      </c>
      <c r="N17" s="148"/>
      <c r="O17" s="148" t="s">
        <v>678</v>
      </c>
      <c r="P17" s="148" t="s">
        <v>857</v>
      </c>
      <c r="Q17" s="148" t="s">
        <v>842</v>
      </c>
      <c r="R17" s="148" t="s">
        <v>680</v>
      </c>
      <c r="S17" s="148" t="s">
        <v>680</v>
      </c>
      <c r="T17" s="148" t="s">
        <v>680</v>
      </c>
      <c r="U17" s="148" t="s">
        <v>858</v>
      </c>
      <c r="V17" s="148" t="s">
        <v>859</v>
      </c>
      <c r="W17" s="148" t="s">
        <v>709</v>
      </c>
      <c r="X17" s="148"/>
      <c r="Y17" s="148" t="s">
        <v>709</v>
      </c>
      <c r="Z17" s="148"/>
      <c r="AA17" s="148" t="s">
        <v>860</v>
      </c>
      <c r="AB17" s="148" t="s">
        <v>675</v>
      </c>
      <c r="AC17" s="148"/>
      <c r="AD17" s="148" t="s">
        <v>675</v>
      </c>
      <c r="AE17" s="148"/>
      <c r="AF17" s="148" t="s">
        <v>705</v>
      </c>
      <c r="AG17" s="148" t="s">
        <v>682</v>
      </c>
      <c r="AH17" s="148"/>
      <c r="AI17" s="148" t="s">
        <v>682</v>
      </c>
      <c r="AJ17" s="148"/>
      <c r="AK17" s="270" t="s">
        <v>861</v>
      </c>
      <c r="AL17" s="148" t="s">
        <v>709</v>
      </c>
      <c r="AM17" s="148"/>
      <c r="AN17" s="148" t="s">
        <v>709</v>
      </c>
      <c r="AO17" s="270"/>
      <c r="AP17" s="148" t="s">
        <v>862</v>
      </c>
      <c r="AQ17" s="148" t="s">
        <v>680</v>
      </c>
      <c r="AR17" s="148" t="s">
        <v>863</v>
      </c>
      <c r="AS17" s="148" t="s">
        <v>709</v>
      </c>
      <c r="AT17" s="148"/>
      <c r="AU17" s="148" t="s">
        <v>709</v>
      </c>
      <c r="AV17" s="128"/>
      <c r="AW17" s="146" t="s">
        <v>864</v>
      </c>
      <c r="AX17" s="128" t="s">
        <v>865</v>
      </c>
      <c r="AY17" s="127"/>
      <c r="AZ17" s="147" t="s">
        <v>865</v>
      </c>
      <c r="BA17" s="146"/>
      <c r="BB17" s="128"/>
      <c r="BC17" s="127" t="s">
        <v>866</v>
      </c>
      <c r="BD17" s="318"/>
      <c r="BE17" s="148" t="s">
        <v>867</v>
      </c>
      <c r="BF17" s="318"/>
      <c r="BG17" s="318" t="s">
        <v>693</v>
      </c>
      <c r="BH17" s="318"/>
      <c r="BI17" s="383" t="s">
        <v>680</v>
      </c>
      <c r="BJ17" s="148"/>
      <c r="BK17" s="383"/>
      <c r="BL17" s="148"/>
      <c r="BM17" s="148"/>
      <c r="BN17" s="383"/>
      <c r="BO17" s="384"/>
      <c r="BP17" s="128"/>
      <c r="BQ17" s="148" t="str">
        <f t="shared" si="14"/>
        <v>-</v>
      </c>
      <c r="BR17" s="148" t="str">
        <f t="shared" si="1"/>
        <v>✓✓</v>
      </c>
      <c r="BS17" s="148" t="str">
        <f t="shared" si="2"/>
        <v>✓</v>
      </c>
      <c r="BT17" s="148" t="str">
        <f t="shared" si="3"/>
        <v>x</v>
      </c>
      <c r="BU17" s="148" t="str">
        <f t="shared" si="4"/>
        <v>✓✓✓</v>
      </c>
      <c r="BV17" s="148" t="str">
        <f t="shared" si="5"/>
        <v>-</v>
      </c>
      <c r="BW17" s="148" t="str">
        <f t="shared" si="6"/>
        <v>x</v>
      </c>
      <c r="BX17" s="148" t="str">
        <f t="shared" si="7"/>
        <v>x</v>
      </c>
      <c r="BY17" s="148" t="str">
        <f t="shared" si="8"/>
        <v>&lt;3 years</v>
      </c>
      <c r="BZ17" s="148" t="str">
        <f t="shared" si="9"/>
        <v>Small</v>
      </c>
      <c r="CA17" s="148" t="str">
        <f t="shared" si="10"/>
        <v>Y</v>
      </c>
      <c r="CB17" s="148" t="str">
        <f t="shared" si="11"/>
        <v>✓</v>
      </c>
      <c r="CD17" s="150">
        <f>IFERROR(INDEX('Legend and scoring'!$I$4:$I$8,MATCH('MCA all innovations'!BQ17,'Legend and scoring'!$H$4:$H$8,0),1),0)</f>
        <v>0</v>
      </c>
      <c r="CE17" s="150">
        <f>IFERROR(INDEX('Legend and scoring'!$I$4:$I$8,MATCH('MCA all innovations'!BR17,'Legend and scoring'!$H$4:$H$8,0),1),0)</f>
        <v>2</v>
      </c>
      <c r="CF17" s="150">
        <f>IFERROR(INDEX('Legend and scoring'!$I$4:$I$8,MATCH('MCA all innovations'!BS17,'Legend and scoring'!$H$4:$H$8,0),1),0)</f>
        <v>1</v>
      </c>
      <c r="CG17" s="150">
        <f>IFERROR(INDEX('Legend and scoring'!$I$19:$I$23,MATCH('MCA all innovations'!BT17,'Legend and scoring'!$H$19:$H$23,0),1),0)</f>
        <v>0.75</v>
      </c>
      <c r="CH17" s="150">
        <f>IFERROR(INDEX('Legend and scoring'!$I$4:$I$8,MATCH('MCA all innovations'!BU17,'Legend and scoring'!$H$4:$H$8,0),1),0)</f>
        <v>3</v>
      </c>
      <c r="CI17" s="150">
        <f>IFERROR(INDEX('Legend and scoring'!$I$10:$I$17,MATCH('MCA all innovations'!BV17,'Legend and scoring'!$H$10:$H$17,0),1),0)</f>
        <v>0</v>
      </c>
      <c r="CJ17" s="150">
        <f>IFERROR(INDEX('Legend and scoring'!$I$10:$I$17,MATCH('MCA all innovations'!BW17,'Legend and scoring'!$H$10:$H$17,0),1),0)</f>
        <v>-1</v>
      </c>
      <c r="CK17" s="157">
        <f>IFERROR(INDEX('Legend and scoring'!$I$25:$I$28,MATCH('MCA all innovations'!BX17,'Legend and scoring'!$H$25:$H$28,0),1),0)</f>
        <v>0.5</v>
      </c>
      <c r="CL17" s="160"/>
      <c r="CM17" s="163">
        <f t="shared" si="15"/>
        <v>2.25</v>
      </c>
      <c r="CN17" s="164"/>
      <c r="CO17" s="163">
        <f t="shared" si="12"/>
        <v>39</v>
      </c>
      <c r="CP17" s="163">
        <f t="shared" si="13"/>
        <v>23</v>
      </c>
      <c r="CQ17"/>
      <c r="CR17"/>
    </row>
    <row r="18" spans="1:96" s="149" customFormat="1" ht="15" customHeight="1" x14ac:dyDescent="0.75">
      <c r="A18" s="144">
        <v>14</v>
      </c>
      <c r="B18" s="128" t="s">
        <v>153</v>
      </c>
      <c r="C18" s="148" t="s">
        <v>868</v>
      </c>
      <c r="D18" s="383" t="s">
        <v>38</v>
      </c>
      <c r="E18" s="383" t="s">
        <v>133</v>
      </c>
      <c r="F18" s="148" t="s">
        <v>154</v>
      </c>
      <c r="G18" s="148" t="s">
        <v>869</v>
      </c>
      <c r="H18" s="148" t="s">
        <v>680</v>
      </c>
      <c r="I18" s="148"/>
      <c r="J18" s="148" t="s">
        <v>680</v>
      </c>
      <c r="K18" s="148" t="s">
        <v>870</v>
      </c>
      <c r="L18" s="148" t="s">
        <v>871</v>
      </c>
      <c r="M18" s="148" t="s">
        <v>680</v>
      </c>
      <c r="N18" s="148"/>
      <c r="O18" s="148" t="s">
        <v>680</v>
      </c>
      <c r="P18" s="148"/>
      <c r="Q18" s="148" t="s">
        <v>872</v>
      </c>
      <c r="R18" s="148" t="s">
        <v>680</v>
      </c>
      <c r="S18" s="148"/>
      <c r="T18" s="148" t="s">
        <v>680</v>
      </c>
      <c r="U18" s="148"/>
      <c r="V18" s="148" t="s">
        <v>873</v>
      </c>
      <c r="W18" s="148" t="s">
        <v>709</v>
      </c>
      <c r="X18" s="148"/>
      <c r="Y18" s="148" t="s">
        <v>709</v>
      </c>
      <c r="Z18" s="148"/>
      <c r="AA18" s="148" t="s">
        <v>874</v>
      </c>
      <c r="AB18" s="148" t="s">
        <v>678</v>
      </c>
      <c r="AC18" s="148"/>
      <c r="AD18" s="148" t="s">
        <v>678</v>
      </c>
      <c r="AE18" s="148"/>
      <c r="AF18" s="148" t="s">
        <v>875</v>
      </c>
      <c r="AG18" s="148" t="s">
        <v>283</v>
      </c>
      <c r="AH18" s="148"/>
      <c r="AI18" s="148" t="s">
        <v>283</v>
      </c>
      <c r="AJ18" s="148"/>
      <c r="AK18" s="270" t="s">
        <v>876</v>
      </c>
      <c r="AL18" s="148" t="s">
        <v>283</v>
      </c>
      <c r="AM18" s="148"/>
      <c r="AN18" s="148" t="s">
        <v>283</v>
      </c>
      <c r="AO18" s="270"/>
      <c r="AP18" s="148" t="s">
        <v>877</v>
      </c>
      <c r="AQ18" s="148" t="s">
        <v>680</v>
      </c>
      <c r="AR18" s="148" t="s">
        <v>878</v>
      </c>
      <c r="AS18" s="148" t="s">
        <v>709</v>
      </c>
      <c r="AT18" s="148"/>
      <c r="AU18" s="148" t="s">
        <v>709</v>
      </c>
      <c r="AV18" s="128"/>
      <c r="AW18" s="146" t="s">
        <v>879</v>
      </c>
      <c r="AX18" s="128"/>
      <c r="AY18" s="127"/>
      <c r="AZ18" s="147" t="s">
        <v>690</v>
      </c>
      <c r="BA18" s="146"/>
      <c r="BB18" s="128"/>
      <c r="BC18" s="127" t="s">
        <v>880</v>
      </c>
      <c r="BD18" s="318"/>
      <c r="BE18" s="148" t="s">
        <v>789</v>
      </c>
      <c r="BF18" s="318"/>
      <c r="BG18" s="318" t="s">
        <v>693</v>
      </c>
      <c r="BH18" s="318"/>
      <c r="BI18" s="383" t="s">
        <v>680</v>
      </c>
      <c r="BJ18" s="148"/>
      <c r="BK18" s="383"/>
      <c r="BL18" s="148"/>
      <c r="BM18" s="148"/>
      <c r="BN18" s="383"/>
      <c r="BO18" s="384"/>
      <c r="BP18" s="128"/>
      <c r="BQ18" s="148" t="str">
        <f t="shared" si="14"/>
        <v>✓</v>
      </c>
      <c r="BR18" s="148" t="str">
        <f t="shared" si="1"/>
        <v>✓</v>
      </c>
      <c r="BS18" s="148" t="str">
        <f t="shared" si="2"/>
        <v>✓</v>
      </c>
      <c r="BT18" s="148" t="str">
        <f t="shared" si="3"/>
        <v>x</v>
      </c>
      <c r="BU18" s="148" t="str">
        <f t="shared" si="4"/>
        <v>✓✓</v>
      </c>
      <c r="BV18" s="148" t="str">
        <f t="shared" si="5"/>
        <v>?</v>
      </c>
      <c r="BW18" s="148" t="str">
        <f t="shared" si="6"/>
        <v>?</v>
      </c>
      <c r="BX18" s="148" t="str">
        <f t="shared" si="7"/>
        <v>x</v>
      </c>
      <c r="BY18" s="148" t="str">
        <f t="shared" si="8"/>
        <v>3-5 years</v>
      </c>
      <c r="BZ18" s="148" t="str">
        <f t="shared" si="9"/>
        <v>Medium</v>
      </c>
      <c r="CA18" s="148" t="str">
        <f t="shared" si="10"/>
        <v>Y</v>
      </c>
      <c r="CB18" s="148" t="str">
        <f t="shared" si="11"/>
        <v>✓</v>
      </c>
      <c r="CD18" s="150">
        <f>IFERROR(INDEX('Legend and scoring'!$I$4:$I$8,MATCH('MCA all innovations'!BQ18,'Legend and scoring'!$H$4:$H$8,0),1),0)</f>
        <v>1</v>
      </c>
      <c r="CE18" s="150">
        <f>IFERROR(INDEX('Legend and scoring'!$I$4:$I$8,MATCH('MCA all innovations'!BR18,'Legend and scoring'!$H$4:$H$8,0),1),0)</f>
        <v>1</v>
      </c>
      <c r="CF18" s="150">
        <f>IFERROR(INDEX('Legend and scoring'!$I$4:$I$8,MATCH('MCA all innovations'!BS18,'Legend and scoring'!$H$4:$H$8,0),1),0)</f>
        <v>1</v>
      </c>
      <c r="CG18" s="150">
        <f>IFERROR(INDEX('Legend and scoring'!$I$19:$I$23,MATCH('MCA all innovations'!BT18,'Legend and scoring'!$H$19:$H$23,0),1),0)</f>
        <v>0.75</v>
      </c>
      <c r="CH18" s="150">
        <f>IFERROR(INDEX('Legend and scoring'!$I$4:$I$8,MATCH('MCA all innovations'!BU18,'Legend and scoring'!$H$4:$H$8,0),1),0)</f>
        <v>2</v>
      </c>
      <c r="CI18" s="150">
        <f>IFERROR(INDEX('Legend and scoring'!$I$10:$I$17,MATCH('MCA all innovations'!BV18,'Legend and scoring'!$H$10:$H$17,0),1),0)</f>
        <v>-1</v>
      </c>
      <c r="CJ18" s="150">
        <f>IFERROR(INDEX('Legend and scoring'!$I$10:$I$17,MATCH('MCA all innovations'!BW18,'Legend and scoring'!$H$10:$H$17,0),1),0)</f>
        <v>-1</v>
      </c>
      <c r="CK18" s="157">
        <f>IFERROR(INDEX('Legend and scoring'!$I$25:$I$28,MATCH('MCA all innovations'!BX18,'Legend and scoring'!$H$25:$H$28,0),1),0)</f>
        <v>0.5</v>
      </c>
      <c r="CL18" s="160"/>
      <c r="CM18" s="163">
        <f t="shared" si="15"/>
        <v>2.25</v>
      </c>
      <c r="CN18" s="164"/>
      <c r="CO18" s="163">
        <f t="shared" si="12"/>
        <v>39</v>
      </c>
      <c r="CP18" s="163">
        <f t="shared" si="13"/>
        <v>23</v>
      </c>
      <c r="CQ18"/>
      <c r="CR18"/>
    </row>
    <row r="19" spans="1:96" s="149" customFormat="1" ht="15" customHeight="1" x14ac:dyDescent="0.75">
      <c r="A19" s="144">
        <v>15</v>
      </c>
      <c r="B19" s="145" t="s">
        <v>168</v>
      </c>
      <c r="C19" s="148" t="s">
        <v>881</v>
      </c>
      <c r="D19" s="383" t="s">
        <v>141</v>
      </c>
      <c r="E19" s="383" t="s">
        <v>160</v>
      </c>
      <c r="F19" s="148" t="s">
        <v>169</v>
      </c>
      <c r="G19" s="148" t="s">
        <v>882</v>
      </c>
      <c r="H19" s="148" t="s">
        <v>675</v>
      </c>
      <c r="I19" s="148"/>
      <c r="J19" s="148" t="s">
        <v>675</v>
      </c>
      <c r="K19" s="148" t="s">
        <v>883</v>
      </c>
      <c r="L19" s="148" t="s">
        <v>884</v>
      </c>
      <c r="M19" s="148" t="s">
        <v>680</v>
      </c>
      <c r="N19" s="148" t="s">
        <v>675</v>
      </c>
      <c r="O19" s="148" t="s">
        <v>675</v>
      </c>
      <c r="P19" s="148" t="s">
        <v>885</v>
      </c>
      <c r="Q19" s="148" t="s">
        <v>886</v>
      </c>
      <c r="R19" s="148" t="s">
        <v>682</v>
      </c>
      <c r="S19" s="148"/>
      <c r="T19" s="148" t="s">
        <v>682</v>
      </c>
      <c r="U19" s="148"/>
      <c r="V19" s="148" t="s">
        <v>887</v>
      </c>
      <c r="W19" s="148" t="s">
        <v>709</v>
      </c>
      <c r="X19" s="148"/>
      <c r="Y19" s="148" t="s">
        <v>709</v>
      </c>
      <c r="Z19" s="148"/>
      <c r="AA19" s="148" t="s">
        <v>888</v>
      </c>
      <c r="AB19" s="148" t="s">
        <v>675</v>
      </c>
      <c r="AC19" s="148"/>
      <c r="AD19" s="148" t="s">
        <v>675</v>
      </c>
      <c r="AE19" s="148"/>
      <c r="AF19" s="148" t="s">
        <v>889</v>
      </c>
      <c r="AG19" s="148" t="s">
        <v>682</v>
      </c>
      <c r="AH19" s="148"/>
      <c r="AI19" s="148" t="s">
        <v>682</v>
      </c>
      <c r="AJ19" s="148"/>
      <c r="AK19" s="270" t="s">
        <v>890</v>
      </c>
      <c r="AL19" s="148" t="s">
        <v>682</v>
      </c>
      <c r="AM19" s="148"/>
      <c r="AN19" s="148" t="s">
        <v>682</v>
      </c>
      <c r="AO19" s="270"/>
      <c r="AP19" s="148" t="s">
        <v>891</v>
      </c>
      <c r="AQ19" s="148" t="s">
        <v>680</v>
      </c>
      <c r="AR19" s="148" t="s">
        <v>892</v>
      </c>
      <c r="AS19" s="148" t="s">
        <v>682</v>
      </c>
      <c r="AT19" s="148"/>
      <c r="AU19" s="148" t="s">
        <v>682</v>
      </c>
      <c r="AV19" s="128"/>
      <c r="AW19" s="146" t="s">
        <v>893</v>
      </c>
      <c r="AX19" s="128"/>
      <c r="AY19" s="127" t="s">
        <v>894</v>
      </c>
      <c r="AZ19" s="147" t="s">
        <v>895</v>
      </c>
      <c r="BA19" s="146"/>
      <c r="BB19" s="128"/>
      <c r="BC19" s="127" t="s">
        <v>896</v>
      </c>
      <c r="BD19" s="318" t="s">
        <v>691</v>
      </c>
      <c r="BE19" s="148" t="s">
        <v>692</v>
      </c>
      <c r="BF19" s="318" t="s">
        <v>897</v>
      </c>
      <c r="BG19" s="318" t="s">
        <v>693</v>
      </c>
      <c r="BH19" s="318" t="s">
        <v>898</v>
      </c>
      <c r="BI19" s="383" t="s">
        <v>675</v>
      </c>
      <c r="BJ19" s="148"/>
      <c r="BK19" s="383"/>
      <c r="BL19" s="148"/>
      <c r="BM19" s="148"/>
      <c r="BN19" s="383"/>
      <c r="BO19" s="384"/>
      <c r="BP19" s="128"/>
      <c r="BQ19" s="148" t="str">
        <f t="shared" si="14"/>
        <v>✓✓✓</v>
      </c>
      <c r="BR19" s="148" t="str">
        <f t="shared" si="1"/>
        <v>✓✓✓</v>
      </c>
      <c r="BS19" s="148" t="str">
        <f t="shared" si="2"/>
        <v>-</v>
      </c>
      <c r="BT19" s="148" t="str">
        <f t="shared" si="3"/>
        <v>x</v>
      </c>
      <c r="BU19" s="148" t="str">
        <f t="shared" si="4"/>
        <v>✓✓✓</v>
      </c>
      <c r="BV19" s="148" t="str">
        <f t="shared" si="5"/>
        <v>-</v>
      </c>
      <c r="BW19" s="148" t="str">
        <f t="shared" si="6"/>
        <v>-</v>
      </c>
      <c r="BX19" s="148" t="str">
        <f t="shared" si="7"/>
        <v>-</v>
      </c>
      <c r="BY19" s="148" t="str">
        <f t="shared" si="8"/>
        <v>&lt;3 to &gt;5 years depending on exact project</v>
      </c>
      <c r="BZ19" s="148" t="str">
        <f t="shared" si="9"/>
        <v>Large</v>
      </c>
      <c r="CA19" s="148" t="str">
        <f t="shared" si="10"/>
        <v>Y</v>
      </c>
      <c r="CB19" s="148" t="str">
        <f t="shared" si="11"/>
        <v>✓✓✓</v>
      </c>
      <c r="CD19" s="150">
        <f>IFERROR(INDEX('Legend and scoring'!$I$4:$I$8,MATCH('MCA all innovations'!BQ19,'Legend and scoring'!$H$4:$H$8,0),1),0)</f>
        <v>3</v>
      </c>
      <c r="CE19" s="150">
        <f>IFERROR(INDEX('Legend and scoring'!$I$4:$I$8,MATCH('MCA all innovations'!BR19,'Legend and scoring'!$H$4:$H$8,0),1),0)</f>
        <v>3</v>
      </c>
      <c r="CF19" s="150">
        <f>IFERROR(INDEX('Legend and scoring'!$I$4:$I$8,MATCH('MCA all innovations'!BS19,'Legend and scoring'!$H$4:$H$8,0),1),0)</f>
        <v>0</v>
      </c>
      <c r="CG19" s="150">
        <f>IFERROR(INDEX('Legend and scoring'!$I$19:$I$23,MATCH('MCA all innovations'!BT19,'Legend and scoring'!$H$19:$H$23,0),1),0)</f>
        <v>0.75</v>
      </c>
      <c r="CH19" s="150">
        <f>IFERROR(INDEX('Legend and scoring'!$I$4:$I$8,MATCH('MCA all innovations'!BU19,'Legend and scoring'!$H$4:$H$8,0),1),0)</f>
        <v>3</v>
      </c>
      <c r="CI19" s="150">
        <f>IFERROR(INDEX('Legend and scoring'!$I$10:$I$17,MATCH('MCA all innovations'!BV19,'Legend and scoring'!$H$10:$H$17,0),1),0)</f>
        <v>0</v>
      </c>
      <c r="CJ19" s="150">
        <f>IFERROR(INDEX('Legend and scoring'!$I$10:$I$17,MATCH('MCA all innovations'!BW19,'Legend and scoring'!$H$10:$H$17,0),1),0)</f>
        <v>0</v>
      </c>
      <c r="CK19" s="157">
        <f>IFERROR(INDEX('Legend and scoring'!$I$25:$I$28,MATCH('MCA all innovations'!BX19,'Legend and scoring'!$H$25:$H$28,0),1),0)</f>
        <v>1</v>
      </c>
      <c r="CL19" s="160"/>
      <c r="CM19" s="163">
        <f t="shared" si="15"/>
        <v>4.5</v>
      </c>
      <c r="CN19" s="164"/>
      <c r="CO19" s="163">
        <f t="shared" si="12"/>
        <v>28</v>
      </c>
      <c r="CP19" s="163">
        <f t="shared" si="13"/>
        <v>18</v>
      </c>
      <c r="CQ19"/>
      <c r="CR19"/>
    </row>
    <row r="20" spans="1:96" s="149" customFormat="1" ht="15" customHeight="1" x14ac:dyDescent="0.75">
      <c r="A20" s="144">
        <v>16</v>
      </c>
      <c r="B20" s="128" t="s">
        <v>174</v>
      </c>
      <c r="C20" s="148" t="s">
        <v>899</v>
      </c>
      <c r="D20" s="383" t="s">
        <v>141</v>
      </c>
      <c r="E20" s="383" t="s">
        <v>175</v>
      </c>
      <c r="F20" s="148" t="s">
        <v>176</v>
      </c>
      <c r="G20" s="148" t="s">
        <v>900</v>
      </c>
      <c r="H20" s="148" t="s">
        <v>680</v>
      </c>
      <c r="I20" s="148" t="s">
        <v>680</v>
      </c>
      <c r="J20" s="148" t="s">
        <v>680</v>
      </c>
      <c r="K20" s="148" t="s">
        <v>901</v>
      </c>
      <c r="L20" s="148" t="s">
        <v>902</v>
      </c>
      <c r="M20" s="148" t="s">
        <v>680</v>
      </c>
      <c r="N20" s="148"/>
      <c r="O20" s="148" t="s">
        <v>680</v>
      </c>
      <c r="P20" s="148"/>
      <c r="Q20" s="148" t="s">
        <v>903</v>
      </c>
      <c r="R20" s="148" t="s">
        <v>682</v>
      </c>
      <c r="S20" s="148"/>
      <c r="T20" s="148" t="s">
        <v>682</v>
      </c>
      <c r="U20" s="148"/>
      <c r="V20" s="148" t="s">
        <v>904</v>
      </c>
      <c r="W20" s="148" t="s">
        <v>682</v>
      </c>
      <c r="X20" s="148"/>
      <c r="Y20" s="148" t="s">
        <v>682</v>
      </c>
      <c r="Z20" s="148"/>
      <c r="AA20" s="148" t="s">
        <v>905</v>
      </c>
      <c r="AB20" s="148" t="s">
        <v>675</v>
      </c>
      <c r="AC20" s="148" t="s">
        <v>680</v>
      </c>
      <c r="AD20" s="148" t="s">
        <v>680</v>
      </c>
      <c r="AE20" s="148" t="s">
        <v>906</v>
      </c>
      <c r="AF20" s="148" t="s">
        <v>907</v>
      </c>
      <c r="AG20" s="148" t="s">
        <v>680</v>
      </c>
      <c r="AH20" s="148" t="s">
        <v>678</v>
      </c>
      <c r="AI20" s="148" t="s">
        <v>678</v>
      </c>
      <c r="AJ20" s="148" t="s">
        <v>908</v>
      </c>
      <c r="AK20" s="270" t="s">
        <v>909</v>
      </c>
      <c r="AL20" s="148" t="s">
        <v>680</v>
      </c>
      <c r="AM20" s="148"/>
      <c r="AN20" s="148" t="s">
        <v>680</v>
      </c>
      <c r="AO20" s="270"/>
      <c r="AP20" s="148" t="s">
        <v>910</v>
      </c>
      <c r="AQ20" s="148" t="s">
        <v>709</v>
      </c>
      <c r="AR20" s="148"/>
      <c r="AS20" s="148" t="s">
        <v>283</v>
      </c>
      <c r="AT20" s="148"/>
      <c r="AU20" s="148" t="s">
        <v>709</v>
      </c>
      <c r="AV20" s="128"/>
      <c r="AW20" s="146"/>
      <c r="AX20" s="128"/>
      <c r="AY20" s="127"/>
      <c r="AZ20" s="147" t="s">
        <v>690</v>
      </c>
      <c r="BA20" s="146"/>
      <c r="BB20" s="128"/>
      <c r="BC20" s="127" t="s">
        <v>911</v>
      </c>
      <c r="BD20" s="318"/>
      <c r="BE20" s="148" t="s">
        <v>912</v>
      </c>
      <c r="BF20" s="318"/>
      <c r="BG20" s="318" t="s">
        <v>693</v>
      </c>
      <c r="BH20" s="318"/>
      <c r="BI20" s="383" t="s">
        <v>680</v>
      </c>
      <c r="BJ20" s="148"/>
      <c r="BK20" s="383"/>
      <c r="BL20" s="148"/>
      <c r="BM20" s="148"/>
      <c r="BN20" s="383"/>
      <c r="BO20" s="384"/>
      <c r="BP20" s="128"/>
      <c r="BQ20" s="148" t="str">
        <f t="shared" si="14"/>
        <v>✓</v>
      </c>
      <c r="BR20" s="148" t="str">
        <f t="shared" si="1"/>
        <v>✓</v>
      </c>
      <c r="BS20" s="148" t="str">
        <f t="shared" si="2"/>
        <v>-</v>
      </c>
      <c r="BT20" s="148" t="str">
        <f t="shared" si="3"/>
        <v>-</v>
      </c>
      <c r="BU20" s="148" t="str">
        <f t="shared" si="4"/>
        <v>✓</v>
      </c>
      <c r="BV20" s="148" t="str">
        <f t="shared" si="5"/>
        <v>✓✓</v>
      </c>
      <c r="BW20" s="148" t="str">
        <f t="shared" si="6"/>
        <v>✓</v>
      </c>
      <c r="BX20" s="148" t="str">
        <f t="shared" si="7"/>
        <v>x</v>
      </c>
      <c r="BY20" s="148" t="str">
        <f t="shared" si="8"/>
        <v>3-5 years</v>
      </c>
      <c r="BZ20" s="148" t="str">
        <f t="shared" si="9"/>
        <v>Small or medium?</v>
      </c>
      <c r="CA20" s="148" t="str">
        <f t="shared" si="10"/>
        <v>Y</v>
      </c>
      <c r="CB20" s="148" t="str">
        <f t="shared" si="11"/>
        <v>✓</v>
      </c>
      <c r="CD20" s="150">
        <f>IFERROR(INDEX('Legend and scoring'!$I$4:$I$8,MATCH('MCA all innovations'!BQ20,'Legend and scoring'!$H$4:$H$8,0),1),0)</f>
        <v>1</v>
      </c>
      <c r="CE20" s="150">
        <f>IFERROR(INDEX('Legend and scoring'!$I$4:$I$8,MATCH('MCA all innovations'!BR20,'Legend and scoring'!$H$4:$H$8,0),1),0)</f>
        <v>1</v>
      </c>
      <c r="CF20" s="150">
        <f>IFERROR(INDEX('Legend and scoring'!$I$4:$I$8,MATCH('MCA all innovations'!BS20,'Legend and scoring'!$H$4:$H$8,0),1),0)</f>
        <v>0</v>
      </c>
      <c r="CG20" s="150">
        <f>IFERROR(INDEX('Legend and scoring'!$I$19:$I$23,MATCH('MCA all innovations'!BT20,'Legend and scoring'!$H$19:$H$23,0),1),0)</f>
        <v>1</v>
      </c>
      <c r="CH20" s="150">
        <f>IFERROR(INDEX('Legend and scoring'!$I$4:$I$8,MATCH('MCA all innovations'!BU20,'Legend and scoring'!$H$4:$H$8,0),1),0)</f>
        <v>1</v>
      </c>
      <c r="CI20" s="150">
        <f>IFERROR(INDEX('Legend and scoring'!$I$10:$I$17,MATCH('MCA all innovations'!BV20,'Legend and scoring'!$H$10:$H$17,0),1),0)</f>
        <v>2</v>
      </c>
      <c r="CJ20" s="150">
        <f>IFERROR(INDEX('Legend and scoring'!$I$10:$I$17,MATCH('MCA all innovations'!BW20,'Legend and scoring'!$H$10:$H$17,0),1),0)</f>
        <v>1</v>
      </c>
      <c r="CK20" s="157">
        <f>IFERROR(INDEX('Legend and scoring'!$I$25:$I$28,MATCH('MCA all innovations'!BX20,'Legend and scoring'!$H$25:$H$28,0),1),0)</f>
        <v>0.5</v>
      </c>
      <c r="CL20" s="160"/>
      <c r="CM20" s="163">
        <f t="shared" si="15"/>
        <v>2</v>
      </c>
      <c r="CN20" s="164"/>
      <c r="CO20" s="163">
        <f t="shared" si="12"/>
        <v>42</v>
      </c>
      <c r="CP20" s="163">
        <f t="shared" si="13"/>
        <v>25</v>
      </c>
      <c r="CQ20"/>
      <c r="CR20"/>
    </row>
    <row r="21" spans="1:96" s="149" customFormat="1" ht="15" customHeight="1" x14ac:dyDescent="0.75">
      <c r="A21" s="144">
        <v>18</v>
      </c>
      <c r="B21" s="128" t="s">
        <v>182</v>
      </c>
      <c r="C21" s="148" t="s">
        <v>913</v>
      </c>
      <c r="D21" s="383" t="s">
        <v>141</v>
      </c>
      <c r="E21" s="383" t="s">
        <v>183</v>
      </c>
      <c r="F21" s="148" t="s">
        <v>184</v>
      </c>
      <c r="G21" s="148" t="s">
        <v>914</v>
      </c>
      <c r="H21" s="148" t="s">
        <v>675</v>
      </c>
      <c r="I21" s="148"/>
      <c r="J21" s="148" t="s">
        <v>675</v>
      </c>
      <c r="K21" s="148" t="s">
        <v>915</v>
      </c>
      <c r="L21" s="148" t="s">
        <v>916</v>
      </c>
      <c r="M21" s="148" t="s">
        <v>682</v>
      </c>
      <c r="N21" s="148" t="s">
        <v>678</v>
      </c>
      <c r="O21" s="148" t="s">
        <v>678</v>
      </c>
      <c r="P21" s="148" t="s">
        <v>917</v>
      </c>
      <c r="Q21" s="148" t="s">
        <v>918</v>
      </c>
      <c r="R21" s="148" t="s">
        <v>680</v>
      </c>
      <c r="S21" s="148"/>
      <c r="T21" s="148" t="s">
        <v>680</v>
      </c>
      <c r="U21" s="148"/>
      <c r="V21" s="148" t="s">
        <v>762</v>
      </c>
      <c r="W21" s="148" t="s">
        <v>682</v>
      </c>
      <c r="X21" s="148"/>
      <c r="Y21" s="148" t="s">
        <v>682</v>
      </c>
      <c r="Z21" s="148"/>
      <c r="AA21" s="148" t="s">
        <v>888</v>
      </c>
      <c r="AB21" s="148" t="s">
        <v>675</v>
      </c>
      <c r="AC21" s="148"/>
      <c r="AD21" s="148" t="s">
        <v>675</v>
      </c>
      <c r="AE21" s="148" t="s">
        <v>682</v>
      </c>
      <c r="AF21" s="148" t="s">
        <v>919</v>
      </c>
      <c r="AG21" s="148" t="s">
        <v>678</v>
      </c>
      <c r="AH21" s="148"/>
      <c r="AI21" s="148" t="s">
        <v>678</v>
      </c>
      <c r="AJ21" s="148" t="s">
        <v>682</v>
      </c>
      <c r="AK21" s="270"/>
      <c r="AL21" s="148" t="s">
        <v>682</v>
      </c>
      <c r="AM21" s="148" t="s">
        <v>678</v>
      </c>
      <c r="AN21" s="148" t="s">
        <v>678</v>
      </c>
      <c r="AO21" s="270" t="s">
        <v>920</v>
      </c>
      <c r="AP21" s="148" t="s">
        <v>921</v>
      </c>
      <c r="AQ21" s="148" t="s">
        <v>680</v>
      </c>
      <c r="AR21" s="148" t="s">
        <v>922</v>
      </c>
      <c r="AS21" s="148" t="s">
        <v>680</v>
      </c>
      <c r="AT21" s="148"/>
      <c r="AU21" s="148" t="s">
        <v>680</v>
      </c>
      <c r="AV21" s="128" t="s">
        <v>682</v>
      </c>
      <c r="AW21" s="146" t="s">
        <v>923</v>
      </c>
      <c r="AX21" s="128" t="s">
        <v>924</v>
      </c>
      <c r="AY21" s="127"/>
      <c r="AZ21" s="147" t="s">
        <v>924</v>
      </c>
      <c r="BA21" s="146"/>
      <c r="BB21" s="128"/>
      <c r="BC21" s="127"/>
      <c r="BD21" s="318"/>
      <c r="BE21" s="148" t="s">
        <v>789</v>
      </c>
      <c r="BF21" s="318"/>
      <c r="BG21" s="318" t="s">
        <v>693</v>
      </c>
      <c r="BH21" s="318"/>
      <c r="BI21" s="383" t="s">
        <v>675</v>
      </c>
      <c r="BJ21" s="148"/>
      <c r="BK21" s="383" t="s">
        <v>925</v>
      </c>
      <c r="BL21" s="148"/>
      <c r="BM21" s="148"/>
      <c r="BN21" s="383"/>
      <c r="BO21" s="384"/>
      <c r="BP21" s="128"/>
      <c r="BQ21" s="148" t="str">
        <f t="shared" si="14"/>
        <v>✓✓✓</v>
      </c>
      <c r="BR21" s="148" t="str">
        <f t="shared" si="1"/>
        <v>✓✓</v>
      </c>
      <c r="BS21" s="148" t="str">
        <f t="shared" si="2"/>
        <v>✓</v>
      </c>
      <c r="BT21" s="148" t="str">
        <f t="shared" si="3"/>
        <v>-</v>
      </c>
      <c r="BU21" s="148" t="str">
        <f t="shared" si="4"/>
        <v>✓✓✓</v>
      </c>
      <c r="BV21" s="148" t="str">
        <f t="shared" si="5"/>
        <v>✓✓</v>
      </c>
      <c r="BW21" s="148" t="str">
        <f t="shared" si="6"/>
        <v>✓✓</v>
      </c>
      <c r="BX21" s="148" t="str">
        <f t="shared" si="7"/>
        <v>✓</v>
      </c>
      <c r="BY21" s="148" t="str">
        <f t="shared" si="8"/>
        <v>&lt;=3 years</v>
      </c>
      <c r="BZ21" s="148" t="str">
        <f t="shared" si="9"/>
        <v>Medium</v>
      </c>
      <c r="CA21" s="148" t="str">
        <f t="shared" si="10"/>
        <v>Y</v>
      </c>
      <c r="CB21" s="148" t="str">
        <f t="shared" si="11"/>
        <v>✓✓✓</v>
      </c>
      <c r="CD21" s="150">
        <f>IFERROR(INDEX('Legend and scoring'!$I$4:$I$8,MATCH('MCA all innovations'!BQ21,'Legend and scoring'!$H$4:$H$8,0),1),0)</f>
        <v>3</v>
      </c>
      <c r="CE21" s="150">
        <f>IFERROR(INDEX('Legend and scoring'!$I$4:$I$8,MATCH('MCA all innovations'!BR21,'Legend and scoring'!$H$4:$H$8,0),1),0)</f>
        <v>2</v>
      </c>
      <c r="CF21" s="150">
        <f>IFERROR(INDEX('Legend and scoring'!$I$4:$I$8,MATCH('MCA all innovations'!BS21,'Legend and scoring'!$H$4:$H$8,0),1),0)</f>
        <v>1</v>
      </c>
      <c r="CG21" s="150">
        <f>IFERROR(INDEX('Legend and scoring'!$I$19:$I$23,MATCH('MCA all innovations'!BT21,'Legend and scoring'!$H$19:$H$23,0),1),0)</f>
        <v>1</v>
      </c>
      <c r="CH21" s="150">
        <f>IFERROR(INDEX('Legend and scoring'!$I$4:$I$8,MATCH('MCA all innovations'!BU21,'Legend and scoring'!$H$4:$H$8,0),1),0)</f>
        <v>3</v>
      </c>
      <c r="CI21" s="150">
        <f>IFERROR(INDEX('Legend and scoring'!$I$10:$I$17,MATCH('MCA all innovations'!BV21,'Legend and scoring'!$H$10:$H$17,0),1),0)</f>
        <v>2</v>
      </c>
      <c r="CJ21" s="150">
        <f>IFERROR(INDEX('Legend and scoring'!$I$10:$I$17,MATCH('MCA all innovations'!BW21,'Legend and scoring'!$H$10:$H$17,0),1),0)</f>
        <v>2</v>
      </c>
      <c r="CK21" s="157">
        <f>IFERROR(INDEX('Legend and scoring'!$I$25:$I$28,MATCH('MCA all innovations'!BX21,'Legend and scoring'!$H$25:$H$28,0),1),0)</f>
        <v>1.5</v>
      </c>
      <c r="CL21" s="160"/>
      <c r="CM21" s="163">
        <f t="shared" si="15"/>
        <v>6</v>
      </c>
      <c r="CN21" s="164"/>
      <c r="CO21" s="163">
        <f t="shared" si="12"/>
        <v>11</v>
      </c>
      <c r="CP21" s="163">
        <f t="shared" si="13"/>
        <v>7</v>
      </c>
      <c r="CQ21"/>
      <c r="CR21"/>
    </row>
    <row r="22" spans="1:96" s="149" customFormat="1" ht="15" customHeight="1" x14ac:dyDescent="0.75">
      <c r="A22" s="144">
        <v>19</v>
      </c>
      <c r="B22" s="128" t="s">
        <v>204</v>
      </c>
      <c r="C22" s="148" t="s">
        <v>926</v>
      </c>
      <c r="D22" s="383" t="s">
        <v>54</v>
      </c>
      <c r="E22" s="383" t="s">
        <v>183</v>
      </c>
      <c r="F22" s="148" t="s">
        <v>205</v>
      </c>
      <c r="G22" s="148" t="s">
        <v>927</v>
      </c>
      <c r="H22" s="148" t="s">
        <v>682</v>
      </c>
      <c r="I22" s="148" t="s">
        <v>675</v>
      </c>
      <c r="J22" s="148" t="s">
        <v>680</v>
      </c>
      <c r="K22" s="148" t="s">
        <v>928</v>
      </c>
      <c r="L22" s="148" t="s">
        <v>929</v>
      </c>
      <c r="M22" s="148" t="s">
        <v>682</v>
      </c>
      <c r="N22" s="148" t="s">
        <v>930</v>
      </c>
      <c r="O22" s="148" t="s">
        <v>680</v>
      </c>
      <c r="P22" s="148" t="s">
        <v>931</v>
      </c>
      <c r="Q22" s="148" t="s">
        <v>932</v>
      </c>
      <c r="R22" s="148" t="s">
        <v>680</v>
      </c>
      <c r="S22" s="148" t="s">
        <v>682</v>
      </c>
      <c r="T22" s="148" t="s">
        <v>682</v>
      </c>
      <c r="U22" s="148" t="s">
        <v>933</v>
      </c>
      <c r="V22" s="148" t="s">
        <v>934</v>
      </c>
      <c r="W22" s="148" t="s">
        <v>935</v>
      </c>
      <c r="X22" s="148" t="s">
        <v>682</v>
      </c>
      <c r="Y22" s="148" t="s">
        <v>682</v>
      </c>
      <c r="Z22" s="148" t="s">
        <v>936</v>
      </c>
      <c r="AA22" s="148" t="s">
        <v>937</v>
      </c>
      <c r="AB22" s="148" t="s">
        <v>675</v>
      </c>
      <c r="AC22" s="148" t="s">
        <v>675</v>
      </c>
      <c r="AD22" s="148" t="s">
        <v>675</v>
      </c>
      <c r="AE22" s="148" t="s">
        <v>938</v>
      </c>
      <c r="AF22" s="148" t="s">
        <v>919</v>
      </c>
      <c r="AG22" s="148" t="s">
        <v>678</v>
      </c>
      <c r="AH22" s="148"/>
      <c r="AI22" s="148" t="s">
        <v>678</v>
      </c>
      <c r="AJ22" s="148" t="s">
        <v>682</v>
      </c>
      <c r="AK22" s="270" t="s">
        <v>939</v>
      </c>
      <c r="AL22" s="148" t="s">
        <v>678</v>
      </c>
      <c r="AM22" s="148" t="s">
        <v>675</v>
      </c>
      <c r="AN22" s="148" t="s">
        <v>675</v>
      </c>
      <c r="AO22" s="270" t="s">
        <v>940</v>
      </c>
      <c r="AP22" s="148" t="s">
        <v>941</v>
      </c>
      <c r="AQ22" s="148" t="s">
        <v>680</v>
      </c>
      <c r="AR22" s="148" t="s">
        <v>942</v>
      </c>
      <c r="AS22" s="148" t="s">
        <v>680</v>
      </c>
      <c r="AT22" s="148"/>
      <c r="AU22" s="148" t="s">
        <v>680</v>
      </c>
      <c r="AV22" s="128" t="s">
        <v>943</v>
      </c>
      <c r="AW22" s="146" t="s">
        <v>944</v>
      </c>
      <c r="AX22" s="128" t="s">
        <v>690</v>
      </c>
      <c r="AY22" s="127" t="s">
        <v>945</v>
      </c>
      <c r="AZ22" s="147" t="s">
        <v>786</v>
      </c>
      <c r="BA22" s="146"/>
      <c r="BB22" s="128"/>
      <c r="BC22" s="127" t="s">
        <v>946</v>
      </c>
      <c r="BD22" s="318" t="s">
        <v>691</v>
      </c>
      <c r="BE22" s="148" t="s">
        <v>692</v>
      </c>
      <c r="BF22" s="318" t="s">
        <v>947</v>
      </c>
      <c r="BG22" s="318" t="s">
        <v>693</v>
      </c>
      <c r="BH22" s="318" t="s">
        <v>948</v>
      </c>
      <c r="BI22" s="383" t="s">
        <v>675</v>
      </c>
      <c r="BJ22" s="148" t="s">
        <v>949</v>
      </c>
      <c r="BK22" s="383" t="s">
        <v>950</v>
      </c>
      <c r="BL22" s="148" t="s">
        <v>951</v>
      </c>
      <c r="BM22" s="148"/>
      <c r="BN22" s="383"/>
      <c r="BO22" s="384"/>
      <c r="BP22" s="128"/>
      <c r="BQ22" s="148" t="str">
        <f t="shared" si="14"/>
        <v>✓</v>
      </c>
      <c r="BR22" s="148" t="str">
        <f t="shared" si="1"/>
        <v>✓</v>
      </c>
      <c r="BS22" s="148" t="str">
        <f t="shared" si="2"/>
        <v>-</v>
      </c>
      <c r="BT22" s="148" t="str">
        <f t="shared" si="3"/>
        <v>-</v>
      </c>
      <c r="BU22" s="148" t="str">
        <f t="shared" si="4"/>
        <v>✓✓✓</v>
      </c>
      <c r="BV22" s="148" t="str">
        <f t="shared" si="5"/>
        <v>✓✓</v>
      </c>
      <c r="BW22" s="148" t="str">
        <f t="shared" si="6"/>
        <v>✓✓✓</v>
      </c>
      <c r="BX22" s="148" t="str">
        <f t="shared" si="7"/>
        <v>✓</v>
      </c>
      <c r="BY22" s="148" t="str">
        <f t="shared" si="8"/>
        <v>1-2 years</v>
      </c>
      <c r="BZ22" s="148" t="str">
        <f t="shared" si="9"/>
        <v>Large</v>
      </c>
      <c r="CA22" s="148" t="str">
        <f t="shared" si="10"/>
        <v>Y</v>
      </c>
      <c r="CB22" s="148" t="str">
        <f t="shared" si="11"/>
        <v>✓✓✓</v>
      </c>
      <c r="CD22" s="150">
        <f>IFERROR(INDEX('Legend and scoring'!$I$4:$I$8,MATCH('MCA all innovations'!BQ22,'Legend and scoring'!$H$4:$H$8,0),1),0)</f>
        <v>1</v>
      </c>
      <c r="CE22" s="150">
        <f>IFERROR(INDEX('Legend and scoring'!$I$4:$I$8,MATCH('MCA all innovations'!BR22,'Legend and scoring'!$H$4:$H$8,0),1),0)</f>
        <v>1</v>
      </c>
      <c r="CF22" s="150">
        <f>IFERROR(INDEX('Legend and scoring'!$I$4:$I$8,MATCH('MCA all innovations'!BS22,'Legend and scoring'!$H$4:$H$8,0),1),0)</f>
        <v>0</v>
      </c>
      <c r="CG22" s="150">
        <f>IFERROR(INDEX('Legend and scoring'!$I$19:$I$23,MATCH('MCA all innovations'!BT22,'Legend and scoring'!$H$19:$H$23,0),1),0)</f>
        <v>1</v>
      </c>
      <c r="CH22" s="150">
        <f>IFERROR(INDEX('Legend and scoring'!$I$4:$I$8,MATCH('MCA all innovations'!BU22,'Legend and scoring'!$H$4:$H$8,0),1),0)</f>
        <v>3</v>
      </c>
      <c r="CI22" s="150">
        <f>IFERROR(INDEX('Legend and scoring'!$I$10:$I$17,MATCH('MCA all innovations'!BV22,'Legend and scoring'!$H$10:$H$17,0),1),0)</f>
        <v>2</v>
      </c>
      <c r="CJ22" s="150">
        <f>IFERROR(INDEX('Legend and scoring'!$I$10:$I$17,MATCH('MCA all innovations'!BW22,'Legend and scoring'!$H$10:$H$17,0),1),0)</f>
        <v>3</v>
      </c>
      <c r="CK22" s="157">
        <f>IFERROR(INDEX('Legend and scoring'!$I$25:$I$28,MATCH('MCA all innovations'!BX22,'Legend and scoring'!$H$25:$H$28,0),1),0)</f>
        <v>1.5</v>
      </c>
      <c r="CL22" s="160"/>
      <c r="CM22" s="163">
        <f t="shared" si="15"/>
        <v>2</v>
      </c>
      <c r="CN22" s="164"/>
      <c r="CO22" s="163">
        <f t="shared" si="12"/>
        <v>42</v>
      </c>
      <c r="CP22" s="163">
        <f t="shared" si="13"/>
        <v>25</v>
      </c>
      <c r="CQ22"/>
      <c r="CR22"/>
    </row>
    <row r="23" spans="1:96" s="149" customFormat="1" ht="15" customHeight="1" x14ac:dyDescent="0.75">
      <c r="A23" s="151" t="s">
        <v>952</v>
      </c>
      <c r="B23" s="127" t="s">
        <v>197</v>
      </c>
      <c r="C23" s="148" t="s">
        <v>953</v>
      </c>
      <c r="D23" s="383" t="s">
        <v>38</v>
      </c>
      <c r="E23" s="383" t="s">
        <v>183</v>
      </c>
      <c r="F23" s="148" t="s">
        <v>198</v>
      </c>
      <c r="G23" s="148"/>
      <c r="H23" s="148"/>
      <c r="I23" s="148"/>
      <c r="J23" s="148" t="s">
        <v>675</v>
      </c>
      <c r="K23" s="148" t="s">
        <v>954</v>
      </c>
      <c r="L23" s="148"/>
      <c r="M23" s="148"/>
      <c r="N23" s="148"/>
      <c r="O23" s="148" t="s">
        <v>682</v>
      </c>
      <c r="P23" s="148"/>
      <c r="Q23" s="148"/>
      <c r="R23" s="148"/>
      <c r="S23" s="148"/>
      <c r="T23" s="148" t="s">
        <v>675</v>
      </c>
      <c r="U23" s="148" t="s">
        <v>955</v>
      </c>
      <c r="V23" s="148"/>
      <c r="W23" s="148"/>
      <c r="X23" s="148"/>
      <c r="Y23" s="148" t="s">
        <v>682</v>
      </c>
      <c r="Z23" s="148" t="s">
        <v>956</v>
      </c>
      <c r="AA23" s="148"/>
      <c r="AB23" s="148"/>
      <c r="AC23" s="148"/>
      <c r="AD23" s="148" t="s">
        <v>675</v>
      </c>
      <c r="AE23" s="148" t="s">
        <v>957</v>
      </c>
      <c r="AF23" s="148"/>
      <c r="AG23" s="148"/>
      <c r="AH23" s="148"/>
      <c r="AI23" s="148" t="s">
        <v>680</v>
      </c>
      <c r="AJ23" s="148" t="s">
        <v>958</v>
      </c>
      <c r="AK23" s="270"/>
      <c r="AL23" s="148"/>
      <c r="AM23" s="148"/>
      <c r="AN23" s="148" t="s">
        <v>680</v>
      </c>
      <c r="AO23" s="270" t="s">
        <v>959</v>
      </c>
      <c r="AP23" s="148" t="s">
        <v>960</v>
      </c>
      <c r="AQ23" s="148" t="s">
        <v>680</v>
      </c>
      <c r="AR23" s="148"/>
      <c r="AS23" s="148"/>
      <c r="AT23" s="148"/>
      <c r="AU23" s="148" t="s">
        <v>682</v>
      </c>
      <c r="AV23" s="128"/>
      <c r="AW23" s="146"/>
      <c r="AX23" s="128"/>
      <c r="AY23" s="127"/>
      <c r="AZ23" s="147" t="s">
        <v>753</v>
      </c>
      <c r="BA23" s="146"/>
      <c r="BB23" s="128"/>
      <c r="BC23" s="127" t="s">
        <v>961</v>
      </c>
      <c r="BD23" s="318" t="s">
        <v>691</v>
      </c>
      <c r="BE23" s="148" t="s">
        <v>692</v>
      </c>
      <c r="BF23" s="318"/>
      <c r="BG23" s="318" t="s">
        <v>693</v>
      </c>
      <c r="BH23" s="318"/>
      <c r="BI23" s="383" t="s">
        <v>675</v>
      </c>
      <c r="BJ23" s="318"/>
      <c r="BK23" s="203"/>
      <c r="BL23" s="319"/>
      <c r="BM23" s="318"/>
      <c r="BN23" s="383"/>
      <c r="BO23" s="384"/>
      <c r="BP23" s="127"/>
      <c r="BQ23" s="148" t="str">
        <f>J23</f>
        <v>✓✓✓</v>
      </c>
      <c r="BR23" s="148" t="str">
        <f>O23</f>
        <v>-</v>
      </c>
      <c r="BS23" s="148" t="str">
        <f>T23</f>
        <v>✓✓✓</v>
      </c>
      <c r="BT23" s="148" t="str">
        <f>Y23</f>
        <v>-</v>
      </c>
      <c r="BU23" s="148" t="str">
        <f>AD23</f>
        <v>✓✓✓</v>
      </c>
      <c r="BV23" s="148" t="str">
        <f>AI23</f>
        <v>✓</v>
      </c>
      <c r="BW23" s="148" t="str">
        <f>AN23</f>
        <v>✓</v>
      </c>
      <c r="BX23" s="148" t="str">
        <f t="shared" si="7"/>
        <v>-</v>
      </c>
      <c r="BY23" s="148" t="str">
        <f t="shared" si="8"/>
        <v>2-3 years</v>
      </c>
      <c r="BZ23" s="148" t="str">
        <f t="shared" si="9"/>
        <v>Large</v>
      </c>
      <c r="CA23" s="148" t="str">
        <f t="shared" si="10"/>
        <v>Y</v>
      </c>
      <c r="CB23" s="148" t="str">
        <f t="shared" si="11"/>
        <v>✓✓✓</v>
      </c>
      <c r="CD23" s="150">
        <f>IFERROR(INDEX('Legend and scoring'!$I$4:$I$8,MATCH('MCA all innovations'!BQ23,'Legend and scoring'!$H$4:$H$8,0),1),0)</f>
        <v>3</v>
      </c>
      <c r="CE23" s="150">
        <f>IFERROR(INDEX('Legend and scoring'!$I$4:$I$8,MATCH('MCA all innovations'!BR23,'Legend and scoring'!$H$4:$H$8,0),1),0)</f>
        <v>0</v>
      </c>
      <c r="CF23" s="150">
        <f>IFERROR(INDEX('Legend and scoring'!$I$4:$I$8,MATCH('MCA all innovations'!BS23,'Legend and scoring'!$H$4:$H$8,0),1),0)</f>
        <v>3</v>
      </c>
      <c r="CG23" s="150">
        <f>IFERROR(INDEX('Legend and scoring'!$I$19:$I$23,MATCH('MCA all innovations'!BT23,'Legend and scoring'!$H$19:$H$23,0),1),0)</f>
        <v>1</v>
      </c>
      <c r="CH23" s="150">
        <f>IFERROR(INDEX('Legend and scoring'!$I$4:$I$8,MATCH('MCA all innovations'!BU23,'Legend and scoring'!$H$4:$H$8,0),1),0)</f>
        <v>3</v>
      </c>
      <c r="CI23" s="150">
        <f>IFERROR(INDEX('Legend and scoring'!$I$10:$I$17,MATCH('MCA all innovations'!BV23,'Legend and scoring'!$H$10:$H$17,0),1),0)</f>
        <v>1</v>
      </c>
      <c r="CJ23" s="150">
        <f>IFERROR(INDEX('Legend and scoring'!$I$10:$I$17,MATCH('MCA all innovations'!BW23,'Legend and scoring'!$H$10:$H$17,0),1),0)</f>
        <v>1</v>
      </c>
      <c r="CK23" s="157">
        <f>IFERROR(INDEX('Legend and scoring'!$I$25:$I$28,MATCH('MCA all innovations'!BX23,'Legend and scoring'!$H$25:$H$28,0),1),0)</f>
        <v>1</v>
      </c>
      <c r="CL23" s="160"/>
      <c r="CM23" s="163">
        <f>SUM(CD23:CF23)*CG23</f>
        <v>6</v>
      </c>
      <c r="CN23" s="164"/>
      <c r="CO23" s="163">
        <f t="shared" si="12"/>
        <v>11</v>
      </c>
      <c r="CP23" s="163">
        <f t="shared" si="13"/>
        <v>7</v>
      </c>
      <c r="CQ23"/>
      <c r="CR23"/>
    </row>
    <row r="24" spans="1:96" s="149" customFormat="1" ht="15" customHeight="1" x14ac:dyDescent="0.75">
      <c r="A24" s="144">
        <v>20</v>
      </c>
      <c r="B24" s="128" t="s">
        <v>210</v>
      </c>
      <c r="C24" s="148" t="s">
        <v>962</v>
      </c>
      <c r="D24" s="383" t="s">
        <v>141</v>
      </c>
      <c r="E24" s="383" t="s">
        <v>211</v>
      </c>
      <c r="F24" s="148" t="s">
        <v>212</v>
      </c>
      <c r="G24" s="148" t="s">
        <v>963</v>
      </c>
      <c r="H24" s="148" t="s">
        <v>675</v>
      </c>
      <c r="I24" s="148"/>
      <c r="J24" s="148" t="s">
        <v>675</v>
      </c>
      <c r="K24" s="148" t="s">
        <v>964</v>
      </c>
      <c r="L24" s="148" t="s">
        <v>965</v>
      </c>
      <c r="M24" s="148" t="s">
        <v>678</v>
      </c>
      <c r="N24" s="148"/>
      <c r="O24" s="148" t="s">
        <v>678</v>
      </c>
      <c r="P24" s="148"/>
      <c r="Q24" s="148" t="s">
        <v>966</v>
      </c>
      <c r="R24" s="148" t="s">
        <v>678</v>
      </c>
      <c r="S24" s="148"/>
      <c r="T24" s="148" t="s">
        <v>678</v>
      </c>
      <c r="U24" s="148"/>
      <c r="V24" s="148" t="s">
        <v>904</v>
      </c>
      <c r="W24" s="148" t="s">
        <v>682</v>
      </c>
      <c r="X24" s="148"/>
      <c r="Y24" s="148" t="s">
        <v>682</v>
      </c>
      <c r="Z24" s="148"/>
      <c r="AA24" s="148" t="s">
        <v>905</v>
      </c>
      <c r="AB24" s="148" t="s">
        <v>675</v>
      </c>
      <c r="AC24" s="148"/>
      <c r="AD24" s="148" t="s">
        <v>675</v>
      </c>
      <c r="AE24" s="148"/>
      <c r="AF24" s="148" t="s">
        <v>967</v>
      </c>
      <c r="AG24" s="148" t="s">
        <v>680</v>
      </c>
      <c r="AH24" s="148"/>
      <c r="AI24" s="148" t="s">
        <v>680</v>
      </c>
      <c r="AJ24" s="148"/>
      <c r="AK24" s="270" t="s">
        <v>968</v>
      </c>
      <c r="AL24" s="148" t="s">
        <v>678</v>
      </c>
      <c r="AM24" s="148"/>
      <c r="AN24" s="148" t="s">
        <v>678</v>
      </c>
      <c r="AO24" s="270"/>
      <c r="AP24" s="148" t="s">
        <v>969</v>
      </c>
      <c r="AQ24" s="148" t="s">
        <v>678</v>
      </c>
      <c r="AR24" s="148" t="s">
        <v>970</v>
      </c>
      <c r="AS24" s="148" t="s">
        <v>682</v>
      </c>
      <c r="AT24" s="148"/>
      <c r="AU24" s="148" t="s">
        <v>682</v>
      </c>
      <c r="AV24" s="128"/>
      <c r="AW24" s="146" t="s">
        <v>971</v>
      </c>
      <c r="AX24" s="128"/>
      <c r="AY24" s="127"/>
      <c r="AZ24" s="147" t="s">
        <v>690</v>
      </c>
      <c r="BA24" s="146"/>
      <c r="BB24" s="128"/>
      <c r="BC24" s="127" t="s">
        <v>972</v>
      </c>
      <c r="BD24" s="318" t="s">
        <v>788</v>
      </c>
      <c r="BE24" s="148" t="s">
        <v>789</v>
      </c>
      <c r="BF24" s="318"/>
      <c r="BG24" s="318" t="s">
        <v>693</v>
      </c>
      <c r="BH24" s="318" t="s">
        <v>973</v>
      </c>
      <c r="BI24" s="383" t="s">
        <v>675</v>
      </c>
      <c r="BJ24" s="148" t="s">
        <v>974</v>
      </c>
      <c r="BK24" s="383"/>
      <c r="BL24" s="148"/>
      <c r="BM24" s="148"/>
      <c r="BN24" s="383"/>
      <c r="BO24" s="384"/>
      <c r="BP24" s="128"/>
      <c r="BQ24" s="148" t="str">
        <f t="shared" si="14"/>
        <v>✓✓✓</v>
      </c>
      <c r="BR24" s="148" t="str">
        <f t="shared" si="1"/>
        <v>✓✓</v>
      </c>
      <c r="BS24" s="148" t="str">
        <f t="shared" si="2"/>
        <v>✓✓</v>
      </c>
      <c r="BT24" s="148" t="str">
        <f t="shared" si="3"/>
        <v>-</v>
      </c>
      <c r="BU24" s="148" t="str">
        <f t="shared" si="4"/>
        <v>✓✓✓</v>
      </c>
      <c r="BV24" s="148" t="str">
        <f t="shared" si="5"/>
        <v>✓</v>
      </c>
      <c r="BW24" s="148" t="str">
        <f t="shared" si="6"/>
        <v>✓✓</v>
      </c>
      <c r="BX24" s="148" t="str">
        <f t="shared" si="7"/>
        <v>-</v>
      </c>
      <c r="BY24" s="148" t="str">
        <f t="shared" si="8"/>
        <v>3-5 years</v>
      </c>
      <c r="BZ24" s="148" t="str">
        <f t="shared" si="9"/>
        <v>Medium</v>
      </c>
      <c r="CA24" s="148" t="str">
        <f t="shared" si="10"/>
        <v>Y</v>
      </c>
      <c r="CB24" s="148" t="str">
        <f t="shared" si="11"/>
        <v>✓✓✓</v>
      </c>
      <c r="CD24" s="150">
        <f>IFERROR(INDEX('Legend and scoring'!$I$4:$I$8,MATCH('MCA all innovations'!BQ24,'Legend and scoring'!$H$4:$H$8,0),1),0)</f>
        <v>3</v>
      </c>
      <c r="CE24" s="150">
        <f>IFERROR(INDEX('Legend and scoring'!$I$4:$I$8,MATCH('MCA all innovations'!BR24,'Legend and scoring'!$H$4:$H$8,0),1),0)</f>
        <v>2</v>
      </c>
      <c r="CF24" s="150">
        <f>IFERROR(INDEX('Legend and scoring'!$I$4:$I$8,MATCH('MCA all innovations'!BS24,'Legend and scoring'!$H$4:$H$8,0),1),0)</f>
        <v>2</v>
      </c>
      <c r="CG24" s="150">
        <f>IFERROR(INDEX('Legend and scoring'!$I$19:$I$23,MATCH('MCA all innovations'!BT24,'Legend and scoring'!$H$19:$H$23,0),1),0)</f>
        <v>1</v>
      </c>
      <c r="CH24" s="150">
        <f>IFERROR(INDEX('Legend and scoring'!$I$4:$I$8,MATCH('MCA all innovations'!BU24,'Legend and scoring'!$H$4:$H$8,0),1),0)</f>
        <v>3</v>
      </c>
      <c r="CI24" s="150">
        <f>IFERROR(INDEX('Legend and scoring'!$I$10:$I$17,MATCH('MCA all innovations'!BV24,'Legend and scoring'!$H$10:$H$17,0),1),0)</f>
        <v>1</v>
      </c>
      <c r="CJ24" s="150">
        <f>IFERROR(INDEX('Legend and scoring'!$I$10:$I$17,MATCH('MCA all innovations'!BW24,'Legend and scoring'!$H$10:$H$17,0),1),0)</f>
        <v>2</v>
      </c>
      <c r="CK24" s="157">
        <f>IFERROR(INDEX('Legend and scoring'!$I$25:$I$28,MATCH('MCA all innovations'!BX24,'Legend and scoring'!$H$25:$H$28,0),1),0)</f>
        <v>1</v>
      </c>
      <c r="CL24" s="160"/>
      <c r="CM24" s="163">
        <f t="shared" si="15"/>
        <v>7</v>
      </c>
      <c r="CN24" s="164"/>
      <c r="CO24" s="163">
        <f t="shared" si="12"/>
        <v>7</v>
      </c>
      <c r="CP24" s="163">
        <f t="shared" si="13"/>
        <v>4</v>
      </c>
      <c r="CQ24"/>
      <c r="CR24"/>
    </row>
    <row r="25" spans="1:96" s="149" customFormat="1" ht="15" customHeight="1" x14ac:dyDescent="0.75">
      <c r="A25" s="144">
        <v>21</v>
      </c>
      <c r="B25" s="128" t="s">
        <v>225</v>
      </c>
      <c r="C25" s="148" t="s">
        <v>975</v>
      </c>
      <c r="D25" s="383" t="s">
        <v>54</v>
      </c>
      <c r="E25" s="383" t="s">
        <v>976</v>
      </c>
      <c r="F25" s="148" t="s">
        <v>227</v>
      </c>
      <c r="G25" s="148" t="s">
        <v>977</v>
      </c>
      <c r="H25" s="148" t="s">
        <v>682</v>
      </c>
      <c r="I25" s="148"/>
      <c r="J25" s="148" t="s">
        <v>682</v>
      </c>
      <c r="K25" s="148" t="s">
        <v>682</v>
      </c>
      <c r="L25" s="148" t="s">
        <v>978</v>
      </c>
      <c r="M25" s="148" t="s">
        <v>678</v>
      </c>
      <c r="N25" s="148"/>
      <c r="O25" s="148" t="s">
        <v>678</v>
      </c>
      <c r="P25" s="148" t="s">
        <v>682</v>
      </c>
      <c r="Q25" s="148" t="s">
        <v>979</v>
      </c>
      <c r="R25" s="148" t="s">
        <v>680</v>
      </c>
      <c r="S25" s="148"/>
      <c r="T25" s="148" t="s">
        <v>680</v>
      </c>
      <c r="U25" s="148" t="s">
        <v>682</v>
      </c>
      <c r="V25" s="148" t="s">
        <v>904</v>
      </c>
      <c r="W25" s="148" t="s">
        <v>682</v>
      </c>
      <c r="X25" s="148"/>
      <c r="Y25" s="148" t="s">
        <v>682</v>
      </c>
      <c r="Z25" s="148" t="s">
        <v>682</v>
      </c>
      <c r="AA25" s="148" t="s">
        <v>980</v>
      </c>
      <c r="AB25" s="148" t="s">
        <v>678</v>
      </c>
      <c r="AC25" s="148"/>
      <c r="AD25" s="148" t="s">
        <v>678</v>
      </c>
      <c r="AE25" s="148" t="s">
        <v>682</v>
      </c>
      <c r="AF25" s="148" t="s">
        <v>981</v>
      </c>
      <c r="AG25" s="148" t="s">
        <v>678</v>
      </c>
      <c r="AH25" s="148"/>
      <c r="AI25" s="148" t="s">
        <v>678</v>
      </c>
      <c r="AJ25" s="148" t="s">
        <v>682</v>
      </c>
      <c r="AK25" s="270" t="s">
        <v>982</v>
      </c>
      <c r="AL25" s="148" t="s">
        <v>678</v>
      </c>
      <c r="AM25" s="148" t="s">
        <v>675</v>
      </c>
      <c r="AN25" s="148" t="s">
        <v>675</v>
      </c>
      <c r="AO25" s="270" t="s">
        <v>983</v>
      </c>
      <c r="AP25" s="148" t="s">
        <v>984</v>
      </c>
      <c r="AQ25" s="148" t="s">
        <v>680</v>
      </c>
      <c r="AR25" s="148" t="s">
        <v>985</v>
      </c>
      <c r="AS25" s="148" t="s">
        <v>680</v>
      </c>
      <c r="AT25" s="148"/>
      <c r="AU25" s="148" t="s">
        <v>680</v>
      </c>
      <c r="AV25" s="128" t="s">
        <v>682</v>
      </c>
      <c r="AW25" s="146" t="s">
        <v>986</v>
      </c>
      <c r="AX25" s="128" t="s">
        <v>690</v>
      </c>
      <c r="AY25" s="127" t="s">
        <v>987</v>
      </c>
      <c r="AZ25" s="147" t="s">
        <v>690</v>
      </c>
      <c r="BA25" s="146"/>
      <c r="BB25" s="128"/>
      <c r="BC25" s="127" t="s">
        <v>988</v>
      </c>
      <c r="BD25" s="318" t="s">
        <v>788</v>
      </c>
      <c r="BE25" s="148" t="s">
        <v>789</v>
      </c>
      <c r="BF25" s="318" t="s">
        <v>790</v>
      </c>
      <c r="BG25" s="318" t="s">
        <v>693</v>
      </c>
      <c r="BH25" s="318" t="s">
        <v>989</v>
      </c>
      <c r="BI25" s="383" t="s">
        <v>678</v>
      </c>
      <c r="BJ25" s="148"/>
      <c r="BK25" s="383" t="s">
        <v>990</v>
      </c>
      <c r="BL25" s="148"/>
      <c r="BM25" s="148"/>
      <c r="BN25" s="383"/>
      <c r="BO25" s="384"/>
      <c r="BP25" s="128"/>
      <c r="BQ25" s="148" t="str">
        <f t="shared" si="14"/>
        <v>-</v>
      </c>
      <c r="BR25" s="148" t="str">
        <f t="shared" si="1"/>
        <v>✓✓</v>
      </c>
      <c r="BS25" s="148" t="str">
        <f t="shared" si="2"/>
        <v>✓</v>
      </c>
      <c r="BT25" s="148" t="str">
        <f t="shared" si="3"/>
        <v>-</v>
      </c>
      <c r="BU25" s="148" t="str">
        <f t="shared" si="4"/>
        <v>✓✓</v>
      </c>
      <c r="BV25" s="148" t="str">
        <f t="shared" si="5"/>
        <v>✓✓</v>
      </c>
      <c r="BW25" s="148" t="str">
        <f t="shared" si="6"/>
        <v>✓✓✓</v>
      </c>
      <c r="BX25" s="148" t="str">
        <f t="shared" si="7"/>
        <v>✓</v>
      </c>
      <c r="BY25" s="148" t="str">
        <f t="shared" si="8"/>
        <v>3-5 years</v>
      </c>
      <c r="BZ25" s="148" t="str">
        <f t="shared" si="9"/>
        <v>Medium</v>
      </c>
      <c r="CA25" s="148" t="str">
        <f t="shared" si="10"/>
        <v>Y</v>
      </c>
      <c r="CB25" s="148" t="str">
        <f t="shared" si="11"/>
        <v>✓✓</v>
      </c>
      <c r="CD25" s="150">
        <f>IFERROR(INDEX('Legend and scoring'!$I$4:$I$8,MATCH('MCA all innovations'!BQ25,'Legend and scoring'!$H$4:$H$8,0),1),0)</f>
        <v>0</v>
      </c>
      <c r="CE25" s="150">
        <f>IFERROR(INDEX('Legend and scoring'!$I$4:$I$8,MATCH('MCA all innovations'!BR25,'Legend and scoring'!$H$4:$H$8,0),1),0)</f>
        <v>2</v>
      </c>
      <c r="CF25" s="150">
        <f>IFERROR(INDEX('Legend and scoring'!$I$4:$I$8,MATCH('MCA all innovations'!BS25,'Legend and scoring'!$H$4:$H$8,0),1),0)</f>
        <v>1</v>
      </c>
      <c r="CG25" s="150">
        <f>IFERROR(INDEX('Legend and scoring'!$I$19:$I$23,MATCH('MCA all innovations'!BT25,'Legend and scoring'!$H$19:$H$23,0),1),0)</f>
        <v>1</v>
      </c>
      <c r="CH25" s="150">
        <f>IFERROR(INDEX('Legend and scoring'!$I$4:$I$8,MATCH('MCA all innovations'!BU25,'Legend and scoring'!$H$4:$H$8,0),1),0)</f>
        <v>2</v>
      </c>
      <c r="CI25" s="150">
        <f>IFERROR(INDEX('Legend and scoring'!$I$10:$I$17,MATCH('MCA all innovations'!BV25,'Legend and scoring'!$H$10:$H$17,0),1),0)</f>
        <v>2</v>
      </c>
      <c r="CJ25" s="150">
        <f>IFERROR(INDEX('Legend and scoring'!$I$10:$I$17,MATCH('MCA all innovations'!BW25,'Legend and scoring'!$H$10:$H$17,0),1),0)</f>
        <v>3</v>
      </c>
      <c r="CK25" s="157">
        <f>IFERROR(INDEX('Legend and scoring'!$I$25:$I$28,MATCH('MCA all innovations'!BX25,'Legend and scoring'!$H$25:$H$28,0),1),0)</f>
        <v>1.5</v>
      </c>
      <c r="CL25" s="160"/>
      <c r="CM25" s="163">
        <f t="shared" si="15"/>
        <v>3</v>
      </c>
      <c r="CN25" s="164"/>
      <c r="CO25" s="163">
        <f t="shared" si="12"/>
        <v>34</v>
      </c>
      <c r="CP25" s="163">
        <f t="shared" si="13"/>
        <v>20</v>
      </c>
      <c r="CQ25"/>
      <c r="CR25"/>
    </row>
    <row r="26" spans="1:96" s="149" customFormat="1" ht="15" customHeight="1" x14ac:dyDescent="0.75">
      <c r="A26" s="144">
        <v>22</v>
      </c>
      <c r="B26" s="128" t="s">
        <v>233</v>
      </c>
      <c r="C26" s="148" t="s">
        <v>991</v>
      </c>
      <c r="D26" s="383" t="s">
        <v>38</v>
      </c>
      <c r="E26" s="383" t="s">
        <v>226</v>
      </c>
      <c r="F26" s="148" t="s">
        <v>227</v>
      </c>
      <c r="G26" s="148" t="s">
        <v>977</v>
      </c>
      <c r="H26" s="148" t="s">
        <v>682</v>
      </c>
      <c r="I26" s="148"/>
      <c r="J26" s="148" t="s">
        <v>682</v>
      </c>
      <c r="K26" s="148"/>
      <c r="L26" s="148" t="s">
        <v>992</v>
      </c>
      <c r="M26" s="148" t="s">
        <v>678</v>
      </c>
      <c r="N26" s="148"/>
      <c r="O26" s="148" t="s">
        <v>678</v>
      </c>
      <c r="P26" s="148"/>
      <c r="Q26" s="148" t="s">
        <v>979</v>
      </c>
      <c r="R26" s="148" t="s">
        <v>680</v>
      </c>
      <c r="S26" s="148"/>
      <c r="T26" s="148" t="s">
        <v>680</v>
      </c>
      <c r="U26" s="148"/>
      <c r="V26" s="148" t="s">
        <v>904</v>
      </c>
      <c r="W26" s="148" t="s">
        <v>682</v>
      </c>
      <c r="X26" s="148"/>
      <c r="Y26" s="148" t="s">
        <v>682</v>
      </c>
      <c r="Z26" s="148"/>
      <c r="AA26" s="148" t="s">
        <v>980</v>
      </c>
      <c r="AB26" s="148" t="s">
        <v>678</v>
      </c>
      <c r="AC26" s="148"/>
      <c r="AD26" s="148" t="s">
        <v>678</v>
      </c>
      <c r="AE26" s="148"/>
      <c r="AF26" s="148" t="s">
        <v>993</v>
      </c>
      <c r="AG26" s="148" t="s">
        <v>678</v>
      </c>
      <c r="AH26" s="148"/>
      <c r="AI26" s="148" t="s">
        <v>678</v>
      </c>
      <c r="AJ26" s="148"/>
      <c r="AK26" s="270" t="s">
        <v>982</v>
      </c>
      <c r="AL26" s="148" t="s">
        <v>678</v>
      </c>
      <c r="AM26" s="148"/>
      <c r="AN26" s="148" t="s">
        <v>678</v>
      </c>
      <c r="AO26" s="270"/>
      <c r="AP26" s="148" t="s">
        <v>984</v>
      </c>
      <c r="AQ26" s="148" t="s">
        <v>680</v>
      </c>
      <c r="AR26" s="148" t="s">
        <v>985</v>
      </c>
      <c r="AS26" s="148" t="s">
        <v>680</v>
      </c>
      <c r="AT26" s="148"/>
      <c r="AU26" s="148" t="s">
        <v>680</v>
      </c>
      <c r="AV26" s="128"/>
      <c r="AW26" s="146" t="s">
        <v>986</v>
      </c>
      <c r="AX26" s="128" t="s">
        <v>690</v>
      </c>
      <c r="AY26" s="127"/>
      <c r="AZ26" s="147" t="s">
        <v>690</v>
      </c>
      <c r="BA26" s="146"/>
      <c r="BB26" s="128"/>
      <c r="BC26" s="127" t="s">
        <v>994</v>
      </c>
      <c r="BD26" s="318" t="s">
        <v>691</v>
      </c>
      <c r="BE26" s="148" t="s">
        <v>692</v>
      </c>
      <c r="BF26" s="318"/>
      <c r="BG26" s="318" t="s">
        <v>693</v>
      </c>
      <c r="BH26" s="318"/>
      <c r="BI26" s="383" t="s">
        <v>680</v>
      </c>
      <c r="BJ26" s="148"/>
      <c r="BK26" s="383"/>
      <c r="BL26" s="148"/>
      <c r="BM26" s="148"/>
      <c r="BN26" s="383"/>
      <c r="BO26" s="384"/>
      <c r="BP26" s="128"/>
      <c r="BQ26" s="148" t="str">
        <f t="shared" si="14"/>
        <v>-</v>
      </c>
      <c r="BR26" s="148" t="str">
        <f t="shared" si="1"/>
        <v>✓✓</v>
      </c>
      <c r="BS26" s="148" t="str">
        <f t="shared" si="2"/>
        <v>✓</v>
      </c>
      <c r="BT26" s="148" t="str">
        <f t="shared" si="3"/>
        <v>-</v>
      </c>
      <c r="BU26" s="148" t="str">
        <f t="shared" si="4"/>
        <v>✓✓</v>
      </c>
      <c r="BV26" s="148" t="str">
        <f t="shared" si="5"/>
        <v>✓✓</v>
      </c>
      <c r="BW26" s="148" t="str">
        <f t="shared" si="6"/>
        <v>✓✓</v>
      </c>
      <c r="BX26" s="148" t="str">
        <f t="shared" si="7"/>
        <v>✓</v>
      </c>
      <c r="BY26" s="148" t="str">
        <f t="shared" si="8"/>
        <v>3-5 years</v>
      </c>
      <c r="BZ26" s="148" t="str">
        <f t="shared" si="9"/>
        <v>Large</v>
      </c>
      <c r="CA26" s="148" t="str">
        <f t="shared" si="10"/>
        <v>Y</v>
      </c>
      <c r="CB26" s="148" t="str">
        <f t="shared" si="11"/>
        <v>✓</v>
      </c>
      <c r="CD26" s="150">
        <f>IFERROR(INDEX('Legend and scoring'!$I$4:$I$8,MATCH('MCA all innovations'!BQ26,'Legend and scoring'!$H$4:$H$8,0),1),0)</f>
        <v>0</v>
      </c>
      <c r="CE26" s="150">
        <f>IFERROR(INDEX('Legend and scoring'!$I$4:$I$8,MATCH('MCA all innovations'!BR26,'Legend and scoring'!$H$4:$H$8,0),1),0)</f>
        <v>2</v>
      </c>
      <c r="CF26" s="150">
        <f>IFERROR(INDEX('Legend and scoring'!$I$4:$I$8,MATCH('MCA all innovations'!BS26,'Legend and scoring'!$H$4:$H$8,0),1),0)</f>
        <v>1</v>
      </c>
      <c r="CG26" s="150">
        <f>IFERROR(INDEX('Legend and scoring'!$I$19:$I$23,MATCH('MCA all innovations'!BT26,'Legend and scoring'!$H$19:$H$23,0),1),0)</f>
        <v>1</v>
      </c>
      <c r="CH26" s="150">
        <f>IFERROR(INDEX('Legend and scoring'!$I$4:$I$8,MATCH('MCA all innovations'!BU26,'Legend and scoring'!$H$4:$H$8,0),1),0)</f>
        <v>2</v>
      </c>
      <c r="CI26" s="150">
        <f>IFERROR(INDEX('Legend and scoring'!$I$10:$I$17,MATCH('MCA all innovations'!BV26,'Legend and scoring'!$H$10:$H$17,0),1),0)</f>
        <v>2</v>
      </c>
      <c r="CJ26" s="150">
        <f>IFERROR(INDEX('Legend and scoring'!$I$10:$I$17,MATCH('MCA all innovations'!BW26,'Legend and scoring'!$H$10:$H$17,0),1),0)</f>
        <v>2</v>
      </c>
      <c r="CK26" s="157">
        <f>IFERROR(INDEX('Legend and scoring'!$I$25:$I$28,MATCH('MCA all innovations'!BX26,'Legend and scoring'!$H$25:$H$28,0),1),0)</f>
        <v>1.5</v>
      </c>
      <c r="CL26" s="160"/>
      <c r="CM26" s="163">
        <f t="shared" si="15"/>
        <v>3</v>
      </c>
      <c r="CN26" s="164"/>
      <c r="CO26" s="163">
        <f t="shared" si="12"/>
        <v>34</v>
      </c>
      <c r="CP26" s="163">
        <f t="shared" si="13"/>
        <v>20</v>
      </c>
      <c r="CQ26"/>
      <c r="CR26"/>
    </row>
    <row r="27" spans="1:96" s="149" customFormat="1" ht="15" customHeight="1" x14ac:dyDescent="0.75">
      <c r="A27" s="144">
        <v>23</v>
      </c>
      <c r="B27" s="128" t="s">
        <v>242</v>
      </c>
      <c r="C27" s="148" t="s">
        <v>995</v>
      </c>
      <c r="D27" s="383" t="s">
        <v>54</v>
      </c>
      <c r="E27" s="383" t="s">
        <v>996</v>
      </c>
      <c r="F27" s="148" t="s">
        <v>243</v>
      </c>
      <c r="G27" s="148" t="s">
        <v>997</v>
      </c>
      <c r="H27" s="148" t="s">
        <v>678</v>
      </c>
      <c r="I27" s="148" t="s">
        <v>680</v>
      </c>
      <c r="J27" s="148" t="s">
        <v>680</v>
      </c>
      <c r="K27" s="148" t="s">
        <v>998</v>
      </c>
      <c r="L27" s="148" t="s">
        <v>999</v>
      </c>
      <c r="M27" s="148" t="s">
        <v>678</v>
      </c>
      <c r="N27" s="148"/>
      <c r="O27" s="148" t="s">
        <v>678</v>
      </c>
      <c r="P27" s="148" t="s">
        <v>682</v>
      </c>
      <c r="Q27" s="148" t="s">
        <v>1000</v>
      </c>
      <c r="R27" s="148" t="s">
        <v>680</v>
      </c>
      <c r="S27" s="148"/>
      <c r="T27" s="148" t="s">
        <v>680</v>
      </c>
      <c r="U27" s="148" t="s">
        <v>682</v>
      </c>
      <c r="V27" s="148" t="s">
        <v>1001</v>
      </c>
      <c r="W27" s="148" t="s">
        <v>709</v>
      </c>
      <c r="X27" s="148" t="s">
        <v>1002</v>
      </c>
      <c r="Y27" s="148" t="s">
        <v>1002</v>
      </c>
      <c r="Z27" s="148" t="s">
        <v>1003</v>
      </c>
      <c r="AA27" s="148" t="s">
        <v>1004</v>
      </c>
      <c r="AB27" s="148" t="s">
        <v>675</v>
      </c>
      <c r="AC27" s="148"/>
      <c r="AD27" s="148" t="s">
        <v>675</v>
      </c>
      <c r="AE27" s="148" t="s">
        <v>1005</v>
      </c>
      <c r="AF27" s="148" t="s">
        <v>1006</v>
      </c>
      <c r="AG27" s="148" t="s">
        <v>709</v>
      </c>
      <c r="AH27" s="148"/>
      <c r="AI27" s="148" t="s">
        <v>709</v>
      </c>
      <c r="AJ27" s="148" t="s">
        <v>682</v>
      </c>
      <c r="AK27" s="270" t="s">
        <v>1007</v>
      </c>
      <c r="AL27" s="148" t="s">
        <v>709</v>
      </c>
      <c r="AM27" s="148"/>
      <c r="AN27" s="148" t="s">
        <v>709</v>
      </c>
      <c r="AO27" s="270" t="s">
        <v>682</v>
      </c>
      <c r="AP27" s="148" t="s">
        <v>1008</v>
      </c>
      <c r="AQ27" s="148" t="s">
        <v>678</v>
      </c>
      <c r="AR27" s="148" t="s">
        <v>1009</v>
      </c>
      <c r="AS27" s="148" t="s">
        <v>680</v>
      </c>
      <c r="AT27" s="148"/>
      <c r="AU27" s="148" t="s">
        <v>680</v>
      </c>
      <c r="AV27" s="128" t="s">
        <v>682</v>
      </c>
      <c r="AW27" s="146" t="s">
        <v>1010</v>
      </c>
      <c r="AX27" s="128" t="s">
        <v>924</v>
      </c>
      <c r="AY27" s="127"/>
      <c r="AZ27" s="147" t="s">
        <v>924</v>
      </c>
      <c r="BA27" s="146"/>
      <c r="BB27" s="128"/>
      <c r="BC27" s="127"/>
      <c r="BD27" s="318"/>
      <c r="BE27" s="148" t="s">
        <v>789</v>
      </c>
      <c r="BF27" s="318"/>
      <c r="BG27" s="318" t="s">
        <v>1011</v>
      </c>
      <c r="BH27" s="318" t="s">
        <v>1012</v>
      </c>
      <c r="BI27" s="383" t="s">
        <v>709</v>
      </c>
      <c r="BJ27" s="148" t="s">
        <v>1013</v>
      </c>
      <c r="BK27" s="383" t="s">
        <v>1014</v>
      </c>
      <c r="BL27" s="148"/>
      <c r="BM27" s="148"/>
      <c r="BN27" s="383"/>
      <c r="BO27" s="384"/>
      <c r="BP27" s="128"/>
      <c r="BQ27" s="148" t="str">
        <f t="shared" si="14"/>
        <v>✓</v>
      </c>
      <c r="BR27" s="148" t="str">
        <f t="shared" si="1"/>
        <v>✓✓</v>
      </c>
      <c r="BS27" s="148" t="str">
        <f t="shared" si="2"/>
        <v>✓</v>
      </c>
      <c r="BT27" s="148" t="str">
        <f t="shared" si="3"/>
        <v>xxx</v>
      </c>
      <c r="BU27" s="148" t="str">
        <f t="shared" si="4"/>
        <v>✓✓✓</v>
      </c>
      <c r="BV27" s="148" t="str">
        <f t="shared" si="5"/>
        <v>x</v>
      </c>
      <c r="BW27" s="148" t="str">
        <f t="shared" si="6"/>
        <v>x</v>
      </c>
      <c r="BX27" s="148" t="str">
        <f t="shared" si="7"/>
        <v>✓</v>
      </c>
      <c r="BY27" s="148" t="str">
        <f t="shared" si="8"/>
        <v>&lt;=3 years</v>
      </c>
      <c r="BZ27" s="148" t="str">
        <f t="shared" si="9"/>
        <v>Medium</v>
      </c>
      <c r="CA27" s="148" t="str">
        <f t="shared" si="10"/>
        <v>v</v>
      </c>
      <c r="CB27" s="148" t="str">
        <f t="shared" si="11"/>
        <v>x</v>
      </c>
      <c r="CD27" s="150">
        <f>IFERROR(INDEX('Legend and scoring'!$I$4:$I$8,MATCH('MCA all innovations'!BQ27,'Legend and scoring'!$H$4:$H$8,0),1),0)</f>
        <v>1</v>
      </c>
      <c r="CE27" s="150">
        <f>IFERROR(INDEX('Legend and scoring'!$I$4:$I$8,MATCH('MCA all innovations'!BR27,'Legend and scoring'!$H$4:$H$8,0),1),0)</f>
        <v>2</v>
      </c>
      <c r="CF27" s="150">
        <f>IFERROR(INDEX('Legend and scoring'!$I$4:$I$8,MATCH('MCA all innovations'!BS27,'Legend and scoring'!$H$4:$H$8,0),1),0)</f>
        <v>1</v>
      </c>
      <c r="CG27" s="150">
        <f>IFERROR(INDEX('Legend and scoring'!$I$19:$I$23,MATCH('MCA all innovations'!BT27,'Legend and scoring'!$H$19:$H$23,0),1),0)</f>
        <v>0.25</v>
      </c>
      <c r="CH27" s="150">
        <f>IFERROR(INDEX('Legend and scoring'!$I$4:$I$8,MATCH('MCA all innovations'!BU27,'Legend and scoring'!$H$4:$H$8,0),1),0)</f>
        <v>3</v>
      </c>
      <c r="CI27" s="150">
        <f>IFERROR(INDEX('Legend and scoring'!$I$10:$I$17,MATCH('MCA all innovations'!BV27,'Legend and scoring'!$H$10:$H$17,0),1),0)</f>
        <v>-1</v>
      </c>
      <c r="CJ27" s="150">
        <f>IFERROR(INDEX('Legend and scoring'!$I$10:$I$17,MATCH('MCA all innovations'!BW27,'Legend and scoring'!$H$10:$H$17,0),1),0)</f>
        <v>-1</v>
      </c>
      <c r="CK27" s="157">
        <f>IFERROR(INDEX('Legend and scoring'!$I$25:$I$28,MATCH('MCA all innovations'!BX27,'Legend and scoring'!$H$25:$H$28,0),1),0)</f>
        <v>1.5</v>
      </c>
      <c r="CL27" s="160"/>
      <c r="CM27" s="163">
        <f t="shared" si="15"/>
        <v>1</v>
      </c>
      <c r="CN27" s="164"/>
      <c r="CO27" s="163">
        <f t="shared" si="12"/>
        <v>51</v>
      </c>
      <c r="CP27" s="163">
        <f t="shared" si="13"/>
        <v>27</v>
      </c>
      <c r="CQ27"/>
      <c r="CR27"/>
    </row>
    <row r="28" spans="1:96" s="149" customFormat="1" ht="15" customHeight="1" x14ac:dyDescent="0.75">
      <c r="A28" s="144">
        <v>24</v>
      </c>
      <c r="B28" s="128" t="s">
        <v>247</v>
      </c>
      <c r="C28" s="148" t="s">
        <v>1015</v>
      </c>
      <c r="D28" s="383" t="s">
        <v>141</v>
      </c>
      <c r="E28" s="383" t="s">
        <v>996</v>
      </c>
      <c r="F28" s="148" t="s">
        <v>248</v>
      </c>
      <c r="G28" s="148" t="s">
        <v>1016</v>
      </c>
      <c r="H28" s="148" t="s">
        <v>680</v>
      </c>
      <c r="I28" s="148" t="s">
        <v>675</v>
      </c>
      <c r="J28" s="148" t="s">
        <v>675</v>
      </c>
      <c r="K28" s="148" t="s">
        <v>1017</v>
      </c>
      <c r="L28" s="148" t="s">
        <v>1018</v>
      </c>
      <c r="M28" s="148" t="s">
        <v>678</v>
      </c>
      <c r="N28" s="148"/>
      <c r="O28" s="148" t="s">
        <v>678</v>
      </c>
      <c r="P28" s="148"/>
      <c r="Q28" s="148" t="s">
        <v>1000</v>
      </c>
      <c r="R28" s="148" t="s">
        <v>680</v>
      </c>
      <c r="S28" s="148"/>
      <c r="T28" s="148" t="s">
        <v>680</v>
      </c>
      <c r="U28" s="148" t="s">
        <v>682</v>
      </c>
      <c r="V28" s="148" t="s">
        <v>1019</v>
      </c>
      <c r="W28" s="148" t="s">
        <v>709</v>
      </c>
      <c r="X28" s="148"/>
      <c r="Y28" s="148" t="s">
        <v>709</v>
      </c>
      <c r="Z28" s="148" t="s">
        <v>682</v>
      </c>
      <c r="AA28" s="148" t="s">
        <v>1020</v>
      </c>
      <c r="AB28" s="148" t="s">
        <v>678</v>
      </c>
      <c r="AC28" s="148"/>
      <c r="AD28" s="148" t="s">
        <v>678</v>
      </c>
      <c r="AE28" s="148" t="s">
        <v>1021</v>
      </c>
      <c r="AF28" s="148" t="s">
        <v>1022</v>
      </c>
      <c r="AG28" s="148" t="s">
        <v>709</v>
      </c>
      <c r="AH28" s="148"/>
      <c r="AI28" s="148" t="s">
        <v>709</v>
      </c>
      <c r="AJ28" s="148" t="s">
        <v>682</v>
      </c>
      <c r="AK28" s="270" t="s">
        <v>1023</v>
      </c>
      <c r="AL28" s="148" t="s">
        <v>709</v>
      </c>
      <c r="AM28" s="148" t="s">
        <v>682</v>
      </c>
      <c r="AN28" s="148" t="s">
        <v>682</v>
      </c>
      <c r="AO28" s="270" t="s">
        <v>1024</v>
      </c>
      <c r="AP28" s="148" t="s">
        <v>1025</v>
      </c>
      <c r="AQ28" s="148" t="s">
        <v>680</v>
      </c>
      <c r="AR28" s="148" t="s">
        <v>1026</v>
      </c>
      <c r="AS28" s="148" t="s">
        <v>680</v>
      </c>
      <c r="AT28" s="148"/>
      <c r="AU28" s="148" t="s">
        <v>680</v>
      </c>
      <c r="AV28" s="128" t="s">
        <v>682</v>
      </c>
      <c r="AW28" s="146" t="s">
        <v>1027</v>
      </c>
      <c r="AX28" s="128" t="s">
        <v>690</v>
      </c>
      <c r="AY28" s="127" t="s">
        <v>1028</v>
      </c>
      <c r="AZ28" s="147" t="s">
        <v>786</v>
      </c>
      <c r="BA28" s="146"/>
      <c r="BB28" s="128"/>
      <c r="BC28" s="127" t="s">
        <v>1029</v>
      </c>
      <c r="BD28" s="318" t="s">
        <v>691</v>
      </c>
      <c r="BE28" s="148" t="s">
        <v>692</v>
      </c>
      <c r="BF28" s="318" t="s">
        <v>1030</v>
      </c>
      <c r="BG28" s="318" t="s">
        <v>693</v>
      </c>
      <c r="BH28" s="318" t="s">
        <v>1031</v>
      </c>
      <c r="BI28" s="383" t="s">
        <v>675</v>
      </c>
      <c r="BJ28" s="148" t="s">
        <v>1032</v>
      </c>
      <c r="BK28" s="383" t="s">
        <v>1033</v>
      </c>
      <c r="BL28" s="148" t="s">
        <v>1034</v>
      </c>
      <c r="BM28" s="148"/>
      <c r="BN28" s="383"/>
      <c r="BO28" s="384"/>
      <c r="BP28" s="128"/>
      <c r="BQ28" s="148" t="str">
        <f t="shared" si="14"/>
        <v>✓✓✓</v>
      </c>
      <c r="BR28" s="148" t="str">
        <f t="shared" si="1"/>
        <v>✓✓</v>
      </c>
      <c r="BS28" s="148" t="str">
        <f t="shared" si="2"/>
        <v>✓</v>
      </c>
      <c r="BT28" s="148" t="str">
        <f t="shared" si="3"/>
        <v>x</v>
      </c>
      <c r="BU28" s="148" t="str">
        <f t="shared" si="4"/>
        <v>✓✓</v>
      </c>
      <c r="BV28" s="148" t="str">
        <f t="shared" si="5"/>
        <v>x</v>
      </c>
      <c r="BW28" s="148" t="str">
        <f t="shared" si="6"/>
        <v>-</v>
      </c>
      <c r="BX28" s="148" t="str">
        <f t="shared" si="7"/>
        <v>✓</v>
      </c>
      <c r="BY28" s="148" t="str">
        <f t="shared" si="8"/>
        <v>1-2 years</v>
      </c>
      <c r="BZ28" s="148" t="str">
        <f t="shared" si="9"/>
        <v>Large</v>
      </c>
      <c r="CA28" s="148" t="str">
        <f t="shared" si="10"/>
        <v>Y</v>
      </c>
      <c r="CB28" s="148" t="str">
        <f t="shared" si="11"/>
        <v>✓✓✓</v>
      </c>
      <c r="CD28" s="150">
        <f>IFERROR(INDEX('Legend and scoring'!$I$4:$I$8,MATCH('MCA all innovations'!BQ28,'Legend and scoring'!$H$4:$H$8,0),1),0)</f>
        <v>3</v>
      </c>
      <c r="CE28" s="150">
        <f>IFERROR(INDEX('Legend and scoring'!$I$4:$I$8,MATCH('MCA all innovations'!BR28,'Legend and scoring'!$H$4:$H$8,0),1),0)</f>
        <v>2</v>
      </c>
      <c r="CF28" s="150">
        <f>IFERROR(INDEX('Legend and scoring'!$I$4:$I$8,MATCH('MCA all innovations'!BS28,'Legend and scoring'!$H$4:$H$8,0),1),0)</f>
        <v>1</v>
      </c>
      <c r="CG28" s="150">
        <f>IFERROR(INDEX('Legend and scoring'!$I$19:$I$23,MATCH('MCA all innovations'!BT28,'Legend and scoring'!$H$19:$H$23,0),1),0)</f>
        <v>0.75</v>
      </c>
      <c r="CH28" s="150">
        <f>IFERROR(INDEX('Legend and scoring'!$I$4:$I$8,MATCH('MCA all innovations'!BU28,'Legend and scoring'!$H$4:$H$8,0),1),0)</f>
        <v>2</v>
      </c>
      <c r="CI28" s="150">
        <f>IFERROR(INDEX('Legend and scoring'!$I$10:$I$17,MATCH('MCA all innovations'!BV28,'Legend and scoring'!$H$10:$H$17,0),1),0)</f>
        <v>-1</v>
      </c>
      <c r="CJ28" s="150">
        <f>IFERROR(INDEX('Legend and scoring'!$I$10:$I$17,MATCH('MCA all innovations'!BW28,'Legend and scoring'!$H$10:$H$17,0),1),0)</f>
        <v>0</v>
      </c>
      <c r="CK28" s="157">
        <f>IFERROR(INDEX('Legend and scoring'!$I$25:$I$28,MATCH('MCA all innovations'!BX28,'Legend and scoring'!$H$25:$H$28,0),1),0)</f>
        <v>1.5</v>
      </c>
      <c r="CL28" s="160"/>
      <c r="CM28" s="163">
        <f t="shared" si="15"/>
        <v>4.5</v>
      </c>
      <c r="CN28" s="164"/>
      <c r="CO28" s="163">
        <f t="shared" si="12"/>
        <v>28</v>
      </c>
      <c r="CP28" s="163">
        <f t="shared" si="13"/>
        <v>18</v>
      </c>
      <c r="CQ28"/>
      <c r="CR28"/>
    </row>
    <row r="29" spans="1:96" s="149" customFormat="1" ht="15" customHeight="1" x14ac:dyDescent="0.75">
      <c r="A29" s="144">
        <v>25</v>
      </c>
      <c r="B29" s="128" t="s">
        <v>252</v>
      </c>
      <c r="C29" s="148" t="s">
        <v>1035</v>
      </c>
      <c r="D29" s="383" t="s">
        <v>141</v>
      </c>
      <c r="E29" s="383" t="s">
        <v>996</v>
      </c>
      <c r="F29" s="148" t="s">
        <v>253</v>
      </c>
      <c r="G29" s="148" t="s">
        <v>1036</v>
      </c>
      <c r="H29" s="148" t="s">
        <v>678</v>
      </c>
      <c r="I29" s="148" t="s">
        <v>675</v>
      </c>
      <c r="J29" s="148" t="s">
        <v>675</v>
      </c>
      <c r="K29" s="148" t="s">
        <v>1037</v>
      </c>
      <c r="L29" s="148" t="s">
        <v>1038</v>
      </c>
      <c r="M29" s="148" t="s">
        <v>678</v>
      </c>
      <c r="N29" s="148"/>
      <c r="O29" s="148" t="s">
        <v>678</v>
      </c>
      <c r="P29" s="148"/>
      <c r="Q29" s="148" t="s">
        <v>1039</v>
      </c>
      <c r="R29" s="148" t="s">
        <v>680</v>
      </c>
      <c r="S29" s="148"/>
      <c r="T29" s="148" t="s">
        <v>680</v>
      </c>
      <c r="U29" s="148"/>
      <c r="V29" s="148" t="s">
        <v>904</v>
      </c>
      <c r="W29" s="148" t="s">
        <v>682</v>
      </c>
      <c r="X29" s="148"/>
      <c r="Y29" s="148" t="s">
        <v>682</v>
      </c>
      <c r="Z29" s="148"/>
      <c r="AA29" s="148" t="s">
        <v>905</v>
      </c>
      <c r="AB29" s="148" t="s">
        <v>675</v>
      </c>
      <c r="AC29" s="148"/>
      <c r="AD29" s="148" t="s">
        <v>675</v>
      </c>
      <c r="AE29" s="148" t="s">
        <v>682</v>
      </c>
      <c r="AF29" s="148" t="s">
        <v>1040</v>
      </c>
      <c r="AG29" s="148" t="s">
        <v>682</v>
      </c>
      <c r="AH29" s="148" t="s">
        <v>680</v>
      </c>
      <c r="AI29" s="148" t="s">
        <v>680</v>
      </c>
      <c r="AJ29" s="148" t="s">
        <v>1041</v>
      </c>
      <c r="AK29" s="270" t="s">
        <v>1042</v>
      </c>
      <c r="AL29" s="148" t="s">
        <v>678</v>
      </c>
      <c r="AM29" s="148" t="s">
        <v>675</v>
      </c>
      <c r="AN29" s="148" t="s">
        <v>675</v>
      </c>
      <c r="AO29" s="270" t="s">
        <v>1043</v>
      </c>
      <c r="AP29" s="148" t="s">
        <v>1044</v>
      </c>
      <c r="AQ29" s="148" t="s">
        <v>678</v>
      </c>
      <c r="AR29" s="148" t="s">
        <v>1045</v>
      </c>
      <c r="AS29" s="148" t="s">
        <v>680</v>
      </c>
      <c r="AT29" s="148"/>
      <c r="AU29" s="148" t="s">
        <v>680</v>
      </c>
      <c r="AV29" s="128" t="s">
        <v>682</v>
      </c>
      <c r="AW29" s="146" t="s">
        <v>1046</v>
      </c>
      <c r="AX29" s="128" t="s">
        <v>924</v>
      </c>
      <c r="AY29" s="127" t="s">
        <v>1047</v>
      </c>
      <c r="AZ29" s="147" t="s">
        <v>786</v>
      </c>
      <c r="BA29" s="146"/>
      <c r="BB29" s="128"/>
      <c r="BC29" s="127" t="s">
        <v>1048</v>
      </c>
      <c r="BD29" s="318" t="s">
        <v>788</v>
      </c>
      <c r="BE29" s="148" t="s">
        <v>789</v>
      </c>
      <c r="BF29" s="318" t="s">
        <v>790</v>
      </c>
      <c r="BG29" s="318" t="s">
        <v>693</v>
      </c>
      <c r="BH29" s="318" t="s">
        <v>791</v>
      </c>
      <c r="BI29" s="383" t="s">
        <v>675</v>
      </c>
      <c r="BJ29" s="148" t="s">
        <v>1032</v>
      </c>
      <c r="BK29" s="383" t="s">
        <v>682</v>
      </c>
      <c r="BL29" s="148"/>
      <c r="BM29" s="148"/>
      <c r="BN29" s="383"/>
      <c r="BO29" s="384"/>
      <c r="BP29" s="128"/>
      <c r="BQ29" s="148" t="str">
        <f t="shared" si="14"/>
        <v>✓✓✓</v>
      </c>
      <c r="BR29" s="148" t="str">
        <f t="shared" si="1"/>
        <v>✓✓</v>
      </c>
      <c r="BS29" s="148" t="str">
        <f t="shared" si="2"/>
        <v>✓</v>
      </c>
      <c r="BT29" s="148" t="str">
        <f t="shared" si="3"/>
        <v>-</v>
      </c>
      <c r="BU29" s="148" t="str">
        <f t="shared" si="4"/>
        <v>✓✓✓</v>
      </c>
      <c r="BV29" s="148" t="str">
        <f t="shared" si="5"/>
        <v>✓</v>
      </c>
      <c r="BW29" s="148" t="str">
        <f t="shared" si="6"/>
        <v>✓✓✓</v>
      </c>
      <c r="BX29" s="148" t="str">
        <f t="shared" si="7"/>
        <v>✓</v>
      </c>
      <c r="BY29" s="148" t="str">
        <f t="shared" si="8"/>
        <v>1-2 years</v>
      </c>
      <c r="BZ29" s="148" t="str">
        <f t="shared" si="9"/>
        <v>Medium</v>
      </c>
      <c r="CA29" s="148" t="str">
        <f t="shared" si="10"/>
        <v>Y</v>
      </c>
      <c r="CB29" s="148" t="str">
        <f t="shared" si="11"/>
        <v>✓✓✓</v>
      </c>
      <c r="CD29" s="150">
        <f>IFERROR(INDEX('Legend and scoring'!$I$4:$I$8,MATCH('MCA all innovations'!BQ29,'Legend and scoring'!$H$4:$H$8,0),1),0)</f>
        <v>3</v>
      </c>
      <c r="CE29" s="150">
        <f>IFERROR(INDEX('Legend and scoring'!$I$4:$I$8,MATCH('MCA all innovations'!BR29,'Legend and scoring'!$H$4:$H$8,0),1),0)</f>
        <v>2</v>
      </c>
      <c r="CF29" s="150">
        <f>IFERROR(INDEX('Legend and scoring'!$I$4:$I$8,MATCH('MCA all innovations'!BS29,'Legend and scoring'!$H$4:$H$8,0),1),0)</f>
        <v>1</v>
      </c>
      <c r="CG29" s="150">
        <f>IFERROR(INDEX('Legend and scoring'!$I$19:$I$23,MATCH('MCA all innovations'!BT29,'Legend and scoring'!$H$19:$H$23,0),1),0)</f>
        <v>1</v>
      </c>
      <c r="CH29" s="150">
        <f>IFERROR(INDEX('Legend and scoring'!$I$4:$I$8,MATCH('MCA all innovations'!BU29,'Legend and scoring'!$H$4:$H$8,0),1),0)</f>
        <v>3</v>
      </c>
      <c r="CI29" s="150">
        <f>IFERROR(INDEX('Legend and scoring'!$I$10:$I$17,MATCH('MCA all innovations'!BV29,'Legend and scoring'!$H$10:$H$17,0),1),0)</f>
        <v>1</v>
      </c>
      <c r="CJ29" s="150">
        <f>IFERROR(INDEX('Legend and scoring'!$I$10:$I$17,MATCH('MCA all innovations'!BW29,'Legend and scoring'!$H$10:$H$17,0),1),0)</f>
        <v>3</v>
      </c>
      <c r="CK29" s="157">
        <f>IFERROR(INDEX('Legend and scoring'!$I$25:$I$28,MATCH('MCA all innovations'!BX29,'Legend and scoring'!$H$25:$H$28,0),1),0)</f>
        <v>1.5</v>
      </c>
      <c r="CL29" s="160"/>
      <c r="CM29" s="163">
        <f t="shared" si="15"/>
        <v>6</v>
      </c>
      <c r="CN29" s="164"/>
      <c r="CO29" s="163">
        <f t="shared" si="12"/>
        <v>11</v>
      </c>
      <c r="CP29" s="163">
        <f t="shared" si="13"/>
        <v>7</v>
      </c>
      <c r="CQ29"/>
      <c r="CR29"/>
    </row>
    <row r="30" spans="1:96" s="149" customFormat="1" ht="15" customHeight="1" x14ac:dyDescent="0.75">
      <c r="A30" s="144">
        <v>17</v>
      </c>
      <c r="B30" s="128" t="s">
        <v>264</v>
      </c>
      <c r="C30" s="148" t="s">
        <v>1049</v>
      </c>
      <c r="D30" s="383" t="s">
        <v>141</v>
      </c>
      <c r="E30" s="383" t="s">
        <v>265</v>
      </c>
      <c r="F30" s="148" t="s">
        <v>266</v>
      </c>
      <c r="G30" s="148" t="s">
        <v>1050</v>
      </c>
      <c r="H30" s="148" t="s">
        <v>675</v>
      </c>
      <c r="I30" s="148"/>
      <c r="J30" s="148" t="s">
        <v>675</v>
      </c>
      <c r="K30" s="148" t="s">
        <v>1051</v>
      </c>
      <c r="L30" s="148" t="s">
        <v>1052</v>
      </c>
      <c r="M30" s="148" t="s">
        <v>678</v>
      </c>
      <c r="N30" s="148"/>
      <c r="O30" s="148" t="s">
        <v>678</v>
      </c>
      <c r="P30" s="148"/>
      <c r="Q30" s="148" t="s">
        <v>1053</v>
      </c>
      <c r="R30" s="148" t="s">
        <v>678</v>
      </c>
      <c r="S30" s="148"/>
      <c r="T30" s="148" t="s">
        <v>678</v>
      </c>
      <c r="U30" s="148"/>
      <c r="V30" s="148" t="s">
        <v>1054</v>
      </c>
      <c r="W30" s="148" t="s">
        <v>709</v>
      </c>
      <c r="X30" s="148"/>
      <c r="Y30" s="148" t="s">
        <v>709</v>
      </c>
      <c r="Z30" s="148"/>
      <c r="AA30" s="148" t="s">
        <v>905</v>
      </c>
      <c r="AB30" s="148" t="s">
        <v>675</v>
      </c>
      <c r="AC30" s="148"/>
      <c r="AD30" s="148" t="s">
        <v>675</v>
      </c>
      <c r="AE30" s="148"/>
      <c r="AF30" s="148"/>
      <c r="AG30" s="148" t="s">
        <v>682</v>
      </c>
      <c r="AH30" s="148" t="s">
        <v>678</v>
      </c>
      <c r="AI30" s="148" t="s">
        <v>678</v>
      </c>
      <c r="AJ30" s="148" t="s">
        <v>1055</v>
      </c>
      <c r="AK30" s="270" t="s">
        <v>1056</v>
      </c>
      <c r="AL30" s="148" t="s">
        <v>680</v>
      </c>
      <c r="AM30" s="148"/>
      <c r="AN30" s="148" t="s">
        <v>680</v>
      </c>
      <c r="AO30" s="270"/>
      <c r="AP30" s="148" t="s">
        <v>1057</v>
      </c>
      <c r="AQ30" s="148" t="s">
        <v>675</v>
      </c>
      <c r="AR30" s="148" t="s">
        <v>1058</v>
      </c>
      <c r="AS30" s="148" t="s">
        <v>682</v>
      </c>
      <c r="AT30" s="148"/>
      <c r="AU30" s="148" t="s">
        <v>682</v>
      </c>
      <c r="AV30" s="128"/>
      <c r="AW30" s="146" t="s">
        <v>1059</v>
      </c>
      <c r="AX30" s="128" t="s">
        <v>924</v>
      </c>
      <c r="AY30" s="127"/>
      <c r="AZ30" s="147" t="s">
        <v>924</v>
      </c>
      <c r="BA30" s="146"/>
      <c r="BB30" s="128"/>
      <c r="BC30" s="127" t="s">
        <v>1060</v>
      </c>
      <c r="BD30" s="318"/>
      <c r="BE30" s="148" t="s">
        <v>692</v>
      </c>
      <c r="BF30" s="318"/>
      <c r="BG30" s="318" t="s">
        <v>693</v>
      </c>
      <c r="BH30" s="318"/>
      <c r="BI30" s="383" t="s">
        <v>678</v>
      </c>
      <c r="BJ30" s="148"/>
      <c r="BK30" s="383"/>
      <c r="BL30" s="148"/>
      <c r="BM30" s="148"/>
      <c r="BN30" s="383"/>
      <c r="BO30" s="384"/>
      <c r="BP30" s="128"/>
      <c r="BQ30" s="148" t="str">
        <f t="shared" si="14"/>
        <v>✓✓✓</v>
      </c>
      <c r="BR30" s="148" t="str">
        <f t="shared" si="1"/>
        <v>✓✓</v>
      </c>
      <c r="BS30" s="148" t="str">
        <f t="shared" si="2"/>
        <v>✓✓</v>
      </c>
      <c r="BT30" s="148" t="str">
        <f t="shared" si="3"/>
        <v>x</v>
      </c>
      <c r="BU30" s="148" t="str">
        <f t="shared" si="4"/>
        <v>✓✓✓</v>
      </c>
      <c r="BV30" s="148" t="str">
        <f t="shared" si="5"/>
        <v>✓✓</v>
      </c>
      <c r="BW30" s="148" t="str">
        <f t="shared" si="6"/>
        <v>✓</v>
      </c>
      <c r="BX30" s="148" t="str">
        <f t="shared" si="7"/>
        <v>-</v>
      </c>
      <c r="BY30" s="148" t="str">
        <f t="shared" si="8"/>
        <v>&lt;=3 years</v>
      </c>
      <c r="BZ30" s="148" t="str">
        <f t="shared" si="9"/>
        <v>Large</v>
      </c>
      <c r="CA30" s="148" t="str">
        <f t="shared" si="10"/>
        <v>Y</v>
      </c>
      <c r="CB30" s="148" t="str">
        <f t="shared" si="11"/>
        <v>✓✓</v>
      </c>
      <c r="CD30" s="150">
        <f>IFERROR(INDEX('Legend and scoring'!$I$4:$I$8,MATCH('MCA all innovations'!BQ30,'Legend and scoring'!$H$4:$H$8,0),1),0)</f>
        <v>3</v>
      </c>
      <c r="CE30" s="150">
        <f>IFERROR(INDEX('Legend and scoring'!$I$4:$I$8,MATCH('MCA all innovations'!BR30,'Legend and scoring'!$H$4:$H$8,0),1),0)</f>
        <v>2</v>
      </c>
      <c r="CF30" s="150">
        <f>IFERROR(INDEX('Legend and scoring'!$I$4:$I$8,MATCH('MCA all innovations'!BS30,'Legend and scoring'!$H$4:$H$8,0),1),0)</f>
        <v>2</v>
      </c>
      <c r="CG30" s="150">
        <f>IFERROR(INDEX('Legend and scoring'!$I$19:$I$23,MATCH('MCA all innovations'!BT30,'Legend and scoring'!$H$19:$H$23,0),1),0)</f>
        <v>0.75</v>
      </c>
      <c r="CH30" s="150">
        <f>IFERROR(INDEX('Legend and scoring'!$I$4:$I$8,MATCH('MCA all innovations'!BU30,'Legend and scoring'!$H$4:$H$8,0),1),0)</f>
        <v>3</v>
      </c>
      <c r="CI30" s="150">
        <f>IFERROR(INDEX('Legend and scoring'!$I$10:$I$17,MATCH('MCA all innovations'!BV30,'Legend and scoring'!$H$10:$H$17,0),1),0)</f>
        <v>2</v>
      </c>
      <c r="CJ30" s="150">
        <f>IFERROR(INDEX('Legend and scoring'!$I$10:$I$17,MATCH('MCA all innovations'!BW30,'Legend and scoring'!$H$10:$H$17,0),1),0)</f>
        <v>1</v>
      </c>
      <c r="CK30" s="157">
        <f>IFERROR(INDEX('Legend and scoring'!$I$25:$I$28,MATCH('MCA all innovations'!BX30,'Legend and scoring'!$H$25:$H$28,0),1),0)</f>
        <v>1</v>
      </c>
      <c r="CL30" s="160"/>
      <c r="CM30" s="163">
        <f t="shared" si="15"/>
        <v>5.25</v>
      </c>
      <c r="CN30" s="164"/>
      <c r="CO30" s="163">
        <f t="shared" si="12"/>
        <v>21</v>
      </c>
      <c r="CP30" s="163">
        <f t="shared" si="13"/>
        <v>14</v>
      </c>
      <c r="CQ30"/>
      <c r="CR30"/>
    </row>
    <row r="31" spans="1:96" s="149" customFormat="1" ht="15" customHeight="1" x14ac:dyDescent="0.75">
      <c r="A31" s="151" t="s">
        <v>952</v>
      </c>
      <c r="B31" s="127" t="s">
        <v>324</v>
      </c>
      <c r="C31" s="148" t="s">
        <v>1061</v>
      </c>
      <c r="D31" s="383" t="s">
        <v>141</v>
      </c>
      <c r="E31" s="383" t="s">
        <v>175</v>
      </c>
      <c r="F31" s="148" t="s">
        <v>325</v>
      </c>
      <c r="G31" s="148"/>
      <c r="H31" s="148"/>
      <c r="I31" s="148"/>
      <c r="J31" s="148" t="s">
        <v>680</v>
      </c>
      <c r="K31" s="148" t="s">
        <v>1062</v>
      </c>
      <c r="L31" s="148"/>
      <c r="M31" s="148"/>
      <c r="N31" s="148"/>
      <c r="O31" s="148" t="s">
        <v>678</v>
      </c>
      <c r="P31" s="148" t="s">
        <v>1063</v>
      </c>
      <c r="Q31" s="148"/>
      <c r="R31" s="148"/>
      <c r="S31" s="148"/>
      <c r="T31" s="148" t="s">
        <v>678</v>
      </c>
      <c r="U31" s="148" t="s">
        <v>1064</v>
      </c>
      <c r="V31" s="148"/>
      <c r="W31" s="148"/>
      <c r="X31" s="148"/>
      <c r="Y31" s="148" t="s">
        <v>682</v>
      </c>
      <c r="Z31" s="148" t="s">
        <v>1065</v>
      </c>
      <c r="AA31" s="148"/>
      <c r="AB31" s="148"/>
      <c r="AC31" s="148"/>
      <c r="AD31" s="148" t="s">
        <v>678</v>
      </c>
      <c r="AE31" s="148" t="s">
        <v>1066</v>
      </c>
      <c r="AF31" s="148"/>
      <c r="AG31" s="148"/>
      <c r="AH31" s="148"/>
      <c r="AI31" s="148" t="s">
        <v>680</v>
      </c>
      <c r="AJ31" s="148" t="s">
        <v>1067</v>
      </c>
      <c r="AK31" s="270"/>
      <c r="AL31" s="148"/>
      <c r="AM31" s="148"/>
      <c r="AN31" s="148" t="s">
        <v>680</v>
      </c>
      <c r="AO31" s="270" t="s">
        <v>1068</v>
      </c>
      <c r="AP31" s="148" t="s">
        <v>1069</v>
      </c>
      <c r="AQ31" s="148" t="s">
        <v>680</v>
      </c>
      <c r="AR31" s="148"/>
      <c r="AS31" s="148"/>
      <c r="AT31" s="148"/>
      <c r="AU31" s="148" t="s">
        <v>682</v>
      </c>
      <c r="AV31" s="128"/>
      <c r="AW31" s="146"/>
      <c r="AX31" s="128"/>
      <c r="AY31" s="127"/>
      <c r="AZ31" s="147" t="s">
        <v>924</v>
      </c>
      <c r="BA31" s="146"/>
      <c r="BB31" s="128"/>
      <c r="BC31" s="127"/>
      <c r="BD31" s="318"/>
      <c r="BE31" s="148" t="s">
        <v>789</v>
      </c>
      <c r="BF31" s="318"/>
      <c r="BG31" s="318" t="s">
        <v>693</v>
      </c>
      <c r="BH31" s="318"/>
      <c r="BI31" s="383" t="s">
        <v>678</v>
      </c>
      <c r="BJ31" s="148"/>
      <c r="BK31" s="148"/>
      <c r="BL31" s="148"/>
      <c r="BM31" s="148"/>
      <c r="BN31" s="383"/>
      <c r="BO31" s="384"/>
      <c r="BP31" s="128"/>
      <c r="BQ31" s="148" t="str">
        <f>J31</f>
        <v>✓</v>
      </c>
      <c r="BR31" s="148" t="str">
        <f>O31</f>
        <v>✓✓</v>
      </c>
      <c r="BS31" s="148" t="str">
        <f>T31</f>
        <v>✓✓</v>
      </c>
      <c r="BT31" s="148" t="str">
        <f>Y31</f>
        <v>-</v>
      </c>
      <c r="BU31" s="148" t="str">
        <f>AD31</f>
        <v>✓✓</v>
      </c>
      <c r="BV31" s="148" t="str">
        <f>AI31</f>
        <v>✓</v>
      </c>
      <c r="BW31" s="148" t="str">
        <f>AN31</f>
        <v>✓</v>
      </c>
      <c r="BX31" s="148" t="str">
        <f t="shared" si="7"/>
        <v>-</v>
      </c>
      <c r="BY31" s="148" t="str">
        <f t="shared" si="8"/>
        <v>&lt;=3 years</v>
      </c>
      <c r="BZ31" s="148" t="str">
        <f t="shared" si="9"/>
        <v>Medium</v>
      </c>
      <c r="CA31" s="148" t="str">
        <f t="shared" si="10"/>
        <v>Y</v>
      </c>
      <c r="CB31" s="148" t="str">
        <f t="shared" si="11"/>
        <v>✓✓</v>
      </c>
      <c r="CD31" s="150">
        <f>IFERROR(INDEX('Legend and scoring'!$I$4:$I$8,MATCH('MCA all innovations'!BQ31,'Legend and scoring'!$H$4:$H$8,0),1),0)</f>
        <v>1</v>
      </c>
      <c r="CE31" s="150">
        <f>IFERROR(INDEX('Legend and scoring'!$I$4:$I$8,MATCH('MCA all innovations'!BR31,'Legend and scoring'!$H$4:$H$8,0),1),0)</f>
        <v>2</v>
      </c>
      <c r="CF31" s="150">
        <f>IFERROR(INDEX('Legend and scoring'!$I$4:$I$8,MATCH('MCA all innovations'!BS31,'Legend and scoring'!$H$4:$H$8,0),1),0)</f>
        <v>2</v>
      </c>
      <c r="CG31" s="150">
        <f>IFERROR(INDEX('Legend and scoring'!$I$19:$I$23,MATCH('MCA all innovations'!BT31,'Legend and scoring'!$H$19:$H$23,0),1),0)</f>
        <v>1</v>
      </c>
      <c r="CH31" s="150">
        <f>IFERROR(INDEX('Legend and scoring'!$I$4:$I$8,MATCH('MCA all innovations'!BU31,'Legend and scoring'!$H$4:$H$8,0),1),0)</f>
        <v>2</v>
      </c>
      <c r="CI31" s="150">
        <f>IFERROR(INDEX('Legend and scoring'!$I$10:$I$17,MATCH('MCA all innovations'!BV31,'Legend and scoring'!$H$10:$H$17,0),1),0)</f>
        <v>1</v>
      </c>
      <c r="CJ31" s="150">
        <f>IFERROR(INDEX('Legend and scoring'!$I$10:$I$17,MATCH('MCA all innovations'!BW31,'Legend and scoring'!$H$10:$H$17,0),1),0)</f>
        <v>1</v>
      </c>
      <c r="CK31" s="157">
        <f>IFERROR(INDEX('Legend and scoring'!$I$25:$I$28,MATCH('MCA all innovations'!BX31,'Legend and scoring'!$H$25:$H$28,0),1),0)</f>
        <v>1</v>
      </c>
      <c r="CL31" s="160"/>
      <c r="CM31" s="163">
        <f>SUM(CD31:CF31)*CG31</f>
        <v>5</v>
      </c>
      <c r="CN31" s="164"/>
      <c r="CO31" s="163">
        <f t="shared" si="12"/>
        <v>22</v>
      </c>
      <c r="CP31" s="163">
        <f t="shared" si="13"/>
        <v>15</v>
      </c>
      <c r="CQ31"/>
      <c r="CR31"/>
    </row>
    <row r="32" spans="1:96" s="149" customFormat="1" ht="15" customHeight="1" thickBot="1" x14ac:dyDescent="0.9">
      <c r="A32" s="151" t="s">
        <v>952</v>
      </c>
      <c r="B32" s="127" t="s">
        <v>280</v>
      </c>
      <c r="C32" s="148" t="s">
        <v>1070</v>
      </c>
      <c r="D32" s="383" t="s">
        <v>141</v>
      </c>
      <c r="E32" s="383" t="s">
        <v>175</v>
      </c>
      <c r="F32" s="148" t="s">
        <v>281</v>
      </c>
      <c r="G32" s="148"/>
      <c r="H32" s="148"/>
      <c r="I32" s="148"/>
      <c r="J32" s="148" t="s">
        <v>675</v>
      </c>
      <c r="K32" s="148" t="s">
        <v>1071</v>
      </c>
      <c r="L32" s="148"/>
      <c r="M32" s="148"/>
      <c r="N32" s="148"/>
      <c r="O32" s="148" t="s">
        <v>678</v>
      </c>
      <c r="P32" s="148" t="s">
        <v>1063</v>
      </c>
      <c r="Q32" s="148"/>
      <c r="R32" s="148"/>
      <c r="S32" s="148"/>
      <c r="T32" s="148" t="s">
        <v>678</v>
      </c>
      <c r="U32" s="148" t="s">
        <v>1064</v>
      </c>
      <c r="V32" s="148"/>
      <c r="W32" s="148"/>
      <c r="X32" s="148"/>
      <c r="Y32" s="148" t="s">
        <v>682</v>
      </c>
      <c r="Z32" s="148" t="s">
        <v>1065</v>
      </c>
      <c r="AA32" s="148"/>
      <c r="AB32" s="148"/>
      <c r="AC32" s="148"/>
      <c r="AD32" s="148" t="s">
        <v>678</v>
      </c>
      <c r="AE32" s="148" t="s">
        <v>1066</v>
      </c>
      <c r="AF32" s="148"/>
      <c r="AG32" s="148"/>
      <c r="AH32" s="148"/>
      <c r="AI32" s="148" t="s">
        <v>680</v>
      </c>
      <c r="AJ32" s="148" t="s">
        <v>1067</v>
      </c>
      <c r="AK32" s="270"/>
      <c r="AL32" s="148"/>
      <c r="AM32" s="148"/>
      <c r="AN32" s="148" t="s">
        <v>680</v>
      </c>
      <c r="AO32" s="270" t="s">
        <v>1068</v>
      </c>
      <c r="AP32" s="148" t="s">
        <v>686</v>
      </c>
      <c r="AQ32" s="148" t="s">
        <v>680</v>
      </c>
      <c r="AR32" s="148"/>
      <c r="AS32" s="148"/>
      <c r="AT32" s="148"/>
      <c r="AU32" s="148" t="s">
        <v>682</v>
      </c>
      <c r="AV32" s="170"/>
      <c r="AW32" s="171"/>
      <c r="AX32" s="170"/>
      <c r="AY32" s="172"/>
      <c r="AZ32" s="173" t="s">
        <v>732</v>
      </c>
      <c r="BA32" s="171"/>
      <c r="BB32" s="170"/>
      <c r="BC32" s="172"/>
      <c r="BD32" s="318"/>
      <c r="BE32" s="148" t="s">
        <v>692</v>
      </c>
      <c r="BF32" s="318"/>
      <c r="BG32" s="318" t="s">
        <v>693</v>
      </c>
      <c r="BH32" s="318"/>
      <c r="BI32" s="383" t="s">
        <v>678</v>
      </c>
      <c r="BJ32" s="148"/>
      <c r="BK32" s="148"/>
      <c r="BL32" s="148"/>
      <c r="BM32" s="150"/>
      <c r="BN32" s="384"/>
      <c r="BO32" s="384"/>
      <c r="BP32" s="174"/>
      <c r="BQ32" s="175" t="str">
        <f>J32</f>
        <v>✓✓✓</v>
      </c>
      <c r="BR32" s="175" t="str">
        <f>O32</f>
        <v>✓✓</v>
      </c>
      <c r="BS32" s="175" t="str">
        <f>T32</f>
        <v>✓✓</v>
      </c>
      <c r="BT32" s="175" t="str">
        <f>Y32</f>
        <v>-</v>
      </c>
      <c r="BU32" s="175" t="str">
        <f>AD32</f>
        <v>✓✓</v>
      </c>
      <c r="BV32" s="175" t="str">
        <f>AI32</f>
        <v>✓</v>
      </c>
      <c r="BW32" s="175" t="str">
        <f>AN32</f>
        <v>✓</v>
      </c>
      <c r="BX32" s="175" t="str">
        <f t="shared" si="7"/>
        <v>-</v>
      </c>
      <c r="BY32" s="175" t="str">
        <f t="shared" si="8"/>
        <v>&gt; 5 years</v>
      </c>
      <c r="BZ32" s="175" t="str">
        <f t="shared" si="9"/>
        <v>Large</v>
      </c>
      <c r="CA32" s="175" t="str">
        <f t="shared" si="10"/>
        <v>Y</v>
      </c>
      <c r="CB32" s="175" t="str">
        <f t="shared" si="11"/>
        <v>✓✓</v>
      </c>
      <c r="CC32" s="174"/>
      <c r="CD32" s="176">
        <f>IFERROR(INDEX('Legend and scoring'!$I$4:$I$8,MATCH('MCA all innovations'!BQ32,'Legend and scoring'!$H$4:$H$8,0),1),0)</f>
        <v>3</v>
      </c>
      <c r="CE32" s="176">
        <f>IFERROR(INDEX('Legend and scoring'!$I$4:$I$8,MATCH('MCA all innovations'!BR32,'Legend and scoring'!$H$4:$H$8,0),1),0)</f>
        <v>2</v>
      </c>
      <c r="CF32" s="176">
        <f>IFERROR(INDEX('Legend and scoring'!$I$4:$I$8,MATCH('MCA all innovations'!BS32,'Legend and scoring'!$H$4:$H$8,0),1),0)</f>
        <v>2</v>
      </c>
      <c r="CG32" s="176">
        <f>IFERROR(INDEX('Legend and scoring'!$I$19:$I$23,MATCH('MCA all innovations'!BT32,'Legend and scoring'!$H$19:$H$23,0),1),0)</f>
        <v>1</v>
      </c>
      <c r="CH32" s="176">
        <f>IFERROR(INDEX('Legend and scoring'!$I$4:$I$8,MATCH('MCA all innovations'!BU32,'Legend and scoring'!$H$4:$H$8,0),1),0)</f>
        <v>2</v>
      </c>
      <c r="CI32" s="176">
        <f>IFERROR(INDEX('Legend and scoring'!$I$10:$I$17,MATCH('MCA all innovations'!BV32,'Legend and scoring'!$H$10:$H$17,0),1),0)</f>
        <v>1</v>
      </c>
      <c r="CJ32" s="176">
        <f>IFERROR(INDEX('Legend and scoring'!$I$10:$I$17,MATCH('MCA all innovations'!BW32,'Legend and scoring'!$H$10:$H$17,0),1),0)</f>
        <v>1</v>
      </c>
      <c r="CK32" s="177">
        <f>IFERROR(INDEX('Legend and scoring'!$I$25:$I$28,MATCH('MCA all innovations'!BX32,'Legend and scoring'!$H$25:$H$28,0),1),0)</f>
        <v>1</v>
      </c>
      <c r="CL32" s="178"/>
      <c r="CM32" s="179">
        <f>SUM(CD32:CF32)*CG32</f>
        <v>7</v>
      </c>
      <c r="CN32" s="180"/>
      <c r="CO32" s="179">
        <f t="shared" si="12"/>
        <v>7</v>
      </c>
      <c r="CP32" s="179">
        <f t="shared" si="13"/>
        <v>4</v>
      </c>
      <c r="CQ32"/>
      <c r="CR32"/>
    </row>
    <row r="33" spans="1:96" s="149" customFormat="1" ht="15" customHeight="1" thickTop="1" x14ac:dyDescent="0.75">
      <c r="A33" s="144">
        <v>26</v>
      </c>
      <c r="B33" s="152" t="s">
        <v>338</v>
      </c>
      <c r="C33" s="148" t="s">
        <v>1072</v>
      </c>
      <c r="D33" s="383" t="s">
        <v>339</v>
      </c>
      <c r="E33" s="383" t="s">
        <v>340</v>
      </c>
      <c r="F33" s="148" t="s">
        <v>341</v>
      </c>
      <c r="G33" s="148" t="s">
        <v>1073</v>
      </c>
      <c r="H33" s="148" t="s">
        <v>678</v>
      </c>
      <c r="I33" s="148" t="s">
        <v>680</v>
      </c>
      <c r="J33" s="148" t="s">
        <v>680</v>
      </c>
      <c r="K33" s="148" t="s">
        <v>1074</v>
      </c>
      <c r="L33" s="148" t="s">
        <v>1075</v>
      </c>
      <c r="M33" s="148" t="s">
        <v>678</v>
      </c>
      <c r="N33" s="148" t="s">
        <v>678</v>
      </c>
      <c r="O33" s="148" t="s">
        <v>678</v>
      </c>
      <c r="P33" s="148"/>
      <c r="Q33" s="148" t="s">
        <v>1076</v>
      </c>
      <c r="R33" s="148" t="s">
        <v>680</v>
      </c>
      <c r="S33" s="148" t="s">
        <v>680</v>
      </c>
      <c r="T33" s="148" t="s">
        <v>678</v>
      </c>
      <c r="U33" s="148"/>
      <c r="V33" s="148" t="s">
        <v>1077</v>
      </c>
      <c r="W33" s="148" t="s">
        <v>682</v>
      </c>
      <c r="X33" s="148" t="s">
        <v>682</v>
      </c>
      <c r="Y33" s="148" t="s">
        <v>682</v>
      </c>
      <c r="Z33" s="148" t="s">
        <v>1078</v>
      </c>
      <c r="AA33" s="148" t="s">
        <v>1079</v>
      </c>
      <c r="AB33" s="148" t="s">
        <v>675</v>
      </c>
      <c r="AC33" s="148" t="s">
        <v>675</v>
      </c>
      <c r="AD33" s="148" t="s">
        <v>675</v>
      </c>
      <c r="AE33" s="148"/>
      <c r="AF33" s="148" t="s">
        <v>1080</v>
      </c>
      <c r="AG33" s="148" t="s">
        <v>675</v>
      </c>
      <c r="AH33" s="148" t="s">
        <v>675</v>
      </c>
      <c r="AI33" s="148" t="s">
        <v>675</v>
      </c>
      <c r="AJ33" s="148" t="s">
        <v>1081</v>
      </c>
      <c r="AK33" s="270" t="s">
        <v>1082</v>
      </c>
      <c r="AL33" s="148" t="s">
        <v>678</v>
      </c>
      <c r="AM33" s="148" t="s">
        <v>678</v>
      </c>
      <c r="AN33" s="148" t="s">
        <v>678</v>
      </c>
      <c r="AO33" s="270" t="s">
        <v>1083</v>
      </c>
      <c r="AP33" s="148" t="s">
        <v>1084</v>
      </c>
      <c r="AQ33" s="148" t="s">
        <v>678</v>
      </c>
      <c r="AR33" s="148" t="s">
        <v>1085</v>
      </c>
      <c r="AS33" s="148" t="s">
        <v>682</v>
      </c>
      <c r="AT33" s="148" t="s">
        <v>682</v>
      </c>
      <c r="AU33" s="148" t="s">
        <v>682</v>
      </c>
      <c r="AV33" s="128" t="s">
        <v>1086</v>
      </c>
      <c r="AW33" s="146" t="s">
        <v>1087</v>
      </c>
      <c r="AX33" s="128" t="s">
        <v>1088</v>
      </c>
      <c r="AY33" s="127" t="s">
        <v>1089</v>
      </c>
      <c r="AZ33" s="147" t="s">
        <v>690</v>
      </c>
      <c r="BA33" s="146" t="s">
        <v>1090</v>
      </c>
      <c r="BB33" s="128" t="s">
        <v>867</v>
      </c>
      <c r="BC33" s="127" t="s">
        <v>1091</v>
      </c>
      <c r="BD33" s="318" t="s">
        <v>1092</v>
      </c>
      <c r="BE33" s="148" t="s">
        <v>1093</v>
      </c>
      <c r="BF33" s="318"/>
      <c r="BG33" s="318" t="s">
        <v>693</v>
      </c>
      <c r="BH33" s="318" t="s">
        <v>1094</v>
      </c>
      <c r="BI33" s="383" t="s">
        <v>675</v>
      </c>
      <c r="BJ33" s="334" t="s">
        <v>1095</v>
      </c>
      <c r="BK33" s="335"/>
      <c r="BL33" s="335"/>
      <c r="BM33" s="335"/>
      <c r="BN33" s="403" t="s">
        <v>1096</v>
      </c>
      <c r="BO33" s="391" t="s">
        <v>1097</v>
      </c>
      <c r="BP33" s="255"/>
      <c r="BQ33" s="166" t="str">
        <f t="shared" ref="BQ33:BQ63" si="16">J33</f>
        <v>✓</v>
      </c>
      <c r="BR33" s="166" t="str">
        <f t="shared" ref="BR33:BR63" si="17">O33</f>
        <v>✓✓</v>
      </c>
      <c r="BS33" s="166" t="str">
        <f t="shared" ref="BS33:BS63" si="18">T33</f>
        <v>✓✓</v>
      </c>
      <c r="BT33" s="166" t="str">
        <f t="shared" ref="BT33:BT63" si="19">Y33</f>
        <v>-</v>
      </c>
      <c r="BU33" s="166" t="str">
        <f t="shared" ref="BU33:BU63" si="20">AD33</f>
        <v>✓✓✓</v>
      </c>
      <c r="BV33" s="166" t="str">
        <f t="shared" ref="BV33:BV63" si="21">AI33</f>
        <v>✓✓✓</v>
      </c>
      <c r="BW33" s="166" t="str">
        <f t="shared" ref="BW33:BW63" si="22">AN33</f>
        <v>✓✓</v>
      </c>
      <c r="BX33" s="166" t="str">
        <f t="shared" si="7"/>
        <v>-</v>
      </c>
      <c r="BY33" s="166" t="str">
        <f t="shared" si="8"/>
        <v>3-5 years</v>
      </c>
      <c r="BZ33" s="166" t="str">
        <f t="shared" si="9"/>
        <v>Small or medium</v>
      </c>
      <c r="CA33" s="166" t="str">
        <f t="shared" si="10"/>
        <v>Y</v>
      </c>
      <c r="CB33" s="166" t="str">
        <f t="shared" si="11"/>
        <v>✓✓✓</v>
      </c>
      <c r="CD33" s="167">
        <f>IFERROR(INDEX('Legend and scoring'!$I$4:$I$8,MATCH('MCA all innovations'!BQ33,'Legend and scoring'!$H$4:$H$8,0),1),0)</f>
        <v>1</v>
      </c>
      <c r="CE33" s="167">
        <f>IFERROR(INDEX('Legend and scoring'!$I$4:$I$8,MATCH('MCA all innovations'!BR33,'Legend and scoring'!$H$4:$H$8,0),1),0)</f>
        <v>2</v>
      </c>
      <c r="CF33" s="167">
        <f>IFERROR(INDEX('Legend and scoring'!$I$4:$I$8,MATCH('MCA all innovations'!BS33,'Legend and scoring'!$H$4:$H$8,0),1),0)</f>
        <v>2</v>
      </c>
      <c r="CG33" s="167">
        <f>IFERROR(INDEX('Legend and scoring'!$I$19:$I$23,MATCH('MCA all innovations'!BT33,'Legend and scoring'!$H$19:$H$23,0),1),0)</f>
        <v>1</v>
      </c>
      <c r="CH33" s="167">
        <f>IFERROR(INDEX('Legend and scoring'!$I$4:$I$8,MATCH('MCA all innovations'!BU33,'Legend and scoring'!$H$4:$H$8,0),1),0)</f>
        <v>3</v>
      </c>
      <c r="CI33" s="167">
        <f>IFERROR(INDEX('Legend and scoring'!$I$10:$I$17,MATCH('MCA all innovations'!BV33,'Legend and scoring'!$H$10:$H$17,0),1),0)</f>
        <v>3</v>
      </c>
      <c r="CJ33" s="167">
        <f>IFERROR(INDEX('Legend and scoring'!$I$10:$I$17,MATCH('MCA all innovations'!BW33,'Legend and scoring'!$H$10:$H$17,0),1),0)</f>
        <v>2</v>
      </c>
      <c r="CK33" s="168">
        <f>IFERROR(INDEX('Legend and scoring'!$I$25:$I$28,MATCH('MCA all innovations'!BX33,'Legend and scoring'!$H$25:$H$28,0),1),0)</f>
        <v>1</v>
      </c>
      <c r="CL33" s="160"/>
      <c r="CM33" s="169">
        <f t="shared" ref="CM33:CM63" si="23">SUM(CD33:CF33)*CG33</f>
        <v>5</v>
      </c>
      <c r="CN33" s="164"/>
      <c r="CO33" s="169">
        <f t="shared" si="12"/>
        <v>22</v>
      </c>
      <c r="CP33" s="169">
        <f t="shared" ref="CP33:CP63" si="24">RANK(CM33,CM$33:CM$63)</f>
        <v>8</v>
      </c>
      <c r="CQ33"/>
      <c r="CR33"/>
    </row>
    <row r="34" spans="1:96" s="149" customFormat="1" ht="15" customHeight="1" x14ac:dyDescent="0.75">
      <c r="A34" s="144">
        <v>27</v>
      </c>
      <c r="B34" s="152" t="s">
        <v>348</v>
      </c>
      <c r="C34" s="148" t="s">
        <v>1098</v>
      </c>
      <c r="D34" s="383" t="s">
        <v>349</v>
      </c>
      <c r="E34" s="383" t="s">
        <v>340</v>
      </c>
      <c r="F34" s="148" t="s">
        <v>350</v>
      </c>
      <c r="G34" s="148" t="s">
        <v>1073</v>
      </c>
      <c r="H34" s="148" t="s">
        <v>678</v>
      </c>
      <c r="I34" s="148" t="s">
        <v>678</v>
      </c>
      <c r="J34" s="148" t="s">
        <v>678</v>
      </c>
      <c r="K34" s="148" t="s">
        <v>1099</v>
      </c>
      <c r="L34" s="148" t="s">
        <v>1100</v>
      </c>
      <c r="M34" s="148" t="s">
        <v>678</v>
      </c>
      <c r="N34" s="148" t="s">
        <v>678</v>
      </c>
      <c r="O34" s="148" t="s">
        <v>678</v>
      </c>
      <c r="P34" s="148"/>
      <c r="Q34" s="148" t="s">
        <v>1101</v>
      </c>
      <c r="R34" s="148" t="s">
        <v>680</v>
      </c>
      <c r="S34" s="148" t="s">
        <v>680</v>
      </c>
      <c r="T34" s="148" t="s">
        <v>680</v>
      </c>
      <c r="U34" s="148"/>
      <c r="V34" s="148" t="s">
        <v>1077</v>
      </c>
      <c r="W34" s="148" t="s">
        <v>682</v>
      </c>
      <c r="X34" s="148" t="s">
        <v>682</v>
      </c>
      <c r="Y34" s="148" t="s">
        <v>682</v>
      </c>
      <c r="Z34" s="148" t="s">
        <v>1102</v>
      </c>
      <c r="AA34" s="148" t="s">
        <v>1103</v>
      </c>
      <c r="AB34" s="148" t="s">
        <v>675</v>
      </c>
      <c r="AC34" s="148" t="s">
        <v>675</v>
      </c>
      <c r="AD34" s="148" t="s">
        <v>675</v>
      </c>
      <c r="AE34" s="148" t="s">
        <v>1104</v>
      </c>
      <c r="AF34" s="148" t="s">
        <v>1080</v>
      </c>
      <c r="AG34" s="148" t="s">
        <v>675</v>
      </c>
      <c r="AH34" s="148" t="s">
        <v>675</v>
      </c>
      <c r="AI34" s="148" t="s">
        <v>675</v>
      </c>
      <c r="AJ34" s="148"/>
      <c r="AK34" s="270" t="s">
        <v>1105</v>
      </c>
      <c r="AL34" s="148" t="s">
        <v>678</v>
      </c>
      <c r="AM34" s="148" t="s">
        <v>678</v>
      </c>
      <c r="AN34" s="148" t="s">
        <v>678</v>
      </c>
      <c r="AO34" s="270"/>
      <c r="AP34" s="148" t="s">
        <v>1084</v>
      </c>
      <c r="AQ34" s="148" t="s">
        <v>678</v>
      </c>
      <c r="AR34" s="148" t="s">
        <v>1085</v>
      </c>
      <c r="AS34" s="148" t="s">
        <v>682</v>
      </c>
      <c r="AT34" s="148" t="s">
        <v>682</v>
      </c>
      <c r="AU34" s="148" t="s">
        <v>682</v>
      </c>
      <c r="AV34" s="128"/>
      <c r="AW34" s="146" t="s">
        <v>1087</v>
      </c>
      <c r="AX34" s="128" t="s">
        <v>1088</v>
      </c>
      <c r="AY34" s="127" t="s">
        <v>1089</v>
      </c>
      <c r="AZ34" s="147" t="s">
        <v>690</v>
      </c>
      <c r="BA34" s="146" t="s">
        <v>1090</v>
      </c>
      <c r="BB34" s="128" t="s">
        <v>867</v>
      </c>
      <c r="BC34" s="127" t="s">
        <v>1091</v>
      </c>
      <c r="BD34" s="318" t="s">
        <v>1092</v>
      </c>
      <c r="BE34" s="148" t="s">
        <v>1093</v>
      </c>
      <c r="BF34" s="318"/>
      <c r="BG34" s="318" t="s">
        <v>693</v>
      </c>
      <c r="BH34" s="318" t="s">
        <v>1094</v>
      </c>
      <c r="BI34" s="383" t="s">
        <v>675</v>
      </c>
      <c r="BJ34" s="334" t="s">
        <v>1095</v>
      </c>
      <c r="BK34" s="335"/>
      <c r="BL34" s="335"/>
      <c r="BM34" s="335"/>
      <c r="BN34" s="391"/>
      <c r="BO34" s="391"/>
      <c r="BP34" s="255"/>
      <c r="BQ34" s="148" t="str">
        <f t="shared" si="16"/>
        <v>✓✓</v>
      </c>
      <c r="BR34" s="148" t="str">
        <f t="shared" si="17"/>
        <v>✓✓</v>
      </c>
      <c r="BS34" s="148" t="str">
        <f t="shared" si="18"/>
        <v>✓</v>
      </c>
      <c r="BT34" s="148" t="str">
        <f t="shared" si="19"/>
        <v>-</v>
      </c>
      <c r="BU34" s="148" t="str">
        <f t="shared" si="20"/>
        <v>✓✓✓</v>
      </c>
      <c r="BV34" s="148" t="str">
        <f t="shared" si="21"/>
        <v>✓✓✓</v>
      </c>
      <c r="BW34" s="148" t="str">
        <f t="shared" si="22"/>
        <v>✓✓</v>
      </c>
      <c r="BX34" s="148" t="str">
        <f t="shared" si="7"/>
        <v>-</v>
      </c>
      <c r="BY34" s="148" t="str">
        <f t="shared" si="8"/>
        <v>3-5 years</v>
      </c>
      <c r="BZ34" s="148" t="str">
        <f t="shared" si="9"/>
        <v>Small or medium</v>
      </c>
      <c r="CA34" s="148" t="str">
        <f t="shared" si="10"/>
        <v>Y</v>
      </c>
      <c r="CB34" s="148" t="str">
        <f t="shared" si="11"/>
        <v>✓✓✓</v>
      </c>
      <c r="CD34" s="150">
        <f>IFERROR(INDEX('Legend and scoring'!$I$4:$I$8,MATCH('MCA all innovations'!BQ34,'Legend and scoring'!$H$4:$H$8,0),1),0)</f>
        <v>2</v>
      </c>
      <c r="CE34" s="150">
        <f>IFERROR(INDEX('Legend and scoring'!$I$4:$I$8,MATCH('MCA all innovations'!BR34,'Legend and scoring'!$H$4:$H$8,0),1),0)</f>
        <v>2</v>
      </c>
      <c r="CF34" s="150">
        <f>IFERROR(INDEX('Legend and scoring'!$I$4:$I$8,MATCH('MCA all innovations'!BS34,'Legend and scoring'!$H$4:$H$8,0),1),0)</f>
        <v>1</v>
      </c>
      <c r="CG34" s="150">
        <f>IFERROR(INDEX('Legend and scoring'!$I$19:$I$23,MATCH('MCA all innovations'!BT34,'Legend and scoring'!$H$19:$H$23,0),1),0)</f>
        <v>1</v>
      </c>
      <c r="CH34" s="150">
        <f>IFERROR(INDEX('Legend and scoring'!$I$4:$I$8,MATCH('MCA all innovations'!BU34,'Legend and scoring'!$H$4:$H$8,0),1),0)</f>
        <v>3</v>
      </c>
      <c r="CI34" s="150">
        <f>IFERROR(INDEX('Legend and scoring'!$I$10:$I$17,MATCH('MCA all innovations'!BV34,'Legend and scoring'!$H$10:$H$17,0),1),0)</f>
        <v>3</v>
      </c>
      <c r="CJ34" s="150">
        <f>IFERROR(INDEX('Legend and scoring'!$I$10:$I$17,MATCH('MCA all innovations'!BW34,'Legend and scoring'!$H$10:$H$17,0),1),0)</f>
        <v>2</v>
      </c>
      <c r="CK34" s="157">
        <f>IFERROR(INDEX('Legend and scoring'!$I$25:$I$28,MATCH('MCA all innovations'!BX34,'Legend and scoring'!$H$25:$H$28,0),1),0)</f>
        <v>1</v>
      </c>
      <c r="CL34" s="160"/>
      <c r="CM34" s="163">
        <f t="shared" si="23"/>
        <v>5</v>
      </c>
      <c r="CN34" s="164"/>
      <c r="CO34" s="163">
        <f t="shared" si="12"/>
        <v>22</v>
      </c>
      <c r="CP34" s="163">
        <f t="shared" si="24"/>
        <v>8</v>
      </c>
      <c r="CQ34"/>
      <c r="CR34"/>
    </row>
    <row r="35" spans="1:96" s="149" customFormat="1" ht="15" customHeight="1" x14ac:dyDescent="0.75">
      <c r="A35" s="144">
        <v>28</v>
      </c>
      <c r="B35" s="152" t="s">
        <v>352</v>
      </c>
      <c r="C35" s="148" t="s">
        <v>1106</v>
      </c>
      <c r="D35" s="383" t="s">
        <v>353</v>
      </c>
      <c r="E35" s="383" t="s">
        <v>340</v>
      </c>
      <c r="F35" s="148" t="s">
        <v>350</v>
      </c>
      <c r="G35" s="148" t="s">
        <v>1107</v>
      </c>
      <c r="H35" s="148" t="s">
        <v>675</v>
      </c>
      <c r="I35" s="148" t="s">
        <v>675</v>
      </c>
      <c r="J35" s="148" t="s">
        <v>675</v>
      </c>
      <c r="K35" s="148" t="s">
        <v>1108</v>
      </c>
      <c r="L35" s="148" t="s">
        <v>1109</v>
      </c>
      <c r="M35" s="148" t="s">
        <v>675</v>
      </c>
      <c r="N35" s="148" t="s">
        <v>675</v>
      </c>
      <c r="O35" s="148" t="s">
        <v>675</v>
      </c>
      <c r="P35" s="148" t="s">
        <v>1110</v>
      </c>
      <c r="Q35" s="148" t="s">
        <v>1111</v>
      </c>
      <c r="R35" s="148" t="s">
        <v>675</v>
      </c>
      <c r="S35" s="148" t="s">
        <v>675</v>
      </c>
      <c r="T35" s="148" t="s">
        <v>675</v>
      </c>
      <c r="U35" s="148"/>
      <c r="V35" s="148" t="s">
        <v>1112</v>
      </c>
      <c r="W35" s="148" t="s">
        <v>682</v>
      </c>
      <c r="X35" s="148" t="s">
        <v>682</v>
      </c>
      <c r="Y35" s="148" t="s">
        <v>682</v>
      </c>
      <c r="Z35" s="148" t="s">
        <v>1113</v>
      </c>
      <c r="AA35" s="148" t="s">
        <v>1103</v>
      </c>
      <c r="AB35" s="148" t="s">
        <v>675</v>
      </c>
      <c r="AC35" s="148" t="s">
        <v>675</v>
      </c>
      <c r="AD35" s="148" t="s">
        <v>675</v>
      </c>
      <c r="AE35" s="148" t="s">
        <v>1114</v>
      </c>
      <c r="AF35" s="148" t="s">
        <v>1115</v>
      </c>
      <c r="AG35" s="148" t="s">
        <v>675</v>
      </c>
      <c r="AH35" s="148" t="s">
        <v>675</v>
      </c>
      <c r="AI35" s="148" t="s">
        <v>675</v>
      </c>
      <c r="AJ35" s="148"/>
      <c r="AK35" s="270" t="s">
        <v>1105</v>
      </c>
      <c r="AL35" s="148" t="s">
        <v>678</v>
      </c>
      <c r="AM35" s="148" t="s">
        <v>678</v>
      </c>
      <c r="AN35" s="148" t="s">
        <v>678</v>
      </c>
      <c r="AO35" s="270" t="s">
        <v>1116</v>
      </c>
      <c r="AP35" s="148" t="s">
        <v>1117</v>
      </c>
      <c r="AQ35" s="148" t="s">
        <v>680</v>
      </c>
      <c r="AR35" s="148" t="s">
        <v>1118</v>
      </c>
      <c r="AS35" s="148" t="s">
        <v>682</v>
      </c>
      <c r="AT35" s="148" t="s">
        <v>682</v>
      </c>
      <c r="AU35" s="148" t="s">
        <v>682</v>
      </c>
      <c r="AV35" s="128" t="s">
        <v>1119</v>
      </c>
      <c r="AW35" s="146" t="s">
        <v>1120</v>
      </c>
      <c r="AX35" s="128" t="s">
        <v>924</v>
      </c>
      <c r="AY35" s="127" t="s">
        <v>1089</v>
      </c>
      <c r="AZ35" s="147" t="s">
        <v>690</v>
      </c>
      <c r="BA35" s="146" t="s">
        <v>1090</v>
      </c>
      <c r="BB35" s="128" t="s">
        <v>867</v>
      </c>
      <c r="BC35" s="127" t="s">
        <v>1091</v>
      </c>
      <c r="BD35" s="318" t="s">
        <v>1092</v>
      </c>
      <c r="BE35" s="148" t="s">
        <v>1093</v>
      </c>
      <c r="BF35" s="318"/>
      <c r="BG35" s="318" t="s">
        <v>693</v>
      </c>
      <c r="BH35" s="318" t="s">
        <v>1094</v>
      </c>
      <c r="BI35" s="383" t="s">
        <v>675</v>
      </c>
      <c r="BJ35" s="334" t="s">
        <v>1121</v>
      </c>
      <c r="BK35" s="335"/>
      <c r="BL35" s="335"/>
      <c r="BM35" s="335"/>
      <c r="BN35" s="391"/>
      <c r="BO35" s="391"/>
      <c r="BP35" s="255"/>
      <c r="BQ35" s="148" t="str">
        <f t="shared" si="16"/>
        <v>✓✓✓</v>
      </c>
      <c r="BR35" s="148" t="str">
        <f t="shared" si="17"/>
        <v>✓✓✓</v>
      </c>
      <c r="BS35" s="148" t="str">
        <f t="shared" si="18"/>
        <v>✓✓✓</v>
      </c>
      <c r="BT35" s="148" t="str">
        <f t="shared" si="19"/>
        <v>-</v>
      </c>
      <c r="BU35" s="148" t="str">
        <f t="shared" si="20"/>
        <v>✓✓✓</v>
      </c>
      <c r="BV35" s="148" t="str">
        <f t="shared" si="21"/>
        <v>✓✓✓</v>
      </c>
      <c r="BW35" s="148" t="str">
        <f t="shared" si="22"/>
        <v>✓✓</v>
      </c>
      <c r="BX35" s="148" t="str">
        <f t="shared" si="7"/>
        <v>-</v>
      </c>
      <c r="BY35" s="148" t="str">
        <f t="shared" si="8"/>
        <v>3-5 years</v>
      </c>
      <c r="BZ35" s="148" t="str">
        <f t="shared" si="9"/>
        <v>Small or medium</v>
      </c>
      <c r="CA35" s="148" t="str">
        <f t="shared" si="10"/>
        <v>Y</v>
      </c>
      <c r="CB35" s="148" t="str">
        <f t="shared" si="11"/>
        <v>✓✓✓</v>
      </c>
      <c r="CD35" s="150">
        <f>IFERROR(INDEX('Legend and scoring'!$I$4:$I$8,MATCH('MCA all innovations'!BQ35,'Legend and scoring'!$H$4:$H$8,0),1),0)</f>
        <v>3</v>
      </c>
      <c r="CE35" s="150">
        <f>IFERROR(INDEX('Legend and scoring'!$I$4:$I$8,MATCH('MCA all innovations'!BR35,'Legend and scoring'!$H$4:$H$8,0),1),0)</f>
        <v>3</v>
      </c>
      <c r="CF35" s="150">
        <f>IFERROR(INDEX('Legend and scoring'!$I$4:$I$8,MATCH('MCA all innovations'!BS35,'Legend and scoring'!$H$4:$H$8,0),1),0)</f>
        <v>3</v>
      </c>
      <c r="CG35" s="150">
        <f>IFERROR(INDEX('Legend and scoring'!$I$19:$I$23,MATCH('MCA all innovations'!BT35,'Legend and scoring'!$H$19:$H$23,0),1),0)</f>
        <v>1</v>
      </c>
      <c r="CH35" s="150">
        <f>IFERROR(INDEX('Legend and scoring'!$I$4:$I$8,MATCH('MCA all innovations'!BU35,'Legend and scoring'!$H$4:$H$8,0),1),0)</f>
        <v>3</v>
      </c>
      <c r="CI35" s="150">
        <f>IFERROR(INDEX('Legend and scoring'!$I$10:$I$17,MATCH('MCA all innovations'!BV35,'Legend and scoring'!$H$10:$H$17,0),1),0)</f>
        <v>3</v>
      </c>
      <c r="CJ35" s="150">
        <f>IFERROR(INDEX('Legend and scoring'!$I$10:$I$17,MATCH('MCA all innovations'!BW35,'Legend and scoring'!$H$10:$H$17,0),1),0)</f>
        <v>2</v>
      </c>
      <c r="CK35" s="157">
        <f>IFERROR(INDEX('Legend and scoring'!$I$25:$I$28,MATCH('MCA all innovations'!BX35,'Legend and scoring'!$H$25:$H$28,0),1),0)</f>
        <v>1</v>
      </c>
      <c r="CL35" s="160"/>
      <c r="CM35" s="163">
        <f t="shared" si="23"/>
        <v>9</v>
      </c>
      <c r="CN35" s="164"/>
      <c r="CO35" s="163">
        <f t="shared" si="12"/>
        <v>1</v>
      </c>
      <c r="CP35" s="163">
        <f t="shared" si="24"/>
        <v>1</v>
      </c>
      <c r="CQ35"/>
      <c r="CR35"/>
    </row>
    <row r="36" spans="1:96" s="149" customFormat="1" ht="15" customHeight="1" x14ac:dyDescent="0.75">
      <c r="A36" s="144">
        <v>29</v>
      </c>
      <c r="B36" s="152" t="s">
        <v>355</v>
      </c>
      <c r="C36" s="148" t="s">
        <v>1122</v>
      </c>
      <c r="D36" s="383" t="s">
        <v>356</v>
      </c>
      <c r="E36" s="383" t="s">
        <v>340</v>
      </c>
      <c r="F36" s="148" t="s">
        <v>350</v>
      </c>
      <c r="G36" s="148" t="s">
        <v>1123</v>
      </c>
      <c r="H36" s="148" t="s">
        <v>678</v>
      </c>
      <c r="I36" s="148" t="s">
        <v>678</v>
      </c>
      <c r="J36" s="148" t="s">
        <v>678</v>
      </c>
      <c r="K36" s="148" t="s">
        <v>1124</v>
      </c>
      <c r="L36" s="148" t="s">
        <v>1109</v>
      </c>
      <c r="M36" s="148" t="s">
        <v>675</v>
      </c>
      <c r="N36" s="148" t="s">
        <v>675</v>
      </c>
      <c r="O36" s="148" t="s">
        <v>675</v>
      </c>
      <c r="P36" s="148"/>
      <c r="Q36" s="148" t="s">
        <v>1125</v>
      </c>
      <c r="R36" s="148" t="s">
        <v>678</v>
      </c>
      <c r="S36" s="148" t="s">
        <v>678</v>
      </c>
      <c r="T36" s="148" t="s">
        <v>678</v>
      </c>
      <c r="U36" s="148"/>
      <c r="V36" s="148" t="s">
        <v>1126</v>
      </c>
      <c r="W36" s="148" t="s">
        <v>682</v>
      </c>
      <c r="X36" s="148" t="s">
        <v>682</v>
      </c>
      <c r="Y36" s="148" t="s">
        <v>682</v>
      </c>
      <c r="Z36" s="148" t="s">
        <v>1127</v>
      </c>
      <c r="AA36" s="148" t="s">
        <v>1103</v>
      </c>
      <c r="AB36" s="148" t="s">
        <v>675</v>
      </c>
      <c r="AC36" s="148" t="s">
        <v>675</v>
      </c>
      <c r="AD36" s="148" t="s">
        <v>675</v>
      </c>
      <c r="AE36" s="148"/>
      <c r="AF36" s="148" t="s">
        <v>1115</v>
      </c>
      <c r="AG36" s="148" t="s">
        <v>675</v>
      </c>
      <c r="AH36" s="148" t="s">
        <v>675</v>
      </c>
      <c r="AI36" s="148" t="s">
        <v>675</v>
      </c>
      <c r="AJ36" s="148"/>
      <c r="AK36" s="270" t="s">
        <v>1128</v>
      </c>
      <c r="AL36" s="148" t="s">
        <v>680</v>
      </c>
      <c r="AM36" s="148" t="s">
        <v>680</v>
      </c>
      <c r="AN36" s="148" t="s">
        <v>680</v>
      </c>
      <c r="AO36" s="270"/>
      <c r="AP36" s="148" t="s">
        <v>1117</v>
      </c>
      <c r="AQ36" s="148" t="s">
        <v>680</v>
      </c>
      <c r="AR36" s="148" t="s">
        <v>1118</v>
      </c>
      <c r="AS36" s="148" t="s">
        <v>682</v>
      </c>
      <c r="AT36" s="148" t="s">
        <v>682</v>
      </c>
      <c r="AU36" s="148" t="s">
        <v>682</v>
      </c>
      <c r="AV36" s="128"/>
      <c r="AW36" s="146" t="s">
        <v>1129</v>
      </c>
      <c r="AX36" s="128" t="s">
        <v>924</v>
      </c>
      <c r="AY36" s="127" t="s">
        <v>1089</v>
      </c>
      <c r="AZ36" s="147" t="s">
        <v>690</v>
      </c>
      <c r="BA36" s="146" t="s">
        <v>1090</v>
      </c>
      <c r="BB36" s="128" t="s">
        <v>867</v>
      </c>
      <c r="BC36" s="127" t="s">
        <v>1091</v>
      </c>
      <c r="BD36" s="318" t="s">
        <v>1092</v>
      </c>
      <c r="BE36" s="148" t="s">
        <v>1093</v>
      </c>
      <c r="BF36" s="318"/>
      <c r="BG36" s="318" t="s">
        <v>693</v>
      </c>
      <c r="BH36" s="318" t="s">
        <v>1130</v>
      </c>
      <c r="BI36" s="383" t="s">
        <v>678</v>
      </c>
      <c r="BJ36" s="334"/>
      <c r="BK36" s="335"/>
      <c r="BL36" s="335"/>
      <c r="BM36" s="335"/>
      <c r="BN36" s="391"/>
      <c r="BO36" s="391"/>
      <c r="BP36" s="255"/>
      <c r="BQ36" s="148" t="str">
        <f t="shared" si="16"/>
        <v>✓✓</v>
      </c>
      <c r="BR36" s="148" t="str">
        <f t="shared" si="17"/>
        <v>✓✓✓</v>
      </c>
      <c r="BS36" s="148" t="str">
        <f t="shared" si="18"/>
        <v>✓✓</v>
      </c>
      <c r="BT36" s="148" t="str">
        <f t="shared" si="19"/>
        <v>-</v>
      </c>
      <c r="BU36" s="148" t="str">
        <f t="shared" si="20"/>
        <v>✓✓✓</v>
      </c>
      <c r="BV36" s="148" t="str">
        <f t="shared" si="21"/>
        <v>✓✓✓</v>
      </c>
      <c r="BW36" s="148" t="str">
        <f t="shared" si="22"/>
        <v>✓</v>
      </c>
      <c r="BX36" s="148" t="str">
        <f t="shared" si="7"/>
        <v>-</v>
      </c>
      <c r="BY36" s="148" t="str">
        <f t="shared" si="8"/>
        <v>3-5 years</v>
      </c>
      <c r="BZ36" s="148" t="str">
        <f t="shared" si="9"/>
        <v>Small or medium</v>
      </c>
      <c r="CA36" s="148" t="str">
        <f t="shared" si="10"/>
        <v>Y</v>
      </c>
      <c r="CB36" s="148" t="str">
        <f t="shared" si="11"/>
        <v>✓✓</v>
      </c>
      <c r="CD36" s="150">
        <f>IFERROR(INDEX('Legend and scoring'!$I$4:$I$8,MATCH('MCA all innovations'!BQ36,'Legend and scoring'!$H$4:$H$8,0),1),0)</f>
        <v>2</v>
      </c>
      <c r="CE36" s="150">
        <f>IFERROR(INDEX('Legend and scoring'!$I$4:$I$8,MATCH('MCA all innovations'!BR36,'Legend and scoring'!$H$4:$H$8,0),1),0)</f>
        <v>3</v>
      </c>
      <c r="CF36" s="150">
        <f>IFERROR(INDEX('Legend and scoring'!$I$4:$I$8,MATCH('MCA all innovations'!BS36,'Legend and scoring'!$H$4:$H$8,0),1),0)</f>
        <v>2</v>
      </c>
      <c r="CG36" s="150">
        <f>IFERROR(INDEX('Legend and scoring'!$I$19:$I$23,MATCH('MCA all innovations'!BT36,'Legend and scoring'!$H$19:$H$23,0),1),0)</f>
        <v>1</v>
      </c>
      <c r="CH36" s="150">
        <f>IFERROR(INDEX('Legend and scoring'!$I$4:$I$8,MATCH('MCA all innovations'!BU36,'Legend and scoring'!$H$4:$H$8,0),1),0)</f>
        <v>3</v>
      </c>
      <c r="CI36" s="150">
        <f>IFERROR(INDEX('Legend and scoring'!$I$10:$I$17,MATCH('MCA all innovations'!BV36,'Legend and scoring'!$H$10:$H$17,0),1),0)</f>
        <v>3</v>
      </c>
      <c r="CJ36" s="150">
        <f>IFERROR(INDEX('Legend and scoring'!$I$10:$I$17,MATCH('MCA all innovations'!BW36,'Legend and scoring'!$H$10:$H$17,0),1),0)</f>
        <v>1</v>
      </c>
      <c r="CK36" s="157">
        <f>IFERROR(INDEX('Legend and scoring'!$I$25:$I$28,MATCH('MCA all innovations'!BX36,'Legend and scoring'!$H$25:$H$28,0),1),0)</f>
        <v>1</v>
      </c>
      <c r="CL36" s="160"/>
      <c r="CM36" s="163">
        <f t="shared" si="23"/>
        <v>7</v>
      </c>
      <c r="CN36" s="164"/>
      <c r="CO36" s="163">
        <f t="shared" si="12"/>
        <v>7</v>
      </c>
      <c r="CP36" s="163">
        <f t="shared" si="24"/>
        <v>4</v>
      </c>
      <c r="CQ36"/>
      <c r="CR36"/>
    </row>
    <row r="37" spans="1:96" s="149" customFormat="1" ht="15" customHeight="1" x14ac:dyDescent="0.75">
      <c r="A37" s="144">
        <v>30</v>
      </c>
      <c r="B37" s="152" t="s">
        <v>359</v>
      </c>
      <c r="C37" s="148" t="s">
        <v>1131</v>
      </c>
      <c r="D37" s="383" t="s">
        <v>360</v>
      </c>
      <c r="E37" s="383" t="s">
        <v>361</v>
      </c>
      <c r="F37" s="148" t="s">
        <v>362</v>
      </c>
      <c r="G37" s="148" t="s">
        <v>1132</v>
      </c>
      <c r="H37" s="148" t="s">
        <v>678</v>
      </c>
      <c r="I37" s="148" t="s">
        <v>678</v>
      </c>
      <c r="J37" s="148" t="s">
        <v>678</v>
      </c>
      <c r="K37" s="148"/>
      <c r="L37" s="148" t="s">
        <v>1133</v>
      </c>
      <c r="M37" s="148" t="s">
        <v>678</v>
      </c>
      <c r="N37" s="148" t="s">
        <v>678</v>
      </c>
      <c r="O37" s="148" t="s">
        <v>678</v>
      </c>
      <c r="P37" s="148"/>
      <c r="Q37" s="148" t="s">
        <v>1134</v>
      </c>
      <c r="R37" s="148" t="s">
        <v>678</v>
      </c>
      <c r="S37" s="148" t="s">
        <v>678</v>
      </c>
      <c r="T37" s="148" t="s">
        <v>678</v>
      </c>
      <c r="U37" s="148"/>
      <c r="V37" s="148" t="s">
        <v>1135</v>
      </c>
      <c r="W37" s="148" t="s">
        <v>682</v>
      </c>
      <c r="X37" s="148" t="s">
        <v>682</v>
      </c>
      <c r="Y37" s="148" t="s">
        <v>682</v>
      </c>
      <c r="Z37" s="148"/>
      <c r="AA37" s="148" t="s">
        <v>1136</v>
      </c>
      <c r="AB37" s="148" t="s">
        <v>680</v>
      </c>
      <c r="AC37" s="148" t="s">
        <v>680</v>
      </c>
      <c r="AD37" s="148" t="s">
        <v>680</v>
      </c>
      <c r="AE37" s="148"/>
      <c r="AF37" s="148" t="s">
        <v>1137</v>
      </c>
      <c r="AG37" s="148" t="s">
        <v>678</v>
      </c>
      <c r="AH37" s="148" t="s">
        <v>678</v>
      </c>
      <c r="AI37" s="148" t="s">
        <v>678</v>
      </c>
      <c r="AJ37" s="148"/>
      <c r="AK37" s="270" t="s">
        <v>1138</v>
      </c>
      <c r="AL37" s="148" t="s">
        <v>680</v>
      </c>
      <c r="AM37" s="148" t="s">
        <v>680</v>
      </c>
      <c r="AN37" s="148" t="s">
        <v>680</v>
      </c>
      <c r="AO37" s="270"/>
      <c r="AP37" s="148" t="s">
        <v>1139</v>
      </c>
      <c r="AQ37" s="148" t="s">
        <v>680</v>
      </c>
      <c r="AR37" s="148" t="s">
        <v>1140</v>
      </c>
      <c r="AS37" s="148" t="s">
        <v>283</v>
      </c>
      <c r="AT37" s="148" t="s">
        <v>283</v>
      </c>
      <c r="AU37" s="148" t="s">
        <v>283</v>
      </c>
      <c r="AV37" s="128"/>
      <c r="AW37" s="146" t="s">
        <v>1141</v>
      </c>
      <c r="AX37" s="128" t="s">
        <v>924</v>
      </c>
      <c r="AY37" s="127"/>
      <c r="AZ37" s="147" t="s">
        <v>924</v>
      </c>
      <c r="BA37" s="146" t="s">
        <v>1090</v>
      </c>
      <c r="BB37" s="128" t="s">
        <v>867</v>
      </c>
      <c r="BC37" s="127"/>
      <c r="BD37" s="318"/>
      <c r="BE37" s="148" t="s">
        <v>867</v>
      </c>
      <c r="BF37" s="318"/>
      <c r="BG37" s="318" t="s">
        <v>693</v>
      </c>
      <c r="BH37" s="318"/>
      <c r="BI37" s="383" t="s">
        <v>678</v>
      </c>
      <c r="BJ37" s="335"/>
      <c r="BK37" s="335"/>
      <c r="BL37" s="335"/>
      <c r="BM37" s="335"/>
      <c r="BN37" s="403" t="s">
        <v>1142</v>
      </c>
      <c r="BO37" s="391" t="s">
        <v>1143</v>
      </c>
      <c r="BP37" s="255"/>
      <c r="BQ37" s="148" t="str">
        <f t="shared" si="16"/>
        <v>✓✓</v>
      </c>
      <c r="BR37" s="148" t="str">
        <f t="shared" si="17"/>
        <v>✓✓</v>
      </c>
      <c r="BS37" s="148" t="str">
        <f t="shared" si="18"/>
        <v>✓✓</v>
      </c>
      <c r="BT37" s="148" t="str">
        <f t="shared" si="19"/>
        <v>-</v>
      </c>
      <c r="BU37" s="148" t="str">
        <f t="shared" si="20"/>
        <v>✓</v>
      </c>
      <c r="BV37" s="148" t="str">
        <f t="shared" si="21"/>
        <v>✓✓</v>
      </c>
      <c r="BW37" s="148" t="str">
        <f t="shared" si="22"/>
        <v>✓</v>
      </c>
      <c r="BX37" s="148" t="str">
        <f t="shared" si="7"/>
        <v>?</v>
      </c>
      <c r="BY37" s="148" t="str">
        <f t="shared" si="8"/>
        <v>&lt;=3 years</v>
      </c>
      <c r="BZ37" s="148" t="str">
        <f t="shared" si="9"/>
        <v>Small</v>
      </c>
      <c r="CA37" s="148" t="str">
        <f t="shared" si="10"/>
        <v>Y</v>
      </c>
      <c r="CB37" s="148" t="str">
        <f t="shared" si="11"/>
        <v>✓✓</v>
      </c>
      <c r="CD37" s="150">
        <f>IFERROR(INDEX('Legend and scoring'!$I$4:$I$8,MATCH('MCA all innovations'!BQ37,'Legend and scoring'!$H$4:$H$8,0),1),0)</f>
        <v>2</v>
      </c>
      <c r="CE37" s="150">
        <f>IFERROR(INDEX('Legend and scoring'!$I$4:$I$8,MATCH('MCA all innovations'!BR37,'Legend and scoring'!$H$4:$H$8,0),1),0)</f>
        <v>2</v>
      </c>
      <c r="CF37" s="150">
        <f>IFERROR(INDEX('Legend and scoring'!$I$4:$I$8,MATCH('MCA all innovations'!BS37,'Legend and scoring'!$H$4:$H$8,0),1),0)</f>
        <v>2</v>
      </c>
      <c r="CG37" s="150">
        <f>IFERROR(INDEX('Legend and scoring'!$I$19:$I$23,MATCH('MCA all innovations'!BT37,'Legend and scoring'!$H$19:$H$23,0),1),0)</f>
        <v>1</v>
      </c>
      <c r="CH37" s="150">
        <f>IFERROR(INDEX('Legend and scoring'!$I$4:$I$8,MATCH('MCA all innovations'!BU37,'Legend and scoring'!$H$4:$H$8,0),1),0)</f>
        <v>1</v>
      </c>
      <c r="CI37" s="150">
        <f>IFERROR(INDEX('Legend and scoring'!$I$10:$I$17,MATCH('MCA all innovations'!BV37,'Legend and scoring'!$H$10:$H$17,0),1),0)</f>
        <v>2</v>
      </c>
      <c r="CJ37" s="150">
        <f>IFERROR(INDEX('Legend and scoring'!$I$10:$I$17,MATCH('MCA all innovations'!BW37,'Legend and scoring'!$H$10:$H$17,0),1),0)</f>
        <v>1</v>
      </c>
      <c r="CK37" s="157">
        <f>IFERROR(INDEX('Legend and scoring'!$I$25:$I$28,MATCH('MCA all innovations'!BX37,'Legend and scoring'!$H$25:$H$28,0),1),0)</f>
        <v>1</v>
      </c>
      <c r="CL37" s="160"/>
      <c r="CM37" s="163">
        <f t="shared" si="23"/>
        <v>6</v>
      </c>
      <c r="CN37" s="164"/>
      <c r="CO37" s="163">
        <f t="shared" si="12"/>
        <v>11</v>
      </c>
      <c r="CP37" s="163">
        <f t="shared" si="24"/>
        <v>5</v>
      </c>
      <c r="CQ37"/>
      <c r="CR37"/>
    </row>
    <row r="38" spans="1:96" s="149" customFormat="1" ht="15" customHeight="1" x14ac:dyDescent="0.75">
      <c r="A38" s="144">
        <v>31</v>
      </c>
      <c r="B38" s="152" t="s">
        <v>367</v>
      </c>
      <c r="C38" s="148" t="s">
        <v>1144</v>
      </c>
      <c r="D38" s="383" t="s">
        <v>368</v>
      </c>
      <c r="E38" s="383" t="s">
        <v>361</v>
      </c>
      <c r="F38" s="148" t="s">
        <v>369</v>
      </c>
      <c r="G38" s="148" t="s">
        <v>1132</v>
      </c>
      <c r="H38" s="148" t="s">
        <v>680</v>
      </c>
      <c r="I38" s="148" t="s">
        <v>678</v>
      </c>
      <c r="J38" s="148" t="s">
        <v>678</v>
      </c>
      <c r="K38" s="148"/>
      <c r="L38" s="148" t="s">
        <v>1133</v>
      </c>
      <c r="M38" s="148" t="s">
        <v>678</v>
      </c>
      <c r="N38" s="148" t="s">
        <v>678</v>
      </c>
      <c r="O38" s="148" t="s">
        <v>678</v>
      </c>
      <c r="P38" s="148"/>
      <c r="Q38" s="148" t="s">
        <v>1145</v>
      </c>
      <c r="R38" s="148" t="s">
        <v>678</v>
      </c>
      <c r="S38" s="148" t="s">
        <v>678</v>
      </c>
      <c r="T38" s="148" t="s">
        <v>678</v>
      </c>
      <c r="U38" s="148"/>
      <c r="V38" s="148" t="s">
        <v>1135</v>
      </c>
      <c r="W38" s="148" t="s">
        <v>682</v>
      </c>
      <c r="X38" s="148" t="s">
        <v>682</v>
      </c>
      <c r="Y38" s="148" t="s">
        <v>682</v>
      </c>
      <c r="Z38" s="148"/>
      <c r="AA38" s="148" t="s">
        <v>1146</v>
      </c>
      <c r="AB38" s="148" t="s">
        <v>680</v>
      </c>
      <c r="AC38" s="148" t="s">
        <v>680</v>
      </c>
      <c r="AD38" s="148" t="s">
        <v>680</v>
      </c>
      <c r="AE38" s="148"/>
      <c r="AF38" s="148" t="s">
        <v>1137</v>
      </c>
      <c r="AG38" s="148" t="s">
        <v>678</v>
      </c>
      <c r="AH38" s="148" t="s">
        <v>678</v>
      </c>
      <c r="AI38" s="148" t="s">
        <v>678</v>
      </c>
      <c r="AJ38" s="148"/>
      <c r="AK38" s="270" t="s">
        <v>1138</v>
      </c>
      <c r="AL38" s="148" t="s">
        <v>680</v>
      </c>
      <c r="AM38" s="148" t="s">
        <v>680</v>
      </c>
      <c r="AN38" s="148" t="s">
        <v>680</v>
      </c>
      <c r="AO38" s="270"/>
      <c r="AP38" s="148" t="s">
        <v>1139</v>
      </c>
      <c r="AQ38" s="148" t="s">
        <v>680</v>
      </c>
      <c r="AR38" s="148" t="s">
        <v>1140</v>
      </c>
      <c r="AS38" s="148" t="s">
        <v>680</v>
      </c>
      <c r="AT38" s="148" t="s">
        <v>680</v>
      </c>
      <c r="AU38" s="148" t="s">
        <v>680</v>
      </c>
      <c r="AV38" s="128"/>
      <c r="AW38" s="146" t="s">
        <v>1147</v>
      </c>
      <c r="AX38" s="128" t="s">
        <v>924</v>
      </c>
      <c r="AY38" s="127"/>
      <c r="AZ38" s="147" t="s">
        <v>924</v>
      </c>
      <c r="BA38" s="146" t="s">
        <v>1090</v>
      </c>
      <c r="BB38" s="128" t="s">
        <v>867</v>
      </c>
      <c r="BC38" s="127"/>
      <c r="BD38" s="318"/>
      <c r="BE38" s="148" t="s">
        <v>867</v>
      </c>
      <c r="BF38" s="318"/>
      <c r="BG38" s="318" t="s">
        <v>693</v>
      </c>
      <c r="BH38" s="318"/>
      <c r="BI38" s="383" t="s">
        <v>678</v>
      </c>
      <c r="BJ38" s="334"/>
      <c r="BK38" s="335"/>
      <c r="BL38" s="335"/>
      <c r="BM38" s="335"/>
      <c r="BN38" s="391"/>
      <c r="BO38" s="391"/>
      <c r="BP38" s="255"/>
      <c r="BQ38" s="148" t="str">
        <f t="shared" si="16"/>
        <v>✓✓</v>
      </c>
      <c r="BR38" s="148" t="str">
        <f t="shared" si="17"/>
        <v>✓✓</v>
      </c>
      <c r="BS38" s="148" t="str">
        <f t="shared" si="18"/>
        <v>✓✓</v>
      </c>
      <c r="BT38" s="148" t="str">
        <f t="shared" si="19"/>
        <v>-</v>
      </c>
      <c r="BU38" s="148" t="str">
        <f t="shared" si="20"/>
        <v>✓</v>
      </c>
      <c r="BV38" s="148" t="str">
        <f t="shared" si="21"/>
        <v>✓✓</v>
      </c>
      <c r="BW38" s="148" t="str">
        <f t="shared" si="22"/>
        <v>✓</v>
      </c>
      <c r="BX38" s="148" t="str">
        <f t="shared" si="7"/>
        <v>✓</v>
      </c>
      <c r="BY38" s="148" t="str">
        <f t="shared" si="8"/>
        <v>&lt;=3 years</v>
      </c>
      <c r="BZ38" s="148" t="str">
        <f t="shared" si="9"/>
        <v>Small</v>
      </c>
      <c r="CA38" s="148" t="str">
        <f t="shared" si="10"/>
        <v>Y</v>
      </c>
      <c r="CB38" s="148" t="str">
        <f t="shared" si="11"/>
        <v>✓✓</v>
      </c>
      <c r="CD38" s="150">
        <f>IFERROR(INDEX('Legend and scoring'!$I$4:$I$8,MATCH('MCA all innovations'!BQ38,'Legend and scoring'!$H$4:$H$8,0),1),0)</f>
        <v>2</v>
      </c>
      <c r="CE38" s="150">
        <f>IFERROR(INDEX('Legend and scoring'!$I$4:$I$8,MATCH('MCA all innovations'!BR38,'Legend and scoring'!$H$4:$H$8,0),1),0)</f>
        <v>2</v>
      </c>
      <c r="CF38" s="150">
        <f>IFERROR(INDEX('Legend and scoring'!$I$4:$I$8,MATCH('MCA all innovations'!BS38,'Legend and scoring'!$H$4:$H$8,0),1),0)</f>
        <v>2</v>
      </c>
      <c r="CG38" s="150">
        <f>IFERROR(INDEX('Legend and scoring'!$I$19:$I$23,MATCH('MCA all innovations'!BT38,'Legend and scoring'!$H$19:$H$23,0),1),0)</f>
        <v>1</v>
      </c>
      <c r="CH38" s="150">
        <f>IFERROR(INDEX('Legend and scoring'!$I$4:$I$8,MATCH('MCA all innovations'!BU38,'Legend and scoring'!$H$4:$H$8,0),1),0)</f>
        <v>1</v>
      </c>
      <c r="CI38" s="150">
        <f>IFERROR(INDEX('Legend and scoring'!$I$10:$I$17,MATCH('MCA all innovations'!BV38,'Legend and scoring'!$H$10:$H$17,0),1),0)</f>
        <v>2</v>
      </c>
      <c r="CJ38" s="150">
        <f>IFERROR(INDEX('Legend and scoring'!$I$10:$I$17,MATCH('MCA all innovations'!BW38,'Legend and scoring'!$H$10:$H$17,0),1),0)</f>
        <v>1</v>
      </c>
      <c r="CK38" s="157">
        <f>IFERROR(INDEX('Legend and scoring'!$I$25:$I$28,MATCH('MCA all innovations'!BX38,'Legend and scoring'!$H$25:$H$28,0),1),0)</f>
        <v>1.5</v>
      </c>
      <c r="CL38" s="160"/>
      <c r="CM38" s="163">
        <f t="shared" si="23"/>
        <v>6</v>
      </c>
      <c r="CN38" s="164"/>
      <c r="CO38" s="163">
        <f t="shared" si="12"/>
        <v>11</v>
      </c>
      <c r="CP38" s="163">
        <f t="shared" si="24"/>
        <v>5</v>
      </c>
      <c r="CQ38"/>
      <c r="CR38"/>
    </row>
    <row r="39" spans="1:96" s="149" customFormat="1" ht="15" customHeight="1" x14ac:dyDescent="0.75">
      <c r="A39" s="144">
        <v>32</v>
      </c>
      <c r="B39" s="152" t="s">
        <v>372</v>
      </c>
      <c r="C39" s="148" t="s">
        <v>1148</v>
      </c>
      <c r="D39" s="383" t="s">
        <v>360</v>
      </c>
      <c r="E39" s="383" t="s">
        <v>373</v>
      </c>
      <c r="F39" s="148" t="s">
        <v>374</v>
      </c>
      <c r="G39" s="148" t="s">
        <v>1149</v>
      </c>
      <c r="H39" s="148" t="s">
        <v>680</v>
      </c>
      <c r="I39" s="148" t="s">
        <v>680</v>
      </c>
      <c r="J39" s="148" t="s">
        <v>680</v>
      </c>
      <c r="K39" s="344" t="s">
        <v>1150</v>
      </c>
      <c r="L39" s="148" t="s">
        <v>1151</v>
      </c>
      <c r="M39" s="148" t="s">
        <v>680</v>
      </c>
      <c r="N39" s="148" t="s">
        <v>680</v>
      </c>
      <c r="O39" s="148" t="s">
        <v>680</v>
      </c>
      <c r="P39" s="148"/>
      <c r="Q39" s="148" t="s">
        <v>1152</v>
      </c>
      <c r="R39" s="148" t="s">
        <v>675</v>
      </c>
      <c r="S39" s="148" t="s">
        <v>675</v>
      </c>
      <c r="T39" s="148" t="s">
        <v>675</v>
      </c>
      <c r="U39" s="148"/>
      <c r="V39" s="148" t="s">
        <v>1153</v>
      </c>
      <c r="W39" s="148" t="s">
        <v>682</v>
      </c>
      <c r="X39" s="148" t="s">
        <v>682</v>
      </c>
      <c r="Y39" s="148" t="s">
        <v>682</v>
      </c>
      <c r="Z39" s="148" t="s">
        <v>1154</v>
      </c>
      <c r="AA39" s="148" t="s">
        <v>1155</v>
      </c>
      <c r="AB39" s="148" t="s">
        <v>675</v>
      </c>
      <c r="AC39" s="148" t="s">
        <v>678</v>
      </c>
      <c r="AD39" s="148" t="s">
        <v>678</v>
      </c>
      <c r="AE39" s="148" t="s">
        <v>1156</v>
      </c>
      <c r="AF39" s="148" t="s">
        <v>1157</v>
      </c>
      <c r="AG39" s="148" t="s">
        <v>678</v>
      </c>
      <c r="AH39" s="148" t="s">
        <v>678</v>
      </c>
      <c r="AI39" s="148" t="s">
        <v>678</v>
      </c>
      <c r="AJ39" s="148"/>
      <c r="AK39" s="270" t="s">
        <v>1138</v>
      </c>
      <c r="AL39" s="148" t="s">
        <v>678</v>
      </c>
      <c r="AM39" s="148" t="s">
        <v>678</v>
      </c>
      <c r="AN39" s="148" t="s">
        <v>678</v>
      </c>
      <c r="AO39" s="270"/>
      <c r="AP39" s="148" t="s">
        <v>1139</v>
      </c>
      <c r="AQ39" s="148" t="s">
        <v>680</v>
      </c>
      <c r="AR39" s="148" t="s">
        <v>1158</v>
      </c>
      <c r="AS39" s="148" t="s">
        <v>680</v>
      </c>
      <c r="AT39" s="148" t="s">
        <v>680</v>
      </c>
      <c r="AU39" s="148" t="s">
        <v>680</v>
      </c>
      <c r="AV39" s="128"/>
      <c r="AW39" s="146" t="s">
        <v>1159</v>
      </c>
      <c r="AX39" s="128" t="s">
        <v>1088</v>
      </c>
      <c r="AY39" s="127" t="s">
        <v>1089</v>
      </c>
      <c r="AZ39" s="147" t="s">
        <v>690</v>
      </c>
      <c r="BA39" s="146" t="s">
        <v>1160</v>
      </c>
      <c r="BB39" s="128" t="s">
        <v>867</v>
      </c>
      <c r="BC39" s="127" t="s">
        <v>1091</v>
      </c>
      <c r="BD39" s="318" t="s">
        <v>1092</v>
      </c>
      <c r="BE39" s="148" t="s">
        <v>1093</v>
      </c>
      <c r="BF39" s="318"/>
      <c r="BG39" s="318" t="s">
        <v>693</v>
      </c>
      <c r="BH39" s="318" t="s">
        <v>1094</v>
      </c>
      <c r="BI39" s="383" t="s">
        <v>675</v>
      </c>
      <c r="BJ39" s="334" t="s">
        <v>1161</v>
      </c>
      <c r="BK39" s="335"/>
      <c r="BL39" s="335"/>
      <c r="BM39" s="335"/>
      <c r="BN39" s="403" t="s">
        <v>1162</v>
      </c>
      <c r="BO39" s="390" t="s">
        <v>1163</v>
      </c>
      <c r="BP39" s="255"/>
      <c r="BQ39" s="148" t="str">
        <f t="shared" si="16"/>
        <v>✓</v>
      </c>
      <c r="BR39" s="148" t="str">
        <f t="shared" si="17"/>
        <v>✓</v>
      </c>
      <c r="BS39" s="148" t="str">
        <f t="shared" si="18"/>
        <v>✓✓✓</v>
      </c>
      <c r="BT39" s="148" t="str">
        <f t="shared" si="19"/>
        <v>-</v>
      </c>
      <c r="BU39" s="148" t="str">
        <f t="shared" si="20"/>
        <v>✓✓</v>
      </c>
      <c r="BV39" s="148" t="str">
        <f t="shared" si="21"/>
        <v>✓✓</v>
      </c>
      <c r="BW39" s="148" t="str">
        <f t="shared" si="22"/>
        <v>✓✓</v>
      </c>
      <c r="BX39" s="148" t="str">
        <f t="shared" ref="BX39:BX62" si="25">AU39</f>
        <v>✓</v>
      </c>
      <c r="BY39" s="148" t="str">
        <f t="shared" ref="BY39:BY63" si="26">AZ39</f>
        <v>3-5 years</v>
      </c>
      <c r="BZ39" s="148" t="str">
        <f t="shared" ref="BZ39:BZ63" si="27">BE39</f>
        <v>Small or medium</v>
      </c>
      <c r="CA39" s="148" t="str">
        <f t="shared" ref="CA39:CA63" si="28">BG39</f>
        <v>Y</v>
      </c>
      <c r="CB39" s="148" t="str">
        <f t="shared" ref="CB39:CB63" si="29">BI39</f>
        <v>✓✓✓</v>
      </c>
      <c r="CD39" s="150">
        <f>IFERROR(INDEX('Legend and scoring'!$I$4:$I$8,MATCH('MCA all innovations'!BQ39,'Legend and scoring'!$H$4:$H$8,0),1),0)</f>
        <v>1</v>
      </c>
      <c r="CE39" s="150">
        <f>IFERROR(INDEX('Legend and scoring'!$I$4:$I$8,MATCH('MCA all innovations'!BR39,'Legend and scoring'!$H$4:$H$8,0),1),0)</f>
        <v>1</v>
      </c>
      <c r="CF39" s="150">
        <f>IFERROR(INDEX('Legend and scoring'!$I$4:$I$8,MATCH('MCA all innovations'!BS39,'Legend and scoring'!$H$4:$H$8,0),1),0)</f>
        <v>3</v>
      </c>
      <c r="CG39" s="150">
        <f>IFERROR(INDEX('Legend and scoring'!$I$19:$I$23,MATCH('MCA all innovations'!BT39,'Legend and scoring'!$H$19:$H$23,0),1),0)</f>
        <v>1</v>
      </c>
      <c r="CH39" s="150">
        <f>IFERROR(INDEX('Legend and scoring'!$I$4:$I$8,MATCH('MCA all innovations'!BU39,'Legend and scoring'!$H$4:$H$8,0),1),0)</f>
        <v>2</v>
      </c>
      <c r="CI39" s="150">
        <f>IFERROR(INDEX('Legend and scoring'!$I$10:$I$17,MATCH('MCA all innovations'!BV39,'Legend and scoring'!$H$10:$H$17,0),1),0)</f>
        <v>2</v>
      </c>
      <c r="CJ39" s="150">
        <f>IFERROR(INDEX('Legend and scoring'!$I$10:$I$17,MATCH('MCA all innovations'!BW39,'Legend and scoring'!$H$10:$H$17,0),1),0)</f>
        <v>2</v>
      </c>
      <c r="CK39" s="157">
        <f>IFERROR(INDEX('Legend and scoring'!$I$25:$I$28,MATCH('MCA all innovations'!BX39,'Legend and scoring'!$H$25:$H$28,0),1),0)</f>
        <v>1.5</v>
      </c>
      <c r="CL39" s="160"/>
      <c r="CM39" s="163">
        <f t="shared" si="23"/>
        <v>5</v>
      </c>
      <c r="CN39" s="164"/>
      <c r="CO39" s="163">
        <f t="shared" ref="CO39:CO63" si="30">RANK(CM39,CM$7:CM$63)</f>
        <v>22</v>
      </c>
      <c r="CP39" s="163">
        <f t="shared" si="24"/>
        <v>8</v>
      </c>
      <c r="CQ39"/>
      <c r="CR39"/>
    </row>
    <row r="40" spans="1:96" s="149" customFormat="1" ht="15" customHeight="1" x14ac:dyDescent="0.75">
      <c r="A40" s="144">
        <v>33</v>
      </c>
      <c r="B40" s="152" t="s">
        <v>378</v>
      </c>
      <c r="C40" s="148" t="s">
        <v>1164</v>
      </c>
      <c r="D40" s="383" t="s">
        <v>368</v>
      </c>
      <c r="E40" s="383" t="s">
        <v>373</v>
      </c>
      <c r="F40" s="148" t="s">
        <v>374</v>
      </c>
      <c r="G40" s="148" t="s">
        <v>1165</v>
      </c>
      <c r="H40" s="148" t="s">
        <v>678</v>
      </c>
      <c r="I40" s="148" t="s">
        <v>678</v>
      </c>
      <c r="J40" s="148" t="s">
        <v>678</v>
      </c>
      <c r="K40" s="148"/>
      <c r="L40" s="148" t="s">
        <v>1166</v>
      </c>
      <c r="M40" s="148" t="s">
        <v>680</v>
      </c>
      <c r="N40" s="148" t="s">
        <v>680</v>
      </c>
      <c r="O40" s="148" t="s">
        <v>680</v>
      </c>
      <c r="P40" s="148" t="s">
        <v>1167</v>
      </c>
      <c r="Q40" s="148" t="s">
        <v>1168</v>
      </c>
      <c r="R40" s="148" t="s">
        <v>675</v>
      </c>
      <c r="S40" s="148" t="s">
        <v>675</v>
      </c>
      <c r="T40" s="148" t="s">
        <v>675</v>
      </c>
      <c r="U40" s="148" t="s">
        <v>1169</v>
      </c>
      <c r="V40" s="148" t="s">
        <v>1170</v>
      </c>
      <c r="W40" s="148" t="s">
        <v>682</v>
      </c>
      <c r="X40" s="148" t="s">
        <v>682</v>
      </c>
      <c r="Y40" s="148" t="s">
        <v>682</v>
      </c>
      <c r="Z40" s="148"/>
      <c r="AA40" s="148" t="s">
        <v>1171</v>
      </c>
      <c r="AB40" s="148" t="s">
        <v>675</v>
      </c>
      <c r="AC40" s="148" t="s">
        <v>675</v>
      </c>
      <c r="AD40" s="148" t="s">
        <v>675</v>
      </c>
      <c r="AE40" s="148"/>
      <c r="AF40" s="148" t="s">
        <v>1157</v>
      </c>
      <c r="AG40" s="148" t="s">
        <v>678</v>
      </c>
      <c r="AH40" s="148" t="s">
        <v>678</v>
      </c>
      <c r="AI40" s="148" t="s">
        <v>678</v>
      </c>
      <c r="AJ40" s="148"/>
      <c r="AK40" s="270" t="s">
        <v>1138</v>
      </c>
      <c r="AL40" s="148" t="s">
        <v>678</v>
      </c>
      <c r="AM40" s="148" t="s">
        <v>678</v>
      </c>
      <c r="AN40" s="148" t="s">
        <v>678</v>
      </c>
      <c r="AO40" s="270"/>
      <c r="AP40" s="148" t="s">
        <v>1172</v>
      </c>
      <c r="AQ40" s="148" t="s">
        <v>680</v>
      </c>
      <c r="AR40" s="148" t="s">
        <v>1158</v>
      </c>
      <c r="AS40" s="148" t="s">
        <v>680</v>
      </c>
      <c r="AT40" s="148" t="s">
        <v>680</v>
      </c>
      <c r="AU40" s="148" t="s">
        <v>680</v>
      </c>
      <c r="AV40" s="128"/>
      <c r="AW40" s="146" t="s">
        <v>1173</v>
      </c>
      <c r="AX40" s="128" t="s">
        <v>1088</v>
      </c>
      <c r="AY40" s="127" t="s">
        <v>1089</v>
      </c>
      <c r="AZ40" s="147" t="s">
        <v>690</v>
      </c>
      <c r="BA40" s="146" t="s">
        <v>1174</v>
      </c>
      <c r="BB40" s="128"/>
      <c r="BC40" s="127" t="s">
        <v>1091</v>
      </c>
      <c r="BD40" s="318" t="s">
        <v>1092</v>
      </c>
      <c r="BE40" s="148" t="s">
        <v>1093</v>
      </c>
      <c r="BF40" s="318"/>
      <c r="BG40" s="318" t="s">
        <v>693</v>
      </c>
      <c r="BH40" s="318" t="s">
        <v>1094</v>
      </c>
      <c r="BI40" s="383" t="s">
        <v>675</v>
      </c>
      <c r="BJ40" s="334"/>
      <c r="BK40" s="335"/>
      <c r="BL40" s="335"/>
      <c r="BM40" s="335"/>
      <c r="BN40" s="391"/>
      <c r="BO40" s="390"/>
      <c r="BP40" s="255"/>
      <c r="BQ40" s="148" t="str">
        <f t="shared" si="16"/>
        <v>✓✓</v>
      </c>
      <c r="BR40" s="148" t="str">
        <f t="shared" si="17"/>
        <v>✓</v>
      </c>
      <c r="BS40" s="148" t="str">
        <f t="shared" si="18"/>
        <v>✓✓✓</v>
      </c>
      <c r="BT40" s="148" t="str">
        <f t="shared" si="19"/>
        <v>-</v>
      </c>
      <c r="BU40" s="148" t="str">
        <f t="shared" si="20"/>
        <v>✓✓✓</v>
      </c>
      <c r="BV40" s="148" t="str">
        <f t="shared" si="21"/>
        <v>✓✓</v>
      </c>
      <c r="BW40" s="148" t="str">
        <f t="shared" si="22"/>
        <v>✓✓</v>
      </c>
      <c r="BX40" s="148" t="str">
        <f t="shared" si="25"/>
        <v>✓</v>
      </c>
      <c r="BY40" s="148" t="str">
        <f t="shared" si="26"/>
        <v>3-5 years</v>
      </c>
      <c r="BZ40" s="148" t="str">
        <f t="shared" si="27"/>
        <v>Small or medium</v>
      </c>
      <c r="CA40" s="148" t="str">
        <f t="shared" si="28"/>
        <v>Y</v>
      </c>
      <c r="CB40" s="148" t="str">
        <f t="shared" si="29"/>
        <v>✓✓✓</v>
      </c>
      <c r="CD40" s="150">
        <f>IFERROR(INDEX('Legend and scoring'!$I$4:$I$8,MATCH('MCA all innovations'!BQ40,'Legend and scoring'!$H$4:$H$8,0),1),0)</f>
        <v>2</v>
      </c>
      <c r="CE40" s="150">
        <f>IFERROR(INDEX('Legend and scoring'!$I$4:$I$8,MATCH('MCA all innovations'!BR40,'Legend and scoring'!$H$4:$H$8,0),1),0)</f>
        <v>1</v>
      </c>
      <c r="CF40" s="150">
        <f>IFERROR(INDEX('Legend and scoring'!$I$4:$I$8,MATCH('MCA all innovations'!BS40,'Legend and scoring'!$H$4:$H$8,0),1),0)</f>
        <v>3</v>
      </c>
      <c r="CG40" s="150">
        <f>IFERROR(INDEX('Legend and scoring'!$I$19:$I$23,MATCH('MCA all innovations'!BT40,'Legend and scoring'!$H$19:$H$23,0),1),0)</f>
        <v>1</v>
      </c>
      <c r="CH40" s="150">
        <f>IFERROR(INDEX('Legend and scoring'!$I$4:$I$8,MATCH('MCA all innovations'!BU40,'Legend and scoring'!$H$4:$H$8,0),1),0)</f>
        <v>3</v>
      </c>
      <c r="CI40" s="150">
        <f>IFERROR(INDEX('Legend and scoring'!$I$10:$I$17,MATCH('MCA all innovations'!BV40,'Legend and scoring'!$H$10:$H$17,0),1),0)</f>
        <v>2</v>
      </c>
      <c r="CJ40" s="150">
        <f>IFERROR(INDEX('Legend and scoring'!$I$10:$I$17,MATCH('MCA all innovations'!BW40,'Legend and scoring'!$H$10:$H$17,0),1),0)</f>
        <v>2</v>
      </c>
      <c r="CK40" s="157">
        <f>IFERROR(INDEX('Legend and scoring'!$I$25:$I$28,MATCH('MCA all innovations'!BX40,'Legend and scoring'!$H$25:$H$28,0),1),0)</f>
        <v>1.5</v>
      </c>
      <c r="CL40" s="160"/>
      <c r="CM40" s="163">
        <f t="shared" si="23"/>
        <v>6</v>
      </c>
      <c r="CN40" s="164"/>
      <c r="CO40" s="163">
        <f t="shared" si="30"/>
        <v>11</v>
      </c>
      <c r="CP40" s="163">
        <f t="shared" si="24"/>
        <v>5</v>
      </c>
      <c r="CQ40"/>
      <c r="CR40"/>
    </row>
    <row r="41" spans="1:96" s="149" customFormat="1" ht="15" customHeight="1" x14ac:dyDescent="0.75">
      <c r="A41" s="144">
        <v>34</v>
      </c>
      <c r="B41" s="152" t="s">
        <v>380</v>
      </c>
      <c r="C41" s="148" t="s">
        <v>1175</v>
      </c>
      <c r="D41" s="383" t="s">
        <v>360</v>
      </c>
      <c r="E41" s="383" t="s">
        <v>381</v>
      </c>
      <c r="F41" s="148" t="s">
        <v>382</v>
      </c>
      <c r="G41" s="148" t="s">
        <v>1176</v>
      </c>
      <c r="H41" s="148" t="s">
        <v>680</v>
      </c>
      <c r="I41" s="148" t="s">
        <v>678</v>
      </c>
      <c r="J41" s="148" t="s">
        <v>678</v>
      </c>
      <c r="K41" s="148" t="s">
        <v>1177</v>
      </c>
      <c r="L41" s="148" t="s">
        <v>1178</v>
      </c>
      <c r="M41" s="148" t="s">
        <v>680</v>
      </c>
      <c r="N41" s="148" t="s">
        <v>678</v>
      </c>
      <c r="O41" s="148" t="s">
        <v>678</v>
      </c>
      <c r="P41" s="148" t="s">
        <v>1179</v>
      </c>
      <c r="Q41" s="148" t="s">
        <v>1180</v>
      </c>
      <c r="R41" s="148" t="s">
        <v>682</v>
      </c>
      <c r="S41" s="148" t="s">
        <v>682</v>
      </c>
      <c r="T41" s="148" t="s">
        <v>682</v>
      </c>
      <c r="U41" s="148"/>
      <c r="V41" s="148" t="s">
        <v>1181</v>
      </c>
      <c r="W41" s="148" t="s">
        <v>682</v>
      </c>
      <c r="X41" s="148" t="s">
        <v>682</v>
      </c>
      <c r="Y41" s="148" t="s">
        <v>682</v>
      </c>
      <c r="Z41" s="148"/>
      <c r="AA41" s="148" t="s">
        <v>1182</v>
      </c>
      <c r="AB41" s="148" t="s">
        <v>680</v>
      </c>
      <c r="AC41" s="148" t="s">
        <v>680</v>
      </c>
      <c r="AD41" s="148" t="s">
        <v>680</v>
      </c>
      <c r="AE41" s="148"/>
      <c r="AF41" s="148" t="s">
        <v>1183</v>
      </c>
      <c r="AG41" s="148" t="s">
        <v>680</v>
      </c>
      <c r="AH41" s="148" t="s">
        <v>680</v>
      </c>
      <c r="AI41" s="148" t="s">
        <v>680</v>
      </c>
      <c r="AJ41" s="148"/>
      <c r="AK41" s="270" t="s">
        <v>1184</v>
      </c>
      <c r="AL41" s="148" t="s">
        <v>678</v>
      </c>
      <c r="AM41" s="148" t="s">
        <v>678</v>
      </c>
      <c r="AN41" s="148" t="s">
        <v>678</v>
      </c>
      <c r="AO41" s="270"/>
      <c r="AP41" s="148" t="s">
        <v>1185</v>
      </c>
      <c r="AQ41" s="148" t="s">
        <v>680</v>
      </c>
      <c r="AR41" s="148" t="s">
        <v>1186</v>
      </c>
      <c r="AS41" s="148" t="s">
        <v>283</v>
      </c>
      <c r="AT41" s="148" t="s">
        <v>283</v>
      </c>
      <c r="AU41" s="148" t="s">
        <v>283</v>
      </c>
      <c r="AV41" s="128"/>
      <c r="AW41" s="146" t="s">
        <v>1187</v>
      </c>
      <c r="AX41" s="128" t="s">
        <v>690</v>
      </c>
      <c r="AY41" s="127" t="s">
        <v>1188</v>
      </c>
      <c r="AZ41" s="147" t="s">
        <v>690</v>
      </c>
      <c r="BA41" s="146" t="s">
        <v>1189</v>
      </c>
      <c r="BB41" s="128" t="s">
        <v>867</v>
      </c>
      <c r="BC41" s="127" t="s">
        <v>1190</v>
      </c>
      <c r="BD41" s="318" t="s">
        <v>788</v>
      </c>
      <c r="BE41" s="148" t="s">
        <v>789</v>
      </c>
      <c r="BF41" s="318" t="s">
        <v>1191</v>
      </c>
      <c r="BG41" s="318" t="s">
        <v>693</v>
      </c>
      <c r="BH41" s="318" t="s">
        <v>1192</v>
      </c>
      <c r="BI41" s="383" t="s">
        <v>675</v>
      </c>
      <c r="BJ41" s="334" t="s">
        <v>1193</v>
      </c>
      <c r="BK41" s="335"/>
      <c r="BL41" s="335"/>
      <c r="BM41" s="335"/>
      <c r="BN41" s="382" t="s">
        <v>1194</v>
      </c>
      <c r="BO41" s="347" t="s">
        <v>1195</v>
      </c>
      <c r="BP41" s="255"/>
      <c r="BQ41" s="148" t="str">
        <f t="shared" si="16"/>
        <v>✓✓</v>
      </c>
      <c r="BR41" s="148" t="str">
        <f t="shared" si="17"/>
        <v>✓✓</v>
      </c>
      <c r="BS41" s="148" t="str">
        <f t="shared" si="18"/>
        <v>-</v>
      </c>
      <c r="BT41" s="148" t="str">
        <f t="shared" si="19"/>
        <v>-</v>
      </c>
      <c r="BU41" s="148" t="str">
        <f t="shared" si="20"/>
        <v>✓</v>
      </c>
      <c r="BV41" s="148" t="str">
        <f t="shared" si="21"/>
        <v>✓</v>
      </c>
      <c r="BW41" s="148" t="str">
        <f t="shared" si="22"/>
        <v>✓✓</v>
      </c>
      <c r="BX41" s="148" t="str">
        <f t="shared" si="25"/>
        <v>?</v>
      </c>
      <c r="BY41" s="148" t="str">
        <f t="shared" si="26"/>
        <v>3-5 years</v>
      </c>
      <c r="BZ41" s="148" t="str">
        <f t="shared" si="27"/>
        <v>Medium</v>
      </c>
      <c r="CA41" s="148" t="str">
        <f t="shared" si="28"/>
        <v>Y</v>
      </c>
      <c r="CB41" s="148" t="str">
        <f t="shared" si="29"/>
        <v>✓✓✓</v>
      </c>
      <c r="CD41" s="150">
        <f>IFERROR(INDEX('Legend and scoring'!$I$4:$I$8,MATCH('MCA all innovations'!BQ41,'Legend and scoring'!$H$4:$H$8,0),1),0)</f>
        <v>2</v>
      </c>
      <c r="CE41" s="150">
        <f>IFERROR(INDEX('Legend and scoring'!$I$4:$I$8,MATCH('MCA all innovations'!BR41,'Legend and scoring'!$H$4:$H$8,0),1),0)</f>
        <v>2</v>
      </c>
      <c r="CF41" s="150">
        <f>IFERROR(INDEX('Legend and scoring'!$I$4:$I$8,MATCH('MCA all innovations'!BS41,'Legend and scoring'!$H$4:$H$8,0),1),0)</f>
        <v>0</v>
      </c>
      <c r="CG41" s="150">
        <f>IFERROR(INDEX('Legend and scoring'!$I$19:$I$23,MATCH('MCA all innovations'!BT41,'Legend and scoring'!$H$19:$H$23,0),1),0)</f>
        <v>1</v>
      </c>
      <c r="CH41" s="150">
        <f>IFERROR(INDEX('Legend and scoring'!$I$4:$I$8,MATCH('MCA all innovations'!BU41,'Legend and scoring'!$H$4:$H$8,0),1),0)</f>
        <v>1</v>
      </c>
      <c r="CI41" s="150">
        <f>IFERROR(INDEX('Legend and scoring'!$I$10:$I$17,MATCH('MCA all innovations'!BV41,'Legend and scoring'!$H$10:$H$17,0),1),0)</f>
        <v>1</v>
      </c>
      <c r="CJ41" s="150">
        <f>IFERROR(INDEX('Legend and scoring'!$I$10:$I$17,MATCH('MCA all innovations'!BW41,'Legend and scoring'!$H$10:$H$17,0),1),0)</f>
        <v>2</v>
      </c>
      <c r="CK41" s="157">
        <f>IFERROR(INDEX('Legend and scoring'!$I$25:$I$28,MATCH('MCA all innovations'!BX41,'Legend and scoring'!$H$25:$H$28,0),1),0)</f>
        <v>1</v>
      </c>
      <c r="CL41" s="160"/>
      <c r="CM41" s="163">
        <f t="shared" si="23"/>
        <v>4</v>
      </c>
      <c r="CN41" s="164"/>
      <c r="CO41" s="163">
        <f t="shared" si="30"/>
        <v>30</v>
      </c>
      <c r="CP41" s="163">
        <f t="shared" si="24"/>
        <v>12</v>
      </c>
      <c r="CQ41"/>
      <c r="CR41"/>
    </row>
    <row r="42" spans="1:96" s="149" customFormat="1" ht="15" customHeight="1" x14ac:dyDescent="0.75">
      <c r="A42" s="144">
        <v>35</v>
      </c>
      <c r="B42" s="153" t="s">
        <v>384</v>
      </c>
      <c r="C42" s="148" t="s">
        <v>1196</v>
      </c>
      <c r="D42" s="383" t="s">
        <v>385</v>
      </c>
      <c r="E42" s="383" t="s">
        <v>386</v>
      </c>
      <c r="F42" s="148" t="s">
        <v>387</v>
      </c>
      <c r="G42" s="148" t="s">
        <v>1197</v>
      </c>
      <c r="H42" s="148" t="s">
        <v>675</v>
      </c>
      <c r="I42" s="148"/>
      <c r="J42" s="148" t="s">
        <v>675</v>
      </c>
      <c r="K42" s="148"/>
      <c r="L42" s="148" t="s">
        <v>1198</v>
      </c>
      <c r="M42" s="148" t="s">
        <v>680</v>
      </c>
      <c r="N42" s="148"/>
      <c r="O42" s="148" t="s">
        <v>680</v>
      </c>
      <c r="P42" s="148"/>
      <c r="Q42" s="148" t="s">
        <v>1199</v>
      </c>
      <c r="R42" s="148" t="s">
        <v>680</v>
      </c>
      <c r="S42" s="148"/>
      <c r="T42" s="148" t="s">
        <v>680</v>
      </c>
      <c r="U42" s="148"/>
      <c r="V42" s="148" t="s">
        <v>1200</v>
      </c>
      <c r="W42" s="148" t="s">
        <v>935</v>
      </c>
      <c r="X42" s="148"/>
      <c r="Y42" s="148" t="s">
        <v>935</v>
      </c>
      <c r="Z42" s="148"/>
      <c r="AA42" s="148" t="s">
        <v>1201</v>
      </c>
      <c r="AB42" s="148" t="s">
        <v>675</v>
      </c>
      <c r="AC42" s="148"/>
      <c r="AD42" s="148" t="s">
        <v>675</v>
      </c>
      <c r="AE42" s="148"/>
      <c r="AF42" s="148" t="s">
        <v>1202</v>
      </c>
      <c r="AG42" s="148" t="s">
        <v>680</v>
      </c>
      <c r="AH42" s="148"/>
      <c r="AI42" s="148" t="s">
        <v>680</v>
      </c>
      <c r="AJ42" s="148"/>
      <c r="AK42" s="270" t="s">
        <v>1203</v>
      </c>
      <c r="AL42" s="148" t="s">
        <v>678</v>
      </c>
      <c r="AM42" s="148"/>
      <c r="AN42" s="148" t="s">
        <v>678</v>
      </c>
      <c r="AO42" s="270"/>
      <c r="AP42" s="148" t="s">
        <v>1204</v>
      </c>
      <c r="AQ42" s="148" t="s">
        <v>709</v>
      </c>
      <c r="AR42" s="148" t="s">
        <v>1205</v>
      </c>
      <c r="AS42" s="148" t="s">
        <v>680</v>
      </c>
      <c r="AT42" s="148"/>
      <c r="AU42" s="148" t="s">
        <v>680</v>
      </c>
      <c r="AV42" s="128"/>
      <c r="AW42" s="146" t="s">
        <v>1206</v>
      </c>
      <c r="AX42" s="128" t="s">
        <v>690</v>
      </c>
      <c r="AY42" s="127"/>
      <c r="AZ42" s="147" t="s">
        <v>690</v>
      </c>
      <c r="BA42" s="146" t="s">
        <v>1207</v>
      </c>
      <c r="BB42" s="128" t="s">
        <v>867</v>
      </c>
      <c r="BC42" s="127"/>
      <c r="BD42" s="318"/>
      <c r="BE42" s="148" t="s">
        <v>867</v>
      </c>
      <c r="BF42" s="318"/>
      <c r="BG42" s="318" t="s">
        <v>693</v>
      </c>
      <c r="BH42" s="318"/>
      <c r="BI42" s="383" t="s">
        <v>680</v>
      </c>
      <c r="BJ42" s="334"/>
      <c r="BK42" s="335" t="s">
        <v>1208</v>
      </c>
      <c r="BL42" s="335"/>
      <c r="BM42" s="335"/>
      <c r="BN42" s="382" t="s">
        <v>1209</v>
      </c>
      <c r="BO42" s="384" t="s">
        <v>1210</v>
      </c>
      <c r="BP42" s="255"/>
      <c r="BQ42" s="148" t="str">
        <f t="shared" si="16"/>
        <v>✓✓✓</v>
      </c>
      <c r="BR42" s="148" t="str">
        <f t="shared" si="17"/>
        <v>✓</v>
      </c>
      <c r="BS42" s="148" t="str">
        <f t="shared" si="18"/>
        <v>✓</v>
      </c>
      <c r="BT42" s="148" t="str">
        <f t="shared" si="19"/>
        <v>xx</v>
      </c>
      <c r="BU42" s="148" t="str">
        <f t="shared" si="20"/>
        <v>✓✓✓</v>
      </c>
      <c r="BV42" s="148" t="str">
        <f t="shared" si="21"/>
        <v>✓</v>
      </c>
      <c r="BW42" s="148" t="str">
        <f t="shared" si="22"/>
        <v>✓✓</v>
      </c>
      <c r="BX42" s="148" t="str">
        <f t="shared" si="25"/>
        <v>✓</v>
      </c>
      <c r="BY42" s="148" t="str">
        <f t="shared" si="26"/>
        <v>3-5 years</v>
      </c>
      <c r="BZ42" s="148" t="str">
        <f t="shared" si="27"/>
        <v>Small</v>
      </c>
      <c r="CA42" s="148" t="str">
        <f t="shared" si="28"/>
        <v>Y</v>
      </c>
      <c r="CB42" s="148" t="str">
        <f t="shared" si="29"/>
        <v>✓</v>
      </c>
      <c r="CD42" s="150">
        <f>IFERROR(INDEX('Legend and scoring'!$I$4:$I$8,MATCH('MCA all innovations'!BQ42,'Legend and scoring'!$H$4:$H$8,0),1),0)</f>
        <v>3</v>
      </c>
      <c r="CE42" s="150">
        <f>IFERROR(INDEX('Legend and scoring'!$I$4:$I$8,MATCH('MCA all innovations'!BR42,'Legend and scoring'!$H$4:$H$8,0),1),0)</f>
        <v>1</v>
      </c>
      <c r="CF42" s="150">
        <f>IFERROR(INDEX('Legend and scoring'!$I$4:$I$8,MATCH('MCA all innovations'!BS42,'Legend and scoring'!$H$4:$H$8,0),1),0)</f>
        <v>1</v>
      </c>
      <c r="CG42" s="150">
        <f>IFERROR(INDEX('Legend and scoring'!$I$19:$I$23,MATCH('MCA all innovations'!BT42,'Legend and scoring'!$H$19:$H$23,0),1),0)</f>
        <v>0.5</v>
      </c>
      <c r="CH42" s="150">
        <f>IFERROR(INDEX('Legend and scoring'!$I$4:$I$8,MATCH('MCA all innovations'!BU42,'Legend and scoring'!$H$4:$H$8,0),1),0)</f>
        <v>3</v>
      </c>
      <c r="CI42" s="150">
        <f>IFERROR(INDEX('Legend and scoring'!$I$10:$I$17,MATCH('MCA all innovations'!BV42,'Legend and scoring'!$H$10:$H$17,0),1),0)</f>
        <v>1</v>
      </c>
      <c r="CJ42" s="150">
        <f>IFERROR(INDEX('Legend and scoring'!$I$10:$I$17,MATCH('MCA all innovations'!BW42,'Legend and scoring'!$H$10:$H$17,0),1),0)</f>
        <v>2</v>
      </c>
      <c r="CK42" s="157">
        <f>IFERROR(INDEX('Legend and scoring'!$I$25:$I$28,MATCH('MCA all innovations'!BX42,'Legend and scoring'!$H$25:$H$28,0),1),0)</f>
        <v>1.5</v>
      </c>
      <c r="CL42" s="160"/>
      <c r="CM42" s="163">
        <f t="shared" si="23"/>
        <v>2.5</v>
      </c>
      <c r="CN42" s="164"/>
      <c r="CO42" s="163">
        <f t="shared" si="30"/>
        <v>38</v>
      </c>
      <c r="CP42" s="163">
        <f t="shared" si="24"/>
        <v>17</v>
      </c>
      <c r="CQ42"/>
      <c r="CR42"/>
    </row>
    <row r="43" spans="1:96" s="149" customFormat="1" ht="15" customHeight="1" x14ac:dyDescent="0.75">
      <c r="A43" s="144">
        <v>36</v>
      </c>
      <c r="B43" s="153" t="s">
        <v>393</v>
      </c>
      <c r="C43" s="148" t="s">
        <v>1211</v>
      </c>
      <c r="D43" s="383" t="s">
        <v>360</v>
      </c>
      <c r="E43" s="383" t="s">
        <v>394</v>
      </c>
      <c r="F43" s="148" t="s">
        <v>1212</v>
      </c>
      <c r="G43" s="148" t="s">
        <v>1213</v>
      </c>
      <c r="H43" s="148" t="s">
        <v>680</v>
      </c>
      <c r="I43" s="148"/>
      <c r="J43" s="148" t="s">
        <v>680</v>
      </c>
      <c r="K43" s="148"/>
      <c r="L43" s="148" t="s">
        <v>1214</v>
      </c>
      <c r="M43" s="148" t="s">
        <v>283</v>
      </c>
      <c r="N43" s="148"/>
      <c r="O43" s="148" t="s">
        <v>680</v>
      </c>
      <c r="P43" s="148"/>
      <c r="Q43" s="148" t="s">
        <v>1215</v>
      </c>
      <c r="R43" s="148" t="s">
        <v>675</v>
      </c>
      <c r="S43" s="148"/>
      <c r="T43" s="148" t="s">
        <v>675</v>
      </c>
      <c r="U43" s="148"/>
      <c r="V43" s="148" t="s">
        <v>1216</v>
      </c>
      <c r="W43" s="148" t="s">
        <v>935</v>
      </c>
      <c r="X43" s="148"/>
      <c r="Y43" s="148" t="s">
        <v>709</v>
      </c>
      <c r="Z43" s="148"/>
      <c r="AA43" s="148" t="s">
        <v>1217</v>
      </c>
      <c r="AB43" s="148" t="s">
        <v>680</v>
      </c>
      <c r="AC43" s="148"/>
      <c r="AD43" s="148" t="s">
        <v>680</v>
      </c>
      <c r="AE43" s="148"/>
      <c r="AF43" s="148" t="s">
        <v>1218</v>
      </c>
      <c r="AG43" s="148" t="s">
        <v>680</v>
      </c>
      <c r="AH43" s="148"/>
      <c r="AI43" s="148" t="s">
        <v>680</v>
      </c>
      <c r="AJ43" s="148"/>
      <c r="AK43" s="270" t="s">
        <v>1219</v>
      </c>
      <c r="AL43" s="148" t="s">
        <v>678</v>
      </c>
      <c r="AM43" s="148"/>
      <c r="AN43" s="148" t="s">
        <v>678</v>
      </c>
      <c r="AO43" s="270"/>
      <c r="AP43" s="148" t="s">
        <v>1220</v>
      </c>
      <c r="AQ43" s="148" t="s">
        <v>680</v>
      </c>
      <c r="AR43" s="148" t="s">
        <v>1221</v>
      </c>
      <c r="AS43" s="148" t="s">
        <v>682</v>
      </c>
      <c r="AT43" s="148"/>
      <c r="AU43" s="148" t="s">
        <v>682</v>
      </c>
      <c r="AV43" s="128"/>
      <c r="AW43" s="146" t="s">
        <v>1222</v>
      </c>
      <c r="AX43" s="128" t="s">
        <v>924</v>
      </c>
      <c r="AY43" s="127"/>
      <c r="AZ43" s="147" t="s">
        <v>924</v>
      </c>
      <c r="BA43" s="146" t="s">
        <v>1223</v>
      </c>
      <c r="BB43" s="128" t="s">
        <v>867</v>
      </c>
      <c r="BC43" s="127"/>
      <c r="BD43" s="318"/>
      <c r="BE43" s="148" t="s">
        <v>867</v>
      </c>
      <c r="BF43" s="318"/>
      <c r="BG43" s="318" t="s">
        <v>693</v>
      </c>
      <c r="BH43" s="318"/>
      <c r="BI43" s="383" t="s">
        <v>680</v>
      </c>
      <c r="BJ43" s="336"/>
      <c r="BK43" s="335" t="s">
        <v>1224</v>
      </c>
      <c r="BL43" s="337"/>
      <c r="BM43" s="337"/>
      <c r="BN43" s="403" t="s">
        <v>1225</v>
      </c>
      <c r="BO43" s="391" t="s">
        <v>1226</v>
      </c>
      <c r="BP43" s="128"/>
      <c r="BQ43" s="148" t="str">
        <f t="shared" si="16"/>
        <v>✓</v>
      </c>
      <c r="BR43" s="148" t="str">
        <f t="shared" si="17"/>
        <v>✓</v>
      </c>
      <c r="BS43" s="148" t="str">
        <f t="shared" si="18"/>
        <v>✓✓✓</v>
      </c>
      <c r="BT43" s="148" t="str">
        <f t="shared" si="19"/>
        <v>x</v>
      </c>
      <c r="BU43" s="148" t="str">
        <f t="shared" si="20"/>
        <v>✓</v>
      </c>
      <c r="BV43" s="148" t="str">
        <f t="shared" si="21"/>
        <v>✓</v>
      </c>
      <c r="BW43" s="148" t="str">
        <f t="shared" si="22"/>
        <v>✓✓</v>
      </c>
      <c r="BX43" s="148" t="str">
        <f t="shared" si="25"/>
        <v>-</v>
      </c>
      <c r="BY43" s="148" t="str">
        <f t="shared" si="26"/>
        <v>&lt;=3 years</v>
      </c>
      <c r="BZ43" s="148" t="str">
        <f t="shared" si="27"/>
        <v>Small</v>
      </c>
      <c r="CA43" s="148" t="str">
        <f t="shared" si="28"/>
        <v>Y</v>
      </c>
      <c r="CB43" s="148" t="str">
        <f t="shared" si="29"/>
        <v>✓</v>
      </c>
      <c r="CD43" s="150">
        <f>IFERROR(INDEX('Legend and scoring'!$I$4:$I$8,MATCH('MCA all innovations'!BQ43,'Legend and scoring'!$H$4:$H$8,0),1),0)</f>
        <v>1</v>
      </c>
      <c r="CE43" s="150">
        <f>IFERROR(INDEX('Legend and scoring'!$I$4:$I$8,MATCH('MCA all innovations'!BR43,'Legend and scoring'!$H$4:$H$8,0),1),0)</f>
        <v>1</v>
      </c>
      <c r="CF43" s="150">
        <f>IFERROR(INDEX('Legend and scoring'!$I$4:$I$8,MATCH('MCA all innovations'!BS43,'Legend and scoring'!$H$4:$H$8,0),1),0)</f>
        <v>3</v>
      </c>
      <c r="CG43" s="150">
        <f>IFERROR(INDEX('Legend and scoring'!$I$19:$I$23,MATCH('MCA all innovations'!BT43,'Legend and scoring'!$H$19:$H$23,0),1),0)</f>
        <v>0.75</v>
      </c>
      <c r="CH43" s="150">
        <f>IFERROR(INDEX('Legend and scoring'!$I$4:$I$8,MATCH('MCA all innovations'!BU43,'Legend and scoring'!$H$4:$H$8,0),1),0)</f>
        <v>1</v>
      </c>
      <c r="CI43" s="150">
        <f>IFERROR(INDEX('Legend and scoring'!$I$10:$I$17,MATCH('MCA all innovations'!BV43,'Legend and scoring'!$H$10:$H$17,0),1),0)</f>
        <v>1</v>
      </c>
      <c r="CJ43" s="150">
        <f>IFERROR(INDEX('Legend and scoring'!$I$10:$I$17,MATCH('MCA all innovations'!BW43,'Legend and scoring'!$H$10:$H$17,0),1),0)</f>
        <v>2</v>
      </c>
      <c r="CK43" s="157">
        <f>IFERROR(INDEX('Legend and scoring'!$I$25:$I$28,MATCH('MCA all innovations'!BX43,'Legend and scoring'!$H$25:$H$28,0),1),0)</f>
        <v>1</v>
      </c>
      <c r="CL43" s="160"/>
      <c r="CM43" s="163">
        <f t="shared" si="23"/>
        <v>3.75</v>
      </c>
      <c r="CN43" s="164"/>
      <c r="CO43" s="163">
        <f t="shared" si="30"/>
        <v>32</v>
      </c>
      <c r="CP43" s="163">
        <f t="shared" si="24"/>
        <v>14</v>
      </c>
      <c r="CQ43"/>
      <c r="CR43"/>
    </row>
    <row r="44" spans="1:96" s="149" customFormat="1" ht="15" customHeight="1" x14ac:dyDescent="0.75">
      <c r="A44" s="144">
        <v>37</v>
      </c>
      <c r="B44" s="153" t="s">
        <v>398</v>
      </c>
      <c r="C44" s="148" t="s">
        <v>1227</v>
      </c>
      <c r="D44" s="383" t="s">
        <v>368</v>
      </c>
      <c r="E44" s="383" t="s">
        <v>394</v>
      </c>
      <c r="F44" s="148" t="s">
        <v>1212</v>
      </c>
      <c r="G44" s="148" t="s">
        <v>1228</v>
      </c>
      <c r="H44" s="148" t="s">
        <v>680</v>
      </c>
      <c r="I44" s="148"/>
      <c r="J44" s="148" t="s">
        <v>680</v>
      </c>
      <c r="K44" s="148"/>
      <c r="L44" s="148" t="s">
        <v>1214</v>
      </c>
      <c r="M44" s="148" t="s">
        <v>283</v>
      </c>
      <c r="N44" s="148"/>
      <c r="O44" s="148" t="s">
        <v>680</v>
      </c>
      <c r="P44" s="148"/>
      <c r="Q44" s="148" t="s">
        <v>1215</v>
      </c>
      <c r="R44" s="148" t="s">
        <v>678</v>
      </c>
      <c r="S44" s="148"/>
      <c r="T44" s="148" t="s">
        <v>678</v>
      </c>
      <c r="U44" s="148"/>
      <c r="V44" s="148" t="s">
        <v>1216</v>
      </c>
      <c r="W44" s="148" t="s">
        <v>935</v>
      </c>
      <c r="X44" s="148"/>
      <c r="Y44" s="148" t="s">
        <v>709</v>
      </c>
      <c r="Z44" s="148"/>
      <c r="AA44" s="148" t="s">
        <v>1229</v>
      </c>
      <c r="AB44" s="148" t="s">
        <v>678</v>
      </c>
      <c r="AC44" s="148"/>
      <c r="AD44" s="148" t="s">
        <v>678</v>
      </c>
      <c r="AE44" s="148"/>
      <c r="AF44" s="148" t="s">
        <v>1230</v>
      </c>
      <c r="AG44" s="148" t="s">
        <v>283</v>
      </c>
      <c r="AH44" s="148"/>
      <c r="AI44" s="148" t="s">
        <v>283</v>
      </c>
      <c r="AJ44" s="148"/>
      <c r="AK44" s="270" t="s">
        <v>1219</v>
      </c>
      <c r="AL44" s="148" t="s">
        <v>678</v>
      </c>
      <c r="AM44" s="148"/>
      <c r="AN44" s="148" t="s">
        <v>678</v>
      </c>
      <c r="AO44" s="270"/>
      <c r="AP44" s="148" t="s">
        <v>1220</v>
      </c>
      <c r="AQ44" s="148" t="s">
        <v>680</v>
      </c>
      <c r="AR44" s="148" t="s">
        <v>1221</v>
      </c>
      <c r="AS44" s="148" t="s">
        <v>682</v>
      </c>
      <c r="AT44" s="148"/>
      <c r="AU44" s="148" t="s">
        <v>682</v>
      </c>
      <c r="AV44" s="128"/>
      <c r="AW44" s="146" t="s">
        <v>1231</v>
      </c>
      <c r="AX44" s="128" t="s">
        <v>924</v>
      </c>
      <c r="AY44" s="127"/>
      <c r="AZ44" s="147" t="s">
        <v>924</v>
      </c>
      <c r="BA44" s="146" t="s">
        <v>1223</v>
      </c>
      <c r="BB44" s="128" t="s">
        <v>867</v>
      </c>
      <c r="BC44" s="127"/>
      <c r="BD44" s="318"/>
      <c r="BE44" s="148" t="s">
        <v>867</v>
      </c>
      <c r="BF44" s="318"/>
      <c r="BG44" s="318" t="s">
        <v>693</v>
      </c>
      <c r="BH44" s="318"/>
      <c r="BI44" s="383" t="s">
        <v>680</v>
      </c>
      <c r="BJ44" s="336"/>
      <c r="BK44" s="335"/>
      <c r="BL44" s="337"/>
      <c r="BM44" s="337"/>
      <c r="BN44" s="391"/>
      <c r="BO44" s="391"/>
      <c r="BP44" s="128"/>
      <c r="BQ44" s="148" t="str">
        <f t="shared" si="16"/>
        <v>✓</v>
      </c>
      <c r="BR44" s="148" t="str">
        <f t="shared" si="17"/>
        <v>✓</v>
      </c>
      <c r="BS44" s="148" t="str">
        <f t="shared" si="18"/>
        <v>✓✓</v>
      </c>
      <c r="BT44" s="148" t="str">
        <f t="shared" si="19"/>
        <v>x</v>
      </c>
      <c r="BU44" s="148" t="str">
        <f t="shared" si="20"/>
        <v>✓✓</v>
      </c>
      <c r="BV44" s="148" t="str">
        <f t="shared" si="21"/>
        <v>?</v>
      </c>
      <c r="BW44" s="148" t="str">
        <f t="shared" si="22"/>
        <v>✓✓</v>
      </c>
      <c r="BX44" s="148" t="str">
        <f t="shared" si="25"/>
        <v>-</v>
      </c>
      <c r="BY44" s="148" t="str">
        <f t="shared" si="26"/>
        <v>&lt;=3 years</v>
      </c>
      <c r="BZ44" s="148" t="str">
        <f t="shared" si="27"/>
        <v>Small</v>
      </c>
      <c r="CA44" s="148" t="str">
        <f t="shared" si="28"/>
        <v>Y</v>
      </c>
      <c r="CB44" s="148" t="str">
        <f t="shared" si="29"/>
        <v>✓</v>
      </c>
      <c r="CD44" s="150">
        <f>IFERROR(INDEX('Legend and scoring'!$I$4:$I$8,MATCH('MCA all innovations'!BQ44,'Legend and scoring'!$H$4:$H$8,0),1),0)</f>
        <v>1</v>
      </c>
      <c r="CE44" s="150">
        <f>IFERROR(INDEX('Legend and scoring'!$I$4:$I$8,MATCH('MCA all innovations'!BR44,'Legend and scoring'!$H$4:$H$8,0),1),0)</f>
        <v>1</v>
      </c>
      <c r="CF44" s="150">
        <f>IFERROR(INDEX('Legend and scoring'!$I$4:$I$8,MATCH('MCA all innovations'!BS44,'Legend and scoring'!$H$4:$H$8,0),1),0)</f>
        <v>2</v>
      </c>
      <c r="CG44" s="150">
        <f>IFERROR(INDEX('Legend and scoring'!$I$19:$I$23,MATCH('MCA all innovations'!BT44,'Legend and scoring'!$H$19:$H$23,0),1),0)</f>
        <v>0.75</v>
      </c>
      <c r="CH44" s="150">
        <f>IFERROR(INDEX('Legend and scoring'!$I$4:$I$8,MATCH('MCA all innovations'!BU44,'Legend and scoring'!$H$4:$H$8,0),1),0)</f>
        <v>2</v>
      </c>
      <c r="CI44" s="150">
        <f>IFERROR(INDEX('Legend and scoring'!$I$10:$I$17,MATCH('MCA all innovations'!BV44,'Legend and scoring'!$H$10:$H$17,0),1),0)</f>
        <v>-1</v>
      </c>
      <c r="CJ44" s="150">
        <f>IFERROR(INDEX('Legend and scoring'!$I$10:$I$17,MATCH('MCA all innovations'!BW44,'Legend and scoring'!$H$10:$H$17,0),1),0)</f>
        <v>2</v>
      </c>
      <c r="CK44" s="157">
        <f>IFERROR(INDEX('Legend and scoring'!$I$25:$I$28,MATCH('MCA all innovations'!BX44,'Legend and scoring'!$H$25:$H$28,0),1),0)</f>
        <v>1</v>
      </c>
      <c r="CL44" s="160"/>
      <c r="CM44" s="163">
        <f t="shared" si="23"/>
        <v>3</v>
      </c>
      <c r="CN44" s="164"/>
      <c r="CO44" s="163">
        <f t="shared" si="30"/>
        <v>34</v>
      </c>
      <c r="CP44" s="163">
        <f t="shared" si="24"/>
        <v>16</v>
      </c>
      <c r="CQ44"/>
      <c r="CR44"/>
    </row>
    <row r="45" spans="1:96" s="149" customFormat="1" ht="15" customHeight="1" x14ac:dyDescent="0.75">
      <c r="A45" s="144">
        <v>38</v>
      </c>
      <c r="B45" s="152" t="s">
        <v>399</v>
      </c>
      <c r="C45" s="148" t="s">
        <v>1232</v>
      </c>
      <c r="D45" s="383" t="s">
        <v>360</v>
      </c>
      <c r="E45" s="383" t="s">
        <v>400</v>
      </c>
      <c r="F45" s="148" t="s">
        <v>401</v>
      </c>
      <c r="G45" s="148" t="s">
        <v>1233</v>
      </c>
      <c r="H45" s="148" t="s">
        <v>680</v>
      </c>
      <c r="I45" s="148"/>
      <c r="J45" s="148" t="s">
        <v>680</v>
      </c>
      <c r="K45" s="148"/>
      <c r="L45" s="148" t="s">
        <v>1234</v>
      </c>
      <c r="M45" s="148" t="s">
        <v>682</v>
      </c>
      <c r="N45" s="148"/>
      <c r="O45" s="148" t="s">
        <v>682</v>
      </c>
      <c r="P45" s="148"/>
      <c r="Q45" s="148" t="s">
        <v>1235</v>
      </c>
      <c r="R45" s="148" t="s">
        <v>680</v>
      </c>
      <c r="S45" s="148"/>
      <c r="T45" s="148" t="s">
        <v>680</v>
      </c>
      <c r="U45" s="148"/>
      <c r="V45" s="148" t="s">
        <v>1236</v>
      </c>
      <c r="W45" s="148" t="s">
        <v>682</v>
      </c>
      <c r="X45" s="148"/>
      <c r="Y45" s="148" t="s">
        <v>682</v>
      </c>
      <c r="Z45" s="148"/>
      <c r="AA45" s="148" t="s">
        <v>1237</v>
      </c>
      <c r="AB45" s="148" t="s">
        <v>680</v>
      </c>
      <c r="AC45" s="148"/>
      <c r="AD45" s="148" t="s">
        <v>680</v>
      </c>
      <c r="AE45" s="148"/>
      <c r="AF45" s="148" t="s">
        <v>1238</v>
      </c>
      <c r="AG45" s="148" t="s">
        <v>682</v>
      </c>
      <c r="AH45" s="148"/>
      <c r="AI45" s="148" t="s">
        <v>682</v>
      </c>
      <c r="AJ45" s="148"/>
      <c r="AK45" s="270" t="s">
        <v>1239</v>
      </c>
      <c r="AL45" s="148" t="s">
        <v>682</v>
      </c>
      <c r="AM45" s="148"/>
      <c r="AN45" s="148" t="s">
        <v>682</v>
      </c>
      <c r="AO45" s="270"/>
      <c r="AP45" s="148" t="s">
        <v>1240</v>
      </c>
      <c r="AQ45" s="148" t="s">
        <v>678</v>
      </c>
      <c r="AR45" s="148" t="s">
        <v>1241</v>
      </c>
      <c r="AS45" s="148" t="s">
        <v>682</v>
      </c>
      <c r="AT45" s="148"/>
      <c r="AU45" s="148" t="s">
        <v>682</v>
      </c>
      <c r="AV45" s="128"/>
      <c r="AW45" s="146" t="s">
        <v>1242</v>
      </c>
      <c r="AX45" s="128" t="s">
        <v>690</v>
      </c>
      <c r="AY45" s="127" t="s">
        <v>1243</v>
      </c>
      <c r="AZ45" s="147" t="s">
        <v>732</v>
      </c>
      <c r="BA45" s="146" t="s">
        <v>1223</v>
      </c>
      <c r="BB45" s="128" t="s">
        <v>867</v>
      </c>
      <c r="BC45" s="127" t="s">
        <v>1244</v>
      </c>
      <c r="BD45" s="318"/>
      <c r="BE45" s="148" t="s">
        <v>867</v>
      </c>
      <c r="BF45" s="318" t="s">
        <v>1244</v>
      </c>
      <c r="BG45" s="318" t="s">
        <v>693</v>
      </c>
      <c r="BH45" s="318" t="s">
        <v>1244</v>
      </c>
      <c r="BI45" s="383" t="s">
        <v>680</v>
      </c>
      <c r="BJ45" s="336" t="s">
        <v>1245</v>
      </c>
      <c r="BK45" s="335" t="s">
        <v>1246</v>
      </c>
      <c r="BL45" s="337"/>
      <c r="BM45" s="337"/>
      <c r="BN45" s="403" t="s">
        <v>1247</v>
      </c>
      <c r="BO45" s="390" t="s">
        <v>1248</v>
      </c>
      <c r="BP45" s="128"/>
      <c r="BQ45" s="148" t="str">
        <f t="shared" si="16"/>
        <v>✓</v>
      </c>
      <c r="BR45" s="148" t="str">
        <f t="shared" si="17"/>
        <v>-</v>
      </c>
      <c r="BS45" s="148" t="str">
        <f t="shared" si="18"/>
        <v>✓</v>
      </c>
      <c r="BT45" s="148" t="str">
        <f t="shared" si="19"/>
        <v>-</v>
      </c>
      <c r="BU45" s="148" t="str">
        <f t="shared" si="20"/>
        <v>✓</v>
      </c>
      <c r="BV45" s="148" t="str">
        <f t="shared" si="21"/>
        <v>-</v>
      </c>
      <c r="BW45" s="148" t="str">
        <f t="shared" si="22"/>
        <v>-</v>
      </c>
      <c r="BX45" s="148" t="str">
        <f t="shared" si="25"/>
        <v>-</v>
      </c>
      <c r="BY45" s="148" t="str">
        <f t="shared" si="26"/>
        <v>&gt; 5 years</v>
      </c>
      <c r="BZ45" s="148" t="str">
        <f t="shared" si="27"/>
        <v>Small</v>
      </c>
      <c r="CA45" s="148" t="str">
        <f t="shared" si="28"/>
        <v>Y</v>
      </c>
      <c r="CB45" s="148" t="str">
        <f t="shared" si="29"/>
        <v>✓</v>
      </c>
      <c r="CD45" s="150">
        <f>IFERROR(INDEX('Legend and scoring'!$I$4:$I$8,MATCH('MCA all innovations'!BQ45,'Legend and scoring'!$H$4:$H$8,0),1),0)</f>
        <v>1</v>
      </c>
      <c r="CE45" s="150">
        <f>IFERROR(INDEX('Legend and scoring'!$I$4:$I$8,MATCH('MCA all innovations'!BR45,'Legend and scoring'!$H$4:$H$8,0),1),0)</f>
        <v>0</v>
      </c>
      <c r="CF45" s="150">
        <f>IFERROR(INDEX('Legend and scoring'!$I$4:$I$8,MATCH('MCA all innovations'!BS45,'Legend and scoring'!$H$4:$H$8,0),1),0)</f>
        <v>1</v>
      </c>
      <c r="CG45" s="150">
        <f>IFERROR(INDEX('Legend and scoring'!$I$19:$I$23,MATCH('MCA all innovations'!BT45,'Legend and scoring'!$H$19:$H$23,0),1),0)</f>
        <v>1</v>
      </c>
      <c r="CH45" s="150">
        <f>IFERROR(INDEX('Legend and scoring'!$I$4:$I$8,MATCH('MCA all innovations'!BU45,'Legend and scoring'!$H$4:$H$8,0),1),0)</f>
        <v>1</v>
      </c>
      <c r="CI45" s="150">
        <f>IFERROR(INDEX('Legend and scoring'!$I$10:$I$17,MATCH('MCA all innovations'!BV45,'Legend and scoring'!$H$10:$H$17,0),1),0)</f>
        <v>0</v>
      </c>
      <c r="CJ45" s="150">
        <f>IFERROR(INDEX('Legend and scoring'!$I$10:$I$17,MATCH('MCA all innovations'!BW45,'Legend and scoring'!$H$10:$H$17,0),1),0)</f>
        <v>0</v>
      </c>
      <c r="CK45" s="157">
        <f>IFERROR(INDEX('Legend and scoring'!$I$25:$I$28,MATCH('MCA all innovations'!BX45,'Legend and scoring'!$H$25:$H$28,0),1),0)</f>
        <v>1</v>
      </c>
      <c r="CL45" s="160"/>
      <c r="CM45" s="163">
        <f t="shared" si="23"/>
        <v>2</v>
      </c>
      <c r="CN45" s="164"/>
      <c r="CO45" s="163">
        <f t="shared" si="30"/>
        <v>42</v>
      </c>
      <c r="CP45" s="163">
        <f t="shared" si="24"/>
        <v>19</v>
      </c>
      <c r="CQ45"/>
      <c r="CR45"/>
    </row>
    <row r="46" spans="1:96" s="149" customFormat="1" ht="15" customHeight="1" x14ac:dyDescent="0.75">
      <c r="A46" s="144">
        <v>39</v>
      </c>
      <c r="B46" s="152" t="s">
        <v>405</v>
      </c>
      <c r="C46" s="148" t="s">
        <v>1249</v>
      </c>
      <c r="D46" s="383" t="s">
        <v>368</v>
      </c>
      <c r="E46" s="383" t="s">
        <v>400</v>
      </c>
      <c r="F46" s="148" t="s">
        <v>406</v>
      </c>
      <c r="G46" s="148" t="s">
        <v>1250</v>
      </c>
      <c r="H46" s="148" t="s">
        <v>675</v>
      </c>
      <c r="I46" s="148"/>
      <c r="J46" s="148" t="s">
        <v>675</v>
      </c>
      <c r="K46" s="148"/>
      <c r="L46" s="148" t="s">
        <v>1251</v>
      </c>
      <c r="M46" s="148" t="s">
        <v>682</v>
      </c>
      <c r="N46" s="148"/>
      <c r="O46" s="148" t="s">
        <v>682</v>
      </c>
      <c r="P46" s="148"/>
      <c r="Q46" s="148" t="s">
        <v>1235</v>
      </c>
      <c r="R46" s="148" t="s">
        <v>678</v>
      </c>
      <c r="S46" s="148"/>
      <c r="T46" s="148" t="s">
        <v>678</v>
      </c>
      <c r="U46" s="148"/>
      <c r="V46" s="148" t="s">
        <v>1252</v>
      </c>
      <c r="W46" s="148" t="s">
        <v>709</v>
      </c>
      <c r="X46" s="148"/>
      <c r="Y46" s="148" t="s">
        <v>709</v>
      </c>
      <c r="Z46" s="148"/>
      <c r="AA46" s="148" t="s">
        <v>1253</v>
      </c>
      <c r="AB46" s="148" t="s">
        <v>678</v>
      </c>
      <c r="AC46" s="148"/>
      <c r="AD46" s="148" t="s">
        <v>678</v>
      </c>
      <c r="AE46" s="148"/>
      <c r="AF46" s="148" t="s">
        <v>1238</v>
      </c>
      <c r="AG46" s="148" t="s">
        <v>682</v>
      </c>
      <c r="AH46" s="148"/>
      <c r="AI46" s="148" t="s">
        <v>682</v>
      </c>
      <c r="AJ46" s="148"/>
      <c r="AK46" s="270" t="s">
        <v>1239</v>
      </c>
      <c r="AL46" s="148" t="s">
        <v>682</v>
      </c>
      <c r="AM46" s="148"/>
      <c r="AN46" s="148" t="s">
        <v>682</v>
      </c>
      <c r="AO46" s="270"/>
      <c r="AP46" s="148" t="s">
        <v>1240</v>
      </c>
      <c r="AQ46" s="148" t="s">
        <v>678</v>
      </c>
      <c r="AR46" s="148" t="s">
        <v>1254</v>
      </c>
      <c r="AS46" s="148" t="s">
        <v>682</v>
      </c>
      <c r="AT46" s="148"/>
      <c r="AU46" s="148" t="s">
        <v>682</v>
      </c>
      <c r="AV46" s="128"/>
      <c r="AW46" s="146" t="s">
        <v>1242</v>
      </c>
      <c r="AX46" s="128" t="s">
        <v>690</v>
      </c>
      <c r="AY46" s="127"/>
      <c r="AZ46" s="147" t="s">
        <v>690</v>
      </c>
      <c r="BA46" s="146" t="s">
        <v>1223</v>
      </c>
      <c r="BB46" s="128" t="s">
        <v>867</v>
      </c>
      <c r="BC46" s="127"/>
      <c r="BD46" s="318"/>
      <c r="BE46" s="148" t="s">
        <v>867</v>
      </c>
      <c r="BF46" s="318"/>
      <c r="BG46" s="318" t="s">
        <v>693</v>
      </c>
      <c r="BH46" s="318"/>
      <c r="BI46" s="383" t="s">
        <v>680</v>
      </c>
      <c r="BJ46" s="336" t="s">
        <v>1245</v>
      </c>
      <c r="BK46" s="335" t="s">
        <v>1246</v>
      </c>
      <c r="BL46" s="337"/>
      <c r="BM46" s="337"/>
      <c r="BN46" s="391"/>
      <c r="BO46" s="390"/>
      <c r="BP46" s="128"/>
      <c r="BQ46" s="148" t="str">
        <f t="shared" si="16"/>
        <v>✓✓✓</v>
      </c>
      <c r="BR46" s="148" t="str">
        <f t="shared" si="17"/>
        <v>-</v>
      </c>
      <c r="BS46" s="148" t="str">
        <f t="shared" si="18"/>
        <v>✓✓</v>
      </c>
      <c r="BT46" s="148" t="str">
        <f t="shared" si="19"/>
        <v>x</v>
      </c>
      <c r="BU46" s="148" t="str">
        <f t="shared" si="20"/>
        <v>✓✓</v>
      </c>
      <c r="BV46" s="148" t="str">
        <f t="shared" si="21"/>
        <v>-</v>
      </c>
      <c r="BW46" s="148" t="str">
        <f t="shared" si="22"/>
        <v>-</v>
      </c>
      <c r="BX46" s="148" t="str">
        <f t="shared" si="25"/>
        <v>-</v>
      </c>
      <c r="BY46" s="148" t="str">
        <f t="shared" si="26"/>
        <v>3-5 years</v>
      </c>
      <c r="BZ46" s="148" t="str">
        <f t="shared" si="27"/>
        <v>Small</v>
      </c>
      <c r="CA46" s="148" t="str">
        <f t="shared" si="28"/>
        <v>Y</v>
      </c>
      <c r="CB46" s="148" t="str">
        <f t="shared" si="29"/>
        <v>✓</v>
      </c>
      <c r="CD46" s="150">
        <f>IFERROR(INDEX('Legend and scoring'!$I$4:$I$8,MATCH('MCA all innovations'!BQ46,'Legend and scoring'!$H$4:$H$8,0),1),0)</f>
        <v>3</v>
      </c>
      <c r="CE46" s="150">
        <f>IFERROR(INDEX('Legend and scoring'!$I$4:$I$8,MATCH('MCA all innovations'!BR46,'Legend and scoring'!$H$4:$H$8,0),1),0)</f>
        <v>0</v>
      </c>
      <c r="CF46" s="150">
        <f>IFERROR(INDEX('Legend and scoring'!$I$4:$I$8,MATCH('MCA all innovations'!BS46,'Legend and scoring'!$H$4:$H$8,0),1),0)</f>
        <v>2</v>
      </c>
      <c r="CG46" s="150">
        <f>IFERROR(INDEX('Legend and scoring'!$I$19:$I$23,MATCH('MCA all innovations'!BT46,'Legend and scoring'!$H$19:$H$23,0),1),0)</f>
        <v>0.75</v>
      </c>
      <c r="CH46" s="150">
        <f>IFERROR(INDEX('Legend and scoring'!$I$4:$I$8,MATCH('MCA all innovations'!BU46,'Legend and scoring'!$H$4:$H$8,0),1),0)</f>
        <v>2</v>
      </c>
      <c r="CI46" s="150">
        <f>IFERROR(INDEX('Legend and scoring'!$I$10:$I$17,MATCH('MCA all innovations'!BV46,'Legend and scoring'!$H$10:$H$17,0),1),0)</f>
        <v>0</v>
      </c>
      <c r="CJ46" s="150">
        <f>IFERROR(INDEX('Legend and scoring'!$I$10:$I$17,MATCH('MCA all innovations'!BW46,'Legend and scoring'!$H$10:$H$17,0),1),0)</f>
        <v>0</v>
      </c>
      <c r="CK46" s="157">
        <f>IFERROR(INDEX('Legend and scoring'!$I$25:$I$28,MATCH('MCA all innovations'!BX46,'Legend and scoring'!$H$25:$H$28,0),1),0)</f>
        <v>1</v>
      </c>
      <c r="CL46" s="160"/>
      <c r="CM46" s="163">
        <f t="shared" si="23"/>
        <v>3.75</v>
      </c>
      <c r="CN46" s="164"/>
      <c r="CO46" s="163">
        <f t="shared" si="30"/>
        <v>32</v>
      </c>
      <c r="CP46" s="163">
        <f t="shared" si="24"/>
        <v>14</v>
      </c>
      <c r="CQ46"/>
      <c r="CR46"/>
    </row>
    <row r="47" spans="1:96" s="149" customFormat="1" ht="15" customHeight="1" x14ac:dyDescent="0.75">
      <c r="A47" s="144">
        <v>40</v>
      </c>
      <c r="B47" s="152" t="s">
        <v>407</v>
      </c>
      <c r="C47" s="148" t="s">
        <v>1255</v>
      </c>
      <c r="D47" s="383" t="s">
        <v>360</v>
      </c>
      <c r="E47" s="383" t="s">
        <v>408</v>
      </c>
      <c r="F47" s="148" t="s">
        <v>409</v>
      </c>
      <c r="G47" s="148" t="s">
        <v>1256</v>
      </c>
      <c r="H47" s="148" t="s">
        <v>283</v>
      </c>
      <c r="I47" s="148"/>
      <c r="J47" s="148" t="s">
        <v>680</v>
      </c>
      <c r="K47" s="148"/>
      <c r="L47" s="148" t="s">
        <v>1257</v>
      </c>
      <c r="M47" s="148" t="s">
        <v>682</v>
      </c>
      <c r="N47" s="148"/>
      <c r="O47" s="148" t="s">
        <v>682</v>
      </c>
      <c r="P47" s="148"/>
      <c r="Q47" s="148" t="s">
        <v>1258</v>
      </c>
      <c r="R47" s="148" t="s">
        <v>680</v>
      </c>
      <c r="S47" s="148"/>
      <c r="T47" s="148" t="s">
        <v>680</v>
      </c>
      <c r="U47" s="148"/>
      <c r="V47" s="148" t="s">
        <v>1259</v>
      </c>
      <c r="W47" s="148" t="s">
        <v>709</v>
      </c>
      <c r="X47" s="148"/>
      <c r="Y47" s="148" t="s">
        <v>709</v>
      </c>
      <c r="Z47" s="148"/>
      <c r="AA47" s="148" t="s">
        <v>1260</v>
      </c>
      <c r="AB47" s="148" t="s">
        <v>283</v>
      </c>
      <c r="AC47" s="148"/>
      <c r="AD47" s="148" t="s">
        <v>283</v>
      </c>
      <c r="AE47" s="148"/>
      <c r="AF47" s="148" t="s">
        <v>1261</v>
      </c>
      <c r="AG47" s="148" t="s">
        <v>680</v>
      </c>
      <c r="AH47" s="148"/>
      <c r="AI47" s="148" t="s">
        <v>680</v>
      </c>
      <c r="AJ47" s="148"/>
      <c r="AK47" s="270" t="s">
        <v>1262</v>
      </c>
      <c r="AL47" s="148" t="s">
        <v>709</v>
      </c>
      <c r="AM47" s="148"/>
      <c r="AN47" s="148" t="s">
        <v>709</v>
      </c>
      <c r="AO47" s="270"/>
      <c r="AP47" s="148" t="s">
        <v>1263</v>
      </c>
      <c r="AQ47" s="148" t="s">
        <v>709</v>
      </c>
      <c r="AR47" s="148" t="s">
        <v>1264</v>
      </c>
      <c r="AS47" s="148" t="s">
        <v>682</v>
      </c>
      <c r="AT47" s="148"/>
      <c r="AU47" s="148" t="s">
        <v>682</v>
      </c>
      <c r="AV47" s="128"/>
      <c r="AW47" s="146" t="s">
        <v>1265</v>
      </c>
      <c r="AX47" s="128" t="s">
        <v>789</v>
      </c>
      <c r="AY47" s="127"/>
      <c r="AZ47" s="147" t="s">
        <v>690</v>
      </c>
      <c r="BA47" s="146" t="s">
        <v>1223</v>
      </c>
      <c r="BB47" s="128" t="s">
        <v>867</v>
      </c>
      <c r="BC47" s="127"/>
      <c r="BD47" s="318"/>
      <c r="BE47" s="148" t="s">
        <v>867</v>
      </c>
      <c r="BF47" s="318"/>
      <c r="BG47" s="318" t="s">
        <v>693</v>
      </c>
      <c r="BH47" s="318"/>
      <c r="BI47" s="383" t="s">
        <v>680</v>
      </c>
      <c r="BJ47" s="336"/>
      <c r="BK47" s="335" t="s">
        <v>1266</v>
      </c>
      <c r="BL47" s="337"/>
      <c r="BM47" s="337"/>
      <c r="BN47" s="403" t="s">
        <v>1267</v>
      </c>
      <c r="BO47" s="384" t="s">
        <v>1268</v>
      </c>
      <c r="BP47" s="128"/>
      <c r="BQ47" s="148" t="str">
        <f t="shared" si="16"/>
        <v>✓</v>
      </c>
      <c r="BR47" s="148" t="str">
        <f t="shared" si="17"/>
        <v>-</v>
      </c>
      <c r="BS47" s="148" t="str">
        <f t="shared" si="18"/>
        <v>✓</v>
      </c>
      <c r="BT47" s="148" t="str">
        <f t="shared" si="19"/>
        <v>x</v>
      </c>
      <c r="BU47" s="148" t="str">
        <f t="shared" si="20"/>
        <v>?</v>
      </c>
      <c r="BV47" s="148" t="str">
        <f t="shared" si="21"/>
        <v>✓</v>
      </c>
      <c r="BW47" s="148" t="str">
        <f t="shared" si="22"/>
        <v>x</v>
      </c>
      <c r="BX47" s="148" t="str">
        <f t="shared" si="25"/>
        <v>-</v>
      </c>
      <c r="BY47" s="148" t="str">
        <f t="shared" si="26"/>
        <v>3-5 years</v>
      </c>
      <c r="BZ47" s="148" t="str">
        <f t="shared" si="27"/>
        <v>Small</v>
      </c>
      <c r="CA47" s="148" t="str">
        <f t="shared" si="28"/>
        <v>Y</v>
      </c>
      <c r="CB47" s="148" t="str">
        <f t="shared" si="29"/>
        <v>✓</v>
      </c>
      <c r="CD47" s="150">
        <f>IFERROR(INDEX('Legend and scoring'!$I$4:$I$8,MATCH('MCA all innovations'!BQ47,'Legend and scoring'!$H$4:$H$8,0),1),0)</f>
        <v>1</v>
      </c>
      <c r="CE47" s="150">
        <f>IFERROR(INDEX('Legend and scoring'!$I$4:$I$8,MATCH('MCA all innovations'!BR47,'Legend and scoring'!$H$4:$H$8,0),1),0)</f>
        <v>0</v>
      </c>
      <c r="CF47" s="150">
        <f>IFERROR(INDEX('Legend and scoring'!$I$4:$I$8,MATCH('MCA all innovations'!BS47,'Legend and scoring'!$H$4:$H$8,0),1),0)</f>
        <v>1</v>
      </c>
      <c r="CG47" s="150">
        <f>IFERROR(INDEX('Legend and scoring'!$I$19:$I$23,MATCH('MCA all innovations'!BT47,'Legend and scoring'!$H$19:$H$23,0),1),0)</f>
        <v>0.75</v>
      </c>
      <c r="CH47" s="150">
        <f>IFERROR(INDEX('Legend and scoring'!$I$4:$I$8,MATCH('MCA all innovations'!BU47,'Legend and scoring'!$H$4:$H$8,0),1),0)</f>
        <v>0</v>
      </c>
      <c r="CI47" s="150">
        <f>IFERROR(INDEX('Legend and scoring'!$I$10:$I$17,MATCH('MCA all innovations'!BV47,'Legend and scoring'!$H$10:$H$17,0),1),0)</f>
        <v>1</v>
      </c>
      <c r="CJ47" s="150">
        <f>IFERROR(INDEX('Legend and scoring'!$I$10:$I$17,MATCH('MCA all innovations'!BW47,'Legend and scoring'!$H$10:$H$17,0),1),0)</f>
        <v>-1</v>
      </c>
      <c r="CK47" s="157">
        <f>IFERROR(INDEX('Legend and scoring'!$I$25:$I$28,MATCH('MCA all innovations'!BX47,'Legend and scoring'!$H$25:$H$28,0),1),0)</f>
        <v>1</v>
      </c>
      <c r="CL47" s="160"/>
      <c r="CM47" s="163">
        <f t="shared" si="23"/>
        <v>1.5</v>
      </c>
      <c r="CN47" s="164"/>
      <c r="CO47" s="163">
        <f t="shared" si="30"/>
        <v>47</v>
      </c>
      <c r="CP47" s="163">
        <f t="shared" si="24"/>
        <v>22</v>
      </c>
      <c r="CQ47"/>
      <c r="CR47"/>
    </row>
    <row r="48" spans="1:96" s="149" customFormat="1" ht="15" customHeight="1" x14ac:dyDescent="0.75">
      <c r="A48" s="144">
        <v>41</v>
      </c>
      <c r="B48" s="152" t="s">
        <v>413</v>
      </c>
      <c r="C48" s="148" t="s">
        <v>1269</v>
      </c>
      <c r="D48" s="383" t="s">
        <v>368</v>
      </c>
      <c r="E48" s="383" t="s">
        <v>414</v>
      </c>
      <c r="F48" s="148" t="s">
        <v>409</v>
      </c>
      <c r="G48" s="148" t="s">
        <v>1256</v>
      </c>
      <c r="H48" s="148" t="s">
        <v>283</v>
      </c>
      <c r="I48" s="148"/>
      <c r="J48" s="148" t="s">
        <v>680</v>
      </c>
      <c r="K48" s="148"/>
      <c r="L48" s="148" t="s">
        <v>1257</v>
      </c>
      <c r="M48" s="148" t="s">
        <v>682</v>
      </c>
      <c r="N48" s="148"/>
      <c r="O48" s="148" t="s">
        <v>682</v>
      </c>
      <c r="P48" s="148"/>
      <c r="Q48" s="148" t="s">
        <v>1270</v>
      </c>
      <c r="R48" s="148" t="s">
        <v>680</v>
      </c>
      <c r="S48" s="148"/>
      <c r="T48" s="148" t="s">
        <v>680</v>
      </c>
      <c r="U48" s="148"/>
      <c r="V48" s="148" t="s">
        <v>1271</v>
      </c>
      <c r="W48" s="148" t="s">
        <v>682</v>
      </c>
      <c r="X48" s="148"/>
      <c r="Y48" s="148" t="s">
        <v>682</v>
      </c>
      <c r="Z48" s="148"/>
      <c r="AA48" s="148" t="s">
        <v>1260</v>
      </c>
      <c r="AB48" s="148" t="s">
        <v>283</v>
      </c>
      <c r="AC48" s="148"/>
      <c r="AD48" s="148" t="s">
        <v>283</v>
      </c>
      <c r="AE48" s="148"/>
      <c r="AF48" s="148" t="s">
        <v>1261</v>
      </c>
      <c r="AG48" s="148" t="s">
        <v>680</v>
      </c>
      <c r="AH48" s="148"/>
      <c r="AI48" s="148" t="s">
        <v>680</v>
      </c>
      <c r="AJ48" s="148"/>
      <c r="AK48" s="270" t="s">
        <v>1262</v>
      </c>
      <c r="AL48" s="148" t="s">
        <v>709</v>
      </c>
      <c r="AM48" s="148"/>
      <c r="AN48" s="148" t="s">
        <v>709</v>
      </c>
      <c r="AO48" s="270"/>
      <c r="AP48" s="148" t="s">
        <v>1263</v>
      </c>
      <c r="AQ48" s="148" t="s">
        <v>709</v>
      </c>
      <c r="AR48" s="148" t="s">
        <v>1264</v>
      </c>
      <c r="AS48" s="148" t="s">
        <v>682</v>
      </c>
      <c r="AT48" s="148"/>
      <c r="AU48" s="148" t="s">
        <v>682</v>
      </c>
      <c r="AV48" s="128"/>
      <c r="AW48" s="146" t="s">
        <v>1265</v>
      </c>
      <c r="AX48" s="128" t="s">
        <v>789</v>
      </c>
      <c r="AY48" s="127"/>
      <c r="AZ48" s="147" t="s">
        <v>690</v>
      </c>
      <c r="BA48" s="146" t="s">
        <v>1223</v>
      </c>
      <c r="BB48" s="128" t="s">
        <v>867</v>
      </c>
      <c r="BC48" s="127"/>
      <c r="BD48" s="318"/>
      <c r="BE48" s="148" t="s">
        <v>867</v>
      </c>
      <c r="BF48" s="318"/>
      <c r="BG48" s="318" t="s">
        <v>693</v>
      </c>
      <c r="BH48" s="318"/>
      <c r="BI48" s="383" t="s">
        <v>680</v>
      </c>
      <c r="BJ48" s="336"/>
      <c r="BK48" s="335" t="s">
        <v>1266</v>
      </c>
      <c r="BL48" s="337"/>
      <c r="BM48" s="337"/>
      <c r="BN48" s="391"/>
      <c r="BO48" s="384" t="s">
        <v>1268</v>
      </c>
      <c r="BP48" s="128"/>
      <c r="BQ48" s="148" t="str">
        <f t="shared" si="16"/>
        <v>✓</v>
      </c>
      <c r="BR48" s="148" t="str">
        <f t="shared" si="17"/>
        <v>-</v>
      </c>
      <c r="BS48" s="148" t="str">
        <f t="shared" si="18"/>
        <v>✓</v>
      </c>
      <c r="BT48" s="148" t="str">
        <f t="shared" si="19"/>
        <v>-</v>
      </c>
      <c r="BU48" s="148" t="str">
        <f t="shared" si="20"/>
        <v>?</v>
      </c>
      <c r="BV48" s="148" t="str">
        <f t="shared" si="21"/>
        <v>✓</v>
      </c>
      <c r="BW48" s="148" t="str">
        <f t="shared" si="22"/>
        <v>x</v>
      </c>
      <c r="BX48" s="148" t="str">
        <f t="shared" si="25"/>
        <v>-</v>
      </c>
      <c r="BY48" s="148" t="str">
        <f t="shared" si="26"/>
        <v>3-5 years</v>
      </c>
      <c r="BZ48" s="148" t="str">
        <f t="shared" si="27"/>
        <v>Small</v>
      </c>
      <c r="CA48" s="148" t="str">
        <f t="shared" si="28"/>
        <v>Y</v>
      </c>
      <c r="CB48" s="148" t="str">
        <f t="shared" si="29"/>
        <v>✓</v>
      </c>
      <c r="CD48" s="150">
        <f>IFERROR(INDEX('Legend and scoring'!$I$4:$I$8,MATCH('MCA all innovations'!BQ48,'Legend and scoring'!$H$4:$H$8,0),1),0)</f>
        <v>1</v>
      </c>
      <c r="CE48" s="150">
        <f>IFERROR(INDEX('Legend and scoring'!$I$4:$I$8,MATCH('MCA all innovations'!BR48,'Legend and scoring'!$H$4:$H$8,0),1),0)</f>
        <v>0</v>
      </c>
      <c r="CF48" s="150">
        <f>IFERROR(INDEX('Legend and scoring'!$I$4:$I$8,MATCH('MCA all innovations'!BS48,'Legend and scoring'!$H$4:$H$8,0),1),0)</f>
        <v>1</v>
      </c>
      <c r="CG48" s="150">
        <f>IFERROR(INDEX('Legend and scoring'!$I$19:$I$23,MATCH('MCA all innovations'!BT48,'Legend and scoring'!$H$19:$H$23,0),1),0)</f>
        <v>1</v>
      </c>
      <c r="CH48" s="150">
        <f>IFERROR(INDEX('Legend and scoring'!$I$4:$I$8,MATCH('MCA all innovations'!BU48,'Legend and scoring'!$H$4:$H$8,0),1),0)</f>
        <v>0</v>
      </c>
      <c r="CI48" s="150">
        <f>IFERROR(INDEX('Legend and scoring'!$I$10:$I$17,MATCH('MCA all innovations'!BV48,'Legend and scoring'!$H$10:$H$17,0),1),0)</f>
        <v>1</v>
      </c>
      <c r="CJ48" s="150">
        <f>IFERROR(INDEX('Legend and scoring'!$I$10:$I$17,MATCH('MCA all innovations'!BW48,'Legend and scoring'!$H$10:$H$17,0),1),0)</f>
        <v>-1</v>
      </c>
      <c r="CK48" s="157">
        <f>IFERROR(INDEX('Legend and scoring'!$I$25:$I$28,MATCH('MCA all innovations'!BX48,'Legend and scoring'!$H$25:$H$28,0),1),0)</f>
        <v>1</v>
      </c>
      <c r="CL48" s="160"/>
      <c r="CM48" s="163">
        <f t="shared" si="23"/>
        <v>2</v>
      </c>
      <c r="CN48" s="164"/>
      <c r="CO48" s="163">
        <f t="shared" si="30"/>
        <v>42</v>
      </c>
      <c r="CP48" s="163">
        <f t="shared" si="24"/>
        <v>19</v>
      </c>
      <c r="CQ48"/>
      <c r="CR48"/>
    </row>
    <row r="49" spans="1:96" s="149" customFormat="1" ht="15" customHeight="1" x14ac:dyDescent="0.75">
      <c r="A49" s="151" t="s">
        <v>1272</v>
      </c>
      <c r="B49" s="127" t="s">
        <v>514</v>
      </c>
      <c r="C49" s="148" t="s">
        <v>1273</v>
      </c>
      <c r="D49" s="383" t="s">
        <v>385</v>
      </c>
      <c r="E49" s="383" t="s">
        <v>515</v>
      </c>
      <c r="F49" s="148" t="s">
        <v>516</v>
      </c>
      <c r="G49" s="148" t="s">
        <v>1274</v>
      </c>
      <c r="H49" s="148"/>
      <c r="I49" s="148"/>
      <c r="J49" s="148" t="s">
        <v>682</v>
      </c>
      <c r="K49" s="148"/>
      <c r="L49" s="148"/>
      <c r="M49" s="148"/>
      <c r="N49" s="148"/>
      <c r="O49" s="148" t="s">
        <v>682</v>
      </c>
      <c r="P49" s="148"/>
      <c r="Q49" s="148"/>
      <c r="R49" s="148"/>
      <c r="S49" s="148"/>
      <c r="T49" s="148" t="s">
        <v>682</v>
      </c>
      <c r="U49" s="148"/>
      <c r="V49" s="148"/>
      <c r="W49" s="148"/>
      <c r="X49" s="148"/>
      <c r="Y49" s="148" t="s">
        <v>682</v>
      </c>
      <c r="Z49" s="148"/>
      <c r="AA49" s="148"/>
      <c r="AB49" s="148"/>
      <c r="AC49" s="148"/>
      <c r="AD49" s="148" t="s">
        <v>675</v>
      </c>
      <c r="AE49" s="148"/>
      <c r="AF49" s="148" t="s">
        <v>1275</v>
      </c>
      <c r="AG49" s="148"/>
      <c r="AH49" s="148"/>
      <c r="AI49" s="148" t="s">
        <v>675</v>
      </c>
      <c r="AJ49" s="148"/>
      <c r="AK49" s="270"/>
      <c r="AL49" s="148"/>
      <c r="AM49" s="148"/>
      <c r="AN49" s="148" t="s">
        <v>682</v>
      </c>
      <c r="AO49" s="270"/>
      <c r="AP49" s="148"/>
      <c r="AQ49" s="148"/>
      <c r="AR49" s="148"/>
      <c r="AS49" s="148"/>
      <c r="AT49" s="148"/>
      <c r="AU49" s="148" t="s">
        <v>283</v>
      </c>
      <c r="AV49" s="128"/>
      <c r="AW49" s="146" t="s">
        <v>867</v>
      </c>
      <c r="AX49" s="128" t="s">
        <v>867</v>
      </c>
      <c r="AY49" s="127"/>
      <c r="AZ49" s="147" t="s">
        <v>924</v>
      </c>
      <c r="BA49" s="146" t="s">
        <v>867</v>
      </c>
      <c r="BB49" s="128" t="s">
        <v>867</v>
      </c>
      <c r="BC49" s="127"/>
      <c r="BD49" s="318"/>
      <c r="BE49" s="148" t="s">
        <v>867</v>
      </c>
      <c r="BF49" s="318"/>
      <c r="BG49" s="318" t="s">
        <v>693</v>
      </c>
      <c r="BH49" s="318"/>
      <c r="BI49" s="383" t="s">
        <v>680</v>
      </c>
      <c r="BJ49" s="320"/>
      <c r="BK49" s="321"/>
      <c r="BL49" s="322"/>
      <c r="BM49" s="320"/>
      <c r="BN49" s="383"/>
      <c r="BO49" s="347" t="s">
        <v>1276</v>
      </c>
      <c r="BP49" s="127"/>
      <c r="BQ49" s="148" t="str">
        <f>J49</f>
        <v>-</v>
      </c>
      <c r="BR49" s="148" t="str">
        <f>O49</f>
        <v>-</v>
      </c>
      <c r="BS49" s="148" t="str">
        <f>T49</f>
        <v>-</v>
      </c>
      <c r="BT49" s="148" t="str">
        <f>Y49</f>
        <v>-</v>
      </c>
      <c r="BU49" s="148" t="str">
        <f>AD49</f>
        <v>✓✓✓</v>
      </c>
      <c r="BV49" s="148" t="str">
        <f>AI49</f>
        <v>✓✓✓</v>
      </c>
      <c r="BW49" s="148" t="str">
        <f>AN49</f>
        <v>-</v>
      </c>
      <c r="BX49" s="148" t="str">
        <f t="shared" si="25"/>
        <v>?</v>
      </c>
      <c r="BY49" s="148" t="str">
        <f t="shared" si="26"/>
        <v>&lt;=3 years</v>
      </c>
      <c r="BZ49" s="148" t="str">
        <f t="shared" si="27"/>
        <v>Small</v>
      </c>
      <c r="CA49" s="148" t="str">
        <f t="shared" si="28"/>
        <v>Y</v>
      </c>
      <c r="CB49" s="148" t="str">
        <f t="shared" si="29"/>
        <v>✓</v>
      </c>
      <c r="CD49" s="150">
        <f>IFERROR(INDEX('Legend and scoring'!$I$4:$I$8,MATCH('MCA all innovations'!BQ49,'Legend and scoring'!$H$4:$H$8,0),1),0)</f>
        <v>0</v>
      </c>
      <c r="CE49" s="150">
        <f>IFERROR(INDEX('Legend and scoring'!$I$4:$I$8,MATCH('MCA all innovations'!BR49,'Legend and scoring'!$H$4:$H$8,0),1),0)</f>
        <v>0</v>
      </c>
      <c r="CF49" s="150">
        <f>IFERROR(INDEX('Legend and scoring'!$I$4:$I$8,MATCH('MCA all innovations'!BS49,'Legend and scoring'!$H$4:$H$8,0),1),0)</f>
        <v>0</v>
      </c>
      <c r="CG49" s="150">
        <f>IFERROR(INDEX('Legend and scoring'!$I$19:$I$23,MATCH('MCA all innovations'!BT49,'Legend and scoring'!$H$19:$H$23,0),1),0)</f>
        <v>1</v>
      </c>
      <c r="CH49" s="150">
        <f>IFERROR(INDEX('Legend and scoring'!$I$4:$I$8,MATCH('MCA all innovations'!BU49,'Legend and scoring'!$H$4:$H$8,0),1),0)</f>
        <v>3</v>
      </c>
      <c r="CI49" s="150">
        <f>IFERROR(INDEX('Legend and scoring'!$I$10:$I$17,MATCH('MCA all innovations'!BV49,'Legend and scoring'!$H$10:$H$17,0),1),0)</f>
        <v>3</v>
      </c>
      <c r="CJ49" s="150">
        <f>IFERROR(INDEX('Legend and scoring'!$I$10:$I$17,MATCH('MCA all innovations'!BW49,'Legend and scoring'!$H$10:$H$17,0),1),0)</f>
        <v>0</v>
      </c>
      <c r="CK49" s="157">
        <f>IFERROR(INDEX('Legend and scoring'!$I$25:$I$28,MATCH('MCA all innovations'!BX49,'Legend and scoring'!$H$25:$H$28,0),1),0)</f>
        <v>1</v>
      </c>
      <c r="CL49" s="160"/>
      <c r="CM49" s="163">
        <f t="shared" si="23"/>
        <v>0</v>
      </c>
      <c r="CN49" s="164"/>
      <c r="CO49" s="163">
        <f t="shared" si="30"/>
        <v>54</v>
      </c>
      <c r="CP49" s="163">
        <f t="shared" si="24"/>
        <v>28</v>
      </c>
      <c r="CQ49"/>
      <c r="CR49"/>
    </row>
    <row r="50" spans="1:96" s="149" customFormat="1" ht="15" customHeight="1" x14ac:dyDescent="0.75">
      <c r="A50" s="144">
        <v>42</v>
      </c>
      <c r="B50" s="153" t="s">
        <v>415</v>
      </c>
      <c r="C50" s="148" t="s">
        <v>1277</v>
      </c>
      <c r="D50" s="383" t="s">
        <v>360</v>
      </c>
      <c r="E50" s="383" t="s">
        <v>416</v>
      </c>
      <c r="F50" s="148" t="s">
        <v>417</v>
      </c>
      <c r="G50" s="148" t="s">
        <v>1278</v>
      </c>
      <c r="H50" s="148" t="s">
        <v>283</v>
      </c>
      <c r="I50" s="148" t="s">
        <v>678</v>
      </c>
      <c r="J50" s="148" t="s">
        <v>678</v>
      </c>
      <c r="K50" s="148" t="s">
        <v>1279</v>
      </c>
      <c r="L50" s="148" t="s">
        <v>1280</v>
      </c>
      <c r="M50" s="148" t="s">
        <v>678</v>
      </c>
      <c r="N50" s="148" t="s">
        <v>678</v>
      </c>
      <c r="O50" s="148" t="s">
        <v>678</v>
      </c>
      <c r="P50" s="148" t="s">
        <v>1281</v>
      </c>
      <c r="Q50" s="148" t="s">
        <v>1282</v>
      </c>
      <c r="R50" s="148" t="s">
        <v>680</v>
      </c>
      <c r="S50" s="148" t="s">
        <v>680</v>
      </c>
      <c r="T50" s="148" t="s">
        <v>680</v>
      </c>
      <c r="U50" s="148" t="s">
        <v>1283</v>
      </c>
      <c r="V50" s="148" t="s">
        <v>1284</v>
      </c>
      <c r="W50" s="148" t="s">
        <v>682</v>
      </c>
      <c r="X50" s="148" t="s">
        <v>682</v>
      </c>
      <c r="Y50" s="148" t="s">
        <v>682</v>
      </c>
      <c r="Z50" s="148" t="s">
        <v>1285</v>
      </c>
      <c r="AA50" s="148" t="s">
        <v>1286</v>
      </c>
      <c r="AB50" s="148" t="s">
        <v>678</v>
      </c>
      <c r="AC50" s="148" t="s">
        <v>678</v>
      </c>
      <c r="AD50" s="148" t="s">
        <v>678</v>
      </c>
      <c r="AE50" s="148" t="s">
        <v>1287</v>
      </c>
      <c r="AF50" s="148" t="s">
        <v>1288</v>
      </c>
      <c r="AG50" s="148" t="s">
        <v>283</v>
      </c>
      <c r="AH50" s="148" t="s">
        <v>283</v>
      </c>
      <c r="AI50" s="148" t="s">
        <v>283</v>
      </c>
      <c r="AJ50" s="148"/>
      <c r="AK50" s="270" t="s">
        <v>1289</v>
      </c>
      <c r="AL50" s="148" t="s">
        <v>680</v>
      </c>
      <c r="AM50" s="148" t="s">
        <v>680</v>
      </c>
      <c r="AN50" s="148" t="s">
        <v>680</v>
      </c>
      <c r="AO50" s="270"/>
      <c r="AP50" s="148" t="s">
        <v>1290</v>
      </c>
      <c r="AQ50" s="148" t="s">
        <v>680</v>
      </c>
      <c r="AR50" s="148" t="s">
        <v>1291</v>
      </c>
      <c r="AS50" s="148" t="s">
        <v>680</v>
      </c>
      <c r="AT50" s="148" t="s">
        <v>680</v>
      </c>
      <c r="AU50" s="148" t="s">
        <v>680</v>
      </c>
      <c r="AV50" s="128"/>
      <c r="AW50" s="146" t="s">
        <v>1292</v>
      </c>
      <c r="AX50" s="128" t="s">
        <v>924</v>
      </c>
      <c r="AY50" s="127" t="s">
        <v>1293</v>
      </c>
      <c r="AZ50" s="147" t="s">
        <v>690</v>
      </c>
      <c r="BA50" s="146" t="s">
        <v>1223</v>
      </c>
      <c r="BB50" s="128" t="s">
        <v>867</v>
      </c>
      <c r="BC50" s="127"/>
      <c r="BD50" s="318" t="s">
        <v>1294</v>
      </c>
      <c r="BE50" s="148" t="s">
        <v>867</v>
      </c>
      <c r="BF50" s="318" t="s">
        <v>1295</v>
      </c>
      <c r="BG50" s="318" t="s">
        <v>693</v>
      </c>
      <c r="BH50" s="318"/>
      <c r="BI50" s="383" t="s">
        <v>678</v>
      </c>
      <c r="BJ50" s="338"/>
      <c r="BK50" s="339"/>
      <c r="BL50" s="340"/>
      <c r="BM50" s="340"/>
      <c r="BN50" s="382" t="s">
        <v>1296</v>
      </c>
      <c r="BO50" s="384" t="s">
        <v>1268</v>
      </c>
      <c r="BP50" s="128"/>
      <c r="BQ50" s="148" t="str">
        <f t="shared" si="16"/>
        <v>✓✓</v>
      </c>
      <c r="BR50" s="148" t="str">
        <f t="shared" si="17"/>
        <v>✓✓</v>
      </c>
      <c r="BS50" s="148" t="str">
        <f t="shared" si="18"/>
        <v>✓</v>
      </c>
      <c r="BT50" s="148" t="str">
        <f t="shared" si="19"/>
        <v>-</v>
      </c>
      <c r="BU50" s="148" t="str">
        <f t="shared" si="20"/>
        <v>✓✓</v>
      </c>
      <c r="BV50" s="148" t="str">
        <f t="shared" si="21"/>
        <v>?</v>
      </c>
      <c r="BW50" s="148" t="str">
        <f t="shared" si="22"/>
        <v>✓</v>
      </c>
      <c r="BX50" s="148" t="str">
        <f t="shared" si="25"/>
        <v>✓</v>
      </c>
      <c r="BY50" s="148" t="str">
        <f t="shared" si="26"/>
        <v>3-5 years</v>
      </c>
      <c r="BZ50" s="148" t="str">
        <f t="shared" si="27"/>
        <v>Small</v>
      </c>
      <c r="CA50" s="148" t="str">
        <f t="shared" si="28"/>
        <v>Y</v>
      </c>
      <c r="CB50" s="148" t="str">
        <f t="shared" si="29"/>
        <v>✓✓</v>
      </c>
      <c r="CD50" s="150">
        <f>IFERROR(INDEX('Legend and scoring'!$I$4:$I$8,MATCH('MCA all innovations'!BQ50,'Legend and scoring'!$H$4:$H$8,0),1),0)</f>
        <v>2</v>
      </c>
      <c r="CE50" s="150">
        <f>IFERROR(INDEX('Legend and scoring'!$I$4:$I$8,MATCH('MCA all innovations'!BR50,'Legend and scoring'!$H$4:$H$8,0),1),0)</f>
        <v>2</v>
      </c>
      <c r="CF50" s="150">
        <f>IFERROR(INDEX('Legend and scoring'!$I$4:$I$8,MATCH('MCA all innovations'!BS50,'Legend and scoring'!$H$4:$H$8,0),1),0)</f>
        <v>1</v>
      </c>
      <c r="CG50" s="150">
        <f>IFERROR(INDEX('Legend and scoring'!$I$19:$I$23,MATCH('MCA all innovations'!BT50,'Legend and scoring'!$H$19:$H$23,0),1),0)</f>
        <v>1</v>
      </c>
      <c r="CH50" s="150">
        <f>IFERROR(INDEX('Legend and scoring'!$I$4:$I$8,MATCH('MCA all innovations'!BU50,'Legend and scoring'!$H$4:$H$8,0),1),0)</f>
        <v>2</v>
      </c>
      <c r="CI50" s="150">
        <f>IFERROR(INDEX('Legend and scoring'!$I$10:$I$17,MATCH('MCA all innovations'!BV50,'Legend and scoring'!$H$10:$H$17,0),1),0)</f>
        <v>-1</v>
      </c>
      <c r="CJ50" s="150">
        <f>IFERROR(INDEX('Legend and scoring'!$I$10:$I$17,MATCH('MCA all innovations'!BW50,'Legend and scoring'!$H$10:$H$17,0),1),0)</f>
        <v>1</v>
      </c>
      <c r="CK50" s="157">
        <f>IFERROR(INDEX('Legend and scoring'!$I$25:$I$28,MATCH('MCA all innovations'!BX50,'Legend and scoring'!$H$25:$H$28,0),1),0)</f>
        <v>1.5</v>
      </c>
      <c r="CL50" s="160"/>
      <c r="CM50" s="163">
        <f t="shared" si="23"/>
        <v>5</v>
      </c>
      <c r="CN50" s="164"/>
      <c r="CO50" s="163">
        <f t="shared" si="30"/>
        <v>22</v>
      </c>
      <c r="CP50" s="163">
        <f t="shared" si="24"/>
        <v>8</v>
      </c>
      <c r="CQ50"/>
      <c r="CR50"/>
    </row>
    <row r="51" spans="1:96" s="149" customFormat="1" ht="15" customHeight="1" x14ac:dyDescent="0.75">
      <c r="A51" s="144">
        <v>43</v>
      </c>
      <c r="B51" s="153" t="s">
        <v>419</v>
      </c>
      <c r="C51" s="148" t="s">
        <v>1297</v>
      </c>
      <c r="D51" s="383" t="s">
        <v>349</v>
      </c>
      <c r="E51" s="383" t="s">
        <v>420</v>
      </c>
      <c r="F51" s="148" t="s">
        <v>421</v>
      </c>
      <c r="G51" s="148" t="s">
        <v>1298</v>
      </c>
      <c r="H51" s="148" t="s">
        <v>680</v>
      </c>
      <c r="I51" s="148"/>
      <c r="J51" s="148" t="s">
        <v>680</v>
      </c>
      <c r="K51" s="148"/>
      <c r="L51" s="148" t="s">
        <v>1299</v>
      </c>
      <c r="M51" s="148" t="s">
        <v>682</v>
      </c>
      <c r="N51" s="148"/>
      <c r="O51" s="148" t="s">
        <v>682</v>
      </c>
      <c r="P51" s="148"/>
      <c r="Q51" s="148" t="s">
        <v>1300</v>
      </c>
      <c r="R51" s="148" t="s">
        <v>682</v>
      </c>
      <c r="S51" s="148"/>
      <c r="T51" s="148" t="s">
        <v>682</v>
      </c>
      <c r="U51" s="148"/>
      <c r="V51" s="148" t="s">
        <v>1301</v>
      </c>
      <c r="W51" s="148" t="s">
        <v>682</v>
      </c>
      <c r="X51" s="148"/>
      <c r="Y51" s="148" t="s">
        <v>682</v>
      </c>
      <c r="Z51" s="148"/>
      <c r="AA51" s="148" t="s">
        <v>1302</v>
      </c>
      <c r="AB51" s="148" t="s">
        <v>675</v>
      </c>
      <c r="AC51" s="148"/>
      <c r="AD51" s="148" t="s">
        <v>675</v>
      </c>
      <c r="AE51" s="148"/>
      <c r="AF51" s="148" t="s">
        <v>1303</v>
      </c>
      <c r="AG51" s="148" t="s">
        <v>682</v>
      </c>
      <c r="AH51" s="148"/>
      <c r="AI51" s="148" t="s">
        <v>682</v>
      </c>
      <c r="AJ51" s="148"/>
      <c r="AK51" s="270" t="s">
        <v>1304</v>
      </c>
      <c r="AL51" s="148" t="s">
        <v>709</v>
      </c>
      <c r="AM51" s="148"/>
      <c r="AN51" s="148" t="s">
        <v>709</v>
      </c>
      <c r="AO51" s="270"/>
      <c r="AP51" s="148" t="s">
        <v>1299</v>
      </c>
      <c r="AQ51" s="148" t="s">
        <v>680</v>
      </c>
      <c r="AR51" s="148" t="s">
        <v>1305</v>
      </c>
      <c r="AS51" s="148" t="s">
        <v>680</v>
      </c>
      <c r="AT51" s="148"/>
      <c r="AU51" s="148" t="s">
        <v>680</v>
      </c>
      <c r="AV51" s="128"/>
      <c r="AW51" s="146" t="s">
        <v>1306</v>
      </c>
      <c r="AX51" s="128" t="s">
        <v>924</v>
      </c>
      <c r="AY51" s="127"/>
      <c r="AZ51" s="147" t="s">
        <v>924</v>
      </c>
      <c r="BA51" s="146" t="s">
        <v>1223</v>
      </c>
      <c r="BB51" s="128" t="s">
        <v>867</v>
      </c>
      <c r="BC51" s="127"/>
      <c r="BD51" s="318"/>
      <c r="BE51" s="148" t="s">
        <v>867</v>
      </c>
      <c r="BF51" s="318"/>
      <c r="BG51" s="318" t="s">
        <v>693</v>
      </c>
      <c r="BH51" s="318"/>
      <c r="BI51" s="383" t="s">
        <v>680</v>
      </c>
      <c r="BJ51" s="338" t="s">
        <v>1307</v>
      </c>
      <c r="BK51" s="339" t="s">
        <v>1308</v>
      </c>
      <c r="BL51" s="340"/>
      <c r="BM51" s="340"/>
      <c r="BN51" s="382" t="s">
        <v>1309</v>
      </c>
      <c r="BO51" s="347" t="s">
        <v>1310</v>
      </c>
      <c r="BP51" s="128"/>
      <c r="BQ51" s="148" t="str">
        <f t="shared" si="16"/>
        <v>✓</v>
      </c>
      <c r="BR51" s="148" t="str">
        <f t="shared" si="17"/>
        <v>-</v>
      </c>
      <c r="BS51" s="148" t="str">
        <f t="shared" si="18"/>
        <v>-</v>
      </c>
      <c r="BT51" s="148" t="str">
        <f t="shared" si="19"/>
        <v>-</v>
      </c>
      <c r="BU51" s="148" t="str">
        <f t="shared" si="20"/>
        <v>✓✓✓</v>
      </c>
      <c r="BV51" s="148" t="str">
        <f t="shared" si="21"/>
        <v>-</v>
      </c>
      <c r="BW51" s="148" t="str">
        <f t="shared" si="22"/>
        <v>x</v>
      </c>
      <c r="BX51" s="148" t="str">
        <f t="shared" si="25"/>
        <v>✓</v>
      </c>
      <c r="BY51" s="148" t="str">
        <f t="shared" si="26"/>
        <v>&lt;=3 years</v>
      </c>
      <c r="BZ51" s="148" t="str">
        <f t="shared" si="27"/>
        <v>Small</v>
      </c>
      <c r="CA51" s="148" t="str">
        <f t="shared" si="28"/>
        <v>Y</v>
      </c>
      <c r="CB51" s="148" t="str">
        <f t="shared" si="29"/>
        <v>✓</v>
      </c>
      <c r="CD51" s="150">
        <f>IFERROR(INDEX('Legend and scoring'!$I$4:$I$8,MATCH('MCA all innovations'!BQ51,'Legend and scoring'!$H$4:$H$8,0),1),0)</f>
        <v>1</v>
      </c>
      <c r="CE51" s="150">
        <f>IFERROR(INDEX('Legend and scoring'!$I$4:$I$8,MATCH('MCA all innovations'!BR51,'Legend and scoring'!$H$4:$H$8,0),1),0)</f>
        <v>0</v>
      </c>
      <c r="CF51" s="150">
        <f>IFERROR(INDEX('Legend and scoring'!$I$4:$I$8,MATCH('MCA all innovations'!BS51,'Legend and scoring'!$H$4:$H$8,0),1),0)</f>
        <v>0</v>
      </c>
      <c r="CG51" s="150">
        <f>IFERROR(INDEX('Legend and scoring'!$I$19:$I$23,MATCH('MCA all innovations'!BT51,'Legend and scoring'!$H$19:$H$23,0),1),0)</f>
        <v>1</v>
      </c>
      <c r="CH51" s="150">
        <f>IFERROR(INDEX('Legend and scoring'!$I$4:$I$8,MATCH('MCA all innovations'!BU51,'Legend and scoring'!$H$4:$H$8,0),1),0)</f>
        <v>3</v>
      </c>
      <c r="CI51" s="150">
        <f>IFERROR(INDEX('Legend and scoring'!$I$10:$I$17,MATCH('MCA all innovations'!BV51,'Legend and scoring'!$H$10:$H$17,0),1),0)</f>
        <v>0</v>
      </c>
      <c r="CJ51" s="150">
        <f>IFERROR(INDEX('Legend and scoring'!$I$10:$I$17,MATCH('MCA all innovations'!BW51,'Legend and scoring'!$H$10:$H$17,0),1),0)</f>
        <v>-1</v>
      </c>
      <c r="CK51" s="157">
        <f>IFERROR(INDEX('Legend and scoring'!$I$25:$I$28,MATCH('MCA all innovations'!BX51,'Legend and scoring'!$H$25:$H$28,0),1),0)</f>
        <v>1.5</v>
      </c>
      <c r="CL51" s="160"/>
      <c r="CM51" s="163">
        <f t="shared" si="23"/>
        <v>1</v>
      </c>
      <c r="CN51" s="164"/>
      <c r="CO51" s="163">
        <f t="shared" si="30"/>
        <v>51</v>
      </c>
      <c r="CP51" s="163">
        <f t="shared" si="24"/>
        <v>26</v>
      </c>
      <c r="CQ51"/>
      <c r="CR51"/>
    </row>
    <row r="52" spans="1:96" s="149" customFormat="1" ht="15" customHeight="1" x14ac:dyDescent="0.75">
      <c r="A52" s="151" t="s">
        <v>1311</v>
      </c>
      <c r="B52" s="127" t="s">
        <v>423</v>
      </c>
      <c r="C52" s="148" t="s">
        <v>1312</v>
      </c>
      <c r="D52" s="383" t="s">
        <v>360</v>
      </c>
      <c r="E52" s="349"/>
      <c r="F52" s="148" t="s">
        <v>425</v>
      </c>
      <c r="G52" s="148" t="s">
        <v>1313</v>
      </c>
      <c r="H52" s="148"/>
      <c r="I52" s="148" t="s">
        <v>680</v>
      </c>
      <c r="J52" s="148" t="s">
        <v>680</v>
      </c>
      <c r="K52" s="148" t="s">
        <v>1314</v>
      </c>
      <c r="L52" s="148" t="s">
        <v>1315</v>
      </c>
      <c r="M52" s="148"/>
      <c r="N52" s="148"/>
      <c r="O52" s="148" t="s">
        <v>682</v>
      </c>
      <c r="P52" s="148"/>
      <c r="Q52" s="148" t="s">
        <v>1316</v>
      </c>
      <c r="R52" s="148"/>
      <c r="S52" s="148"/>
      <c r="T52" s="148" t="s">
        <v>680</v>
      </c>
      <c r="U52" s="148"/>
      <c r="V52" s="148" t="s">
        <v>1317</v>
      </c>
      <c r="W52" s="148"/>
      <c r="X52" s="148"/>
      <c r="Y52" s="148" t="s">
        <v>709</v>
      </c>
      <c r="Z52" s="148"/>
      <c r="AA52" s="148" t="s">
        <v>1318</v>
      </c>
      <c r="AB52" s="148"/>
      <c r="AC52" s="148"/>
      <c r="AD52" s="148" t="s">
        <v>675</v>
      </c>
      <c r="AE52" s="148"/>
      <c r="AF52" s="148" t="s">
        <v>1319</v>
      </c>
      <c r="AG52" s="148"/>
      <c r="AH52" s="148"/>
      <c r="AI52" s="148" t="s">
        <v>680</v>
      </c>
      <c r="AJ52" s="148"/>
      <c r="AK52" s="270" t="s">
        <v>1320</v>
      </c>
      <c r="AL52" s="148"/>
      <c r="AM52" s="148"/>
      <c r="AN52" s="148" t="s">
        <v>283</v>
      </c>
      <c r="AO52" s="270"/>
      <c r="AP52" s="148"/>
      <c r="AQ52" s="148"/>
      <c r="AR52" s="148" t="s">
        <v>1321</v>
      </c>
      <c r="AS52" s="148"/>
      <c r="AT52" s="148"/>
      <c r="AU52" s="148" t="s">
        <v>682</v>
      </c>
      <c r="AV52" s="128"/>
      <c r="AW52" s="146" t="s">
        <v>867</v>
      </c>
      <c r="AX52" s="128" t="s">
        <v>867</v>
      </c>
      <c r="AY52" s="127" t="s">
        <v>1322</v>
      </c>
      <c r="AZ52" s="147" t="s">
        <v>924</v>
      </c>
      <c r="BA52" s="146" t="s">
        <v>1323</v>
      </c>
      <c r="BB52" s="128"/>
      <c r="BC52" s="127" t="s">
        <v>1323</v>
      </c>
      <c r="BD52" s="318" t="s">
        <v>1092</v>
      </c>
      <c r="BE52" s="148" t="s">
        <v>1093</v>
      </c>
      <c r="BF52" s="318" t="s">
        <v>1324</v>
      </c>
      <c r="BG52" s="318" t="s">
        <v>693</v>
      </c>
      <c r="BH52" s="318"/>
      <c r="BI52" s="383" t="s">
        <v>675</v>
      </c>
      <c r="BJ52" s="323"/>
      <c r="BK52" s="324"/>
      <c r="BL52" s="325"/>
      <c r="BM52" s="323"/>
      <c r="BN52" s="383"/>
      <c r="BO52" s="347" t="s">
        <v>1325</v>
      </c>
      <c r="BP52" s="127"/>
      <c r="BQ52" s="148" t="str">
        <f>J52</f>
        <v>✓</v>
      </c>
      <c r="BR52" s="148" t="str">
        <f>O52</f>
        <v>-</v>
      </c>
      <c r="BS52" s="148" t="str">
        <f>T52</f>
        <v>✓</v>
      </c>
      <c r="BT52" s="148" t="str">
        <f>Y52</f>
        <v>x</v>
      </c>
      <c r="BU52" s="148" t="str">
        <f>AD52</f>
        <v>✓✓✓</v>
      </c>
      <c r="BV52" s="148" t="str">
        <f>AI52</f>
        <v>✓</v>
      </c>
      <c r="BW52" s="148" t="str">
        <f>AN52</f>
        <v>?</v>
      </c>
      <c r="BX52" s="148" t="str">
        <f t="shared" si="25"/>
        <v>-</v>
      </c>
      <c r="BY52" s="148" t="str">
        <f t="shared" si="26"/>
        <v>&lt;=3 years</v>
      </c>
      <c r="BZ52" s="148" t="str">
        <f t="shared" si="27"/>
        <v>Small or medium</v>
      </c>
      <c r="CA52" s="148" t="str">
        <f t="shared" si="28"/>
        <v>Y</v>
      </c>
      <c r="CB52" s="148" t="str">
        <f t="shared" si="29"/>
        <v>✓✓✓</v>
      </c>
      <c r="CD52" s="150">
        <f>IFERROR(INDEX('Legend and scoring'!$I$4:$I$8,MATCH('MCA all innovations'!BQ52,'Legend and scoring'!$H$4:$H$8,0),1),0)</f>
        <v>1</v>
      </c>
      <c r="CE52" s="150">
        <f>IFERROR(INDEX('Legend and scoring'!$I$4:$I$8,MATCH('MCA all innovations'!BR52,'Legend and scoring'!$H$4:$H$8,0),1),0)</f>
        <v>0</v>
      </c>
      <c r="CF52" s="150">
        <f>IFERROR(INDEX('Legend and scoring'!$I$4:$I$8,MATCH('MCA all innovations'!BS52,'Legend and scoring'!$H$4:$H$8,0),1),0)</f>
        <v>1</v>
      </c>
      <c r="CG52" s="150">
        <f>IFERROR(INDEX('Legend and scoring'!$I$19:$I$23,MATCH('MCA all innovations'!BT52,'Legend and scoring'!$H$19:$H$23,0),1),0)</f>
        <v>0.75</v>
      </c>
      <c r="CH52" s="150">
        <f>IFERROR(INDEX('Legend and scoring'!$I$4:$I$8,MATCH('MCA all innovations'!BU52,'Legend and scoring'!$H$4:$H$8,0),1),0)</f>
        <v>3</v>
      </c>
      <c r="CI52" s="150">
        <f>IFERROR(INDEX('Legend and scoring'!$I$10:$I$17,MATCH('MCA all innovations'!BV52,'Legend and scoring'!$H$10:$H$17,0),1),0)</f>
        <v>1</v>
      </c>
      <c r="CJ52" s="150">
        <f>IFERROR(INDEX('Legend and scoring'!$I$10:$I$17,MATCH('MCA all innovations'!BW52,'Legend and scoring'!$H$10:$H$17,0),1),0)</f>
        <v>-1</v>
      </c>
      <c r="CK52" s="157">
        <f>IFERROR(INDEX('Legend and scoring'!$I$25:$I$28,MATCH('MCA all innovations'!BX52,'Legend and scoring'!$H$25:$H$28,0),1),0)</f>
        <v>1</v>
      </c>
      <c r="CL52" s="160"/>
      <c r="CM52" s="163">
        <f t="shared" si="23"/>
        <v>1.5</v>
      </c>
      <c r="CN52" s="164"/>
      <c r="CO52" s="163">
        <f t="shared" si="30"/>
        <v>47</v>
      </c>
      <c r="CP52" s="163">
        <f t="shared" si="24"/>
        <v>22</v>
      </c>
      <c r="CQ52"/>
      <c r="CR52"/>
    </row>
    <row r="53" spans="1:96" s="149" customFormat="1" ht="15" customHeight="1" x14ac:dyDescent="0.75">
      <c r="A53" s="144">
        <v>44</v>
      </c>
      <c r="B53" s="153" t="s">
        <v>428</v>
      </c>
      <c r="C53" s="148" t="s">
        <v>1326</v>
      </c>
      <c r="D53" s="383" t="s">
        <v>349</v>
      </c>
      <c r="E53" s="349"/>
      <c r="F53" s="148" t="s">
        <v>430</v>
      </c>
      <c r="G53" s="148" t="s">
        <v>1327</v>
      </c>
      <c r="H53" s="148" t="s">
        <v>283</v>
      </c>
      <c r="I53" s="148"/>
      <c r="J53" s="148" t="s">
        <v>680</v>
      </c>
      <c r="K53" s="148"/>
      <c r="L53" s="148" t="s">
        <v>1328</v>
      </c>
      <c r="M53" s="148" t="s">
        <v>283</v>
      </c>
      <c r="N53" s="148"/>
      <c r="O53" s="148" t="s">
        <v>682</v>
      </c>
      <c r="P53" s="148"/>
      <c r="Q53" s="148" t="s">
        <v>1316</v>
      </c>
      <c r="R53" s="148" t="s">
        <v>682</v>
      </c>
      <c r="S53" s="148"/>
      <c r="T53" s="148" t="s">
        <v>680</v>
      </c>
      <c r="U53" s="148"/>
      <c r="V53" s="148" t="s">
        <v>1329</v>
      </c>
      <c r="W53" s="148" t="s">
        <v>709</v>
      </c>
      <c r="X53" s="148"/>
      <c r="Y53" s="148" t="s">
        <v>709</v>
      </c>
      <c r="Z53" s="148"/>
      <c r="AA53" s="148" t="s">
        <v>1330</v>
      </c>
      <c r="AB53" s="148" t="s">
        <v>675</v>
      </c>
      <c r="AC53" s="148"/>
      <c r="AD53" s="148" t="s">
        <v>675</v>
      </c>
      <c r="AE53" s="148"/>
      <c r="AF53" s="148" t="s">
        <v>1331</v>
      </c>
      <c r="AG53" s="148" t="s">
        <v>680</v>
      </c>
      <c r="AH53" s="148"/>
      <c r="AI53" s="148" t="s">
        <v>680</v>
      </c>
      <c r="AJ53" s="148"/>
      <c r="AK53" s="270" t="s">
        <v>1332</v>
      </c>
      <c r="AL53" s="148" t="s">
        <v>709</v>
      </c>
      <c r="AM53" s="148"/>
      <c r="AN53" s="148" t="s">
        <v>709</v>
      </c>
      <c r="AO53" s="270"/>
      <c r="AP53" s="148" t="s">
        <v>1333</v>
      </c>
      <c r="AQ53" s="148" t="s">
        <v>283</v>
      </c>
      <c r="AR53" s="148" t="s">
        <v>1334</v>
      </c>
      <c r="AS53" s="148" t="s">
        <v>709</v>
      </c>
      <c r="AT53" s="148"/>
      <c r="AU53" s="148" t="s">
        <v>709</v>
      </c>
      <c r="AV53" s="128"/>
      <c r="AW53" s="146" t="s">
        <v>1335</v>
      </c>
      <c r="AX53" s="128" t="s">
        <v>924</v>
      </c>
      <c r="AY53" s="127"/>
      <c r="AZ53" s="147" t="s">
        <v>924</v>
      </c>
      <c r="BA53" s="146" t="s">
        <v>1223</v>
      </c>
      <c r="BB53" s="128" t="s">
        <v>867</v>
      </c>
      <c r="BC53" s="127"/>
      <c r="BD53" s="318"/>
      <c r="BE53" s="148" t="s">
        <v>867</v>
      </c>
      <c r="BF53" s="318" t="s">
        <v>1324</v>
      </c>
      <c r="BG53" s="318" t="s">
        <v>693</v>
      </c>
      <c r="BH53" s="318"/>
      <c r="BI53" s="383" t="s">
        <v>678</v>
      </c>
      <c r="BJ53" s="338" t="s">
        <v>1307</v>
      </c>
      <c r="BK53" s="339" t="s">
        <v>1336</v>
      </c>
      <c r="BL53" s="340"/>
      <c r="BM53" s="340"/>
      <c r="BN53" s="382" t="s">
        <v>1337</v>
      </c>
      <c r="BO53" s="384" t="s">
        <v>1268</v>
      </c>
      <c r="BP53" s="128"/>
      <c r="BQ53" s="148" t="str">
        <f t="shared" si="16"/>
        <v>✓</v>
      </c>
      <c r="BR53" s="148" t="str">
        <f t="shared" si="17"/>
        <v>-</v>
      </c>
      <c r="BS53" s="148" t="str">
        <f t="shared" si="18"/>
        <v>✓</v>
      </c>
      <c r="BT53" s="148" t="str">
        <f t="shared" si="19"/>
        <v>x</v>
      </c>
      <c r="BU53" s="148" t="str">
        <f t="shared" si="20"/>
        <v>✓✓✓</v>
      </c>
      <c r="BV53" s="148" t="str">
        <f t="shared" si="21"/>
        <v>✓</v>
      </c>
      <c r="BW53" s="148" t="str">
        <f t="shared" si="22"/>
        <v>x</v>
      </c>
      <c r="BX53" s="148" t="str">
        <f t="shared" si="25"/>
        <v>x</v>
      </c>
      <c r="BY53" s="148" t="str">
        <f t="shared" si="26"/>
        <v>&lt;=3 years</v>
      </c>
      <c r="BZ53" s="148" t="str">
        <f t="shared" si="27"/>
        <v>Small</v>
      </c>
      <c r="CA53" s="148" t="str">
        <f t="shared" si="28"/>
        <v>Y</v>
      </c>
      <c r="CB53" s="148" t="str">
        <f t="shared" si="29"/>
        <v>✓✓</v>
      </c>
      <c r="CD53" s="150">
        <f>IFERROR(INDEX('Legend and scoring'!$I$4:$I$8,MATCH('MCA all innovations'!BQ53,'Legend and scoring'!$H$4:$H$8,0),1),0)</f>
        <v>1</v>
      </c>
      <c r="CE53" s="150">
        <f>IFERROR(INDEX('Legend and scoring'!$I$4:$I$8,MATCH('MCA all innovations'!BR53,'Legend and scoring'!$H$4:$H$8,0),1),0)</f>
        <v>0</v>
      </c>
      <c r="CF53" s="150">
        <f>IFERROR(INDEX('Legend and scoring'!$I$4:$I$8,MATCH('MCA all innovations'!BS53,'Legend and scoring'!$H$4:$H$8,0),1),0)</f>
        <v>1</v>
      </c>
      <c r="CG53" s="150">
        <f>IFERROR(INDEX('Legend and scoring'!$I$19:$I$23,MATCH('MCA all innovations'!BT53,'Legend and scoring'!$H$19:$H$23,0),1),0)</f>
        <v>0.75</v>
      </c>
      <c r="CH53" s="150">
        <f>IFERROR(INDEX('Legend and scoring'!$I$4:$I$8,MATCH('MCA all innovations'!BU53,'Legend and scoring'!$H$4:$H$8,0),1),0)</f>
        <v>3</v>
      </c>
      <c r="CI53" s="150">
        <f>IFERROR(INDEX('Legend and scoring'!$I$10:$I$17,MATCH('MCA all innovations'!BV53,'Legend and scoring'!$H$10:$H$17,0),1),0)</f>
        <v>1</v>
      </c>
      <c r="CJ53" s="150">
        <f>IFERROR(INDEX('Legend and scoring'!$I$10:$I$17,MATCH('MCA all innovations'!BW53,'Legend and scoring'!$H$10:$H$17,0),1),0)</f>
        <v>-1</v>
      </c>
      <c r="CK53" s="157">
        <f>IFERROR(INDEX('Legend and scoring'!$I$25:$I$28,MATCH('MCA all innovations'!BX53,'Legend and scoring'!$H$25:$H$28,0),1),0)</f>
        <v>0.5</v>
      </c>
      <c r="CL53" s="160"/>
      <c r="CM53" s="163">
        <f t="shared" si="23"/>
        <v>1.5</v>
      </c>
      <c r="CN53" s="164"/>
      <c r="CO53" s="163">
        <f t="shared" si="30"/>
        <v>47</v>
      </c>
      <c r="CP53" s="163">
        <f t="shared" si="24"/>
        <v>22</v>
      </c>
      <c r="CQ53"/>
      <c r="CR53"/>
    </row>
    <row r="54" spans="1:96" s="149" customFormat="1" ht="15" customHeight="1" x14ac:dyDescent="0.75">
      <c r="A54" s="144">
        <v>45</v>
      </c>
      <c r="B54" s="152" t="s">
        <v>433</v>
      </c>
      <c r="C54" s="148" t="s">
        <v>1338</v>
      </c>
      <c r="D54" s="383" t="s">
        <v>349</v>
      </c>
      <c r="E54" s="349"/>
      <c r="F54" s="148" t="s">
        <v>435</v>
      </c>
      <c r="G54" s="148" t="s">
        <v>1339</v>
      </c>
      <c r="H54" s="148" t="s">
        <v>680</v>
      </c>
      <c r="I54" s="148"/>
      <c r="J54" s="148" t="s">
        <v>680</v>
      </c>
      <c r="K54" s="148"/>
      <c r="L54" s="148" t="s">
        <v>1340</v>
      </c>
      <c r="M54" s="148" t="s">
        <v>283</v>
      </c>
      <c r="N54" s="148"/>
      <c r="O54" s="148" t="s">
        <v>682</v>
      </c>
      <c r="P54" s="148"/>
      <c r="Q54" s="148" t="s">
        <v>1316</v>
      </c>
      <c r="R54" s="148" t="s">
        <v>682</v>
      </c>
      <c r="S54" s="148"/>
      <c r="T54" s="148" t="s">
        <v>680</v>
      </c>
      <c r="U54" s="148"/>
      <c r="V54" s="148" t="s">
        <v>1341</v>
      </c>
      <c r="W54" s="148" t="s">
        <v>709</v>
      </c>
      <c r="X54" s="148"/>
      <c r="Y54" s="148" t="s">
        <v>709</v>
      </c>
      <c r="Z54" s="148"/>
      <c r="AA54" s="148" t="s">
        <v>1342</v>
      </c>
      <c r="AB54" s="148" t="s">
        <v>675</v>
      </c>
      <c r="AC54" s="148"/>
      <c r="AD54" s="148" t="s">
        <v>675</v>
      </c>
      <c r="AE54" s="148"/>
      <c r="AF54" s="148" t="s">
        <v>1343</v>
      </c>
      <c r="AG54" s="148" t="s">
        <v>935</v>
      </c>
      <c r="AH54" s="148"/>
      <c r="AI54" s="148" t="s">
        <v>935</v>
      </c>
      <c r="AJ54" s="148"/>
      <c r="AK54" s="270" t="s">
        <v>1344</v>
      </c>
      <c r="AL54" s="148" t="s">
        <v>935</v>
      </c>
      <c r="AM54" s="148"/>
      <c r="AN54" s="148" t="s">
        <v>935</v>
      </c>
      <c r="AO54" s="270"/>
      <c r="AP54" s="148" t="s">
        <v>1345</v>
      </c>
      <c r="AQ54" s="148" t="s">
        <v>709</v>
      </c>
      <c r="AR54" s="148" t="s">
        <v>1346</v>
      </c>
      <c r="AS54" s="148" t="s">
        <v>682</v>
      </c>
      <c r="AT54" s="148"/>
      <c r="AU54" s="148" t="s">
        <v>682</v>
      </c>
      <c r="AV54" s="128"/>
      <c r="AW54" s="146" t="s">
        <v>1347</v>
      </c>
      <c r="AX54" s="128" t="s">
        <v>924</v>
      </c>
      <c r="AY54" s="127"/>
      <c r="AZ54" s="147" t="s">
        <v>924</v>
      </c>
      <c r="BA54" s="146" t="s">
        <v>1223</v>
      </c>
      <c r="BB54" s="128" t="s">
        <v>867</v>
      </c>
      <c r="BC54" s="127"/>
      <c r="BD54" s="318"/>
      <c r="BE54" s="148" t="s">
        <v>867</v>
      </c>
      <c r="BF54" s="318"/>
      <c r="BG54" s="318" t="s">
        <v>693</v>
      </c>
      <c r="BH54" s="318"/>
      <c r="BI54" s="383" t="s">
        <v>709</v>
      </c>
      <c r="BJ54" s="340"/>
      <c r="BK54" s="339" t="s">
        <v>1348</v>
      </c>
      <c r="BL54" s="340"/>
      <c r="BM54" s="340"/>
      <c r="BN54" s="382" t="s">
        <v>1349</v>
      </c>
      <c r="BO54" s="384" t="s">
        <v>1268</v>
      </c>
      <c r="BP54" s="128"/>
      <c r="BQ54" s="148" t="str">
        <f t="shared" si="16"/>
        <v>✓</v>
      </c>
      <c r="BR54" s="148" t="str">
        <f t="shared" si="17"/>
        <v>-</v>
      </c>
      <c r="BS54" s="148" t="str">
        <f t="shared" si="18"/>
        <v>✓</v>
      </c>
      <c r="BT54" s="148" t="str">
        <f t="shared" si="19"/>
        <v>x</v>
      </c>
      <c r="BU54" s="148" t="str">
        <f t="shared" si="20"/>
        <v>✓✓✓</v>
      </c>
      <c r="BV54" s="148" t="str">
        <f t="shared" si="21"/>
        <v>xx</v>
      </c>
      <c r="BW54" s="148" t="str">
        <f t="shared" si="22"/>
        <v>xx</v>
      </c>
      <c r="BX54" s="148" t="str">
        <f t="shared" si="25"/>
        <v>-</v>
      </c>
      <c r="BY54" s="148" t="str">
        <f t="shared" si="26"/>
        <v>&lt;=3 years</v>
      </c>
      <c r="BZ54" s="148" t="str">
        <f t="shared" si="27"/>
        <v>Small</v>
      </c>
      <c r="CA54" s="148" t="str">
        <f t="shared" si="28"/>
        <v>Y</v>
      </c>
      <c r="CB54" s="148" t="str">
        <f t="shared" si="29"/>
        <v>x</v>
      </c>
      <c r="CD54" s="150">
        <f>IFERROR(INDEX('Legend and scoring'!$I$4:$I$8,MATCH('MCA all innovations'!BQ54,'Legend and scoring'!$H$4:$H$8,0),1),0)</f>
        <v>1</v>
      </c>
      <c r="CE54" s="150">
        <f>IFERROR(INDEX('Legend and scoring'!$I$4:$I$8,MATCH('MCA all innovations'!BR54,'Legend and scoring'!$H$4:$H$8,0),1),0)</f>
        <v>0</v>
      </c>
      <c r="CF54" s="150">
        <f>IFERROR(INDEX('Legend and scoring'!$I$4:$I$8,MATCH('MCA all innovations'!BS54,'Legend and scoring'!$H$4:$H$8,0),1),0)</f>
        <v>1</v>
      </c>
      <c r="CG54" s="150">
        <f>IFERROR(INDEX('Legend and scoring'!$I$19:$I$23,MATCH('MCA all innovations'!BT54,'Legend and scoring'!$H$19:$H$23,0),1),0)</f>
        <v>0.75</v>
      </c>
      <c r="CH54" s="150">
        <f>IFERROR(INDEX('Legend and scoring'!$I$4:$I$8,MATCH('MCA all innovations'!BU54,'Legend and scoring'!$H$4:$H$8,0),1),0)</f>
        <v>3</v>
      </c>
      <c r="CI54" s="150">
        <f>IFERROR(INDEX('Legend and scoring'!$I$10:$I$17,MATCH('MCA all innovations'!BV54,'Legend and scoring'!$H$10:$H$17,0),1),0)</f>
        <v>-2</v>
      </c>
      <c r="CJ54" s="150">
        <f>IFERROR(INDEX('Legend and scoring'!$I$10:$I$17,MATCH('MCA all innovations'!BW54,'Legend and scoring'!$H$10:$H$17,0),1),0)</f>
        <v>-2</v>
      </c>
      <c r="CK54" s="157">
        <f>IFERROR(INDEX('Legend and scoring'!$I$25:$I$28,MATCH('MCA all innovations'!BX54,'Legend and scoring'!$H$25:$H$28,0),1),0)</f>
        <v>1</v>
      </c>
      <c r="CL54" s="160"/>
      <c r="CM54" s="163">
        <f t="shared" si="23"/>
        <v>1.5</v>
      </c>
      <c r="CN54" s="164"/>
      <c r="CO54" s="163">
        <f t="shared" si="30"/>
        <v>47</v>
      </c>
      <c r="CP54" s="163">
        <f t="shared" si="24"/>
        <v>22</v>
      </c>
      <c r="CQ54"/>
      <c r="CR54"/>
    </row>
    <row r="55" spans="1:96" s="149" customFormat="1" ht="15" customHeight="1" x14ac:dyDescent="0.75">
      <c r="A55" s="144">
        <v>46</v>
      </c>
      <c r="B55" s="152" t="s">
        <v>438</v>
      </c>
      <c r="C55" s="148" t="s">
        <v>1350</v>
      </c>
      <c r="D55" s="383" t="s">
        <v>385</v>
      </c>
      <c r="E55" s="349"/>
      <c r="F55" s="148" t="s">
        <v>1351</v>
      </c>
      <c r="G55" s="148" t="s">
        <v>1352</v>
      </c>
      <c r="H55" s="148" t="s">
        <v>675</v>
      </c>
      <c r="I55" s="148"/>
      <c r="J55" s="148" t="s">
        <v>675</v>
      </c>
      <c r="K55" s="148"/>
      <c r="L55" s="148" t="s">
        <v>1353</v>
      </c>
      <c r="M55" s="148" t="s">
        <v>682</v>
      </c>
      <c r="N55" s="148"/>
      <c r="O55" s="148" t="s">
        <v>682</v>
      </c>
      <c r="P55" s="148"/>
      <c r="Q55" s="148" t="s">
        <v>1354</v>
      </c>
      <c r="R55" s="148" t="s">
        <v>680</v>
      </c>
      <c r="S55" s="148"/>
      <c r="T55" s="148" t="s">
        <v>680</v>
      </c>
      <c r="U55" s="148"/>
      <c r="V55" s="148" t="s">
        <v>1355</v>
      </c>
      <c r="W55" s="148" t="s">
        <v>682</v>
      </c>
      <c r="X55" s="148"/>
      <c r="Y55" s="148" t="s">
        <v>682</v>
      </c>
      <c r="Z55" s="148"/>
      <c r="AA55" s="148" t="s">
        <v>1356</v>
      </c>
      <c r="AB55" s="148" t="s">
        <v>675</v>
      </c>
      <c r="AC55" s="148"/>
      <c r="AD55" s="148" t="s">
        <v>675</v>
      </c>
      <c r="AE55" s="148"/>
      <c r="AF55" s="148" t="s">
        <v>1353</v>
      </c>
      <c r="AG55" s="148" t="s">
        <v>678</v>
      </c>
      <c r="AH55" s="148"/>
      <c r="AI55" s="148" t="s">
        <v>678</v>
      </c>
      <c r="AJ55" s="148"/>
      <c r="AK55" s="270" t="s">
        <v>1357</v>
      </c>
      <c r="AL55" s="148" t="s">
        <v>675</v>
      </c>
      <c r="AM55" s="148"/>
      <c r="AN55" s="148" t="s">
        <v>675</v>
      </c>
      <c r="AO55" s="270"/>
      <c r="AP55" s="148" t="s">
        <v>1354</v>
      </c>
      <c r="AQ55" s="148" t="s">
        <v>675</v>
      </c>
      <c r="AR55" s="148" t="s">
        <v>1358</v>
      </c>
      <c r="AS55" s="148" t="s">
        <v>680</v>
      </c>
      <c r="AT55" s="148"/>
      <c r="AU55" s="148" t="s">
        <v>680</v>
      </c>
      <c r="AV55" s="128"/>
      <c r="AW55" s="146" t="s">
        <v>1359</v>
      </c>
      <c r="AX55" s="128" t="s">
        <v>924</v>
      </c>
      <c r="AY55" s="127" t="s">
        <v>1322</v>
      </c>
      <c r="AZ55" s="147" t="s">
        <v>1360</v>
      </c>
      <c r="BA55" s="146" t="s">
        <v>1361</v>
      </c>
      <c r="BB55" s="128" t="s">
        <v>789</v>
      </c>
      <c r="BC55" s="127" t="s">
        <v>1323</v>
      </c>
      <c r="BD55" s="318" t="s">
        <v>1092</v>
      </c>
      <c r="BE55" s="148" t="s">
        <v>1093</v>
      </c>
      <c r="BF55" s="318" t="s">
        <v>1324</v>
      </c>
      <c r="BG55" s="318" t="s">
        <v>693</v>
      </c>
      <c r="BH55" s="318"/>
      <c r="BI55" s="383" t="s">
        <v>675</v>
      </c>
      <c r="BJ55" s="340" t="s">
        <v>1307</v>
      </c>
      <c r="BK55" s="339" t="s">
        <v>1362</v>
      </c>
      <c r="BL55" s="340"/>
      <c r="BM55" s="340"/>
      <c r="BN55" s="382" t="s">
        <v>1363</v>
      </c>
      <c r="BO55" s="390" t="s">
        <v>1364</v>
      </c>
      <c r="BP55" s="128"/>
      <c r="BQ55" s="148" t="str">
        <f t="shared" si="16"/>
        <v>✓✓✓</v>
      </c>
      <c r="BR55" s="148" t="str">
        <f t="shared" si="17"/>
        <v>-</v>
      </c>
      <c r="BS55" s="148" t="str">
        <f t="shared" si="18"/>
        <v>✓</v>
      </c>
      <c r="BT55" s="148" t="str">
        <f t="shared" si="19"/>
        <v>-</v>
      </c>
      <c r="BU55" s="148" t="str">
        <f t="shared" si="20"/>
        <v>✓✓✓</v>
      </c>
      <c r="BV55" s="148" t="str">
        <f t="shared" si="21"/>
        <v>✓✓</v>
      </c>
      <c r="BW55" s="148" t="str">
        <f t="shared" si="22"/>
        <v>✓✓✓</v>
      </c>
      <c r="BX55" s="148" t="str">
        <f t="shared" si="25"/>
        <v>✓</v>
      </c>
      <c r="BY55" s="148" t="str">
        <f t="shared" si="26"/>
        <v>3 years</v>
      </c>
      <c r="BZ55" s="148" t="str">
        <f t="shared" si="27"/>
        <v>Small or medium</v>
      </c>
      <c r="CA55" s="148" t="str">
        <f t="shared" si="28"/>
        <v>Y</v>
      </c>
      <c r="CB55" s="148" t="str">
        <f t="shared" si="29"/>
        <v>✓✓✓</v>
      </c>
      <c r="CD55" s="150">
        <f>IFERROR(INDEX('Legend and scoring'!$I$4:$I$8,MATCH('MCA all innovations'!BQ55,'Legend and scoring'!$H$4:$H$8,0),1),0)</f>
        <v>3</v>
      </c>
      <c r="CE55" s="150">
        <f>IFERROR(INDEX('Legend and scoring'!$I$4:$I$8,MATCH('MCA all innovations'!BR55,'Legend and scoring'!$H$4:$H$8,0),1),0)</f>
        <v>0</v>
      </c>
      <c r="CF55" s="150">
        <f>IFERROR(INDEX('Legend and scoring'!$I$4:$I$8,MATCH('MCA all innovations'!BS55,'Legend and scoring'!$H$4:$H$8,0),1),0)</f>
        <v>1</v>
      </c>
      <c r="CG55" s="150">
        <f>IFERROR(INDEX('Legend and scoring'!$I$19:$I$23,MATCH('MCA all innovations'!BT55,'Legend and scoring'!$H$19:$H$23,0),1),0)</f>
        <v>1</v>
      </c>
      <c r="CH55" s="150">
        <f>IFERROR(INDEX('Legend and scoring'!$I$4:$I$8,MATCH('MCA all innovations'!BU55,'Legend and scoring'!$H$4:$H$8,0),1),0)</f>
        <v>3</v>
      </c>
      <c r="CI55" s="150">
        <f>IFERROR(INDEX('Legend and scoring'!$I$10:$I$17,MATCH('MCA all innovations'!BV55,'Legend and scoring'!$H$10:$H$17,0),1),0)</f>
        <v>2</v>
      </c>
      <c r="CJ55" s="150">
        <f>IFERROR(INDEX('Legend and scoring'!$I$10:$I$17,MATCH('MCA all innovations'!BW55,'Legend and scoring'!$H$10:$H$17,0),1),0)</f>
        <v>3</v>
      </c>
      <c r="CK55" s="157">
        <f>IFERROR(INDEX('Legend and scoring'!$I$25:$I$28,MATCH('MCA all innovations'!BX55,'Legend and scoring'!$H$25:$H$28,0),1),0)</f>
        <v>1.5</v>
      </c>
      <c r="CL55" s="160"/>
      <c r="CM55" s="163">
        <f t="shared" si="23"/>
        <v>4</v>
      </c>
      <c r="CN55" s="164"/>
      <c r="CO55" s="163">
        <f t="shared" si="30"/>
        <v>30</v>
      </c>
      <c r="CP55" s="163">
        <f t="shared" si="24"/>
        <v>12</v>
      </c>
      <c r="CQ55"/>
      <c r="CR55"/>
    </row>
    <row r="56" spans="1:96" s="149" customFormat="1" ht="15" customHeight="1" x14ac:dyDescent="0.75">
      <c r="A56" s="151" t="s">
        <v>1272</v>
      </c>
      <c r="B56" s="127" t="s">
        <v>503</v>
      </c>
      <c r="C56" s="148" t="s">
        <v>1365</v>
      </c>
      <c r="D56" s="383" t="s">
        <v>385</v>
      </c>
      <c r="E56" s="349"/>
      <c r="F56" s="148" t="s">
        <v>1366</v>
      </c>
      <c r="G56" s="148" t="s">
        <v>1367</v>
      </c>
      <c r="H56" s="148"/>
      <c r="I56" s="148"/>
      <c r="J56" s="148" t="s">
        <v>675</v>
      </c>
      <c r="K56" s="148"/>
      <c r="L56" s="148" t="s">
        <v>1368</v>
      </c>
      <c r="M56" s="148"/>
      <c r="N56" s="148"/>
      <c r="O56" s="148" t="s">
        <v>678</v>
      </c>
      <c r="P56" s="148"/>
      <c r="Q56" s="148" t="s">
        <v>1369</v>
      </c>
      <c r="R56" s="148"/>
      <c r="S56" s="148"/>
      <c r="T56" s="148" t="s">
        <v>675</v>
      </c>
      <c r="U56" s="148"/>
      <c r="V56" s="148" t="s">
        <v>1370</v>
      </c>
      <c r="W56" s="148"/>
      <c r="X56" s="148"/>
      <c r="Y56" s="148" t="s">
        <v>682</v>
      </c>
      <c r="Z56" s="148"/>
      <c r="AA56" s="148" t="s">
        <v>1371</v>
      </c>
      <c r="AB56" s="148"/>
      <c r="AC56" s="148"/>
      <c r="AD56" s="148" t="s">
        <v>675</v>
      </c>
      <c r="AE56" s="148"/>
      <c r="AF56" s="148" t="s">
        <v>1372</v>
      </c>
      <c r="AG56" s="148"/>
      <c r="AH56" s="148"/>
      <c r="AI56" s="148" t="s">
        <v>680</v>
      </c>
      <c r="AJ56" s="148"/>
      <c r="AK56" s="270" t="s">
        <v>1373</v>
      </c>
      <c r="AL56" s="148"/>
      <c r="AM56" s="148"/>
      <c r="AN56" s="148" t="s">
        <v>680</v>
      </c>
      <c r="AO56" s="270" t="s">
        <v>1374</v>
      </c>
      <c r="AP56" s="148"/>
      <c r="AQ56" s="148"/>
      <c r="AR56" s="148" t="s">
        <v>1375</v>
      </c>
      <c r="AS56" s="148"/>
      <c r="AT56" s="148"/>
      <c r="AU56" s="148" t="s">
        <v>680</v>
      </c>
      <c r="AV56" s="128"/>
      <c r="AW56" s="146" t="s">
        <v>789</v>
      </c>
      <c r="AX56" s="128" t="s">
        <v>789</v>
      </c>
      <c r="AY56" s="127"/>
      <c r="AZ56" s="147" t="s">
        <v>924</v>
      </c>
      <c r="BA56" s="146" t="s">
        <v>789</v>
      </c>
      <c r="BB56" s="128" t="s">
        <v>789</v>
      </c>
      <c r="BC56" s="127"/>
      <c r="BD56" s="318" t="s">
        <v>788</v>
      </c>
      <c r="BE56" s="148" t="s">
        <v>789</v>
      </c>
      <c r="BF56" s="318" t="s">
        <v>1376</v>
      </c>
      <c r="BG56" s="318" t="s">
        <v>693</v>
      </c>
      <c r="BH56" s="318"/>
      <c r="BI56" s="383" t="s">
        <v>675</v>
      </c>
      <c r="BJ56" s="323"/>
      <c r="BK56" s="324"/>
      <c r="BL56" s="325"/>
      <c r="BM56" s="323"/>
      <c r="BN56" s="383"/>
      <c r="BO56" s="390"/>
      <c r="BP56" s="127"/>
      <c r="BQ56" s="148" t="str">
        <f>J56</f>
        <v>✓✓✓</v>
      </c>
      <c r="BR56" s="148" t="str">
        <f>O56</f>
        <v>✓✓</v>
      </c>
      <c r="BS56" s="148" t="str">
        <f>T56</f>
        <v>✓✓✓</v>
      </c>
      <c r="BT56" s="148" t="str">
        <f>Y56</f>
        <v>-</v>
      </c>
      <c r="BU56" s="148" t="str">
        <f>AD56</f>
        <v>✓✓✓</v>
      </c>
      <c r="BV56" s="148" t="str">
        <f>AI56</f>
        <v>✓</v>
      </c>
      <c r="BW56" s="148" t="str">
        <f>AN56</f>
        <v>✓</v>
      </c>
      <c r="BX56" s="148" t="str">
        <f t="shared" si="25"/>
        <v>✓</v>
      </c>
      <c r="BY56" s="148" t="str">
        <f t="shared" si="26"/>
        <v>&lt;=3 years</v>
      </c>
      <c r="BZ56" s="148" t="str">
        <f t="shared" si="27"/>
        <v>Medium</v>
      </c>
      <c r="CA56" s="148" t="str">
        <f t="shared" si="28"/>
        <v>Y</v>
      </c>
      <c r="CB56" s="148" t="str">
        <f t="shared" si="29"/>
        <v>✓✓✓</v>
      </c>
      <c r="CD56" s="150">
        <f>IFERROR(INDEX('Legend and scoring'!$I$4:$I$8,MATCH('MCA all innovations'!BQ56,'Legend and scoring'!$H$4:$H$8,0),1),0)</f>
        <v>3</v>
      </c>
      <c r="CE56" s="150">
        <f>IFERROR(INDEX('Legend and scoring'!$I$4:$I$8,MATCH('MCA all innovations'!BR56,'Legend and scoring'!$H$4:$H$8,0),1),0)</f>
        <v>2</v>
      </c>
      <c r="CF56" s="150">
        <f>IFERROR(INDEX('Legend and scoring'!$I$4:$I$8,MATCH('MCA all innovations'!BS56,'Legend and scoring'!$H$4:$H$8,0),1),0)</f>
        <v>3</v>
      </c>
      <c r="CG56" s="150">
        <f>IFERROR(INDEX('Legend and scoring'!$I$19:$I$23,MATCH('MCA all innovations'!BT56,'Legend and scoring'!$H$19:$H$23,0),1),0)</f>
        <v>1</v>
      </c>
      <c r="CH56" s="150">
        <f>IFERROR(INDEX('Legend and scoring'!$I$4:$I$8,MATCH('MCA all innovations'!BU56,'Legend and scoring'!$H$4:$H$8,0),1),0)</f>
        <v>3</v>
      </c>
      <c r="CI56" s="150">
        <f>IFERROR(INDEX('Legend and scoring'!$I$10:$I$17,MATCH('MCA all innovations'!BV56,'Legend and scoring'!$H$10:$H$17,0),1),0)</f>
        <v>1</v>
      </c>
      <c r="CJ56" s="150">
        <f>IFERROR(INDEX('Legend and scoring'!$I$10:$I$17,MATCH('MCA all innovations'!BW56,'Legend and scoring'!$H$10:$H$17,0),1),0)</f>
        <v>1</v>
      </c>
      <c r="CK56" s="157">
        <f>IFERROR(INDEX('Legend and scoring'!$I$25:$I$28,MATCH('MCA all innovations'!BX56,'Legend and scoring'!$H$25:$H$28,0),1),0)</f>
        <v>1.5</v>
      </c>
      <c r="CL56" s="160"/>
      <c r="CM56" s="163">
        <f t="shared" si="23"/>
        <v>8</v>
      </c>
      <c r="CN56" s="164"/>
      <c r="CO56" s="163">
        <f t="shared" si="30"/>
        <v>3</v>
      </c>
      <c r="CP56" s="163">
        <f t="shared" si="24"/>
        <v>3</v>
      </c>
      <c r="CQ56"/>
      <c r="CR56"/>
    </row>
    <row r="57" spans="1:96" s="149" customFormat="1" ht="15" customHeight="1" x14ac:dyDescent="0.75">
      <c r="A57" s="144">
        <v>47</v>
      </c>
      <c r="B57" s="152" t="s">
        <v>453</v>
      </c>
      <c r="C57" s="148" t="s">
        <v>1377</v>
      </c>
      <c r="D57" s="383" t="s">
        <v>385</v>
      </c>
      <c r="E57" s="383" t="s">
        <v>454</v>
      </c>
      <c r="F57" s="148" t="s">
        <v>455</v>
      </c>
      <c r="G57" s="148" t="s">
        <v>1378</v>
      </c>
      <c r="H57" s="148" t="s">
        <v>678</v>
      </c>
      <c r="I57" s="148"/>
      <c r="J57" s="148" t="s">
        <v>678</v>
      </c>
      <c r="K57" s="148"/>
      <c r="L57" s="148" t="s">
        <v>1379</v>
      </c>
      <c r="M57" s="148" t="s">
        <v>680</v>
      </c>
      <c r="N57" s="148"/>
      <c r="O57" s="148" t="s">
        <v>680</v>
      </c>
      <c r="P57" s="148"/>
      <c r="Q57" s="148" t="s">
        <v>1380</v>
      </c>
      <c r="R57" s="148" t="s">
        <v>682</v>
      </c>
      <c r="S57" s="148"/>
      <c r="T57" s="148" t="s">
        <v>682</v>
      </c>
      <c r="U57" s="148"/>
      <c r="V57" s="148" t="s">
        <v>1381</v>
      </c>
      <c r="W57" s="148" t="s">
        <v>709</v>
      </c>
      <c r="X57" s="148"/>
      <c r="Y57" s="148" t="s">
        <v>709</v>
      </c>
      <c r="Z57" s="148"/>
      <c r="AA57" s="148" t="s">
        <v>1382</v>
      </c>
      <c r="AB57" s="148" t="s">
        <v>678</v>
      </c>
      <c r="AC57" s="148"/>
      <c r="AD57" s="148" t="s">
        <v>678</v>
      </c>
      <c r="AE57" s="148"/>
      <c r="AF57" s="148" t="s">
        <v>1383</v>
      </c>
      <c r="AG57" s="148" t="s">
        <v>283</v>
      </c>
      <c r="AH57" s="148"/>
      <c r="AI57" s="148" t="s">
        <v>283</v>
      </c>
      <c r="AJ57" s="148"/>
      <c r="AK57" s="270" t="s">
        <v>1384</v>
      </c>
      <c r="AL57" s="148" t="s">
        <v>678</v>
      </c>
      <c r="AM57" s="148"/>
      <c r="AN57" s="148" t="s">
        <v>678</v>
      </c>
      <c r="AO57" s="270"/>
      <c r="AP57" s="148" t="s">
        <v>1385</v>
      </c>
      <c r="AQ57" s="148" t="s">
        <v>680</v>
      </c>
      <c r="AR57" s="148" t="s">
        <v>1386</v>
      </c>
      <c r="AS57" s="148" t="s">
        <v>682</v>
      </c>
      <c r="AT57" s="148"/>
      <c r="AU57" s="148" t="s">
        <v>682</v>
      </c>
      <c r="AV57" s="128"/>
      <c r="AW57" s="146" t="s">
        <v>1361</v>
      </c>
      <c r="AX57" s="128" t="s">
        <v>690</v>
      </c>
      <c r="AY57" s="127"/>
      <c r="AZ57" s="147" t="s">
        <v>690</v>
      </c>
      <c r="BA57" s="146" t="s">
        <v>1223</v>
      </c>
      <c r="BB57" s="128" t="s">
        <v>867</v>
      </c>
      <c r="BC57" s="127"/>
      <c r="BD57" s="318"/>
      <c r="BE57" s="148" t="s">
        <v>867</v>
      </c>
      <c r="BF57" s="318" t="s">
        <v>1387</v>
      </c>
      <c r="BG57" s="318" t="s">
        <v>693</v>
      </c>
      <c r="BH57" s="318"/>
      <c r="BI57" s="383" t="s">
        <v>678</v>
      </c>
      <c r="BJ57" s="340" t="s">
        <v>1245</v>
      </c>
      <c r="BK57" s="339" t="s">
        <v>1388</v>
      </c>
      <c r="BL57" s="340"/>
      <c r="BM57" s="340"/>
      <c r="BN57" s="383"/>
      <c r="BO57" s="384" t="s">
        <v>1268</v>
      </c>
      <c r="BP57" s="128"/>
      <c r="BQ57" s="148" t="str">
        <f t="shared" si="16"/>
        <v>✓✓</v>
      </c>
      <c r="BR57" s="148" t="str">
        <f t="shared" si="17"/>
        <v>✓</v>
      </c>
      <c r="BS57" s="148" t="str">
        <f t="shared" si="18"/>
        <v>-</v>
      </c>
      <c r="BT57" s="148" t="str">
        <f t="shared" si="19"/>
        <v>x</v>
      </c>
      <c r="BU57" s="148" t="str">
        <f t="shared" si="20"/>
        <v>✓✓</v>
      </c>
      <c r="BV57" s="148" t="str">
        <f t="shared" si="21"/>
        <v>?</v>
      </c>
      <c r="BW57" s="148" t="str">
        <f t="shared" si="22"/>
        <v>✓✓</v>
      </c>
      <c r="BX57" s="148" t="str">
        <f t="shared" si="25"/>
        <v>-</v>
      </c>
      <c r="BY57" s="148" t="str">
        <f t="shared" si="26"/>
        <v>3-5 years</v>
      </c>
      <c r="BZ57" s="148" t="str">
        <f t="shared" si="27"/>
        <v>Small</v>
      </c>
      <c r="CA57" s="148" t="str">
        <f t="shared" si="28"/>
        <v>Y</v>
      </c>
      <c r="CB57" s="148" t="str">
        <f t="shared" si="29"/>
        <v>✓✓</v>
      </c>
      <c r="CD57" s="150">
        <f>IFERROR(INDEX('Legend and scoring'!$I$4:$I$8,MATCH('MCA all innovations'!BQ57,'Legend and scoring'!$H$4:$H$8,0),1),0)</f>
        <v>2</v>
      </c>
      <c r="CE57" s="150">
        <f>IFERROR(INDEX('Legend and scoring'!$I$4:$I$8,MATCH('MCA all innovations'!BR57,'Legend and scoring'!$H$4:$H$8,0),1),0)</f>
        <v>1</v>
      </c>
      <c r="CF57" s="150">
        <f>IFERROR(INDEX('Legend and scoring'!$I$4:$I$8,MATCH('MCA all innovations'!BS57,'Legend and scoring'!$H$4:$H$8,0),1),0)</f>
        <v>0</v>
      </c>
      <c r="CG57" s="150">
        <f>IFERROR(INDEX('Legend and scoring'!$I$19:$I$23,MATCH('MCA all innovations'!BT57,'Legend and scoring'!$H$19:$H$23,0),1),0)</f>
        <v>0.75</v>
      </c>
      <c r="CH57" s="150">
        <f>IFERROR(INDEX('Legend and scoring'!$I$4:$I$8,MATCH('MCA all innovations'!BU57,'Legend and scoring'!$H$4:$H$8,0),1),0)</f>
        <v>2</v>
      </c>
      <c r="CI57" s="150">
        <f>IFERROR(INDEX('Legend and scoring'!$I$10:$I$17,MATCH('MCA all innovations'!BV57,'Legend and scoring'!$H$10:$H$17,0),1),0)</f>
        <v>-1</v>
      </c>
      <c r="CJ57" s="150">
        <f>IFERROR(INDEX('Legend and scoring'!$I$10:$I$17,MATCH('MCA all innovations'!BW57,'Legend and scoring'!$H$10:$H$17,0),1),0)</f>
        <v>2</v>
      </c>
      <c r="CK57" s="157">
        <f>IFERROR(INDEX('Legend and scoring'!$I$25:$I$28,MATCH('MCA all innovations'!BX57,'Legend and scoring'!$H$25:$H$28,0),1),0)</f>
        <v>1</v>
      </c>
      <c r="CL57" s="160"/>
      <c r="CM57" s="163">
        <f t="shared" si="23"/>
        <v>2.25</v>
      </c>
      <c r="CN57" s="164"/>
      <c r="CO57" s="163">
        <f t="shared" si="30"/>
        <v>39</v>
      </c>
      <c r="CP57" s="163">
        <f t="shared" si="24"/>
        <v>18</v>
      </c>
      <c r="CQ57"/>
      <c r="CR57"/>
    </row>
    <row r="58" spans="1:96" s="149" customFormat="1" ht="15" customHeight="1" x14ac:dyDescent="0.75">
      <c r="A58" s="144">
        <v>48</v>
      </c>
      <c r="B58" s="152" t="s">
        <v>466</v>
      </c>
      <c r="C58" s="148" t="s">
        <v>1389</v>
      </c>
      <c r="D58" s="383" t="s">
        <v>385</v>
      </c>
      <c r="E58" s="383" t="s">
        <v>467</v>
      </c>
      <c r="F58" s="148" t="s">
        <v>468</v>
      </c>
      <c r="G58" s="148" t="s">
        <v>1390</v>
      </c>
      <c r="H58" s="148" t="s">
        <v>283</v>
      </c>
      <c r="I58" s="148" t="s">
        <v>283</v>
      </c>
      <c r="J58" s="148" t="s">
        <v>283</v>
      </c>
      <c r="K58" s="148" t="s">
        <v>1391</v>
      </c>
      <c r="L58" s="148" t="s">
        <v>1392</v>
      </c>
      <c r="M58" s="148" t="s">
        <v>682</v>
      </c>
      <c r="N58" s="148" t="s">
        <v>682</v>
      </c>
      <c r="O58" s="148" t="s">
        <v>682</v>
      </c>
      <c r="P58" s="148" t="s">
        <v>1393</v>
      </c>
      <c r="Q58" s="148" t="s">
        <v>1394</v>
      </c>
      <c r="R58" s="148" t="s">
        <v>283</v>
      </c>
      <c r="S58" s="148" t="s">
        <v>283</v>
      </c>
      <c r="T58" s="148" t="s">
        <v>283</v>
      </c>
      <c r="U58" s="148"/>
      <c r="V58" s="148" t="s">
        <v>1395</v>
      </c>
      <c r="W58" s="148" t="s">
        <v>935</v>
      </c>
      <c r="X58" s="148" t="s">
        <v>935</v>
      </c>
      <c r="Y58" s="148" t="s">
        <v>935</v>
      </c>
      <c r="Z58" s="148" t="s">
        <v>1396</v>
      </c>
      <c r="AA58" s="148" t="s">
        <v>1397</v>
      </c>
      <c r="AB58" s="148" t="s">
        <v>675</v>
      </c>
      <c r="AC58" s="148" t="s">
        <v>675</v>
      </c>
      <c r="AD58" s="148" t="s">
        <v>675</v>
      </c>
      <c r="AE58" s="148"/>
      <c r="AF58" s="148" t="s">
        <v>1398</v>
      </c>
      <c r="AG58" s="148" t="s">
        <v>680</v>
      </c>
      <c r="AH58" s="148" t="s">
        <v>680</v>
      </c>
      <c r="AI58" s="148" t="s">
        <v>680</v>
      </c>
      <c r="AJ58" s="148"/>
      <c r="AK58" s="270" t="s">
        <v>1399</v>
      </c>
      <c r="AL58" s="148" t="s">
        <v>709</v>
      </c>
      <c r="AM58" s="148" t="s">
        <v>283</v>
      </c>
      <c r="AN58" s="148" t="s">
        <v>283</v>
      </c>
      <c r="AO58" s="270" t="s">
        <v>1400</v>
      </c>
      <c r="AP58" s="148" t="s">
        <v>1401</v>
      </c>
      <c r="AQ58" s="148" t="s">
        <v>678</v>
      </c>
      <c r="AR58" s="148" t="s">
        <v>1402</v>
      </c>
      <c r="AS58" s="148" t="s">
        <v>709</v>
      </c>
      <c r="AT58" s="148" t="s">
        <v>709</v>
      </c>
      <c r="AU58" s="148" t="s">
        <v>709</v>
      </c>
      <c r="AV58" s="128"/>
      <c r="AW58" s="146" t="s">
        <v>1403</v>
      </c>
      <c r="AX58" s="128" t="s">
        <v>1088</v>
      </c>
      <c r="AY58" s="127"/>
      <c r="AZ58" s="147" t="s">
        <v>732</v>
      </c>
      <c r="BA58" s="146" t="s">
        <v>1223</v>
      </c>
      <c r="BB58" s="128" t="s">
        <v>867</v>
      </c>
      <c r="BC58" s="127"/>
      <c r="BD58" s="318"/>
      <c r="BE58" s="148" t="s">
        <v>867</v>
      </c>
      <c r="BF58" s="318"/>
      <c r="BG58" s="318" t="s">
        <v>693</v>
      </c>
      <c r="BH58" s="318" t="s">
        <v>1404</v>
      </c>
      <c r="BI58" s="383" t="s">
        <v>678</v>
      </c>
      <c r="BJ58" s="340" t="s">
        <v>1245</v>
      </c>
      <c r="BK58" s="339"/>
      <c r="BL58" s="340"/>
      <c r="BM58" s="340"/>
      <c r="BN58" s="382" t="s">
        <v>1405</v>
      </c>
      <c r="BO58" s="384" t="s">
        <v>1268</v>
      </c>
      <c r="BP58" s="128"/>
      <c r="BQ58" s="148" t="str">
        <f t="shared" si="16"/>
        <v>?</v>
      </c>
      <c r="BR58" s="148" t="str">
        <f t="shared" si="17"/>
        <v>-</v>
      </c>
      <c r="BS58" s="148" t="str">
        <f t="shared" si="18"/>
        <v>?</v>
      </c>
      <c r="BT58" s="148" t="str">
        <f t="shared" si="19"/>
        <v>xx</v>
      </c>
      <c r="BU58" s="148" t="str">
        <f t="shared" si="20"/>
        <v>✓✓✓</v>
      </c>
      <c r="BV58" s="148" t="str">
        <f t="shared" si="21"/>
        <v>✓</v>
      </c>
      <c r="BW58" s="148" t="str">
        <f t="shared" si="22"/>
        <v>?</v>
      </c>
      <c r="BX58" s="148" t="str">
        <f t="shared" si="25"/>
        <v>x</v>
      </c>
      <c r="BY58" s="148" t="str">
        <f t="shared" si="26"/>
        <v>&gt; 5 years</v>
      </c>
      <c r="BZ58" s="148" t="str">
        <f t="shared" si="27"/>
        <v>Small</v>
      </c>
      <c r="CA58" s="148" t="str">
        <f t="shared" si="28"/>
        <v>Y</v>
      </c>
      <c r="CB58" s="148" t="str">
        <f t="shared" si="29"/>
        <v>✓✓</v>
      </c>
      <c r="CD58" s="150">
        <f>IFERROR(INDEX('Legend and scoring'!$I$4:$I$8,MATCH('MCA all innovations'!BQ58,'Legend and scoring'!$H$4:$H$8,0),1),0)</f>
        <v>0</v>
      </c>
      <c r="CE58" s="150">
        <f>IFERROR(INDEX('Legend and scoring'!$I$4:$I$8,MATCH('MCA all innovations'!BR58,'Legend and scoring'!$H$4:$H$8,0),1),0)</f>
        <v>0</v>
      </c>
      <c r="CF58" s="150">
        <f>IFERROR(INDEX('Legend and scoring'!$I$4:$I$8,MATCH('MCA all innovations'!BS58,'Legend and scoring'!$H$4:$H$8,0),1),0)</f>
        <v>0</v>
      </c>
      <c r="CG58" s="150">
        <f>IFERROR(INDEX('Legend and scoring'!$I$19:$I$23,MATCH('MCA all innovations'!BT58,'Legend and scoring'!$H$19:$H$23,0),1),0)</f>
        <v>0.5</v>
      </c>
      <c r="CH58" s="150">
        <f>IFERROR(INDEX('Legend and scoring'!$I$4:$I$8,MATCH('MCA all innovations'!BU58,'Legend and scoring'!$H$4:$H$8,0),1),0)</f>
        <v>3</v>
      </c>
      <c r="CI58" s="150">
        <f>IFERROR(INDEX('Legend and scoring'!$I$10:$I$17,MATCH('MCA all innovations'!BV58,'Legend and scoring'!$H$10:$H$17,0),1),0)</f>
        <v>1</v>
      </c>
      <c r="CJ58" s="150">
        <f>IFERROR(INDEX('Legend and scoring'!$I$10:$I$17,MATCH('MCA all innovations'!BW58,'Legend and scoring'!$H$10:$H$17,0),1),0)</f>
        <v>-1</v>
      </c>
      <c r="CK58" s="157">
        <f>IFERROR(INDEX('Legend and scoring'!$I$25:$I$28,MATCH('MCA all innovations'!BX58,'Legend and scoring'!$H$25:$H$28,0),1),0)</f>
        <v>0.5</v>
      </c>
      <c r="CL58" s="160"/>
      <c r="CM58" s="163">
        <f t="shared" si="23"/>
        <v>0</v>
      </c>
      <c r="CN58" s="164"/>
      <c r="CO58" s="163">
        <f t="shared" si="30"/>
        <v>54</v>
      </c>
      <c r="CP58" s="163">
        <f t="shared" si="24"/>
        <v>28</v>
      </c>
      <c r="CQ58"/>
      <c r="CR58"/>
    </row>
    <row r="59" spans="1:96" s="149" customFormat="1" ht="15" customHeight="1" x14ac:dyDescent="0.75">
      <c r="A59" s="144">
        <v>49</v>
      </c>
      <c r="B59" s="152" t="s">
        <v>483</v>
      </c>
      <c r="C59" s="148" t="s">
        <v>1406</v>
      </c>
      <c r="D59" s="383" t="s">
        <v>385</v>
      </c>
      <c r="E59" s="383" t="s">
        <v>484</v>
      </c>
      <c r="F59" s="148" t="s">
        <v>485</v>
      </c>
      <c r="G59" s="148" t="s">
        <v>1407</v>
      </c>
      <c r="H59" s="148" t="s">
        <v>680</v>
      </c>
      <c r="I59" s="148" t="s">
        <v>680</v>
      </c>
      <c r="J59" s="148" t="s">
        <v>680</v>
      </c>
      <c r="K59" s="148"/>
      <c r="L59" s="148" t="s">
        <v>1408</v>
      </c>
      <c r="M59" s="148" t="s">
        <v>678</v>
      </c>
      <c r="N59" s="148" t="s">
        <v>678</v>
      </c>
      <c r="O59" s="148" t="s">
        <v>678</v>
      </c>
      <c r="P59" s="148" t="s">
        <v>1409</v>
      </c>
      <c r="Q59" s="148" t="s">
        <v>1410</v>
      </c>
      <c r="R59" s="148" t="s">
        <v>678</v>
      </c>
      <c r="S59" s="148" t="s">
        <v>678</v>
      </c>
      <c r="T59" s="148" t="s">
        <v>680</v>
      </c>
      <c r="U59" s="148" t="s">
        <v>1411</v>
      </c>
      <c r="V59" s="148" t="s">
        <v>1412</v>
      </c>
      <c r="W59" s="148" t="s">
        <v>283</v>
      </c>
      <c r="X59" s="148" t="s">
        <v>283</v>
      </c>
      <c r="Y59" s="148" t="s">
        <v>935</v>
      </c>
      <c r="Z59" s="148" t="s">
        <v>1413</v>
      </c>
      <c r="AA59" s="148" t="s">
        <v>1414</v>
      </c>
      <c r="AB59" s="148" t="s">
        <v>680</v>
      </c>
      <c r="AC59" s="148" t="s">
        <v>680</v>
      </c>
      <c r="AD59" s="148" t="s">
        <v>680</v>
      </c>
      <c r="AE59" s="148"/>
      <c r="AF59" s="148" t="s">
        <v>1415</v>
      </c>
      <c r="AG59" s="148" t="s">
        <v>680</v>
      </c>
      <c r="AH59" s="148" t="s">
        <v>680</v>
      </c>
      <c r="AI59" s="148" t="s">
        <v>680</v>
      </c>
      <c r="AJ59" s="148" t="s">
        <v>1416</v>
      </c>
      <c r="AK59" s="270" t="s">
        <v>1417</v>
      </c>
      <c r="AL59" s="148" t="s">
        <v>678</v>
      </c>
      <c r="AM59" s="148" t="s">
        <v>678</v>
      </c>
      <c r="AN59" s="148" t="s">
        <v>678</v>
      </c>
      <c r="AO59" s="270"/>
      <c r="AP59" s="148" t="s">
        <v>1418</v>
      </c>
      <c r="AQ59" s="148" t="s">
        <v>680</v>
      </c>
      <c r="AR59" s="148" t="s">
        <v>1419</v>
      </c>
      <c r="AS59" s="148" t="s">
        <v>682</v>
      </c>
      <c r="AT59" s="148" t="s">
        <v>682</v>
      </c>
      <c r="AU59" s="148" t="s">
        <v>682</v>
      </c>
      <c r="AV59" s="128"/>
      <c r="AW59" s="146" t="s">
        <v>1361</v>
      </c>
      <c r="AX59" s="128" t="s">
        <v>690</v>
      </c>
      <c r="AY59" s="127"/>
      <c r="AZ59" s="147" t="s">
        <v>690</v>
      </c>
      <c r="BA59" s="146" t="s">
        <v>1223</v>
      </c>
      <c r="BB59" s="128" t="s">
        <v>867</v>
      </c>
      <c r="BC59" s="127"/>
      <c r="BD59" s="318"/>
      <c r="BE59" s="148" t="s">
        <v>867</v>
      </c>
      <c r="BF59" s="318"/>
      <c r="BG59" s="318" t="s">
        <v>693</v>
      </c>
      <c r="BH59" s="318"/>
      <c r="BI59" s="383" t="s">
        <v>680</v>
      </c>
      <c r="BJ59" s="341" t="s">
        <v>1245</v>
      </c>
      <c r="BK59" s="342"/>
      <c r="BL59" s="341"/>
      <c r="BM59" s="341"/>
      <c r="BN59" s="382" t="s">
        <v>1420</v>
      </c>
      <c r="BO59" s="384" t="s">
        <v>1421</v>
      </c>
      <c r="BP59" s="127"/>
      <c r="BQ59" s="148" t="str">
        <f t="shared" si="16"/>
        <v>✓</v>
      </c>
      <c r="BR59" s="148" t="str">
        <f t="shared" si="17"/>
        <v>✓✓</v>
      </c>
      <c r="BS59" s="148" t="str">
        <f t="shared" si="18"/>
        <v>✓</v>
      </c>
      <c r="BT59" s="148" t="str">
        <f t="shared" si="19"/>
        <v>xx</v>
      </c>
      <c r="BU59" s="148" t="str">
        <f t="shared" si="20"/>
        <v>✓</v>
      </c>
      <c r="BV59" s="148" t="str">
        <f t="shared" si="21"/>
        <v>✓</v>
      </c>
      <c r="BW59" s="148" t="str">
        <f t="shared" si="22"/>
        <v>✓✓</v>
      </c>
      <c r="BX59" s="148" t="str">
        <f t="shared" si="25"/>
        <v>-</v>
      </c>
      <c r="BY59" s="148" t="str">
        <f t="shared" si="26"/>
        <v>3-5 years</v>
      </c>
      <c r="BZ59" s="148" t="str">
        <f t="shared" si="27"/>
        <v>Small</v>
      </c>
      <c r="CA59" s="148" t="str">
        <f t="shared" si="28"/>
        <v>Y</v>
      </c>
      <c r="CB59" s="148" t="str">
        <f t="shared" si="29"/>
        <v>✓</v>
      </c>
      <c r="CD59" s="150">
        <f>IFERROR(INDEX('Legend and scoring'!$I$4:$I$8,MATCH('MCA all innovations'!BQ59,'Legend and scoring'!$H$4:$H$8,0),1),0)</f>
        <v>1</v>
      </c>
      <c r="CE59" s="150">
        <f>IFERROR(INDEX('Legend and scoring'!$I$4:$I$8,MATCH('MCA all innovations'!BR59,'Legend and scoring'!$H$4:$H$8,0),1),0)</f>
        <v>2</v>
      </c>
      <c r="CF59" s="150">
        <f>IFERROR(INDEX('Legend and scoring'!$I$4:$I$8,MATCH('MCA all innovations'!BS59,'Legend and scoring'!$H$4:$H$8,0),1),0)</f>
        <v>1</v>
      </c>
      <c r="CG59" s="150">
        <f>IFERROR(INDEX('Legend and scoring'!$I$19:$I$23,MATCH('MCA all innovations'!BT59,'Legend and scoring'!$H$19:$H$23,0),1),0)</f>
        <v>0.5</v>
      </c>
      <c r="CH59" s="150">
        <f>IFERROR(INDEX('Legend and scoring'!$I$4:$I$8,MATCH('MCA all innovations'!BU59,'Legend and scoring'!$H$4:$H$8,0),1),0)</f>
        <v>1</v>
      </c>
      <c r="CI59" s="150">
        <f>IFERROR(INDEX('Legend and scoring'!$I$10:$I$17,MATCH('MCA all innovations'!BV59,'Legend and scoring'!$H$10:$H$17,0),1),0)</f>
        <v>1</v>
      </c>
      <c r="CJ59" s="150">
        <f>IFERROR(INDEX('Legend and scoring'!$I$10:$I$17,MATCH('MCA all innovations'!BW59,'Legend and scoring'!$H$10:$H$17,0),1),0)</f>
        <v>2</v>
      </c>
      <c r="CK59" s="157">
        <f>IFERROR(INDEX('Legend and scoring'!$I$25:$I$28,MATCH('MCA all innovations'!BX59,'Legend and scoring'!$H$25:$H$28,0),1),0)</f>
        <v>1</v>
      </c>
      <c r="CL59" s="160"/>
      <c r="CM59" s="163">
        <f t="shared" si="23"/>
        <v>2</v>
      </c>
      <c r="CN59" s="164"/>
      <c r="CO59" s="163">
        <f t="shared" si="30"/>
        <v>42</v>
      </c>
      <c r="CP59" s="163">
        <f t="shared" si="24"/>
        <v>19</v>
      </c>
      <c r="CQ59"/>
      <c r="CR59"/>
    </row>
    <row r="60" spans="1:96" s="149" customFormat="1" ht="15" customHeight="1" x14ac:dyDescent="0.75">
      <c r="A60" s="144">
        <v>50</v>
      </c>
      <c r="B60" s="152" t="s">
        <v>497</v>
      </c>
      <c r="C60" s="148" t="s">
        <v>1422</v>
      </c>
      <c r="D60" s="383" t="s">
        <v>385</v>
      </c>
      <c r="E60" s="383" t="s">
        <v>498</v>
      </c>
      <c r="F60" s="148" t="s">
        <v>499</v>
      </c>
      <c r="G60" s="148" t="s">
        <v>1423</v>
      </c>
      <c r="H60" s="148" t="s">
        <v>682</v>
      </c>
      <c r="I60" s="148" t="s">
        <v>682</v>
      </c>
      <c r="J60" s="148" t="s">
        <v>682</v>
      </c>
      <c r="K60" s="148"/>
      <c r="L60" s="148" t="s">
        <v>1424</v>
      </c>
      <c r="M60" s="148" t="s">
        <v>283</v>
      </c>
      <c r="N60" s="148" t="s">
        <v>283</v>
      </c>
      <c r="O60" s="148" t="s">
        <v>283</v>
      </c>
      <c r="P60" s="148"/>
      <c r="Q60" s="148" t="s">
        <v>1425</v>
      </c>
      <c r="R60" s="148" t="s">
        <v>680</v>
      </c>
      <c r="S60" s="148" t="s">
        <v>680</v>
      </c>
      <c r="T60" s="148" t="s">
        <v>680</v>
      </c>
      <c r="U60" s="148"/>
      <c r="V60" s="148" t="s">
        <v>1426</v>
      </c>
      <c r="W60" s="148" t="s">
        <v>709</v>
      </c>
      <c r="X60" s="148" t="s">
        <v>709</v>
      </c>
      <c r="Y60" s="148" t="s">
        <v>709</v>
      </c>
      <c r="Z60" s="148" t="s">
        <v>1427</v>
      </c>
      <c r="AA60" s="148" t="s">
        <v>1428</v>
      </c>
      <c r="AB60" s="148" t="s">
        <v>680</v>
      </c>
      <c r="AC60" s="148" t="s">
        <v>680</v>
      </c>
      <c r="AD60" s="148" t="s">
        <v>680</v>
      </c>
      <c r="AE60" s="148"/>
      <c r="AF60" s="148" t="s">
        <v>1429</v>
      </c>
      <c r="AG60" s="148" t="s">
        <v>680</v>
      </c>
      <c r="AH60" s="148" t="s">
        <v>680</v>
      </c>
      <c r="AI60" s="148" t="s">
        <v>680</v>
      </c>
      <c r="AJ60" s="148"/>
      <c r="AK60" s="270" t="s">
        <v>1430</v>
      </c>
      <c r="AL60" s="148" t="s">
        <v>680</v>
      </c>
      <c r="AM60" s="148" t="s">
        <v>680</v>
      </c>
      <c r="AN60" s="148" t="s">
        <v>680</v>
      </c>
      <c r="AO60" s="270"/>
      <c r="AP60" s="148" t="s">
        <v>1431</v>
      </c>
      <c r="AQ60" s="148" t="s">
        <v>283</v>
      </c>
      <c r="AR60" s="148" t="s">
        <v>1432</v>
      </c>
      <c r="AS60" s="148" t="s">
        <v>709</v>
      </c>
      <c r="AT60" s="148" t="s">
        <v>709</v>
      </c>
      <c r="AU60" s="148" t="s">
        <v>709</v>
      </c>
      <c r="AV60" s="128" t="s">
        <v>1433</v>
      </c>
      <c r="AW60" s="146" t="s">
        <v>1434</v>
      </c>
      <c r="AX60" s="128"/>
      <c r="AY60" s="127"/>
      <c r="AZ60" s="147" t="s">
        <v>924</v>
      </c>
      <c r="BA60" s="146" t="s">
        <v>1223</v>
      </c>
      <c r="BB60" s="128" t="s">
        <v>867</v>
      </c>
      <c r="BC60" s="127"/>
      <c r="BD60" s="318"/>
      <c r="BE60" s="148" t="s">
        <v>867</v>
      </c>
      <c r="BF60" s="318"/>
      <c r="BG60" s="318" t="s">
        <v>693</v>
      </c>
      <c r="BH60" s="318"/>
      <c r="BI60" s="383" t="s">
        <v>680</v>
      </c>
      <c r="BJ60" s="341" t="s">
        <v>1245</v>
      </c>
      <c r="BK60" s="342"/>
      <c r="BL60" s="341"/>
      <c r="BM60" s="341"/>
      <c r="BN60" s="382" t="s">
        <v>1435</v>
      </c>
      <c r="BO60" s="384"/>
      <c r="BP60" s="127"/>
      <c r="BQ60" s="148" t="str">
        <f t="shared" si="16"/>
        <v>-</v>
      </c>
      <c r="BR60" s="148" t="str">
        <f t="shared" si="17"/>
        <v>?</v>
      </c>
      <c r="BS60" s="148" t="str">
        <f t="shared" si="18"/>
        <v>✓</v>
      </c>
      <c r="BT60" s="148" t="str">
        <f t="shared" si="19"/>
        <v>x</v>
      </c>
      <c r="BU60" s="148" t="str">
        <f t="shared" si="20"/>
        <v>✓</v>
      </c>
      <c r="BV60" s="148" t="str">
        <f t="shared" si="21"/>
        <v>✓</v>
      </c>
      <c r="BW60" s="148" t="str">
        <f t="shared" si="22"/>
        <v>✓</v>
      </c>
      <c r="BX60" s="148" t="str">
        <f t="shared" si="25"/>
        <v>x</v>
      </c>
      <c r="BY60" s="148" t="str">
        <f t="shared" si="26"/>
        <v>&lt;=3 years</v>
      </c>
      <c r="BZ60" s="148" t="str">
        <f t="shared" si="27"/>
        <v>Small</v>
      </c>
      <c r="CA60" s="148" t="str">
        <f t="shared" si="28"/>
        <v>Y</v>
      </c>
      <c r="CB60" s="148" t="str">
        <f t="shared" si="29"/>
        <v>✓</v>
      </c>
      <c r="CD60" s="150">
        <f>IFERROR(INDEX('Legend and scoring'!$I$4:$I$8,MATCH('MCA all innovations'!BQ60,'Legend and scoring'!$H$4:$H$8,0),1),0)</f>
        <v>0</v>
      </c>
      <c r="CE60" s="150">
        <f>IFERROR(INDEX('Legend and scoring'!$I$4:$I$8,MATCH('MCA all innovations'!BR60,'Legend and scoring'!$H$4:$H$8,0),1),0)</f>
        <v>0</v>
      </c>
      <c r="CF60" s="150">
        <f>IFERROR(INDEX('Legend and scoring'!$I$4:$I$8,MATCH('MCA all innovations'!BS60,'Legend and scoring'!$H$4:$H$8,0),1),0)</f>
        <v>1</v>
      </c>
      <c r="CG60" s="150">
        <f>IFERROR(INDEX('Legend and scoring'!$I$19:$I$23,MATCH('MCA all innovations'!BT60,'Legend and scoring'!$H$19:$H$23,0),1),0)</f>
        <v>0.75</v>
      </c>
      <c r="CH60" s="150">
        <f>IFERROR(INDEX('Legend and scoring'!$I$4:$I$8,MATCH('MCA all innovations'!BU60,'Legend and scoring'!$H$4:$H$8,0),1),0)</f>
        <v>1</v>
      </c>
      <c r="CI60" s="150">
        <f>IFERROR(INDEX('Legend and scoring'!$I$10:$I$17,MATCH('MCA all innovations'!BV60,'Legend and scoring'!$H$10:$H$17,0),1),0)</f>
        <v>1</v>
      </c>
      <c r="CJ60" s="150">
        <f>IFERROR(INDEX('Legend and scoring'!$I$10:$I$17,MATCH('MCA all innovations'!BW60,'Legend and scoring'!$H$10:$H$17,0),1),0)</f>
        <v>1</v>
      </c>
      <c r="CK60" s="157">
        <f>IFERROR(INDEX('Legend and scoring'!$I$25:$I$28,MATCH('MCA all innovations'!BX60,'Legend and scoring'!$H$25:$H$28,0),1),0)</f>
        <v>0.5</v>
      </c>
      <c r="CL60" s="160"/>
      <c r="CM60" s="163">
        <f t="shared" si="23"/>
        <v>0.75</v>
      </c>
      <c r="CN60" s="164"/>
      <c r="CO60" s="163">
        <f t="shared" si="30"/>
        <v>53</v>
      </c>
      <c r="CP60" s="163">
        <f t="shared" si="24"/>
        <v>27</v>
      </c>
      <c r="CQ60"/>
      <c r="CR60"/>
    </row>
    <row r="61" spans="1:96" s="149" customFormat="1" ht="15" customHeight="1" x14ac:dyDescent="0.75">
      <c r="A61" s="151" t="s">
        <v>1272</v>
      </c>
      <c r="B61" s="127" t="s">
        <v>505</v>
      </c>
      <c r="C61" s="148" t="s">
        <v>1436</v>
      </c>
      <c r="D61" s="383" t="s">
        <v>385</v>
      </c>
      <c r="E61" s="383" t="s">
        <v>1437</v>
      </c>
      <c r="F61" s="148" t="s">
        <v>1438</v>
      </c>
      <c r="G61" s="148" t="s">
        <v>1439</v>
      </c>
      <c r="H61" s="148"/>
      <c r="I61" s="148"/>
      <c r="J61" s="148" t="s">
        <v>283</v>
      </c>
      <c r="K61" s="148" t="s">
        <v>1440</v>
      </c>
      <c r="L61" s="148" t="s">
        <v>1441</v>
      </c>
      <c r="M61" s="148"/>
      <c r="N61" s="148"/>
      <c r="O61" s="148" t="s">
        <v>935</v>
      </c>
      <c r="P61" s="148"/>
      <c r="Q61" s="148" t="s">
        <v>1442</v>
      </c>
      <c r="R61" s="148"/>
      <c r="S61" s="148"/>
      <c r="T61" s="148" t="s">
        <v>682</v>
      </c>
      <c r="U61" s="148"/>
      <c r="V61" s="148" t="s">
        <v>1443</v>
      </c>
      <c r="W61" s="148"/>
      <c r="X61" s="148"/>
      <c r="Y61" s="148" t="s">
        <v>709</v>
      </c>
      <c r="Z61" s="148"/>
      <c r="AA61" s="148" t="s">
        <v>1444</v>
      </c>
      <c r="AB61" s="148"/>
      <c r="AC61" s="148"/>
      <c r="AD61" s="148" t="s">
        <v>675</v>
      </c>
      <c r="AE61" s="148"/>
      <c r="AF61" s="148" t="s">
        <v>1445</v>
      </c>
      <c r="AG61" s="148"/>
      <c r="AH61" s="148"/>
      <c r="AI61" s="148" t="s">
        <v>709</v>
      </c>
      <c r="AJ61" s="148"/>
      <c r="AK61" s="270" t="s">
        <v>1446</v>
      </c>
      <c r="AL61" s="148"/>
      <c r="AM61" s="148"/>
      <c r="AN61" s="148" t="s">
        <v>283</v>
      </c>
      <c r="AO61" s="270"/>
      <c r="AP61" s="148"/>
      <c r="AQ61" s="148"/>
      <c r="AR61" s="148" t="s">
        <v>1447</v>
      </c>
      <c r="AS61" s="148"/>
      <c r="AT61" s="148"/>
      <c r="AU61" s="148" t="s">
        <v>709</v>
      </c>
      <c r="AV61" s="128"/>
      <c r="AW61" s="146" t="s">
        <v>867</v>
      </c>
      <c r="AX61" s="128" t="s">
        <v>867</v>
      </c>
      <c r="AY61" s="127" t="s">
        <v>1448</v>
      </c>
      <c r="AZ61" s="147" t="s">
        <v>924</v>
      </c>
      <c r="BA61" s="146" t="s">
        <v>867</v>
      </c>
      <c r="BB61" s="128" t="s">
        <v>867</v>
      </c>
      <c r="BC61" s="127"/>
      <c r="BD61" s="318" t="s">
        <v>1294</v>
      </c>
      <c r="BE61" s="148" t="s">
        <v>867</v>
      </c>
      <c r="BF61" s="318" t="s">
        <v>1448</v>
      </c>
      <c r="BG61" s="318" t="s">
        <v>693</v>
      </c>
      <c r="BH61" s="318" t="s">
        <v>1448</v>
      </c>
      <c r="BI61" s="383" t="s">
        <v>675</v>
      </c>
      <c r="BJ61" s="323"/>
      <c r="BK61" s="324"/>
      <c r="BL61" s="325"/>
      <c r="BM61" s="323"/>
      <c r="BN61" s="383"/>
      <c r="BO61" s="384" t="s">
        <v>1449</v>
      </c>
      <c r="BP61" s="127"/>
      <c r="BQ61" s="148" t="str">
        <f t="shared" si="16"/>
        <v>?</v>
      </c>
      <c r="BR61" s="148" t="str">
        <f t="shared" si="17"/>
        <v>xx</v>
      </c>
      <c r="BS61" s="148" t="str">
        <f t="shared" si="18"/>
        <v>-</v>
      </c>
      <c r="BT61" s="148" t="str">
        <f t="shared" si="19"/>
        <v>x</v>
      </c>
      <c r="BU61" s="148" t="str">
        <f t="shared" si="20"/>
        <v>✓✓✓</v>
      </c>
      <c r="BV61" s="148" t="str">
        <f t="shared" si="21"/>
        <v>x</v>
      </c>
      <c r="BW61" s="148" t="str">
        <f t="shared" si="22"/>
        <v>?</v>
      </c>
      <c r="BX61" s="148" t="str">
        <f t="shared" si="25"/>
        <v>x</v>
      </c>
      <c r="BY61" s="148" t="str">
        <f t="shared" si="26"/>
        <v>&lt;=3 years</v>
      </c>
      <c r="BZ61" s="148" t="str">
        <f t="shared" si="27"/>
        <v>Small</v>
      </c>
      <c r="CA61" s="148" t="str">
        <f t="shared" si="28"/>
        <v>Y</v>
      </c>
      <c r="CB61" s="148" t="str">
        <f t="shared" si="29"/>
        <v>✓✓✓</v>
      </c>
      <c r="CD61" s="150">
        <f>IFERROR(INDEX('Legend and scoring'!$I$4:$I$8,MATCH('MCA all innovations'!BQ61,'Legend and scoring'!$H$4:$H$8,0),1),0)</f>
        <v>0</v>
      </c>
      <c r="CE61" s="150">
        <f>IFERROR(INDEX('Legend and scoring'!$I$4:$I$8,MATCH('MCA all innovations'!BR61,'Legend and scoring'!$H$4:$H$8,0),1),0)</f>
        <v>0</v>
      </c>
      <c r="CF61" s="150">
        <f>IFERROR(INDEX('Legend and scoring'!$I$4:$I$8,MATCH('MCA all innovations'!BS61,'Legend and scoring'!$H$4:$H$8,0),1),0)</f>
        <v>0</v>
      </c>
      <c r="CG61" s="150">
        <f>IFERROR(INDEX('Legend and scoring'!$I$19:$I$23,MATCH('MCA all innovations'!BT61,'Legend and scoring'!$H$19:$H$23,0),1),0)</f>
        <v>0.75</v>
      </c>
      <c r="CH61" s="150">
        <f>IFERROR(INDEX('Legend and scoring'!$I$4:$I$8,MATCH('MCA all innovations'!BU61,'Legend and scoring'!$H$4:$H$8,0),1),0)</f>
        <v>3</v>
      </c>
      <c r="CI61" s="150">
        <f>IFERROR(INDEX('Legend and scoring'!$I$10:$I$17,MATCH('MCA all innovations'!BV61,'Legend and scoring'!$H$10:$H$17,0),1),0)</f>
        <v>-1</v>
      </c>
      <c r="CJ61" s="150">
        <f>IFERROR(INDEX('Legend and scoring'!$I$10:$I$17,MATCH('MCA all innovations'!BW61,'Legend and scoring'!$H$10:$H$17,0),1),0)</f>
        <v>-1</v>
      </c>
      <c r="CK61" s="157">
        <f>IFERROR(INDEX('Legend and scoring'!$I$25:$I$28,MATCH('MCA all innovations'!BX61,'Legend and scoring'!$H$25:$H$28,0),1),0)</f>
        <v>0.5</v>
      </c>
      <c r="CL61" s="160"/>
      <c r="CM61" s="163">
        <f t="shared" si="23"/>
        <v>0</v>
      </c>
      <c r="CN61" s="164"/>
      <c r="CO61" s="163">
        <f t="shared" si="30"/>
        <v>54</v>
      </c>
      <c r="CP61" s="163">
        <f t="shared" si="24"/>
        <v>28</v>
      </c>
      <c r="CQ61"/>
      <c r="CR61"/>
    </row>
    <row r="62" spans="1:96" s="149" customFormat="1" ht="15" customHeight="1" x14ac:dyDescent="0.75">
      <c r="A62" s="151" t="s">
        <v>1272</v>
      </c>
      <c r="B62" s="127" t="s">
        <v>508</v>
      </c>
      <c r="C62" s="148" t="s">
        <v>1450</v>
      </c>
      <c r="D62" s="383" t="s">
        <v>385</v>
      </c>
      <c r="E62" s="383" t="s">
        <v>509</v>
      </c>
      <c r="F62" s="148" t="s">
        <v>1451</v>
      </c>
      <c r="G62" s="148" t="s">
        <v>1452</v>
      </c>
      <c r="H62" s="148"/>
      <c r="I62" s="148"/>
      <c r="J62" s="148" t="s">
        <v>283</v>
      </c>
      <c r="K62" s="148" t="s">
        <v>1440</v>
      </c>
      <c r="L62" s="148" t="s">
        <v>1441</v>
      </c>
      <c r="M62" s="148"/>
      <c r="N62" s="148"/>
      <c r="O62" s="148" t="s">
        <v>709</v>
      </c>
      <c r="P62" s="148"/>
      <c r="Q62" s="148"/>
      <c r="R62" s="148"/>
      <c r="S62" s="148"/>
      <c r="T62" s="148" t="s">
        <v>682</v>
      </c>
      <c r="U62" s="148"/>
      <c r="V62" s="148" t="s">
        <v>1443</v>
      </c>
      <c r="W62" s="148"/>
      <c r="X62" s="148"/>
      <c r="Y62" s="148" t="s">
        <v>682</v>
      </c>
      <c r="Z62" s="148"/>
      <c r="AA62" s="148" t="s">
        <v>1444</v>
      </c>
      <c r="AB62" s="148"/>
      <c r="AC62" s="148"/>
      <c r="AD62" s="148" t="s">
        <v>675</v>
      </c>
      <c r="AE62" s="148"/>
      <c r="AF62" s="148" t="s">
        <v>1453</v>
      </c>
      <c r="AG62" s="148"/>
      <c r="AH62" s="148"/>
      <c r="AI62" s="148" t="s">
        <v>709</v>
      </c>
      <c r="AJ62" s="148"/>
      <c r="AK62" s="270" t="s">
        <v>1454</v>
      </c>
      <c r="AL62" s="148"/>
      <c r="AM62" s="148"/>
      <c r="AN62" s="148" t="s">
        <v>283</v>
      </c>
      <c r="AO62" s="270"/>
      <c r="AP62" s="148"/>
      <c r="AQ62" s="148"/>
      <c r="AR62" s="148" t="s">
        <v>1447</v>
      </c>
      <c r="AS62" s="148"/>
      <c r="AT62" s="148"/>
      <c r="AU62" s="148" t="s">
        <v>709</v>
      </c>
      <c r="AV62" s="128"/>
      <c r="AW62" s="146" t="s">
        <v>867</v>
      </c>
      <c r="AX62" s="128" t="s">
        <v>867</v>
      </c>
      <c r="AY62" s="127" t="s">
        <v>1448</v>
      </c>
      <c r="AZ62" s="147" t="s">
        <v>924</v>
      </c>
      <c r="BA62" s="146" t="s">
        <v>867</v>
      </c>
      <c r="BB62" s="128" t="s">
        <v>867</v>
      </c>
      <c r="BC62" s="127"/>
      <c r="BD62" s="318" t="s">
        <v>1294</v>
      </c>
      <c r="BE62" s="148" t="s">
        <v>867</v>
      </c>
      <c r="BF62" s="318" t="s">
        <v>1448</v>
      </c>
      <c r="BG62" s="318" t="s">
        <v>693</v>
      </c>
      <c r="BH62" s="318" t="s">
        <v>1448</v>
      </c>
      <c r="BI62" s="383" t="s">
        <v>675</v>
      </c>
      <c r="BJ62" s="323"/>
      <c r="BK62" s="324"/>
      <c r="BL62" s="325"/>
      <c r="BM62" s="323"/>
      <c r="BN62" s="383"/>
      <c r="BO62" s="384" t="s">
        <v>1449</v>
      </c>
      <c r="BP62" s="127"/>
      <c r="BQ62" s="148" t="str">
        <f t="shared" si="16"/>
        <v>?</v>
      </c>
      <c r="BR62" s="148" t="str">
        <f t="shared" si="17"/>
        <v>x</v>
      </c>
      <c r="BS62" s="148" t="str">
        <f t="shared" si="18"/>
        <v>-</v>
      </c>
      <c r="BT62" s="148" t="str">
        <f t="shared" si="19"/>
        <v>-</v>
      </c>
      <c r="BU62" s="148" t="str">
        <f t="shared" si="20"/>
        <v>✓✓✓</v>
      </c>
      <c r="BV62" s="148" t="str">
        <f t="shared" si="21"/>
        <v>x</v>
      </c>
      <c r="BW62" s="148" t="str">
        <f t="shared" si="22"/>
        <v>?</v>
      </c>
      <c r="BX62" s="148" t="str">
        <f t="shared" si="25"/>
        <v>x</v>
      </c>
      <c r="BY62" s="148" t="str">
        <f t="shared" si="26"/>
        <v>&lt;=3 years</v>
      </c>
      <c r="BZ62" s="148" t="str">
        <f t="shared" si="27"/>
        <v>Small</v>
      </c>
      <c r="CA62" s="148" t="str">
        <f t="shared" si="28"/>
        <v>Y</v>
      </c>
      <c r="CB62" s="148" t="str">
        <f t="shared" si="29"/>
        <v>✓✓✓</v>
      </c>
      <c r="CD62" s="150">
        <f>IFERROR(INDEX('Legend and scoring'!$I$4:$I$8,MATCH('MCA all innovations'!BQ62,'Legend and scoring'!$H$4:$H$8,0),1),0)</f>
        <v>0</v>
      </c>
      <c r="CE62" s="150">
        <f>IFERROR(INDEX('Legend and scoring'!$I$4:$I$8,MATCH('MCA all innovations'!BR62,'Legend and scoring'!$H$4:$H$8,0),1),0)</f>
        <v>0</v>
      </c>
      <c r="CF62" s="150">
        <f>IFERROR(INDEX('Legend and scoring'!$I$4:$I$8,MATCH('MCA all innovations'!BS62,'Legend and scoring'!$H$4:$H$8,0),1),0)</f>
        <v>0</v>
      </c>
      <c r="CG62" s="150">
        <f>IFERROR(INDEX('Legend and scoring'!$I$19:$I$23,MATCH('MCA all innovations'!BT62,'Legend and scoring'!$H$19:$H$23,0),1),0)</f>
        <v>1</v>
      </c>
      <c r="CH62" s="150">
        <f>IFERROR(INDEX('Legend and scoring'!$I$4:$I$8,MATCH('MCA all innovations'!BU62,'Legend and scoring'!$H$4:$H$8,0),1),0)</f>
        <v>3</v>
      </c>
      <c r="CI62" s="150">
        <f>IFERROR(INDEX('Legend and scoring'!$I$10:$I$17,MATCH('MCA all innovations'!BV62,'Legend and scoring'!$H$10:$H$17,0),1),0)</f>
        <v>-1</v>
      </c>
      <c r="CJ62" s="150">
        <f>IFERROR(INDEX('Legend and scoring'!$I$10:$I$17,MATCH('MCA all innovations'!BW62,'Legend and scoring'!$H$10:$H$17,0),1),0)</f>
        <v>-1</v>
      </c>
      <c r="CK62" s="157">
        <f>IFERROR(INDEX('Legend and scoring'!$I$25:$I$28,MATCH('MCA all innovations'!BX62,'Legend and scoring'!$H$25:$H$28,0),1),0)</f>
        <v>0.5</v>
      </c>
      <c r="CL62" s="160"/>
      <c r="CM62" s="163">
        <f t="shared" si="23"/>
        <v>0</v>
      </c>
      <c r="CN62" s="164"/>
      <c r="CO62" s="163">
        <f t="shared" si="30"/>
        <v>54</v>
      </c>
      <c r="CP62" s="163">
        <f t="shared" si="24"/>
        <v>28</v>
      </c>
      <c r="CQ62"/>
      <c r="CR62"/>
    </row>
    <row r="63" spans="1:96" s="149" customFormat="1" ht="15" customHeight="1" x14ac:dyDescent="0.75">
      <c r="A63" s="151" t="s">
        <v>1272</v>
      </c>
      <c r="B63" s="127" t="s">
        <v>459</v>
      </c>
      <c r="C63" s="148" t="s">
        <v>1455</v>
      </c>
      <c r="D63" s="383" t="s">
        <v>385</v>
      </c>
      <c r="E63" s="383" t="s">
        <v>1456</v>
      </c>
      <c r="F63" s="263" t="s">
        <v>1457</v>
      </c>
      <c r="G63" s="148" t="s">
        <v>1458</v>
      </c>
      <c r="H63" s="148"/>
      <c r="I63" s="148"/>
      <c r="J63" s="148" t="s">
        <v>675</v>
      </c>
      <c r="K63" s="148"/>
      <c r="L63" s="148" t="s">
        <v>1459</v>
      </c>
      <c r="M63" s="148"/>
      <c r="N63" s="148"/>
      <c r="O63" s="148" t="s">
        <v>675</v>
      </c>
      <c r="P63" s="148"/>
      <c r="Q63" s="148" t="s">
        <v>1460</v>
      </c>
      <c r="R63" s="148"/>
      <c r="S63" s="148"/>
      <c r="T63" s="148" t="s">
        <v>675</v>
      </c>
      <c r="U63" s="148"/>
      <c r="V63" s="148" t="s">
        <v>1355</v>
      </c>
      <c r="W63" s="148"/>
      <c r="X63" s="148"/>
      <c r="Y63" s="148" t="s">
        <v>682</v>
      </c>
      <c r="Z63" s="148"/>
      <c r="AA63" s="148" t="s">
        <v>1461</v>
      </c>
      <c r="AB63" s="148"/>
      <c r="AC63" s="148"/>
      <c r="AD63" s="148" t="s">
        <v>675</v>
      </c>
      <c r="AE63" s="148"/>
      <c r="AF63" s="148" t="s">
        <v>1462</v>
      </c>
      <c r="AG63" s="148"/>
      <c r="AH63" s="148"/>
      <c r="AI63" s="148" t="s">
        <v>675</v>
      </c>
      <c r="AJ63" s="148"/>
      <c r="AK63" s="270" t="s">
        <v>1463</v>
      </c>
      <c r="AL63" s="148"/>
      <c r="AM63" s="148"/>
      <c r="AN63" s="148" t="s">
        <v>675</v>
      </c>
      <c r="AO63" s="270"/>
      <c r="AP63" s="148"/>
      <c r="AQ63" s="148"/>
      <c r="AR63" s="148"/>
      <c r="AS63" s="148"/>
      <c r="AT63" s="148"/>
      <c r="AU63" s="148" t="s">
        <v>680</v>
      </c>
      <c r="AV63" s="128"/>
      <c r="AW63" s="146" t="s">
        <v>867</v>
      </c>
      <c r="AX63" s="128" t="s">
        <v>867</v>
      </c>
      <c r="AY63" s="127"/>
      <c r="AZ63" s="147" t="s">
        <v>924</v>
      </c>
      <c r="BA63" s="146" t="s">
        <v>867</v>
      </c>
      <c r="BB63" s="128"/>
      <c r="BC63" s="127"/>
      <c r="BD63" s="318"/>
      <c r="BE63" s="148" t="s">
        <v>867</v>
      </c>
      <c r="BF63" s="318" t="s">
        <v>1464</v>
      </c>
      <c r="BG63" s="318" t="s">
        <v>693</v>
      </c>
      <c r="BH63" s="318"/>
      <c r="BI63" s="383" t="s">
        <v>675</v>
      </c>
      <c r="BJ63" s="341"/>
      <c r="BK63" s="341"/>
      <c r="BL63" s="341"/>
      <c r="BM63" s="341"/>
      <c r="BN63" s="383"/>
      <c r="BO63" s="384" t="s">
        <v>1268</v>
      </c>
      <c r="BP63" s="127"/>
      <c r="BQ63" s="148" t="str">
        <f t="shared" si="16"/>
        <v>✓✓✓</v>
      </c>
      <c r="BR63" s="148" t="str">
        <f t="shared" si="17"/>
        <v>✓✓✓</v>
      </c>
      <c r="BS63" s="148" t="str">
        <f t="shared" si="18"/>
        <v>✓✓✓</v>
      </c>
      <c r="BT63" s="148" t="str">
        <f t="shared" si="19"/>
        <v>-</v>
      </c>
      <c r="BU63" s="148" t="str">
        <f t="shared" si="20"/>
        <v>✓✓✓</v>
      </c>
      <c r="BV63" s="148" t="str">
        <f t="shared" si="21"/>
        <v>✓✓✓</v>
      </c>
      <c r="BW63" s="148" t="str">
        <f t="shared" si="22"/>
        <v>✓✓✓</v>
      </c>
      <c r="BX63" s="148" t="str">
        <f t="shared" ref="BX63" si="31">AU63</f>
        <v>✓</v>
      </c>
      <c r="BY63" s="148" t="str">
        <f t="shared" si="26"/>
        <v>&lt;=3 years</v>
      </c>
      <c r="BZ63" s="148" t="str">
        <f t="shared" si="27"/>
        <v>Small</v>
      </c>
      <c r="CA63" s="148" t="str">
        <f t="shared" si="28"/>
        <v>Y</v>
      </c>
      <c r="CB63" s="148" t="str">
        <f t="shared" si="29"/>
        <v>✓✓✓</v>
      </c>
      <c r="CD63" s="150">
        <f>IFERROR(INDEX('Legend and scoring'!$I$4:$I$8,MATCH('MCA all innovations'!BQ63,'Legend and scoring'!$H$4:$H$8,0),1),0)</f>
        <v>3</v>
      </c>
      <c r="CE63" s="150">
        <f>IFERROR(INDEX('Legend and scoring'!$I$4:$I$8,MATCH('MCA all innovations'!BR63,'Legend and scoring'!$H$4:$H$8,0),1),0)</f>
        <v>3</v>
      </c>
      <c r="CF63" s="150">
        <f>IFERROR(INDEX('Legend and scoring'!$I$4:$I$8,MATCH('MCA all innovations'!BS63,'Legend and scoring'!$H$4:$H$8,0),1),0)</f>
        <v>3</v>
      </c>
      <c r="CG63" s="150">
        <f>IFERROR(INDEX('Legend and scoring'!$I$19:$I$23,MATCH('MCA all innovations'!BT63,'Legend and scoring'!$H$19:$H$23,0),1),0)</f>
        <v>1</v>
      </c>
      <c r="CH63" s="150">
        <f>IFERROR(INDEX('Legend and scoring'!$I$4:$I$8,MATCH('MCA all innovations'!BU63,'Legend and scoring'!$H$4:$H$8,0),1),0)</f>
        <v>3</v>
      </c>
      <c r="CI63" s="150">
        <f>IFERROR(INDEX('Legend and scoring'!$I$10:$I$17,MATCH('MCA all innovations'!BV63,'Legend and scoring'!$H$10:$H$17,0),1),0)</f>
        <v>3</v>
      </c>
      <c r="CJ63" s="150">
        <f>IFERROR(INDEX('Legend and scoring'!$I$10:$I$17,MATCH('MCA all innovations'!BW63,'Legend and scoring'!$H$10:$H$17,0),1),0)</f>
        <v>3</v>
      </c>
      <c r="CK63" s="157">
        <f>IFERROR(INDEX('Legend and scoring'!$I$25:$I$28,MATCH('MCA all innovations'!BX63,'Legend and scoring'!$H$25:$H$28,0),1),0)</f>
        <v>1.5</v>
      </c>
      <c r="CL63" s="160"/>
      <c r="CM63" s="163">
        <f t="shared" si="23"/>
        <v>9</v>
      </c>
      <c r="CN63" s="164"/>
      <c r="CO63" s="163">
        <f t="shared" si="30"/>
        <v>1</v>
      </c>
      <c r="CP63" s="163">
        <f t="shared" si="24"/>
        <v>1</v>
      </c>
      <c r="CQ63"/>
      <c r="CR63"/>
    </row>
    <row r="64" spans="1:96" ht="17.25" customHeight="1" x14ac:dyDescent="0.75"/>
    <row r="65" ht="17.25" customHeight="1" x14ac:dyDescent="0.75"/>
    <row r="66" ht="17.25" customHeight="1" x14ac:dyDescent="0.75"/>
    <row r="67" ht="17.25" customHeight="1" x14ac:dyDescent="0.75"/>
    <row r="68" ht="17.25" customHeight="1" x14ac:dyDescent="0.75"/>
    <row r="69" ht="17.25" customHeight="1" x14ac:dyDescent="0.75"/>
    <row r="70" ht="17.25" customHeight="1" x14ac:dyDescent="0.75"/>
    <row r="71" ht="17.25" customHeight="1" x14ac:dyDescent="0.75"/>
    <row r="72" ht="17.25" customHeight="1" x14ac:dyDescent="0.75"/>
    <row r="73" ht="17.25" customHeight="1" x14ac:dyDescent="0.75"/>
    <row r="74" ht="17.25" customHeight="1" x14ac:dyDescent="0.75"/>
    <row r="75" ht="17.25" customHeight="1" x14ac:dyDescent="0.75"/>
    <row r="76" ht="17.25" customHeight="1" x14ac:dyDescent="0.75"/>
    <row r="77" ht="17.25" customHeight="1" x14ac:dyDescent="0.75"/>
    <row r="78" ht="17.25" customHeight="1" x14ac:dyDescent="0.75"/>
    <row r="79" ht="17.25" customHeight="1" x14ac:dyDescent="0.75"/>
    <row r="80" ht="17.25" customHeight="1" x14ac:dyDescent="0.75"/>
    <row r="81" ht="17.25" customHeight="1" x14ac:dyDescent="0.75"/>
    <row r="82" ht="17.25" customHeight="1" x14ac:dyDescent="0.75"/>
    <row r="83" ht="17.25" customHeight="1" x14ac:dyDescent="0.75"/>
    <row r="84" ht="17.25" customHeight="1" x14ac:dyDescent="0.75"/>
    <row r="85" ht="17.25" customHeight="1" x14ac:dyDescent="0.75"/>
    <row r="86" ht="17.25" customHeight="1" x14ac:dyDescent="0.75"/>
    <row r="87" ht="17.25" customHeight="1" x14ac:dyDescent="0.75"/>
    <row r="88" ht="17.25" customHeight="1" x14ac:dyDescent="0.75"/>
    <row r="89" ht="17.25" customHeight="1" x14ac:dyDescent="0.75"/>
    <row r="90" ht="17.25" customHeight="1" x14ac:dyDescent="0.75"/>
    <row r="91" ht="17.25" customHeight="1" x14ac:dyDescent="0.75"/>
    <row r="92" ht="17.25" customHeight="1" x14ac:dyDescent="0.75"/>
    <row r="93" ht="17.25" customHeight="1" x14ac:dyDescent="0.75"/>
    <row r="94" ht="17.25" customHeight="1" x14ac:dyDescent="0.75"/>
    <row r="95" ht="17.25" customHeight="1" x14ac:dyDescent="0.75"/>
    <row r="96" ht="17.25" customHeight="1" x14ac:dyDescent="0.75"/>
    <row r="97" ht="17.25" customHeight="1" x14ac:dyDescent="0.75"/>
    <row r="98" ht="17.25" customHeight="1" x14ac:dyDescent="0.75"/>
    <row r="99" ht="17.25" customHeight="1" x14ac:dyDescent="0.75"/>
    <row r="100" ht="17.25" customHeight="1" x14ac:dyDescent="0.75"/>
    <row r="101" ht="17.25" customHeight="1" x14ac:dyDescent="0.75"/>
    <row r="102" ht="17.25" customHeight="1" x14ac:dyDescent="0.75"/>
    <row r="103" ht="17.25" customHeight="1" x14ac:dyDescent="0.75"/>
    <row r="104" ht="17.25" customHeight="1" x14ac:dyDescent="0.75"/>
    <row r="105" ht="17.25" customHeight="1" x14ac:dyDescent="0.75"/>
    <row r="106" ht="17.25" customHeight="1" x14ac:dyDescent="0.75"/>
    <row r="107" ht="17.25" customHeight="1" x14ac:dyDescent="0.75"/>
    <row r="108" ht="17.25" customHeight="1" x14ac:dyDescent="0.75"/>
    <row r="109" ht="17.25" customHeight="1" x14ac:dyDescent="0.75"/>
    <row r="110" ht="17.25" customHeight="1" x14ac:dyDescent="0.75"/>
    <row r="111" ht="17.25" customHeight="1" x14ac:dyDescent="0.75"/>
    <row r="112" ht="17.25" customHeight="1" x14ac:dyDescent="0.75"/>
    <row r="113" ht="17.25" customHeight="1" x14ac:dyDescent="0.75"/>
    <row r="114" ht="17.25" customHeight="1" x14ac:dyDescent="0.75"/>
    <row r="115" ht="17.25" customHeight="1" x14ac:dyDescent="0.75"/>
    <row r="116" ht="17.25" customHeight="1" x14ac:dyDescent="0.75"/>
    <row r="117" ht="17.25" customHeight="1" x14ac:dyDescent="0.75"/>
    <row r="118" ht="17.25" customHeight="1" x14ac:dyDescent="0.75"/>
    <row r="119" ht="17.25" customHeight="1" x14ac:dyDescent="0.75"/>
    <row r="120" ht="17.25" customHeight="1" x14ac:dyDescent="0.75"/>
    <row r="121" ht="17.25" customHeight="1" x14ac:dyDescent="0.75"/>
    <row r="122" ht="17.25" customHeight="1" x14ac:dyDescent="0.75"/>
    <row r="123" ht="17.25" customHeight="1" x14ac:dyDescent="0.75"/>
    <row r="124" ht="17.25" customHeight="1" x14ac:dyDescent="0.75"/>
    <row r="125" ht="17.25" customHeight="1" x14ac:dyDescent="0.75"/>
    <row r="126" ht="17.25" customHeight="1" x14ac:dyDescent="0.75"/>
    <row r="127" ht="17.25" customHeight="1" x14ac:dyDescent="0.75"/>
    <row r="128" ht="17.25" customHeight="1" x14ac:dyDescent="0.75"/>
    <row r="129" ht="17.25" customHeight="1" x14ac:dyDescent="0.75"/>
    <row r="130" ht="17.25" customHeight="1" x14ac:dyDescent="0.75"/>
    <row r="131" ht="17.25" customHeight="1" x14ac:dyDescent="0.75"/>
    <row r="132" ht="17.25" customHeight="1" x14ac:dyDescent="0.75"/>
    <row r="133" ht="17.25" customHeight="1" x14ac:dyDescent="0.75"/>
    <row r="134" ht="17.25" customHeight="1" x14ac:dyDescent="0.75"/>
    <row r="135" ht="17.25" customHeight="1" x14ac:dyDescent="0.75"/>
    <row r="136" ht="17.25" customHeight="1" x14ac:dyDescent="0.75"/>
    <row r="137" ht="17.25" customHeight="1" x14ac:dyDescent="0.75"/>
    <row r="138" ht="17.25" customHeight="1" x14ac:dyDescent="0.75"/>
    <row r="139" ht="17.25" customHeight="1" x14ac:dyDescent="0.75"/>
    <row r="140" ht="17.25" customHeight="1" x14ac:dyDescent="0.75"/>
    <row r="141" ht="17.25" customHeight="1" x14ac:dyDescent="0.75"/>
    <row r="142" ht="17.25" customHeight="1" x14ac:dyDescent="0.75"/>
    <row r="143" ht="17.25" customHeight="1" x14ac:dyDescent="0.75"/>
    <row r="144" ht="17.25" customHeight="1" x14ac:dyDescent="0.75"/>
    <row r="145" ht="17.25" customHeight="1" x14ac:dyDescent="0.75"/>
    <row r="146" ht="17.25" customHeight="1" x14ac:dyDescent="0.75"/>
    <row r="147" ht="17.25" customHeight="1" x14ac:dyDescent="0.75"/>
    <row r="148" ht="17.25" customHeight="1" x14ac:dyDescent="0.75"/>
    <row r="149" ht="17.25" customHeight="1" x14ac:dyDescent="0.75"/>
    <row r="150" ht="17.25" customHeight="1" x14ac:dyDescent="0.75"/>
    <row r="151" ht="17.25" customHeight="1" x14ac:dyDescent="0.75"/>
    <row r="152" ht="17.25" customHeight="1" x14ac:dyDescent="0.75"/>
    <row r="153" ht="17.25" customHeight="1" x14ac:dyDescent="0.75"/>
    <row r="154" ht="17.25" customHeight="1" x14ac:dyDescent="0.75"/>
    <row r="155" ht="17.25" customHeight="1" x14ac:dyDescent="0.75"/>
    <row r="156" ht="17.25" customHeight="1" x14ac:dyDescent="0.75"/>
    <row r="157" ht="17.25" customHeight="1" x14ac:dyDescent="0.75"/>
    <row r="158" ht="17.25" customHeight="1" x14ac:dyDescent="0.75"/>
    <row r="159" ht="17.25" customHeight="1" x14ac:dyDescent="0.75"/>
    <row r="160" ht="17.25" customHeight="1" x14ac:dyDescent="0.75"/>
    <row r="161" ht="17.25" customHeight="1" x14ac:dyDescent="0.75"/>
    <row r="162" ht="17.25" customHeight="1" x14ac:dyDescent="0.75"/>
    <row r="163" ht="17.25" customHeight="1" x14ac:dyDescent="0.75"/>
    <row r="164" ht="17.25" customHeight="1" x14ac:dyDescent="0.75"/>
    <row r="165" ht="17.25" customHeight="1" x14ac:dyDescent="0.75"/>
    <row r="166" ht="17.25" customHeight="1" x14ac:dyDescent="0.75"/>
    <row r="167" ht="17.25" customHeight="1" x14ac:dyDescent="0.75"/>
    <row r="168" ht="17.25" customHeight="1" x14ac:dyDescent="0.75"/>
    <row r="169" ht="17.25" customHeight="1" x14ac:dyDescent="0.75"/>
    <row r="170" ht="17.25" customHeight="1" x14ac:dyDescent="0.75"/>
    <row r="171" ht="17.25" customHeight="1" x14ac:dyDescent="0.75"/>
    <row r="172" ht="17.25" customHeight="1" x14ac:dyDescent="0.75"/>
  </sheetData>
  <mergeCells count="31">
    <mergeCell ref="F3:F4"/>
    <mergeCell ref="CO5:CP5"/>
    <mergeCell ref="BN47:BN48"/>
    <mergeCell ref="BN33:BN36"/>
    <mergeCell ref="BN37:BN38"/>
    <mergeCell ref="BN39:BN40"/>
    <mergeCell ref="BN43:BN44"/>
    <mergeCell ref="BN45:BN46"/>
    <mergeCell ref="CM3:CM5"/>
    <mergeCell ref="G5:K5"/>
    <mergeCell ref="BK10:BK11"/>
    <mergeCell ref="BK13:BK14"/>
    <mergeCell ref="BK7:BK8"/>
    <mergeCell ref="L5:P5"/>
    <mergeCell ref="BF5:BG5"/>
    <mergeCell ref="BH5:BI5"/>
    <mergeCell ref="V5:Z5"/>
    <mergeCell ref="Q5:U5"/>
    <mergeCell ref="AF5:AJ5"/>
    <mergeCell ref="AA5:AE5"/>
    <mergeCell ref="BO55:BO56"/>
    <mergeCell ref="BO33:BO36"/>
    <mergeCell ref="BO37:BO38"/>
    <mergeCell ref="BO39:BO40"/>
    <mergeCell ref="BO43:BO44"/>
    <mergeCell ref="BO45:BO46"/>
    <mergeCell ref="AP5:AQ5"/>
    <mergeCell ref="BA5:BE5"/>
    <mergeCell ref="AW5:AZ5"/>
    <mergeCell ref="AR5:AV5"/>
    <mergeCell ref="AK5:AO5"/>
  </mergeCells>
  <conditionalFormatting sqref="AP5 AL7:AQ7 AW5:AZ5 M7:P7 W7:Z7 AG7:AJ7 AB7:AE7 R7:U7 AS7:BB7 BI7:BJ7 BJ30:BJ32 BJ23 B6 B7:K7 BJ8:BJ16 V1:AE4 AK1:AZ4 BJ31:BN31 BP31 B8:B63 BQ7:BX63 BJ53:BJ60 L8:BB63 BI8:BI63 C40:K51 D57:K62 C57:C63 G6:BH6 C4:E4 D3:AJ3 C1:AJ2 G4:AJ4 C52:D56 F52:K56">
    <cfRule type="cellIs" dxfId="854" priority="2118" operator="equal">
      <formula>"?"</formula>
    </cfRule>
  </conditionalFormatting>
  <conditionalFormatting sqref="AF7">
    <cfRule type="cellIs" dxfId="853" priority="1830" operator="equal">
      <formula>"?"</formula>
    </cfRule>
  </conditionalFormatting>
  <conditionalFormatting sqref="AK7">
    <cfRule type="cellIs" dxfId="852" priority="1760" operator="equal">
      <formula>"?"</formula>
    </cfRule>
  </conditionalFormatting>
  <conditionalFormatting sqref="L7">
    <cfRule type="cellIs" dxfId="851" priority="1476" operator="equal">
      <formula>"?"</formula>
    </cfRule>
  </conditionalFormatting>
  <conditionalFormatting sqref="AR7">
    <cfRule type="cellIs" dxfId="850" priority="1462" operator="equal">
      <formula>"?"</formula>
    </cfRule>
  </conditionalFormatting>
  <conditionalFormatting sqref="Q7">
    <cfRule type="cellIs" dxfId="849" priority="1455" operator="equal">
      <formula>"?"</formula>
    </cfRule>
  </conditionalFormatting>
  <conditionalFormatting sqref="Q7">
    <cfRule type="cellIs" dxfId="848" priority="1448" operator="equal">
      <formula>"?"</formula>
    </cfRule>
  </conditionalFormatting>
  <conditionalFormatting sqref="V7">
    <cfRule type="cellIs" dxfId="847" priority="1435" operator="equal">
      <formula>"?"</formula>
    </cfRule>
  </conditionalFormatting>
  <conditionalFormatting sqref="V7">
    <cfRule type="cellIs" dxfId="846" priority="1428" operator="equal">
      <formula>"?"</formula>
    </cfRule>
  </conditionalFormatting>
  <conditionalFormatting sqref="AA7">
    <cfRule type="cellIs" dxfId="845" priority="1134" operator="equal">
      <formula>"?"</formula>
    </cfRule>
  </conditionalFormatting>
  <conditionalFormatting sqref="AA7">
    <cfRule type="cellIs" dxfId="844" priority="1128" operator="equal">
      <formula>#REF!</formula>
    </cfRule>
    <cfRule type="cellIs" dxfId="843" priority="1129" operator="equal">
      <formula>#REF!</formula>
    </cfRule>
    <cfRule type="cellIs" dxfId="842" priority="1130" operator="equal">
      <formula>#REF!</formula>
    </cfRule>
    <cfRule type="cellIs" dxfId="841" priority="1131" operator="equal">
      <formula>#REF!</formula>
    </cfRule>
    <cfRule type="cellIs" dxfId="840" priority="1132" operator="equal">
      <formula>#REF!</formula>
    </cfRule>
    <cfRule type="cellIs" dxfId="839" priority="1133" operator="equal">
      <formula>#REF!</formula>
    </cfRule>
  </conditionalFormatting>
  <conditionalFormatting sqref="AR5">
    <cfRule type="cellIs" dxfId="838" priority="1026" operator="equal">
      <formula>"xxx"</formula>
    </cfRule>
    <cfRule type="cellIs" dxfId="837" priority="1027" operator="equal">
      <formula>"xx"</formula>
    </cfRule>
    <cfRule type="cellIs" dxfId="836" priority="1028" operator="equal">
      <formula>"x"</formula>
    </cfRule>
    <cfRule type="cellIs" dxfId="835" priority="1029" operator="equal">
      <formula>"?"</formula>
    </cfRule>
  </conditionalFormatting>
  <conditionalFormatting sqref="AK5">
    <cfRule type="cellIs" dxfId="834" priority="1019" operator="equal">
      <formula>"xxx"</formula>
    </cfRule>
    <cfRule type="cellIs" dxfId="833" priority="1020" operator="equal">
      <formula>"xx"</formula>
    </cfRule>
    <cfRule type="cellIs" dxfId="832" priority="1021" operator="equal">
      <formula>"x"</formula>
    </cfRule>
    <cfRule type="cellIs" dxfId="831" priority="1022" operator="equal">
      <formula>"?"</formula>
    </cfRule>
  </conditionalFormatting>
  <conditionalFormatting sqref="AF5">
    <cfRule type="cellIs" dxfId="830" priority="970" operator="equal">
      <formula>"xxx"</formula>
    </cfRule>
    <cfRule type="cellIs" dxfId="829" priority="971" operator="equal">
      <formula>"xx"</formula>
    </cfRule>
    <cfRule type="cellIs" dxfId="828" priority="972" operator="equal">
      <formula>"x"</formula>
    </cfRule>
    <cfRule type="cellIs" dxfId="827" priority="973" operator="equal">
      <formula>"?"</formula>
    </cfRule>
  </conditionalFormatting>
  <conditionalFormatting sqref="Q5 V5 AA5">
    <cfRule type="cellIs" dxfId="826" priority="963" operator="equal">
      <formula>"xxx"</formula>
    </cfRule>
    <cfRule type="cellIs" dxfId="825" priority="964" operator="equal">
      <formula>"xx"</formula>
    </cfRule>
    <cfRule type="cellIs" dxfId="824" priority="965" operator="equal">
      <formula>"x"</formula>
    </cfRule>
    <cfRule type="cellIs" dxfId="823" priority="966" operator="equal">
      <formula>"?"</formula>
    </cfRule>
  </conditionalFormatting>
  <conditionalFormatting sqref="L5">
    <cfRule type="cellIs" dxfId="822" priority="956" operator="equal">
      <formula>"xxx"</formula>
    </cfRule>
    <cfRule type="cellIs" dxfId="821" priority="957" operator="equal">
      <formula>"xx"</formula>
    </cfRule>
    <cfRule type="cellIs" dxfId="820" priority="958" operator="equal">
      <formula>"x"</formula>
    </cfRule>
    <cfRule type="cellIs" dxfId="819" priority="959" operator="equal">
      <formula>"?"</formula>
    </cfRule>
  </conditionalFormatting>
  <conditionalFormatting sqref="G5">
    <cfRule type="cellIs" dxfId="818" priority="949" operator="equal">
      <formula>"xxx"</formula>
    </cfRule>
    <cfRule type="cellIs" dxfId="817" priority="950" operator="equal">
      <formula>"xx"</formula>
    </cfRule>
    <cfRule type="cellIs" dxfId="816" priority="951" operator="equal">
      <formula>"x"</formula>
    </cfRule>
    <cfRule type="cellIs" dxfId="815" priority="952" operator="equal">
      <formula>"?"</formula>
    </cfRule>
  </conditionalFormatting>
  <conditionalFormatting sqref="BJ17:BJ29">
    <cfRule type="cellIs" dxfId="814" priority="944" operator="equal">
      <formula>"?"</formula>
    </cfRule>
  </conditionalFormatting>
  <conditionalFormatting sqref="AW7:AX7">
    <cfRule type="cellIs" dxfId="813" priority="814" operator="equal">
      <formula>"?"</formula>
    </cfRule>
  </conditionalFormatting>
  <conditionalFormatting sqref="BI6">
    <cfRule type="cellIs" dxfId="812" priority="619" operator="equal">
      <formula>"?"</formula>
    </cfRule>
  </conditionalFormatting>
  <conditionalFormatting sqref="B31">
    <cfRule type="cellIs" dxfId="811" priority="605" operator="equal">
      <formula>"?"</formula>
    </cfRule>
  </conditionalFormatting>
  <conditionalFormatting sqref="B32">
    <cfRule type="cellIs" dxfId="810" priority="591" operator="equal">
      <formula>"?"</formula>
    </cfRule>
  </conditionalFormatting>
  <conditionalFormatting sqref="BJ61:BK61 BJ52:BK52 BM61:BN61 BM52:BN52 BJ33:BJ51">
    <cfRule type="cellIs" dxfId="809" priority="517" operator="equal">
      <formula>"?"</formula>
    </cfRule>
  </conditionalFormatting>
  <conditionalFormatting sqref="BJ56:BK56 BJ62:BK62 BJ49:BK49 BM56:BN56 BM62:BN62 BM49:BN49">
    <cfRule type="cellIs" dxfId="808" priority="419" operator="equal">
      <formula>"?"</formula>
    </cfRule>
  </conditionalFormatting>
  <conditionalFormatting sqref="BN63">
    <cfRule type="cellIs" dxfId="807" priority="230" operator="equal">
      <formula>"?"</formula>
    </cfRule>
  </conditionalFormatting>
  <conditionalFormatting sqref="D63 G63:K63 C8:K38 C39:J39">
    <cfRule type="cellIs" dxfId="806" priority="111" operator="equal">
      <formula>"?"</formula>
    </cfRule>
  </conditionalFormatting>
  <conditionalFormatting sqref="AA8:AA63">
    <cfRule type="cellIs" dxfId="805" priority="42" operator="equal">
      <formula>#REF!</formula>
    </cfRule>
    <cfRule type="cellIs" dxfId="804" priority="43" operator="equal">
      <formula>#REF!</formula>
    </cfRule>
    <cfRule type="cellIs" dxfId="803" priority="44" operator="equal">
      <formula>#REF!</formula>
    </cfRule>
    <cfRule type="cellIs" dxfId="802" priority="45" operator="equal">
      <formula>#REF!</formula>
    </cfRule>
    <cfRule type="cellIs" dxfId="801" priority="46" operator="equal">
      <formula>#REF!</formula>
    </cfRule>
    <cfRule type="cellIs" dxfId="800" priority="47" operator="equal">
      <formula>#REF!</formula>
    </cfRule>
  </conditionalFormatting>
  <conditionalFormatting sqref="E63">
    <cfRule type="cellIs" dxfId="799" priority="21" operator="equal">
      <formula>"?"</formula>
    </cfRule>
  </conditionalFormatting>
  <conditionalFormatting sqref="CM7:CM63">
    <cfRule type="colorScale" priority="3070">
      <colorScale>
        <cfvo type="min"/>
        <cfvo type="percentile" val="50"/>
        <cfvo type="max"/>
        <color rgb="FFF8696B"/>
        <color rgb="FFFFEB84"/>
        <color rgb="FF63BE7B"/>
      </colorScale>
    </cfRule>
  </conditionalFormatting>
  <conditionalFormatting sqref="CO7:CO63">
    <cfRule type="colorScale" priority="3074">
      <colorScale>
        <cfvo type="min"/>
        <cfvo type="percentile" val="50"/>
        <cfvo type="max"/>
        <color rgb="FF63BE7B"/>
        <color rgb="FFFFEB84"/>
        <color rgb="FFF8696B"/>
      </colorScale>
    </cfRule>
  </conditionalFormatting>
  <conditionalFormatting sqref="CP7:CP63">
    <cfRule type="colorScale" priority="3079">
      <colorScale>
        <cfvo type="min"/>
        <cfvo type="percentile" val="50"/>
        <cfvo type="max"/>
        <color rgb="FF63BE7B"/>
        <color rgb="FFFFEB84"/>
        <color rgb="FFF8696B"/>
      </colorScale>
    </cfRule>
  </conditionalFormatting>
  <conditionalFormatting sqref="C6:F6">
    <cfRule type="cellIs" dxfId="798" priority="14" operator="equal">
      <formula>"?"</formula>
    </cfRule>
  </conditionalFormatting>
  <conditionalFormatting sqref="E52:E56">
    <cfRule type="cellIs" dxfId="797" priority="7" operator="equal">
      <formula>"?"</formula>
    </cfRule>
  </conditionalFormatting>
  <pageMargins left="0.7" right="0.7" top="0.75" bottom="0.75" header="0.3" footer="0.3"/>
  <pageSetup paperSize="9" orientation="landscape"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1824" operator="equal" id="{FDB76073-CA7B-40A4-9F87-0EACA5A5572F}">
            <xm:f>'https://beisgov.sharepoint.com/Users/db24/AppData/Local/Microsoft/Windows/Temporary Internet Files/Content.Outlook/3KP1F0YM/[20-09-19_GDE_ED12678_MCA_Energy crops_SC_GE_RR (002).xlsx]Legend'!#REF!</xm:f>
            <x14:dxf>
              <fill>
                <patternFill>
                  <bgColor theme="9" tint="-0.24994659260841701"/>
                </patternFill>
              </fill>
            </x14:dxf>
          </x14:cfRule>
          <x14:cfRule type="cellIs" priority="1825" operator="equal" id="{1C2FC716-1D5A-4601-9661-9D7BDD4D73DE}">
            <xm:f>'https://beisgov.sharepoint.com/Users/db24/AppData/Local/Microsoft/Windows/Temporary Internet Files/Content.Outlook/3KP1F0YM/[20-09-19_GDE_ED12678_MCA_Energy crops_SC_GE_RR (002).xlsx]Legend'!#REF!</xm:f>
            <x14:dxf>
              <fill>
                <patternFill>
                  <bgColor theme="9" tint="0.39994506668294322"/>
                </patternFill>
              </fill>
            </x14:dxf>
          </x14:cfRule>
          <x14:cfRule type="cellIs" priority="1826" operator="equal" id="{4008CE41-3F0D-4563-BFE1-CCB557A0CFDB}">
            <xm:f>'https://beisgov.sharepoint.com/Users/db24/AppData/Local/Microsoft/Windows/Temporary Internet Files/Content.Outlook/3KP1F0YM/[20-09-19_GDE_ED12678_MCA_Energy crops_SC_GE_RR (002).xlsx]Legend'!#REF!</xm:f>
            <x14:dxf>
              <fill>
                <patternFill>
                  <bgColor theme="9" tint="0.59996337778862885"/>
                </patternFill>
              </fill>
            </x14:dxf>
          </x14:cfRule>
          <x14:cfRule type="cellIs" priority="1827" operator="equal" id="{48C97E2D-636A-47A6-8E1F-619DCF25AA54}">
            <xm:f>'https://beisgov.sharepoint.com/Users/db24/AppData/Local/Microsoft/Windows/Temporary Internet Files/Content.Outlook/3KP1F0YM/[20-09-19_GDE_ED12678_MCA_Energy crops_SC_GE_RR (002).xlsx]Legend'!#REF!</xm:f>
            <x14:dxf>
              <fill>
                <patternFill>
                  <bgColor theme="5" tint="-0.24994659260841701"/>
                </patternFill>
              </fill>
            </x14:dxf>
          </x14:cfRule>
          <x14:cfRule type="cellIs" priority="1828" operator="equal" id="{3DDBD7CA-AB06-4BD8-A275-5500BC47CD2D}">
            <xm:f>'https://beisgov.sharepoint.com/Users/db24/AppData/Local/Microsoft/Windows/Temporary Internet Files/Content.Outlook/3KP1F0YM/[20-09-19_GDE_ED12678_MCA_Energy crops_SC_GE_RR (002).xlsx]Legend'!#REF!</xm:f>
            <x14:dxf>
              <fill>
                <patternFill>
                  <bgColor theme="5" tint="0.39994506668294322"/>
                </patternFill>
              </fill>
            </x14:dxf>
          </x14:cfRule>
          <x14:cfRule type="cellIs" priority="1829" operator="equal" id="{A24747EE-E8D3-49E6-8097-DA05249A030D}">
            <xm:f>'https://beisgov.sharepoint.com/Users/db24/AppData/Local/Microsoft/Windows/Temporary Internet Files/Content.Outlook/3KP1F0YM/[20-09-19_GDE_ED12678_MCA_Energy crops_SC_GE_RR (002).xlsx]Legend'!#REF!</xm:f>
            <x14:dxf>
              <fill>
                <patternFill>
                  <bgColor theme="5" tint="0.59996337778862885"/>
                </patternFill>
              </fill>
            </x14:dxf>
          </x14:cfRule>
          <xm:sqref>AF7:AF63</xm:sqref>
        </x14:conditionalFormatting>
        <x14:conditionalFormatting xmlns:xm="http://schemas.microsoft.com/office/excel/2006/main">
          <x14:cfRule type="cellIs" priority="1754" operator="equal" id="{65CE8847-F633-4CFC-A30F-83D4E9F108F0}">
            <xm:f>'https://beisgov.sharepoint.com/Users/db24/AppData/Local/Microsoft/Windows/Temporary Internet Files/Content.Outlook/3KP1F0YM/[20-09-19_GDE_ED12678_MCA_Energy crops_SC_GE_RR (002).xlsx]Legend'!#REF!</xm:f>
            <x14:dxf>
              <fill>
                <patternFill>
                  <bgColor theme="9" tint="-0.24994659260841701"/>
                </patternFill>
              </fill>
            </x14:dxf>
          </x14:cfRule>
          <x14:cfRule type="cellIs" priority="1755" operator="equal" id="{5343E7FF-588B-47BD-B1A3-2721CF405852}">
            <xm:f>'https://beisgov.sharepoint.com/Users/db24/AppData/Local/Microsoft/Windows/Temporary Internet Files/Content.Outlook/3KP1F0YM/[20-09-19_GDE_ED12678_MCA_Energy crops_SC_GE_RR (002).xlsx]Legend'!#REF!</xm:f>
            <x14:dxf>
              <fill>
                <patternFill>
                  <bgColor theme="9" tint="0.39994506668294322"/>
                </patternFill>
              </fill>
            </x14:dxf>
          </x14:cfRule>
          <x14:cfRule type="cellIs" priority="1756" operator="equal" id="{F8BAE015-B722-4134-9938-EF283C34EF4D}">
            <xm:f>'https://beisgov.sharepoint.com/Users/db24/AppData/Local/Microsoft/Windows/Temporary Internet Files/Content.Outlook/3KP1F0YM/[20-09-19_GDE_ED12678_MCA_Energy crops_SC_GE_RR (002).xlsx]Legend'!#REF!</xm:f>
            <x14:dxf>
              <fill>
                <patternFill>
                  <bgColor theme="9" tint="0.59996337778862885"/>
                </patternFill>
              </fill>
            </x14:dxf>
          </x14:cfRule>
          <x14:cfRule type="cellIs" priority="1757" operator="equal" id="{53AF85EA-A4BD-4359-B31A-AFD1A2E827A4}">
            <xm:f>'https://beisgov.sharepoint.com/Users/db24/AppData/Local/Microsoft/Windows/Temporary Internet Files/Content.Outlook/3KP1F0YM/[20-09-19_GDE_ED12678_MCA_Energy crops_SC_GE_RR (002).xlsx]Legend'!#REF!</xm:f>
            <x14:dxf>
              <fill>
                <patternFill>
                  <bgColor theme="5" tint="-0.24994659260841701"/>
                </patternFill>
              </fill>
            </x14:dxf>
          </x14:cfRule>
          <x14:cfRule type="cellIs" priority="1758" operator="equal" id="{02A11FEE-53BA-46A6-8CA0-D368DE95A083}">
            <xm:f>'https://beisgov.sharepoint.com/Users/db24/AppData/Local/Microsoft/Windows/Temporary Internet Files/Content.Outlook/3KP1F0YM/[20-09-19_GDE_ED12678_MCA_Energy crops_SC_GE_RR (002).xlsx]Legend'!#REF!</xm:f>
            <x14:dxf>
              <fill>
                <patternFill>
                  <bgColor theme="5" tint="0.39994506668294322"/>
                </patternFill>
              </fill>
            </x14:dxf>
          </x14:cfRule>
          <x14:cfRule type="cellIs" priority="1759" operator="equal" id="{B9ED87BD-A4D7-4A1C-839E-17FB22DCF710}">
            <xm:f>'https://beisgov.sharepoint.com/Users/db24/AppData/Local/Microsoft/Windows/Temporary Internet Files/Content.Outlook/3KP1F0YM/[20-09-19_GDE_ED12678_MCA_Energy crops_SC_GE_RR (002).xlsx]Legend'!#REF!</xm:f>
            <x14:dxf>
              <fill>
                <patternFill>
                  <bgColor theme="5" tint="0.59996337778862885"/>
                </patternFill>
              </fill>
            </x14:dxf>
          </x14:cfRule>
          <xm:sqref>AK7:AK63 AW8:AX63</xm:sqref>
        </x14:conditionalFormatting>
        <x14:conditionalFormatting xmlns:xm="http://schemas.microsoft.com/office/excel/2006/main">
          <x14:cfRule type="cellIs" priority="1470" operator="equal" id="{EA27C91E-6253-493D-BEAA-187445C2D4CE}">
            <xm:f>'https://beisgov.sharepoint.com/Users/db24/AppData/Local/Microsoft/Windows/Temporary Internet Files/Content.Outlook/3KP1F0YM/[ED12678_MCA_Energy crops_v1.7.xlsx]Legend'!#REF!</xm:f>
            <x14:dxf>
              <fill>
                <patternFill>
                  <bgColor theme="9" tint="-0.24994659260841701"/>
                </patternFill>
              </fill>
            </x14:dxf>
          </x14:cfRule>
          <x14:cfRule type="cellIs" priority="1471" operator="equal" id="{97C584AB-666E-410D-9C3A-1AA5717335C9}">
            <xm:f>'https://beisgov.sharepoint.com/Users/db24/AppData/Local/Microsoft/Windows/Temporary Internet Files/Content.Outlook/3KP1F0YM/[ED12678_MCA_Energy crops_v1.7.xlsx]Legend'!#REF!</xm:f>
            <x14:dxf>
              <fill>
                <patternFill>
                  <bgColor theme="9" tint="0.39994506668294322"/>
                </patternFill>
              </fill>
            </x14:dxf>
          </x14:cfRule>
          <x14:cfRule type="cellIs" priority="1472" operator="equal" id="{E14378EA-DE45-4ABF-8706-8548C40ACB3C}">
            <xm:f>'https://beisgov.sharepoint.com/Users/db24/AppData/Local/Microsoft/Windows/Temporary Internet Files/Content.Outlook/3KP1F0YM/[ED12678_MCA_Energy crops_v1.7.xlsx]Legend'!#REF!</xm:f>
            <x14:dxf>
              <fill>
                <patternFill>
                  <bgColor theme="9" tint="0.59996337778862885"/>
                </patternFill>
              </fill>
            </x14:dxf>
          </x14:cfRule>
          <x14:cfRule type="cellIs" priority="1473" operator="equal" id="{3D4CFE46-2308-4B09-BEEB-0A3C677CE83D}">
            <xm:f>'https://beisgov.sharepoint.com/Users/db24/AppData/Local/Microsoft/Windows/Temporary Internet Files/Content.Outlook/3KP1F0YM/[ED12678_MCA_Energy crops_v1.7.xlsx]Legend'!#REF!</xm:f>
            <x14:dxf>
              <fill>
                <patternFill>
                  <bgColor theme="5" tint="-0.24994659260841701"/>
                </patternFill>
              </fill>
            </x14:dxf>
          </x14:cfRule>
          <x14:cfRule type="cellIs" priority="1474" operator="equal" id="{F3C79BC7-2F2B-4881-AD29-7FC10064E61D}">
            <xm:f>'https://beisgov.sharepoint.com/Users/db24/AppData/Local/Microsoft/Windows/Temporary Internet Files/Content.Outlook/3KP1F0YM/[ED12678_MCA_Energy crops_v1.7.xlsx]Legend'!#REF!</xm:f>
            <x14:dxf>
              <fill>
                <patternFill>
                  <bgColor theme="5" tint="0.39994506668294322"/>
                </patternFill>
              </fill>
            </x14:dxf>
          </x14:cfRule>
          <x14:cfRule type="cellIs" priority="1475" operator="equal" id="{1541AE1F-B912-45CE-99FF-81BD594461EE}">
            <xm:f>'https://beisgov.sharepoint.com/Users/db24/AppData/Local/Microsoft/Windows/Temporary Internet Files/Content.Outlook/3KP1F0YM/[ED12678_MCA_Energy crops_v1.7.xlsx]Legend'!#REF!</xm:f>
            <x14:dxf>
              <fill>
                <patternFill>
                  <bgColor theme="5" tint="0.59996337778862885"/>
                </patternFill>
              </fill>
            </x14:dxf>
          </x14:cfRule>
          <xm:sqref>L7:L63</xm:sqref>
        </x14:conditionalFormatting>
        <x14:conditionalFormatting xmlns:xm="http://schemas.microsoft.com/office/excel/2006/main">
          <x14:cfRule type="cellIs" priority="1456" operator="equal" id="{141EF5F6-813B-41A4-B4C6-CF555BAB27C7}">
            <xm:f>'https://beisgov.sharepoint.com/Users/db24/AppData/Local/Microsoft/Windows/Temporary Internet Files/Content.Outlook/3KP1F0YM/[19-09-19_GDE_ED12678_MCA_Energy crops_SC_GE.xlsx]Legend'!#REF!</xm:f>
            <x14:dxf>
              <fill>
                <patternFill>
                  <bgColor theme="9" tint="-0.24994659260841701"/>
                </patternFill>
              </fill>
            </x14:dxf>
          </x14:cfRule>
          <x14:cfRule type="cellIs" priority="1457" operator="equal" id="{3A63F5FC-1669-4A51-8473-3E018F3349DE}">
            <xm:f>'https://beisgov.sharepoint.com/Users/db24/AppData/Local/Microsoft/Windows/Temporary Internet Files/Content.Outlook/3KP1F0YM/[19-09-19_GDE_ED12678_MCA_Energy crops_SC_GE.xlsx]Legend'!#REF!</xm:f>
            <x14:dxf>
              <fill>
                <patternFill>
                  <bgColor theme="9" tint="0.39994506668294322"/>
                </patternFill>
              </fill>
            </x14:dxf>
          </x14:cfRule>
          <x14:cfRule type="cellIs" priority="1458" operator="equal" id="{3872F5EC-CBC6-4201-BCB5-60F6791E9D2C}">
            <xm:f>'https://beisgov.sharepoint.com/Users/db24/AppData/Local/Microsoft/Windows/Temporary Internet Files/Content.Outlook/3KP1F0YM/[19-09-19_GDE_ED12678_MCA_Energy crops_SC_GE.xlsx]Legend'!#REF!</xm:f>
            <x14:dxf>
              <fill>
                <patternFill>
                  <bgColor theme="9" tint="0.59996337778862885"/>
                </patternFill>
              </fill>
            </x14:dxf>
          </x14:cfRule>
          <x14:cfRule type="cellIs" priority="1459" operator="equal" id="{DE6BF710-A5BA-451F-810F-EE04A2D4E4CE}">
            <xm:f>'https://beisgov.sharepoint.com/Users/db24/AppData/Local/Microsoft/Windows/Temporary Internet Files/Content.Outlook/3KP1F0YM/[19-09-19_GDE_ED12678_MCA_Energy crops_SC_GE.xlsx]Legend'!#REF!</xm:f>
            <x14:dxf>
              <fill>
                <patternFill>
                  <bgColor theme="5" tint="-0.24994659260841701"/>
                </patternFill>
              </fill>
            </x14:dxf>
          </x14:cfRule>
          <x14:cfRule type="cellIs" priority="1460" operator="equal" id="{B6FF02BD-49FF-45E7-986E-02D2B5D9B01D}">
            <xm:f>'https://beisgov.sharepoint.com/Users/db24/AppData/Local/Microsoft/Windows/Temporary Internet Files/Content.Outlook/3KP1F0YM/[19-09-19_GDE_ED12678_MCA_Energy crops_SC_GE.xlsx]Legend'!#REF!</xm:f>
            <x14:dxf>
              <fill>
                <patternFill>
                  <bgColor theme="5" tint="0.39994506668294322"/>
                </patternFill>
              </fill>
            </x14:dxf>
          </x14:cfRule>
          <x14:cfRule type="cellIs" priority="1461" operator="equal" id="{211CAC60-A60B-48F4-A6A6-A409B81CE39A}">
            <xm:f>'https://beisgov.sharepoint.com/Users/db24/AppData/Local/Microsoft/Windows/Temporary Internet Files/Content.Outlook/3KP1F0YM/[19-09-19_GDE_ED12678_MCA_Energy crops_SC_GE.xlsx]Legend'!#REF!</xm:f>
            <x14:dxf>
              <fill>
                <patternFill>
                  <bgColor theme="5" tint="0.59996337778862885"/>
                </patternFill>
              </fill>
            </x14:dxf>
          </x14:cfRule>
          <xm:sqref>AR7:AR63</xm:sqref>
        </x14:conditionalFormatting>
        <x14:conditionalFormatting xmlns:xm="http://schemas.microsoft.com/office/excel/2006/main">
          <x14:cfRule type="cellIs" priority="1449" operator="equal" id="{565C8293-13A8-4561-B198-7DBDC215BF6A}">
            <xm:f>'https://beisgov.sharepoint.com/Users/db24/AppData/Local/Microsoft/Windows/Temporary Internet Files/Content.Outlook/3KP1F0YM/[ED12678_MCA_Energy crops_v1.7 SC 30.09.2019.xlsx]Legend'!#REF!</xm:f>
            <x14:dxf>
              <fill>
                <patternFill>
                  <bgColor theme="9" tint="-0.24994659260841701"/>
                </patternFill>
              </fill>
            </x14:dxf>
          </x14:cfRule>
          <x14:cfRule type="cellIs" priority="1450" operator="equal" id="{45952169-7DB3-4198-829A-86E11091A4ED}">
            <xm:f>'https://beisgov.sharepoint.com/Users/db24/AppData/Local/Microsoft/Windows/Temporary Internet Files/Content.Outlook/3KP1F0YM/[ED12678_MCA_Energy crops_v1.7 SC 30.09.2019.xlsx]Legend'!#REF!</xm:f>
            <x14:dxf>
              <fill>
                <patternFill>
                  <bgColor theme="9" tint="0.39994506668294322"/>
                </patternFill>
              </fill>
            </x14:dxf>
          </x14:cfRule>
          <x14:cfRule type="cellIs" priority="1451" operator="equal" id="{618296E3-E4E1-4BDC-8DE3-02BD00BBA738}">
            <xm:f>'https://beisgov.sharepoint.com/Users/db24/AppData/Local/Microsoft/Windows/Temporary Internet Files/Content.Outlook/3KP1F0YM/[ED12678_MCA_Energy crops_v1.7 SC 30.09.2019.xlsx]Legend'!#REF!</xm:f>
            <x14:dxf>
              <fill>
                <patternFill>
                  <bgColor theme="9" tint="0.59996337778862885"/>
                </patternFill>
              </fill>
            </x14:dxf>
          </x14:cfRule>
          <x14:cfRule type="cellIs" priority="1452" operator="equal" id="{CF0038F9-E8E1-4E87-A82B-6D6C533D101B}">
            <xm:f>'https://beisgov.sharepoint.com/Users/db24/AppData/Local/Microsoft/Windows/Temporary Internet Files/Content.Outlook/3KP1F0YM/[ED12678_MCA_Energy crops_v1.7 SC 30.09.2019.xlsx]Legend'!#REF!</xm:f>
            <x14:dxf>
              <fill>
                <patternFill>
                  <bgColor theme="5" tint="-0.24994659260841701"/>
                </patternFill>
              </fill>
            </x14:dxf>
          </x14:cfRule>
          <x14:cfRule type="cellIs" priority="1453" operator="equal" id="{E6432E4A-21B6-4CDB-934E-59D32A62DBCC}">
            <xm:f>'https://beisgov.sharepoint.com/Users/db24/AppData/Local/Microsoft/Windows/Temporary Internet Files/Content.Outlook/3KP1F0YM/[ED12678_MCA_Energy crops_v1.7 SC 30.09.2019.xlsx]Legend'!#REF!</xm:f>
            <x14:dxf>
              <fill>
                <patternFill>
                  <bgColor theme="5" tint="0.39994506668294322"/>
                </patternFill>
              </fill>
            </x14:dxf>
          </x14:cfRule>
          <x14:cfRule type="cellIs" priority="1454" operator="equal" id="{ED078831-A0CB-433D-B4DF-0184C3465D7A}">
            <xm:f>'https://beisgov.sharepoint.com/Users/db24/AppData/Local/Microsoft/Windows/Temporary Internet Files/Content.Outlook/3KP1F0YM/[ED12678_MCA_Energy crops_v1.7 SC 30.09.2019.xlsx]Legend'!#REF!</xm:f>
            <x14:dxf>
              <fill>
                <patternFill>
                  <bgColor theme="5" tint="0.59996337778862885"/>
                </patternFill>
              </fill>
            </x14:dxf>
          </x14:cfRule>
          <xm:sqref>Q7:Q63 V8:V63</xm:sqref>
        </x14:conditionalFormatting>
        <x14:conditionalFormatting xmlns:xm="http://schemas.microsoft.com/office/excel/2006/main">
          <x14:cfRule type="cellIs" priority="1442" operator="equal" id="{29666443-757D-4D7E-B006-8BAFF2082191}">
            <xm:f>'https://beisgov.sharepoint.com/Users/db24/Desktop/[Copy of ED12678_MCA_Energy crops_v1.0_DRAFT_Partners SC UTG v4 19092019.xlsx]Legend'!#REF!</xm:f>
            <x14:dxf>
              <fill>
                <patternFill>
                  <bgColor theme="9" tint="-0.24994659260841701"/>
                </patternFill>
              </fill>
            </x14:dxf>
          </x14:cfRule>
          <x14:cfRule type="cellIs" priority="1443" operator="equal" id="{805CD441-1DF4-47F3-9031-06B55DB03FAA}">
            <xm:f>'https://beisgov.sharepoint.com/Users/db24/Desktop/[Copy of ED12678_MCA_Energy crops_v1.0_DRAFT_Partners SC UTG v4 19092019.xlsx]Legend'!#REF!</xm:f>
            <x14:dxf>
              <fill>
                <patternFill>
                  <bgColor theme="9" tint="0.39994506668294322"/>
                </patternFill>
              </fill>
            </x14:dxf>
          </x14:cfRule>
          <x14:cfRule type="cellIs" priority="1444" operator="equal" id="{34AAA300-090F-440E-BFD4-961106565DBC}">
            <xm:f>'https://beisgov.sharepoint.com/Users/db24/Desktop/[Copy of ED12678_MCA_Energy crops_v1.0_DRAFT_Partners SC UTG v4 19092019.xlsx]Legend'!#REF!</xm:f>
            <x14:dxf>
              <fill>
                <patternFill>
                  <bgColor theme="9" tint="0.59996337778862885"/>
                </patternFill>
              </fill>
            </x14:dxf>
          </x14:cfRule>
          <x14:cfRule type="cellIs" priority="1445" operator="equal" id="{DA10ED80-7933-44DD-B0F4-3A5CE3ACEE64}">
            <xm:f>'https://beisgov.sharepoint.com/Users/db24/Desktop/[Copy of ED12678_MCA_Energy crops_v1.0_DRAFT_Partners SC UTG v4 19092019.xlsx]Legend'!#REF!</xm:f>
            <x14:dxf>
              <fill>
                <patternFill>
                  <bgColor theme="5" tint="-0.24994659260841701"/>
                </patternFill>
              </fill>
            </x14:dxf>
          </x14:cfRule>
          <x14:cfRule type="cellIs" priority="1446" operator="equal" id="{D2CD37A7-8D9F-47FA-B8FD-BB54448E4287}">
            <xm:f>'https://beisgov.sharepoint.com/Users/db24/Desktop/[Copy of ED12678_MCA_Energy crops_v1.0_DRAFT_Partners SC UTG v4 19092019.xlsx]Legend'!#REF!</xm:f>
            <x14:dxf>
              <fill>
                <patternFill>
                  <bgColor theme="5" tint="0.39994506668294322"/>
                </patternFill>
              </fill>
            </x14:dxf>
          </x14:cfRule>
          <x14:cfRule type="cellIs" priority="1447" operator="equal" id="{F308F0DE-50D9-4ADC-8436-713235DB5243}">
            <xm:f>'https://beisgov.sharepoint.com/Users/db24/Desktop/[Copy of ED12678_MCA_Energy crops_v1.0_DRAFT_Partners SC UTG v4 19092019.xlsx]Legend'!#REF!</xm:f>
            <x14:dxf>
              <fill>
                <patternFill>
                  <bgColor theme="5" tint="0.59996337778862885"/>
                </patternFill>
              </fill>
            </x14:dxf>
          </x14:cfRule>
          <xm:sqref>Q7:Q63 V8:V63</xm:sqref>
        </x14:conditionalFormatting>
        <x14:conditionalFormatting xmlns:xm="http://schemas.microsoft.com/office/excel/2006/main">
          <x14:cfRule type="cellIs" priority="1429" operator="equal" id="{E62B60CB-3A3D-4F94-BEAF-8640AC82F711}">
            <xm:f>'https://beisgov.sharepoint.com/Users/db24/AppData/Local/Microsoft/Windows/Temporary Internet Files/Content.Outlook/3KP1F0YM/[ED12678_MCA_Energy crops_v1.7 SC 30.09.2019.xlsx]Legend'!#REF!</xm:f>
            <x14:dxf>
              <fill>
                <patternFill>
                  <bgColor theme="9" tint="-0.24994659260841701"/>
                </patternFill>
              </fill>
            </x14:dxf>
          </x14:cfRule>
          <x14:cfRule type="cellIs" priority="1430" operator="equal" id="{491370F4-7810-4121-AB3E-7FBDA35DD403}">
            <xm:f>'https://beisgov.sharepoint.com/Users/db24/AppData/Local/Microsoft/Windows/Temporary Internet Files/Content.Outlook/3KP1F0YM/[ED12678_MCA_Energy crops_v1.7 SC 30.09.2019.xlsx]Legend'!#REF!</xm:f>
            <x14:dxf>
              <fill>
                <patternFill>
                  <bgColor theme="9" tint="0.39994506668294322"/>
                </patternFill>
              </fill>
            </x14:dxf>
          </x14:cfRule>
          <x14:cfRule type="cellIs" priority="1431" operator="equal" id="{66805253-0FFB-4D7D-B225-0EBDBFF4EA89}">
            <xm:f>'https://beisgov.sharepoint.com/Users/db24/AppData/Local/Microsoft/Windows/Temporary Internet Files/Content.Outlook/3KP1F0YM/[ED12678_MCA_Energy crops_v1.7 SC 30.09.2019.xlsx]Legend'!#REF!</xm:f>
            <x14:dxf>
              <fill>
                <patternFill>
                  <bgColor theme="9" tint="0.59996337778862885"/>
                </patternFill>
              </fill>
            </x14:dxf>
          </x14:cfRule>
          <x14:cfRule type="cellIs" priority="1432" operator="equal" id="{61362652-F1E7-4D23-8432-2AEBCBB484C9}">
            <xm:f>'https://beisgov.sharepoint.com/Users/db24/AppData/Local/Microsoft/Windows/Temporary Internet Files/Content.Outlook/3KP1F0YM/[ED12678_MCA_Energy crops_v1.7 SC 30.09.2019.xlsx]Legend'!#REF!</xm:f>
            <x14:dxf>
              <fill>
                <patternFill>
                  <bgColor theme="5" tint="-0.24994659260841701"/>
                </patternFill>
              </fill>
            </x14:dxf>
          </x14:cfRule>
          <x14:cfRule type="cellIs" priority="1433" operator="equal" id="{1059F3A4-F934-495B-AF49-93DB2872680F}">
            <xm:f>'https://beisgov.sharepoint.com/Users/db24/AppData/Local/Microsoft/Windows/Temporary Internet Files/Content.Outlook/3KP1F0YM/[ED12678_MCA_Energy crops_v1.7 SC 30.09.2019.xlsx]Legend'!#REF!</xm:f>
            <x14:dxf>
              <fill>
                <patternFill>
                  <bgColor theme="5" tint="0.39994506668294322"/>
                </patternFill>
              </fill>
            </x14:dxf>
          </x14:cfRule>
          <x14:cfRule type="cellIs" priority="1434" operator="equal" id="{5F149529-A21E-40FD-9B91-7F347F92D123}">
            <xm:f>'https://beisgov.sharepoint.com/Users/db24/AppData/Local/Microsoft/Windows/Temporary Internet Files/Content.Outlook/3KP1F0YM/[ED12678_MCA_Energy crops_v1.7 SC 30.09.2019.xlsx]Legend'!#REF!</xm:f>
            <x14:dxf>
              <fill>
                <patternFill>
                  <bgColor theme="5" tint="0.59996337778862885"/>
                </patternFill>
              </fill>
            </x14:dxf>
          </x14:cfRule>
          <xm:sqref>V7</xm:sqref>
        </x14:conditionalFormatting>
        <x14:conditionalFormatting xmlns:xm="http://schemas.microsoft.com/office/excel/2006/main">
          <x14:cfRule type="cellIs" priority="1422" operator="equal" id="{71C68BCC-4FAF-4C97-B3F0-705E793CDF1D}">
            <xm:f>'https://beisgov.sharepoint.com/Users/db24/Desktop/[Copy of ED12678_MCA_Energy crops_v1.0_DRAFT_Partners SC UTG v4 19092019.xlsx]Legend'!#REF!</xm:f>
            <x14:dxf>
              <fill>
                <patternFill>
                  <bgColor theme="9" tint="-0.24994659260841701"/>
                </patternFill>
              </fill>
            </x14:dxf>
          </x14:cfRule>
          <x14:cfRule type="cellIs" priority="1423" operator="equal" id="{319332CD-0C6F-4A76-ACE7-EA3F1A310579}">
            <xm:f>'https://beisgov.sharepoint.com/Users/db24/Desktop/[Copy of ED12678_MCA_Energy crops_v1.0_DRAFT_Partners SC UTG v4 19092019.xlsx]Legend'!#REF!</xm:f>
            <x14:dxf>
              <fill>
                <patternFill>
                  <bgColor theme="9" tint="0.39994506668294322"/>
                </patternFill>
              </fill>
            </x14:dxf>
          </x14:cfRule>
          <x14:cfRule type="cellIs" priority="1424" operator="equal" id="{0E3270A5-640D-495B-BCE3-DFF217D96BCB}">
            <xm:f>'https://beisgov.sharepoint.com/Users/db24/Desktop/[Copy of ED12678_MCA_Energy crops_v1.0_DRAFT_Partners SC UTG v4 19092019.xlsx]Legend'!#REF!</xm:f>
            <x14:dxf>
              <fill>
                <patternFill>
                  <bgColor theme="9" tint="0.59996337778862885"/>
                </patternFill>
              </fill>
            </x14:dxf>
          </x14:cfRule>
          <x14:cfRule type="cellIs" priority="1425" operator="equal" id="{3FB273A0-DFCD-4BB4-9A7E-A140E6E20B69}">
            <xm:f>'https://beisgov.sharepoint.com/Users/db24/Desktop/[Copy of ED12678_MCA_Energy crops_v1.0_DRAFT_Partners SC UTG v4 19092019.xlsx]Legend'!#REF!</xm:f>
            <x14:dxf>
              <fill>
                <patternFill>
                  <bgColor theme="5" tint="-0.24994659260841701"/>
                </patternFill>
              </fill>
            </x14:dxf>
          </x14:cfRule>
          <x14:cfRule type="cellIs" priority="1426" operator="equal" id="{259ECF7D-E669-45E1-AEAC-890F11744F70}">
            <xm:f>'https://beisgov.sharepoint.com/Users/db24/Desktop/[Copy of ED12678_MCA_Energy crops_v1.0_DRAFT_Partners SC UTG v4 19092019.xlsx]Legend'!#REF!</xm:f>
            <x14:dxf>
              <fill>
                <patternFill>
                  <bgColor theme="5" tint="0.39994506668294322"/>
                </patternFill>
              </fill>
            </x14:dxf>
          </x14:cfRule>
          <x14:cfRule type="cellIs" priority="1427" operator="equal" id="{A298A26E-EAD6-43DE-BB17-18F18FB4CCE0}">
            <xm:f>'https://beisgov.sharepoint.com/Users/db24/Desktop/[Copy of ED12678_MCA_Energy crops_v1.0_DRAFT_Partners SC UTG v4 19092019.xlsx]Legend'!#REF!</xm:f>
            <x14:dxf>
              <fill>
                <patternFill>
                  <bgColor theme="5" tint="0.59996337778862885"/>
                </patternFill>
              </fill>
            </x14:dxf>
          </x14:cfRule>
          <xm:sqref>V7</xm:sqref>
        </x14:conditionalFormatting>
        <x14:conditionalFormatting xmlns:xm="http://schemas.microsoft.com/office/excel/2006/main">
          <x14:cfRule type="cellIs" priority="1023" operator="equal" id="{38E95027-EC56-4E56-80FD-B14474660852}">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1024" operator="equal" id="{D2B17187-862A-4D49-BDF0-AB51DC9905FF}">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1025" operator="equal" id="{74DBA7DA-F6F7-49F9-A2CD-721B72BF6FB9}">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AR5</xm:sqref>
        </x14:conditionalFormatting>
        <x14:conditionalFormatting xmlns:xm="http://schemas.microsoft.com/office/excel/2006/main">
          <x14:cfRule type="cellIs" priority="1016" operator="equal" id="{0DAC8FFE-77E5-4992-A4F2-6CB008E48B13}">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1017" operator="equal" id="{618AFBB0-37C8-45BB-9ECD-1A7D62C2EB1F}">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1018" operator="equal" id="{CF0A08EF-3085-464F-A42E-F23DA21E0898}">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AK5</xm:sqref>
        </x14:conditionalFormatting>
        <x14:conditionalFormatting xmlns:xm="http://schemas.microsoft.com/office/excel/2006/main">
          <x14:cfRule type="cellIs" priority="967" operator="equal" id="{011EEA93-018B-4AA8-BC48-7F08A1238C81}">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968" operator="equal" id="{AC861F03-7E17-4EB2-9A38-56B106CF5972}">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969" operator="equal" id="{EF87B931-0E3D-485E-AB54-EDEB9EB53FE0}">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AF5</xm:sqref>
        </x14:conditionalFormatting>
        <x14:conditionalFormatting xmlns:xm="http://schemas.microsoft.com/office/excel/2006/main">
          <x14:cfRule type="cellIs" priority="960" operator="equal" id="{0BB8295B-0F63-44B3-B998-F7ECD0718BCB}">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961" operator="equal" id="{6EC20B75-5E4A-4387-B354-E2505EAA2D25}">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962" operator="equal" id="{A8E17AF4-1881-49F9-898B-5CFC6840B43E}">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Q5 V5 AA5</xm:sqref>
        </x14:conditionalFormatting>
        <x14:conditionalFormatting xmlns:xm="http://schemas.microsoft.com/office/excel/2006/main">
          <x14:cfRule type="cellIs" priority="953" operator="equal" id="{22DBC29B-5EF6-4522-882B-09E360A55CF0}">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954" operator="equal" id="{11D8A7EC-BCDF-44BE-92B2-C68F1CA4DEF1}">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955" operator="equal" id="{C186FF9E-7F36-43BC-9D98-F8CA5BE07C97}">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L5</xm:sqref>
        </x14:conditionalFormatting>
        <x14:conditionalFormatting xmlns:xm="http://schemas.microsoft.com/office/excel/2006/main">
          <x14:cfRule type="cellIs" priority="946" operator="equal" id="{DCEA3F8A-5DAE-4FCD-9E93-DC86974D3967}">
            <xm:f>'https://forestresearch-my.sharepoint.com/personal/geoff_hogan_forestresearch_gov_uk/Documents/Documents/HomeDrive/Documents/Projects/BEIS ISBF/Task 2/[ED12678_MCA_Energy crops_v2.0_for workshop.xlsx]Front page'!#REF!</xm:f>
            <x14:dxf>
              <fill>
                <patternFill>
                  <bgColor theme="9" tint="-0.24994659260841701"/>
                </patternFill>
              </fill>
            </x14:dxf>
          </x14:cfRule>
          <x14:cfRule type="cellIs" priority="947" operator="equal" id="{1FDCE875-6089-42DD-B928-BE45A21DF21A}">
            <xm:f>'https://forestresearch-my.sharepoint.com/personal/geoff_hogan_forestresearch_gov_uk/Documents/Documents/HomeDrive/Documents/Projects/BEIS ISBF/Task 2/[ED12678_MCA_Energy crops_v2.0_for workshop.xlsx]Front page'!#REF!</xm:f>
            <x14:dxf>
              <fill>
                <patternFill>
                  <bgColor theme="9" tint="0.39994506668294322"/>
                </patternFill>
              </fill>
            </x14:dxf>
          </x14:cfRule>
          <x14:cfRule type="cellIs" priority="948" operator="equal" id="{AD62ABDD-0F05-466E-981D-AB794E0CE754}">
            <xm:f>'https://forestresearch-my.sharepoint.com/personal/geoff_hogan_forestresearch_gov_uk/Documents/Documents/HomeDrive/Documents/Projects/BEIS ISBF/Task 2/[ED12678_MCA_Energy crops_v2.0_for workshop.xlsx]Front page'!#REF!</xm:f>
            <x14:dxf>
              <fill>
                <patternFill>
                  <bgColor theme="9" tint="0.59996337778862885"/>
                </patternFill>
              </fill>
            </x14:dxf>
          </x14:cfRule>
          <xm:sqref>G5</xm:sqref>
        </x14:conditionalFormatting>
        <x14:conditionalFormatting xmlns:xm="http://schemas.microsoft.com/office/excel/2006/main">
          <x14:cfRule type="cellIs" priority="808" operator="equal" id="{72931289-81CA-4360-BF27-78E231BE1CB6}">
            <xm:f>'https://beisgov.sharepoint.com/Users/db24/AppData/Local/Microsoft/Windows/Temporary Internet Files/Content.Outlook/3KP1F0YM/[20-09-19_GDE_ED12678_MCA_Energy crops_SC_GE_RR (002).xlsx]Legend'!#REF!</xm:f>
            <x14:dxf>
              <fill>
                <patternFill>
                  <bgColor theme="9" tint="-0.24994659260841701"/>
                </patternFill>
              </fill>
            </x14:dxf>
          </x14:cfRule>
          <x14:cfRule type="cellIs" priority="809" operator="equal" id="{BC0DB549-9A7E-424F-8B7F-5206438913A1}">
            <xm:f>'https://beisgov.sharepoint.com/Users/db24/AppData/Local/Microsoft/Windows/Temporary Internet Files/Content.Outlook/3KP1F0YM/[20-09-19_GDE_ED12678_MCA_Energy crops_SC_GE_RR (002).xlsx]Legend'!#REF!</xm:f>
            <x14:dxf>
              <fill>
                <patternFill>
                  <bgColor theme="9" tint="0.39994506668294322"/>
                </patternFill>
              </fill>
            </x14:dxf>
          </x14:cfRule>
          <x14:cfRule type="cellIs" priority="810" operator="equal" id="{1167DAFF-0144-417D-A298-7D29D3180B75}">
            <xm:f>'https://beisgov.sharepoint.com/Users/db24/AppData/Local/Microsoft/Windows/Temporary Internet Files/Content.Outlook/3KP1F0YM/[20-09-19_GDE_ED12678_MCA_Energy crops_SC_GE_RR (002).xlsx]Legend'!#REF!</xm:f>
            <x14:dxf>
              <fill>
                <patternFill>
                  <bgColor theme="9" tint="0.59996337778862885"/>
                </patternFill>
              </fill>
            </x14:dxf>
          </x14:cfRule>
          <x14:cfRule type="cellIs" priority="811" operator="equal" id="{9559E1F5-88AC-4FD9-BE8A-AD3BDEB6AE5E}">
            <xm:f>'https://beisgov.sharepoint.com/Users/db24/AppData/Local/Microsoft/Windows/Temporary Internet Files/Content.Outlook/3KP1F0YM/[20-09-19_GDE_ED12678_MCA_Energy crops_SC_GE_RR (002).xlsx]Legend'!#REF!</xm:f>
            <x14:dxf>
              <fill>
                <patternFill>
                  <bgColor theme="5" tint="-0.24994659260841701"/>
                </patternFill>
              </fill>
            </x14:dxf>
          </x14:cfRule>
          <x14:cfRule type="cellIs" priority="812" operator="equal" id="{8966289B-BF32-4B9B-9A14-49ABEE8AAD90}">
            <xm:f>'https://beisgov.sharepoint.com/Users/db24/AppData/Local/Microsoft/Windows/Temporary Internet Files/Content.Outlook/3KP1F0YM/[20-09-19_GDE_ED12678_MCA_Energy crops_SC_GE_RR (002).xlsx]Legend'!#REF!</xm:f>
            <x14:dxf>
              <fill>
                <patternFill>
                  <bgColor theme="5" tint="0.39994506668294322"/>
                </patternFill>
              </fill>
            </x14:dxf>
          </x14:cfRule>
          <x14:cfRule type="cellIs" priority="813" operator="equal" id="{4B409E78-A560-41E4-8734-201AFEBBCE1D}">
            <xm:f>'https://beisgov.sharepoint.com/Users/db24/AppData/Local/Microsoft/Windows/Temporary Internet Files/Content.Outlook/3KP1F0YM/[20-09-19_GDE_ED12678_MCA_Energy crops_SC_GE_RR (002).xlsx]Legend'!#REF!</xm:f>
            <x14:dxf>
              <fill>
                <patternFill>
                  <bgColor theme="5" tint="0.59996337778862885"/>
                </patternFill>
              </fill>
            </x14:dxf>
          </x14:cfRule>
          <xm:sqref>AW7:AX7</xm:sqref>
        </x14:conditionalFormatting>
        <x14:conditionalFormatting xmlns:xm="http://schemas.microsoft.com/office/excel/2006/main">
          <x14:cfRule type="cellIs" priority="511" operator="equal" id="{9F165615-B0CB-480A-9B6C-F7E27D40B432}">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512" operator="equal" id="{6D0ED9C8-C7CF-4739-AC9A-5E141D564991}">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513" operator="equal" id="{2541651B-6614-4999-A91E-C54506167ECD}">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514" operator="equal" id="{4C597355-8809-45A6-9EBF-80AE6C339014}">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515" operator="equal" id="{1ED8E75B-70AE-4296-8AF1-DEF7C21586F1}">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516" operator="equal" id="{55698EE8-9899-48FA-A6C7-7ADD9D1BB657}">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BJ61:BK61 BJ52:BK52 BM61:BN61 BM52:BN52 BJ33:BJ51 BJ53:BJ60 B33:B63</xm:sqref>
        </x14:conditionalFormatting>
        <x14:conditionalFormatting xmlns:xm="http://schemas.microsoft.com/office/excel/2006/main">
          <x14:cfRule type="cellIs" priority="413" operator="equal" id="{78A63B0D-2A55-4B0E-905C-05B0E34CAB2E}">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414" operator="equal" id="{E18D40F8-880F-49D5-ACC1-AFA4DD7D7A34}">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415" operator="equal" id="{190E9F8F-8811-4967-A6ED-35D6A860F8C4}">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416" operator="equal" id="{395C3C64-9AD3-4AC2-A030-1F3E5A28CEAC}">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417" operator="equal" id="{ACA5EF21-E2D3-4F0A-BC6D-61ABF6AB7A8B}">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418" operator="equal" id="{594C4222-F22E-463E-9C39-CA1146240327}">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BJ56:BK56 BJ62:BK62 BJ49:BK49 BM56:BN56 BM62:BN62 BM49:BN49</xm:sqref>
        </x14:conditionalFormatting>
        <x14:conditionalFormatting xmlns:xm="http://schemas.microsoft.com/office/excel/2006/main">
          <x14:cfRule type="cellIs" priority="224" operator="equal" id="{4EAD0D39-FE09-433B-87DC-98C518F0934F}">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225" operator="equal" id="{BF77888E-3272-4BBC-9B92-A3EFA43DC979}">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226" operator="equal" id="{598EBDA6-59CC-482A-9745-88BEFE6CDAD4}">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227" operator="equal" id="{D911AFE0-7E82-463F-B910-F640E308F3A7}">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228" operator="equal" id="{77D23149-92B2-4468-8376-0F88515BD492}">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229" operator="equal" id="{697A78EB-D3DC-40ED-8B23-676BC798393C}">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BN63</xm:sqref>
        </x14:conditionalFormatting>
        <x14:conditionalFormatting xmlns:xm="http://schemas.microsoft.com/office/excel/2006/main">
          <x14:cfRule type="cellIs" priority="4083" operator="equal" id="{61FCBADA-FA1E-4448-9C3A-CE6CE5A9599F}">
            <xm:f>'Legend and scoring'!$H$17</xm:f>
            <x14:dxf>
              <fill>
                <patternFill>
                  <bgColor theme="9" tint="-0.24994659260841701"/>
                </patternFill>
              </fill>
            </x14:dxf>
          </x14:cfRule>
          <x14:cfRule type="cellIs" priority="4084" operator="equal" id="{EBD341AA-816E-4904-AE3D-857E88C7FD9F}">
            <xm:f>'Legend and scoring'!$H$16</xm:f>
            <x14:dxf>
              <fill>
                <patternFill>
                  <bgColor theme="9" tint="0.39994506668294322"/>
                </patternFill>
              </fill>
            </x14:dxf>
          </x14:cfRule>
          <x14:cfRule type="cellIs" priority="4085" operator="equal" id="{47734D06-CD43-4C7C-94C9-D2010A83D147}">
            <xm:f>'Legend and scoring'!$H$15</xm:f>
            <x14:dxf>
              <fill>
                <patternFill>
                  <bgColor theme="9" tint="0.59996337778862885"/>
                </patternFill>
              </fill>
            </x14:dxf>
          </x14:cfRule>
          <x14:cfRule type="cellIs" priority="4086" operator="equal" id="{5187F770-7CDF-4E1B-8C17-0B30C2322CE4}">
            <xm:f>'Legend and scoring'!$H$12</xm:f>
            <x14:dxf>
              <fill>
                <patternFill>
                  <bgColor theme="5" tint="-0.24994659260841701"/>
                </patternFill>
              </fill>
            </x14:dxf>
          </x14:cfRule>
          <x14:cfRule type="cellIs" priority="4087" operator="equal" id="{1897876B-CEFB-4110-A252-4942E2802623}">
            <xm:f>'Legend and scoring'!$H$11</xm:f>
            <x14:dxf>
              <fill>
                <patternFill>
                  <bgColor theme="5" tint="0.39994506668294322"/>
                </patternFill>
              </fill>
            </x14:dxf>
          </x14:cfRule>
          <x14:cfRule type="cellIs" priority="4088" operator="equal" id="{51F391AD-D22F-47F6-8CDA-C8A8F8723E18}">
            <xm:f>'Legend and scoring'!$H$10</xm:f>
            <x14:dxf>
              <fill>
                <patternFill>
                  <bgColor theme="5" tint="0.59996337778862885"/>
                </patternFill>
              </fill>
            </x14:dxf>
          </x14:cfRule>
          <xm:sqref>AP5 AL7:AP7 AW5:AZ5 BI7:BJ7 B7:K7 AQ6:AQ7 V1:AE4 AK1:AZ4 BJ31:BN31 BP31 BQ7:BX63 AL8:AQ63 AB7:AE63 AG7:AJ63 BI8:BI63 AS7:BB63 M7:P63 R7:U63 W7:Z63 C40:K51 D57:K62 C57:C63 C4:E4 D3:AJ3 C1:AJ2 G63:K63 C8:K38 C39:J39 BJ8:BJ32 AR6:BI6 B8:B32 D63:E63 B6:AP6 G4:AJ4 C52:D56 F52:K56</xm:sqref>
        </x14:conditionalFormatting>
        <x14:conditionalFormatting xmlns:xm="http://schemas.microsoft.com/office/excel/2006/main">
          <x14:cfRule type="cellIs" priority="1" operator="equal" id="{1168857D-9CED-46AF-AE48-2A976507A6DE}">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13B19D06-4B8E-4CCE-B524-31EE0FBA99A4}">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9CF11C0C-A659-450C-B914-E581C83BDEB9}">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C8E00D25-7308-45D5-BBB8-D904EAB5CC3C}">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E31AEA1E-DFE9-484C-BD3F-2193DC149DC0}">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19B9B72C-EC53-4285-BE7C-B6FBC61D36AA}">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5B2AB5C-9441-4CCD-81DF-9B9CECCD4938}">
          <x14:formula1>
            <xm:f>'Legend and scoring'!$D$12:$D$16</xm:f>
          </x14:formula1>
          <xm:sqref>N7:O21 V18:V22 M23:O32 R7:T32 AB7:AD32 W29:Y32 M7:M22 V24:V26 W7:Y26</xm:sqref>
        </x14:dataValidation>
        <x14:dataValidation type="list" allowBlank="1" showInputMessage="1" showErrorMessage="1" xr:uid="{7EB95011-FF28-41C1-A45D-117623C741D6}">
          <x14:formula1>
            <xm:f>'Legend and scoring'!$D$29:$D$33</xm:f>
          </x14:formula1>
          <xm:sqref>W7:Y26 V18:V22 AB7:AD32 R7:T32 W29:Y32 V24:V26</xm:sqref>
        </x14:dataValidation>
        <x14:dataValidation type="list" allowBlank="1" showInputMessage="1" showErrorMessage="1" xr:uid="{095311BB-F667-4D6C-A828-A13B3A6E9C4A}">
          <x14:formula1>
            <xm:f>'Legend and scoring'!$D$79:$D$82</xm:f>
          </x14:formula1>
          <xm:sqref>AZ21 AZ30:AZ32 AX23:AZ23 AX24:AY32 AX7:AY22 AZ25:AZ27</xm:sqref>
        </x14:dataValidation>
        <x14:dataValidation type="list" allowBlank="1" showInputMessage="1" showErrorMessage="1" xr:uid="{7100B660-8F73-4B49-8859-1529EDEAA0E1}">
          <x14:formula1>
            <xm:f>'Legend and scoring'!$D$86:$D$88</xm:f>
          </x14:formula1>
          <xm:sqref>BJ7:BJ32</xm:sqref>
        </x14:dataValidation>
        <x14:dataValidation type="list" allowBlank="1" showInputMessage="1" showErrorMessage="1" xr:uid="{80C439D0-107D-4688-926E-EF3EE302024C}">
          <x14:formula1>
            <xm:f>'Legend and scoring'!$D$85:$D$88</xm:f>
          </x14:formula1>
          <xm:sqref>BI7:BI32</xm:sqref>
        </x14:dataValidation>
        <x14:dataValidation type="list" allowBlank="1" showInputMessage="1" showErrorMessage="1" xr:uid="{F406F7BE-6FB5-4A82-BD37-2F6D1C956DF1}">
          <x14:formula1>
            <xm:f>'Legend and scoring'!$D$50:$D$57</xm:f>
          </x14:formula1>
          <xm:sqref>AL7:AN32</xm:sqref>
        </x14:dataValidation>
        <x14:dataValidation type="list" allowBlank="1" showInputMessage="1" showErrorMessage="1" xr:uid="{63E8CD05-BEBF-4DB7-84CB-56DD230EF99A}">
          <x14:formula1>
            <xm:f>'Legend and scoring'!$D$43:$D$47</xm:f>
          </x14:formula1>
          <xm:sqref>AB7:AD32</xm:sqref>
        </x14:dataValidation>
        <x14:dataValidation type="list" allowBlank="1" showInputMessage="1" showErrorMessage="1" xr:uid="{A872E283-E0F7-4EB3-92BF-1793A1E536E9}">
          <x14:formula1>
            <xm:f>'Legend and scoring'!$D$60:$D$64</xm:f>
          </x14:formula1>
          <xm:sqref>AQ7:AQ32</xm:sqref>
        </x14:dataValidation>
        <x14:dataValidation type="list" allowBlank="1" showInputMessage="1" showErrorMessage="1" xr:uid="{AB2C97AA-662D-47A9-996C-A4E4EA496596}">
          <x14:formula1>
            <xm:f>'Q:\Delivery\Projects\IAU\ENERGY\ED12678 Bioenergy feedstocks feasibility study BEIS _HumphrisBach\3 Project Delivery\4 Tasks\Task 2 MCA\2 MCA\[ED12678_MCA_Forestry_v2.8.xlsx]Legend'!#REF!</xm:f>
          </x14:formula1>
          <xm:sqref>M63:N63 J61:J63 O61:O63 AZ37:AZ38 AZ42:AZ44 AZ51:AZ54 AW33:AW46 AX33:AY48 AZ46:AZ49 AZ59:AZ63 AW52:AZ52 BJ33:BJ48 BI49:BJ49 BI61:BJ62 AQ63:AS63 AU63:AX63 I42:J49 AQ33:AQ62 AB33:AD63 AS33:AU62 BI33:BI63 BJ50:BJ60 AZ56:AZ57 AW49:AY62 M33:O62 AG33:AI63 BE33:BE63 R33:T63 I51:J57 W33:Y63 H33:H63 AL33:AN63</xm:sqref>
        </x14:dataValidation>
        <x14:dataValidation type="list" allowBlank="1" showInputMessage="1" showErrorMessage="1" xr:uid="{8A037A47-11DB-4D14-B678-B1121E21D96A}">
          <x14:formula1>
            <xm:f>'Legend and scoring'!$H$4:$H$8</xm:f>
          </x14:formula1>
          <xm:sqref>I10:J10 J15:J21 I20 J23:J26 J30:J32 H7:H32</xm:sqref>
        </x14:dataValidation>
        <x14:dataValidation type="list" allowBlank="1" showInputMessage="1" showErrorMessage="1" xr:uid="{882A6A82-CC10-4A1D-AF48-FD37148AB34A}">
          <x14:formula1>
            <xm:f>'Legend and scoring'!$H$10:$H$17</xm:f>
          </x14:formula1>
          <xm:sqref>W27:Y28 AG7:AI32</xm:sqref>
        </x14:dataValidation>
        <x14:dataValidation type="list" allowBlank="1" showInputMessage="1" showErrorMessage="1" xr:uid="{24ABFB79-8E7E-41F5-8A9F-80907179230D}">
          <x14:formula1>
            <xm:f>'Legend and scoring'!$H$19:$H$23</xm:f>
          </x14:formula1>
          <xm:sqref>W7:Y26 W29:Y32</xm:sqref>
        </x14:dataValidation>
        <x14:dataValidation type="list" allowBlank="1" showInputMessage="1" showErrorMessage="1" xr:uid="{8914EB4E-399F-4EA0-A656-8CDC37CBF0A4}">
          <x14:formula1>
            <xm:f>'Legend and scoring'!$H$25:$H$28</xm:f>
          </x14:formula1>
          <xm:sqref>AS7:AU32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E79C-C060-486A-8B98-0B551800C228}">
  <sheetPr>
    <tabColor theme="9" tint="-0.249977111117893"/>
  </sheetPr>
  <dimension ref="A1:AF59"/>
  <sheetViews>
    <sheetView topLeftCell="C1" workbookViewId="0">
      <pane xSplit="4" ySplit="6" topLeftCell="S7" activePane="bottomRight" state="frozen"/>
      <selection pane="topRight" activeCell="CL12" sqref="CL12"/>
      <selection pane="bottomLeft" activeCell="CL12" sqref="CL12"/>
      <selection pane="bottomRight" activeCell="E1" sqref="E1"/>
    </sheetView>
  </sheetViews>
  <sheetFormatPr defaultColWidth="9.1328125" defaultRowHeight="14.75" x14ac:dyDescent="0.75"/>
  <cols>
    <col min="1" max="1" width="12" hidden="1" customWidth="1"/>
    <col min="2" max="2" width="10.86328125" hidden="1" customWidth="1"/>
    <col min="3" max="3" width="10.86328125" customWidth="1"/>
    <col min="4" max="5" width="24.86328125" customWidth="1"/>
    <col min="6" max="6" width="47.54296875" customWidth="1"/>
    <col min="16" max="16" width="11.54296875" customWidth="1"/>
    <col min="17" max="17" width="10.26953125" customWidth="1"/>
    <col min="19" max="19" width="3.86328125" customWidth="1"/>
    <col min="20" max="27" width="9.1328125" customWidth="1"/>
    <col min="28" max="28" width="4.7265625" customWidth="1"/>
    <col min="29" max="29" width="11" customWidth="1"/>
    <col min="30" max="30" width="4.1328125" customWidth="1"/>
  </cols>
  <sheetData>
    <row r="1" spans="1:32" s="36" customFormat="1" ht="17.25" customHeight="1" x14ac:dyDescent="0.75">
      <c r="A1" s="327"/>
      <c r="B1" s="313"/>
      <c r="C1" s="125" t="s">
        <v>1465</v>
      </c>
      <c r="D1" s="125"/>
      <c r="E1" s="195"/>
      <c r="F1" s="126">
        <f>'Front page'!B5</f>
        <v>43972</v>
      </c>
      <c r="G1" s="313"/>
      <c r="H1" s="313"/>
      <c r="I1" s="313"/>
      <c r="J1" s="313"/>
      <c r="K1" s="313"/>
      <c r="L1" s="313"/>
      <c r="M1" s="313"/>
      <c r="N1" s="313"/>
      <c r="O1" s="313"/>
      <c r="P1" s="313"/>
      <c r="Q1" s="313"/>
      <c r="R1" s="313"/>
      <c r="S1" s="271"/>
      <c r="T1" s="271"/>
      <c r="U1" s="271"/>
      <c r="V1" s="271"/>
      <c r="W1" s="271"/>
      <c r="X1" s="271"/>
      <c r="Y1" s="271"/>
      <c r="Z1"/>
      <c r="AA1"/>
      <c r="AB1"/>
      <c r="AC1" s="161"/>
      <c r="AD1" s="161"/>
      <c r="AE1" s="161"/>
      <c r="AF1" s="161"/>
    </row>
    <row r="2" spans="1:32" s="36" customFormat="1" ht="17.25" customHeight="1" x14ac:dyDescent="0.75">
      <c r="A2" s="327"/>
      <c r="B2" s="313"/>
      <c r="C2" s="330"/>
      <c r="D2" s="330"/>
      <c r="E2" s="331"/>
      <c r="F2" s="332"/>
      <c r="G2" s="313"/>
      <c r="H2" s="313"/>
      <c r="I2" s="313"/>
      <c r="J2" s="313"/>
      <c r="K2" s="313"/>
      <c r="L2" s="313"/>
      <c r="M2" s="313"/>
      <c r="N2" s="313"/>
      <c r="O2" s="313"/>
      <c r="P2" s="313"/>
      <c r="Q2" s="313"/>
      <c r="R2" s="313"/>
      <c r="S2" s="271"/>
      <c r="T2" s="271"/>
      <c r="U2" s="271"/>
      <c r="V2" s="271"/>
      <c r="W2" s="271"/>
      <c r="X2" s="271"/>
      <c r="Y2" s="271"/>
      <c r="Z2"/>
      <c r="AA2"/>
      <c r="AB2"/>
      <c r="AC2" s="161"/>
      <c r="AD2" s="161"/>
      <c r="AE2" s="161"/>
      <c r="AF2" s="161"/>
    </row>
    <row r="3" spans="1:32" s="36" customFormat="1" ht="17.25" customHeight="1" x14ac:dyDescent="0.75">
      <c r="A3" s="327"/>
      <c r="B3" s="313"/>
      <c r="C3" s="125"/>
      <c r="D3" s="125"/>
      <c r="E3" s="331"/>
      <c r="F3" s="332"/>
      <c r="G3" s="313"/>
      <c r="H3" s="313"/>
      <c r="I3" s="313"/>
      <c r="J3" s="313"/>
      <c r="K3" s="313"/>
      <c r="L3" s="313"/>
      <c r="M3" s="313"/>
      <c r="N3" s="313"/>
      <c r="O3" s="313"/>
      <c r="P3" s="313"/>
      <c r="Q3" s="313"/>
      <c r="R3" s="313"/>
      <c r="S3" s="271"/>
      <c r="T3" s="130" t="s">
        <v>1466</v>
      </c>
      <c r="U3" s="271"/>
      <c r="V3" s="271"/>
      <c r="W3" s="271"/>
      <c r="X3" s="271"/>
      <c r="Y3" s="271"/>
      <c r="Z3"/>
      <c r="AA3"/>
      <c r="AB3"/>
      <c r="AC3" s="161"/>
      <c r="AD3" s="161"/>
      <c r="AE3" s="161"/>
      <c r="AF3" s="161"/>
    </row>
    <row r="4" spans="1:32" s="36" customFormat="1" ht="17.25" customHeight="1" thickBot="1" x14ac:dyDescent="0.9">
      <c r="A4" s="327"/>
      <c r="B4" s="313"/>
      <c r="C4" s="313"/>
      <c r="D4" s="330"/>
      <c r="E4" s="358"/>
      <c r="F4" s="359"/>
      <c r="G4" s="409" t="s">
        <v>1467</v>
      </c>
      <c r="H4" s="409"/>
      <c r="I4" s="409"/>
      <c r="J4" s="409"/>
      <c r="K4" s="409"/>
      <c r="L4" s="409"/>
      <c r="M4" s="409"/>
      <c r="N4" s="409"/>
      <c r="O4" s="409" t="s">
        <v>1468</v>
      </c>
      <c r="P4" s="409"/>
      <c r="Q4" s="409"/>
      <c r="R4" s="409"/>
      <c r="S4" s="271"/>
      <c r="T4" s="410" t="s">
        <v>1467</v>
      </c>
      <c r="U4" s="411"/>
      <c r="V4" s="411"/>
      <c r="W4" s="411"/>
      <c r="X4" s="411"/>
      <c r="Y4" s="411"/>
      <c r="Z4" s="411"/>
      <c r="AA4" s="412"/>
      <c r="AB4" s="158"/>
      <c r="AC4" s="161"/>
      <c r="AD4" s="161"/>
      <c r="AE4" s="161"/>
      <c r="AF4" s="161"/>
    </row>
    <row r="5" spans="1:32" s="36" customFormat="1" ht="39" customHeight="1" thickTop="1" thickBot="1" x14ac:dyDescent="0.9">
      <c r="A5" s="181" t="s">
        <v>565</v>
      </c>
      <c r="B5" s="182"/>
      <c r="C5" s="184"/>
      <c r="D5" s="184"/>
      <c r="E5" s="184"/>
      <c r="F5" s="184"/>
      <c r="G5" s="133" t="s">
        <v>580</v>
      </c>
      <c r="H5" s="133" t="s">
        <v>581</v>
      </c>
      <c r="I5" s="133" t="s">
        <v>582</v>
      </c>
      <c r="J5" s="133" t="s">
        <v>583</v>
      </c>
      <c r="K5" s="133" t="s">
        <v>584</v>
      </c>
      <c r="L5" s="133" t="s">
        <v>585</v>
      </c>
      <c r="M5" s="133" t="s">
        <v>586</v>
      </c>
      <c r="N5" s="133" t="s">
        <v>587</v>
      </c>
      <c r="O5" s="133" t="s">
        <v>588</v>
      </c>
      <c r="P5" s="133" t="s">
        <v>589</v>
      </c>
      <c r="Q5" s="133" t="s">
        <v>590</v>
      </c>
      <c r="R5" s="133" t="s">
        <v>591</v>
      </c>
      <c r="S5" s="271"/>
      <c r="T5" s="134" t="s">
        <v>591</v>
      </c>
      <c r="U5" s="134" t="str">
        <f t="shared" ref="U5:AA5" si="0">H5</f>
        <v>Risk</v>
      </c>
      <c r="V5" s="134" t="str">
        <f t="shared" si="0"/>
        <v>Wider production impacts</v>
      </c>
      <c r="W5" s="134" t="str">
        <f t="shared" si="0"/>
        <v>Applicability</v>
      </c>
      <c r="X5" s="134" t="str">
        <f t="shared" si="0"/>
        <v>Timeframe</v>
      </c>
      <c r="Y5" s="134" t="str">
        <f t="shared" si="0"/>
        <v>GHG</v>
      </c>
      <c r="Z5" s="134" t="str">
        <f t="shared" si="0"/>
        <v>Other Env</v>
      </c>
      <c r="AA5" s="155" t="str">
        <f t="shared" si="0"/>
        <v>Uncertainty</v>
      </c>
      <c r="AB5" s="159"/>
      <c r="AC5" s="161"/>
      <c r="AD5" s="161"/>
      <c r="AE5" s="402" t="s">
        <v>1469</v>
      </c>
      <c r="AF5" s="402"/>
    </row>
    <row r="6" spans="1:32" s="36" customFormat="1" ht="78.75" thickTop="1" x14ac:dyDescent="0.6">
      <c r="A6" s="136" t="s">
        <v>593</v>
      </c>
      <c r="B6" s="137" t="s">
        <v>11</v>
      </c>
      <c r="C6" s="185" t="s">
        <v>594</v>
      </c>
      <c r="D6" s="186" t="s">
        <v>595</v>
      </c>
      <c r="E6" s="186" t="s">
        <v>596</v>
      </c>
      <c r="F6" s="188" t="s">
        <v>597</v>
      </c>
      <c r="G6" s="133" t="s">
        <v>657</v>
      </c>
      <c r="H6" s="133" t="s">
        <v>658</v>
      </c>
      <c r="I6" s="133" t="s">
        <v>659</v>
      </c>
      <c r="J6" s="133" t="s">
        <v>660</v>
      </c>
      <c r="K6" s="133" t="s">
        <v>661</v>
      </c>
      <c r="L6" s="133" t="s">
        <v>662</v>
      </c>
      <c r="M6" s="133" t="s">
        <v>663</v>
      </c>
      <c r="N6" s="133" t="s">
        <v>664</v>
      </c>
      <c r="O6" s="133" t="s">
        <v>665</v>
      </c>
      <c r="P6" s="133" t="s">
        <v>666</v>
      </c>
      <c r="Q6" s="133" t="s">
        <v>667</v>
      </c>
      <c r="R6" s="133" t="s">
        <v>668</v>
      </c>
      <c r="S6" s="271"/>
      <c r="T6" s="133" t="s">
        <v>668</v>
      </c>
      <c r="U6" s="133" t="s">
        <v>658</v>
      </c>
      <c r="V6" s="133" t="s">
        <v>659</v>
      </c>
      <c r="W6" s="133" t="s">
        <v>660</v>
      </c>
      <c r="X6" s="133" t="s">
        <v>661</v>
      </c>
      <c r="Y6" s="133" t="s">
        <v>662</v>
      </c>
      <c r="Z6" s="133" t="s">
        <v>663</v>
      </c>
      <c r="AA6" s="156" t="s">
        <v>664</v>
      </c>
      <c r="AB6" s="159"/>
      <c r="AC6" s="154" t="s">
        <v>1470</v>
      </c>
      <c r="AD6" s="162"/>
      <c r="AE6" s="154" t="s">
        <v>670</v>
      </c>
      <c r="AF6" s="154" t="s">
        <v>671</v>
      </c>
    </row>
    <row r="7" spans="1:32" s="149" customFormat="1" ht="15" customHeight="1" x14ac:dyDescent="0.6">
      <c r="A7" s="144">
        <v>1</v>
      </c>
      <c r="B7" s="128" t="s">
        <v>37</v>
      </c>
      <c r="C7" s="148" t="s">
        <v>672</v>
      </c>
      <c r="D7" s="383" t="s">
        <v>38</v>
      </c>
      <c r="E7" s="383" t="s">
        <v>39</v>
      </c>
      <c r="F7" s="148" t="s">
        <v>673</v>
      </c>
      <c r="G7" s="148" t="s">
        <v>675</v>
      </c>
      <c r="H7" s="148" t="s">
        <v>678</v>
      </c>
      <c r="I7" s="148" t="s">
        <v>680</v>
      </c>
      <c r="J7" s="148" t="s">
        <v>682</v>
      </c>
      <c r="K7" s="148" t="s">
        <v>678</v>
      </c>
      <c r="L7" s="148" t="s">
        <v>678</v>
      </c>
      <c r="M7" s="148" t="s">
        <v>680</v>
      </c>
      <c r="N7" s="148" t="s">
        <v>682</v>
      </c>
      <c r="O7" s="148" t="s">
        <v>690</v>
      </c>
      <c r="P7" s="148" t="s">
        <v>692</v>
      </c>
      <c r="Q7" s="148" t="s">
        <v>693</v>
      </c>
      <c r="R7" s="148" t="s">
        <v>675</v>
      </c>
      <c r="T7" s="150">
        <f>IFERROR(INDEX('Legend and scoring'!$I$4:$I$8,MATCH('MCA project &lt;= 5 years duration'!G7,'Legend and scoring'!$H$4:$H$8,0),1),0)</f>
        <v>3</v>
      </c>
      <c r="U7" s="150">
        <f>IFERROR(INDEX('Legend and scoring'!$I$4:$I$8,MATCH('MCA project &lt;= 5 years duration'!H7,'Legend and scoring'!$H$4:$H$8,0),1),0)</f>
        <v>2</v>
      </c>
      <c r="V7" s="150">
        <f>IFERROR(INDEX('Legend and scoring'!$I$4:$I$8,MATCH('MCA project &lt;= 5 years duration'!I7,'Legend and scoring'!$H$4:$H$8,0),1),0)</f>
        <v>1</v>
      </c>
      <c r="W7" s="150">
        <f>IFERROR(INDEX('Legend and scoring'!$I$19:$I$23,MATCH('MCA project &lt;= 5 years duration'!J7,'Legend and scoring'!$H$19:$H$23,0),1),0)</f>
        <v>1</v>
      </c>
      <c r="X7" s="150">
        <f>IFERROR(INDEX('Legend and scoring'!$I$4:$I$8,MATCH('MCA project &lt;= 5 years duration'!K7,'Legend and scoring'!$H$4:$H$8,0),1),0)</f>
        <v>2</v>
      </c>
      <c r="Y7" s="150">
        <f>IFERROR(INDEX('Legend and scoring'!$I$10:$I$17,MATCH('MCA project &lt;= 5 years duration'!L7,'Legend and scoring'!$H$10:$H$17,0),1),0)</f>
        <v>2</v>
      </c>
      <c r="Z7" s="150">
        <f>IFERROR(INDEX('Legend and scoring'!$I$10:$I$17,MATCH('MCA project &lt;= 5 years duration'!M7,'Legend and scoring'!$H$10:$H$17,0),1),0)</f>
        <v>1</v>
      </c>
      <c r="AA7" s="157">
        <f>IFERROR(INDEX('Legend and scoring'!$I$25:$I$28,MATCH('MCA project &lt;= 5 years duration'!N7,'Legend and scoring'!$H$25:$H$28,0),1),0)</f>
        <v>1</v>
      </c>
      <c r="AB7" s="160"/>
      <c r="AC7" s="163">
        <f>SUM(T7:V7)*W7</f>
        <v>6</v>
      </c>
      <c r="AD7" s="164"/>
      <c r="AE7" s="163">
        <f t="shared" ref="AE7:AE38" si="1">RANK(AC7,AC$7:AC$59)</f>
        <v>9</v>
      </c>
      <c r="AF7" s="163">
        <f>RANK(AC7,AC$7:AC$30)</f>
        <v>5</v>
      </c>
    </row>
    <row r="8" spans="1:32" s="149" customFormat="1" ht="15" customHeight="1" x14ac:dyDescent="0.6">
      <c r="A8" s="144">
        <v>2</v>
      </c>
      <c r="B8" s="128" t="s">
        <v>49</v>
      </c>
      <c r="C8" s="148" t="s">
        <v>696</v>
      </c>
      <c r="D8" s="383" t="s">
        <v>38</v>
      </c>
      <c r="E8" s="383" t="s">
        <v>39</v>
      </c>
      <c r="F8" s="148" t="s">
        <v>697</v>
      </c>
      <c r="G8" s="148" t="s">
        <v>675</v>
      </c>
      <c r="H8" s="148" t="s">
        <v>678</v>
      </c>
      <c r="I8" s="148" t="s">
        <v>680</v>
      </c>
      <c r="J8" s="148" t="s">
        <v>682</v>
      </c>
      <c r="K8" s="148" t="s">
        <v>675</v>
      </c>
      <c r="L8" s="148" t="s">
        <v>678</v>
      </c>
      <c r="M8" s="148" t="s">
        <v>680</v>
      </c>
      <c r="N8" s="148" t="s">
        <v>682</v>
      </c>
      <c r="O8" s="148" t="s">
        <v>690</v>
      </c>
      <c r="P8" s="148" t="s">
        <v>692</v>
      </c>
      <c r="Q8" s="148" t="s">
        <v>693</v>
      </c>
      <c r="R8" s="148" t="s">
        <v>675</v>
      </c>
      <c r="T8" s="150">
        <f>IFERROR(INDEX('Legend and scoring'!$I$4:$I$8,MATCH('MCA project &lt;= 5 years duration'!G8,'Legend and scoring'!$H$4:$H$8,0),1),0)</f>
        <v>3</v>
      </c>
      <c r="U8" s="150">
        <f>IFERROR(INDEX('Legend and scoring'!$I$4:$I$8,MATCH('MCA project &lt;= 5 years duration'!H8,'Legend and scoring'!$H$4:$H$8,0),1),0)</f>
        <v>2</v>
      </c>
      <c r="V8" s="150">
        <f>IFERROR(INDEX('Legend and scoring'!$I$4:$I$8,MATCH('MCA project &lt;= 5 years duration'!I8,'Legend and scoring'!$H$4:$H$8,0),1),0)</f>
        <v>1</v>
      </c>
      <c r="W8" s="150">
        <f>IFERROR(INDEX('Legend and scoring'!$I$19:$I$23,MATCH('MCA project &lt;= 5 years duration'!J8,'Legend and scoring'!$H$19:$H$23,0),1),0)</f>
        <v>1</v>
      </c>
      <c r="X8" s="150">
        <f>IFERROR(INDEX('Legend and scoring'!$I$4:$I$8,MATCH('MCA project &lt;= 5 years duration'!K8,'Legend and scoring'!$H$4:$H$8,0),1),0)</f>
        <v>3</v>
      </c>
      <c r="Y8" s="150">
        <f>IFERROR(INDEX('Legend and scoring'!$I$10:$I$17,MATCH('MCA project &lt;= 5 years duration'!L8,'Legend and scoring'!$H$10:$H$17,0),1),0)</f>
        <v>2</v>
      </c>
      <c r="Z8" s="150">
        <f>IFERROR(INDEX('Legend and scoring'!$I$10:$I$17,MATCH('MCA project &lt;= 5 years duration'!M8,'Legend and scoring'!$H$10:$H$17,0),1),0)</f>
        <v>1</v>
      </c>
      <c r="AA8" s="157">
        <f>IFERROR(INDEX('Legend and scoring'!$I$25:$I$28,MATCH('MCA project &lt;= 5 years duration'!N8,'Legend and scoring'!$H$25:$H$28,0),1),0)</f>
        <v>1</v>
      </c>
      <c r="AB8" s="160"/>
      <c r="AC8" s="163">
        <f t="shared" ref="AC8:AC29" si="2">SUM(T8:V8)*W8</f>
        <v>6</v>
      </c>
      <c r="AD8" s="164"/>
      <c r="AE8" s="163">
        <f t="shared" si="1"/>
        <v>9</v>
      </c>
      <c r="AF8" s="163">
        <f t="shared" ref="AF8:AF30" si="3">RANK(AC8,AC$7:AC$30)</f>
        <v>5</v>
      </c>
    </row>
    <row r="9" spans="1:32" s="149" customFormat="1" ht="15" customHeight="1" x14ac:dyDescent="0.6">
      <c r="A9" s="144">
        <v>4</v>
      </c>
      <c r="B9" s="128" t="s">
        <v>61</v>
      </c>
      <c r="C9" s="148" t="s">
        <v>739</v>
      </c>
      <c r="D9" s="383" t="s">
        <v>38</v>
      </c>
      <c r="E9" s="383" t="s">
        <v>62</v>
      </c>
      <c r="F9" s="148" t="s">
        <v>740</v>
      </c>
      <c r="G9" s="148" t="s">
        <v>678</v>
      </c>
      <c r="H9" s="148" t="s">
        <v>682</v>
      </c>
      <c r="I9" s="148" t="s">
        <v>675</v>
      </c>
      <c r="J9" s="148" t="s">
        <v>682</v>
      </c>
      <c r="K9" s="148" t="s">
        <v>675</v>
      </c>
      <c r="L9" s="148" t="s">
        <v>680</v>
      </c>
      <c r="M9" s="148" t="s">
        <v>682</v>
      </c>
      <c r="N9" s="148" t="s">
        <v>680</v>
      </c>
      <c r="O9" s="148" t="s">
        <v>753</v>
      </c>
      <c r="P9" s="148" t="s">
        <v>692</v>
      </c>
      <c r="Q9" s="148" t="s">
        <v>693</v>
      </c>
      <c r="R9" s="148" t="s">
        <v>675</v>
      </c>
      <c r="T9" s="150">
        <f>IFERROR(INDEX('Legend and scoring'!$I$4:$I$8,MATCH('MCA project &lt;= 5 years duration'!G9,'Legend and scoring'!$H$4:$H$8,0),1),0)</f>
        <v>2</v>
      </c>
      <c r="U9" s="150">
        <f>IFERROR(INDEX('Legend and scoring'!$I$4:$I$8,MATCH('MCA project &lt;= 5 years duration'!H9,'Legend and scoring'!$H$4:$H$8,0),1),0)</f>
        <v>0</v>
      </c>
      <c r="V9" s="150">
        <f>IFERROR(INDEX('Legend and scoring'!$I$4:$I$8,MATCH('MCA project &lt;= 5 years duration'!I9,'Legend and scoring'!$H$4:$H$8,0),1),0)</f>
        <v>3</v>
      </c>
      <c r="W9" s="150">
        <f>IFERROR(INDEX('Legend and scoring'!$I$19:$I$23,MATCH('MCA project &lt;= 5 years duration'!J9,'Legend and scoring'!$H$19:$H$23,0),1),0)</f>
        <v>1</v>
      </c>
      <c r="X9" s="150">
        <f>IFERROR(INDEX('Legend and scoring'!$I$4:$I$8,MATCH('MCA project &lt;= 5 years duration'!K9,'Legend and scoring'!$H$4:$H$8,0),1),0)</f>
        <v>3</v>
      </c>
      <c r="Y9" s="150">
        <f>IFERROR(INDEX('Legend and scoring'!$I$10:$I$17,MATCH('MCA project &lt;= 5 years duration'!L9,'Legend and scoring'!$H$10:$H$17,0),1),0)</f>
        <v>1</v>
      </c>
      <c r="Z9" s="150">
        <f>IFERROR(INDEX('Legend and scoring'!$I$10:$I$17,MATCH('MCA project &lt;= 5 years duration'!M9,'Legend and scoring'!$H$10:$H$17,0),1),0)</f>
        <v>0</v>
      </c>
      <c r="AA9" s="157">
        <f>IFERROR(INDEX('Legend and scoring'!$I$25:$I$28,MATCH('MCA project &lt;= 5 years duration'!N9,'Legend and scoring'!$H$25:$H$28,0),1),0)</f>
        <v>1.5</v>
      </c>
      <c r="AB9" s="160"/>
      <c r="AC9" s="163">
        <f t="shared" si="2"/>
        <v>5</v>
      </c>
      <c r="AD9" s="164"/>
      <c r="AE9" s="163">
        <f t="shared" si="1"/>
        <v>20</v>
      </c>
      <c r="AF9" s="163">
        <f t="shared" si="3"/>
        <v>13</v>
      </c>
    </row>
    <row r="10" spans="1:32" s="149" customFormat="1" ht="15" customHeight="1" x14ac:dyDescent="0.6">
      <c r="A10" s="144">
        <v>6</v>
      </c>
      <c r="B10" s="128" t="s">
        <v>79</v>
      </c>
      <c r="C10" s="148" t="s">
        <v>757</v>
      </c>
      <c r="D10" s="383" t="s">
        <v>38</v>
      </c>
      <c r="E10" s="383" t="s">
        <v>62</v>
      </c>
      <c r="F10" s="148" t="s">
        <v>80</v>
      </c>
      <c r="G10" s="148" t="s">
        <v>675</v>
      </c>
      <c r="H10" s="148" t="s">
        <v>682</v>
      </c>
      <c r="I10" s="148" t="s">
        <v>675</v>
      </c>
      <c r="J10" s="148" t="s">
        <v>682</v>
      </c>
      <c r="K10" s="148" t="s">
        <v>675</v>
      </c>
      <c r="L10" s="148" t="s">
        <v>680</v>
      </c>
      <c r="M10" s="148" t="s">
        <v>682</v>
      </c>
      <c r="N10" s="148" t="s">
        <v>680</v>
      </c>
      <c r="O10" s="148" t="s">
        <v>753</v>
      </c>
      <c r="P10" s="148" t="s">
        <v>692</v>
      </c>
      <c r="Q10" s="148" t="s">
        <v>693</v>
      </c>
      <c r="R10" s="148" t="s">
        <v>675</v>
      </c>
      <c r="T10" s="150">
        <f>IFERROR(INDEX('Legend and scoring'!$I$4:$I$8,MATCH('MCA project &lt;= 5 years duration'!G10,'Legend and scoring'!$H$4:$H$8,0),1),0)</f>
        <v>3</v>
      </c>
      <c r="U10" s="150">
        <f>IFERROR(INDEX('Legend and scoring'!$I$4:$I$8,MATCH('MCA project &lt;= 5 years duration'!H10,'Legend and scoring'!$H$4:$H$8,0),1),0)</f>
        <v>0</v>
      </c>
      <c r="V10" s="150">
        <f>IFERROR(INDEX('Legend and scoring'!$I$4:$I$8,MATCH('MCA project &lt;= 5 years duration'!I10,'Legend and scoring'!$H$4:$H$8,0),1),0)</f>
        <v>3</v>
      </c>
      <c r="W10" s="150">
        <f>IFERROR(INDEX('Legend and scoring'!$I$19:$I$23,MATCH('MCA project &lt;= 5 years duration'!J10,'Legend and scoring'!$H$19:$H$23,0),1),0)</f>
        <v>1</v>
      </c>
      <c r="X10" s="150">
        <f>IFERROR(INDEX('Legend and scoring'!$I$4:$I$8,MATCH('MCA project &lt;= 5 years duration'!K10,'Legend and scoring'!$H$4:$H$8,0),1),0)</f>
        <v>3</v>
      </c>
      <c r="Y10" s="150">
        <f>IFERROR(INDEX('Legend and scoring'!$I$10:$I$17,MATCH('MCA project &lt;= 5 years duration'!L10,'Legend and scoring'!$H$10:$H$17,0),1),0)</f>
        <v>1</v>
      </c>
      <c r="Z10" s="150">
        <f>IFERROR(INDEX('Legend and scoring'!$I$10:$I$17,MATCH('MCA project &lt;= 5 years duration'!M10,'Legend and scoring'!$H$10:$H$17,0),1),0)</f>
        <v>0</v>
      </c>
      <c r="AA10" s="157">
        <f>IFERROR(INDEX('Legend and scoring'!$I$25:$I$28,MATCH('MCA project &lt;= 5 years duration'!N10,'Legend and scoring'!$H$25:$H$28,0),1),0)</f>
        <v>1.5</v>
      </c>
      <c r="AB10" s="160"/>
      <c r="AC10" s="163">
        <f t="shared" si="2"/>
        <v>6</v>
      </c>
      <c r="AD10" s="164"/>
      <c r="AE10" s="163">
        <f t="shared" si="1"/>
        <v>9</v>
      </c>
      <c r="AF10" s="163">
        <f t="shared" si="3"/>
        <v>5</v>
      </c>
    </row>
    <row r="11" spans="1:32" s="149" customFormat="1" ht="15" customHeight="1" x14ac:dyDescent="0.6">
      <c r="A11" s="144">
        <v>7</v>
      </c>
      <c r="B11" s="128" t="s">
        <v>93</v>
      </c>
      <c r="C11" s="148" t="s">
        <v>769</v>
      </c>
      <c r="D11" s="383" t="s">
        <v>54</v>
      </c>
      <c r="E11" s="383" t="s">
        <v>62</v>
      </c>
      <c r="F11" s="148" t="s">
        <v>94</v>
      </c>
      <c r="G11" s="148" t="s">
        <v>675</v>
      </c>
      <c r="H11" s="148" t="s">
        <v>675</v>
      </c>
      <c r="I11" s="148" t="s">
        <v>678</v>
      </c>
      <c r="J11" s="148" t="s">
        <v>682</v>
      </c>
      <c r="K11" s="148" t="s">
        <v>678</v>
      </c>
      <c r="L11" s="148" t="s">
        <v>678</v>
      </c>
      <c r="M11" s="148" t="s">
        <v>680</v>
      </c>
      <c r="N11" s="148" t="s">
        <v>680</v>
      </c>
      <c r="O11" s="148" t="s">
        <v>786</v>
      </c>
      <c r="P11" s="148" t="s">
        <v>789</v>
      </c>
      <c r="Q11" s="148" t="s">
        <v>693</v>
      </c>
      <c r="R11" s="148" t="s">
        <v>675</v>
      </c>
      <c r="T11" s="150">
        <f>IFERROR(INDEX('Legend and scoring'!$I$4:$I$8,MATCH('MCA project &lt;= 5 years duration'!G11,'Legend and scoring'!$H$4:$H$8,0),1),0)</f>
        <v>3</v>
      </c>
      <c r="U11" s="150">
        <f>IFERROR(INDEX('Legend and scoring'!$I$4:$I$8,MATCH('MCA project &lt;= 5 years duration'!H11,'Legend and scoring'!$H$4:$H$8,0),1),0)</f>
        <v>3</v>
      </c>
      <c r="V11" s="150">
        <f>IFERROR(INDEX('Legend and scoring'!$I$4:$I$8,MATCH('MCA project &lt;= 5 years duration'!I11,'Legend and scoring'!$H$4:$H$8,0),1),0)</f>
        <v>2</v>
      </c>
      <c r="W11" s="150">
        <f>IFERROR(INDEX('Legend and scoring'!$I$19:$I$23,MATCH('MCA project &lt;= 5 years duration'!J11,'Legend and scoring'!$H$19:$H$23,0),1),0)</f>
        <v>1</v>
      </c>
      <c r="X11" s="150">
        <f>IFERROR(INDEX('Legend and scoring'!$I$4:$I$8,MATCH('MCA project &lt;= 5 years duration'!K11,'Legend and scoring'!$H$4:$H$8,0),1),0)</f>
        <v>2</v>
      </c>
      <c r="Y11" s="150">
        <f>IFERROR(INDEX('Legend and scoring'!$I$10:$I$17,MATCH('MCA project &lt;= 5 years duration'!L11,'Legend and scoring'!$H$10:$H$17,0),1),0)</f>
        <v>2</v>
      </c>
      <c r="Z11" s="150">
        <f>IFERROR(INDEX('Legend and scoring'!$I$10:$I$17,MATCH('MCA project &lt;= 5 years duration'!M11,'Legend and scoring'!$H$10:$H$17,0),1),0)</f>
        <v>1</v>
      </c>
      <c r="AA11" s="157">
        <f>IFERROR(INDEX('Legend and scoring'!$I$25:$I$28,MATCH('MCA project &lt;= 5 years duration'!N11,'Legend and scoring'!$H$25:$H$28,0),1),0)</f>
        <v>1.5</v>
      </c>
      <c r="AB11" s="160"/>
      <c r="AC11" s="163">
        <f t="shared" si="2"/>
        <v>8</v>
      </c>
      <c r="AD11" s="164"/>
      <c r="AE11" s="163">
        <f t="shared" si="1"/>
        <v>3</v>
      </c>
      <c r="AF11" s="163">
        <f t="shared" si="3"/>
        <v>1</v>
      </c>
    </row>
    <row r="12" spans="1:32" s="149" customFormat="1" ht="15" customHeight="1" x14ac:dyDescent="0.6">
      <c r="A12" s="144">
        <v>8</v>
      </c>
      <c r="B12" s="128" t="s">
        <v>98</v>
      </c>
      <c r="C12" s="148" t="s">
        <v>795</v>
      </c>
      <c r="D12" s="383" t="s">
        <v>38</v>
      </c>
      <c r="E12" s="383" t="s">
        <v>99</v>
      </c>
      <c r="F12" s="148" t="s">
        <v>100</v>
      </c>
      <c r="G12" s="148" t="s">
        <v>675</v>
      </c>
      <c r="H12" s="148" t="s">
        <v>678</v>
      </c>
      <c r="I12" s="148" t="s">
        <v>675</v>
      </c>
      <c r="J12" s="148" t="s">
        <v>682</v>
      </c>
      <c r="K12" s="148" t="s">
        <v>680</v>
      </c>
      <c r="L12" s="148" t="s">
        <v>680</v>
      </c>
      <c r="M12" s="148" t="s">
        <v>680</v>
      </c>
      <c r="N12" s="148" t="s">
        <v>682</v>
      </c>
      <c r="O12" s="148" t="s">
        <v>753</v>
      </c>
      <c r="P12" s="148" t="s">
        <v>789</v>
      </c>
      <c r="Q12" s="148" t="s">
        <v>693</v>
      </c>
      <c r="R12" s="148" t="s">
        <v>675</v>
      </c>
      <c r="T12" s="150">
        <f>IFERROR(INDEX('Legend and scoring'!$I$4:$I$8,MATCH('MCA project &lt;= 5 years duration'!G12,'Legend and scoring'!$H$4:$H$8,0),1),0)</f>
        <v>3</v>
      </c>
      <c r="U12" s="150">
        <f>IFERROR(INDEX('Legend and scoring'!$I$4:$I$8,MATCH('MCA project &lt;= 5 years duration'!H12,'Legend and scoring'!$H$4:$H$8,0),1),0)</f>
        <v>2</v>
      </c>
      <c r="V12" s="150">
        <f>IFERROR(INDEX('Legend and scoring'!$I$4:$I$8,MATCH('MCA project &lt;= 5 years duration'!I12,'Legend and scoring'!$H$4:$H$8,0),1),0)</f>
        <v>3</v>
      </c>
      <c r="W12" s="150">
        <f>IFERROR(INDEX('Legend and scoring'!$I$19:$I$23,MATCH('MCA project &lt;= 5 years duration'!J12,'Legend and scoring'!$H$19:$H$23,0),1),0)</f>
        <v>1</v>
      </c>
      <c r="X12" s="150">
        <f>IFERROR(INDEX('Legend and scoring'!$I$4:$I$8,MATCH('MCA project &lt;= 5 years duration'!K12,'Legend and scoring'!$H$4:$H$8,0),1),0)</f>
        <v>1</v>
      </c>
      <c r="Y12" s="150">
        <f>IFERROR(INDEX('Legend and scoring'!$I$10:$I$17,MATCH('MCA project &lt;= 5 years duration'!L12,'Legend and scoring'!$H$10:$H$17,0),1),0)</f>
        <v>1</v>
      </c>
      <c r="Z12" s="150">
        <f>IFERROR(INDEX('Legend and scoring'!$I$10:$I$17,MATCH('MCA project &lt;= 5 years duration'!M12,'Legend and scoring'!$H$10:$H$17,0),1),0)</f>
        <v>1</v>
      </c>
      <c r="AA12" s="157">
        <f>IFERROR(INDEX('Legend and scoring'!$I$25:$I$28,MATCH('MCA project &lt;= 5 years duration'!N12,'Legend and scoring'!$H$25:$H$28,0),1),0)</f>
        <v>1</v>
      </c>
      <c r="AB12" s="160"/>
      <c r="AC12" s="163">
        <f t="shared" si="2"/>
        <v>8</v>
      </c>
      <c r="AD12" s="164"/>
      <c r="AE12" s="163">
        <f t="shared" si="1"/>
        <v>3</v>
      </c>
      <c r="AF12" s="163">
        <f t="shared" si="3"/>
        <v>1</v>
      </c>
    </row>
    <row r="13" spans="1:32" s="149" customFormat="1" ht="15" customHeight="1" x14ac:dyDescent="0.6">
      <c r="A13" s="144">
        <v>10</v>
      </c>
      <c r="B13" s="128" t="s">
        <v>114</v>
      </c>
      <c r="C13" s="148" t="s">
        <v>808</v>
      </c>
      <c r="D13" s="383" t="s">
        <v>38</v>
      </c>
      <c r="E13" s="383" t="s">
        <v>99</v>
      </c>
      <c r="F13" s="148" t="s">
        <v>115</v>
      </c>
      <c r="G13" s="148" t="s">
        <v>675</v>
      </c>
      <c r="H13" s="148" t="s">
        <v>680</v>
      </c>
      <c r="I13" s="148" t="s">
        <v>678</v>
      </c>
      <c r="J13" s="148" t="s">
        <v>682</v>
      </c>
      <c r="K13" s="148" t="s">
        <v>675</v>
      </c>
      <c r="L13" s="148" t="s">
        <v>680</v>
      </c>
      <c r="M13" s="148" t="s">
        <v>682</v>
      </c>
      <c r="N13" s="148" t="s">
        <v>680</v>
      </c>
      <c r="O13" s="148" t="s">
        <v>786</v>
      </c>
      <c r="P13" s="148" t="s">
        <v>692</v>
      </c>
      <c r="Q13" s="148" t="s">
        <v>693</v>
      </c>
      <c r="R13" s="148" t="s">
        <v>675</v>
      </c>
      <c r="T13" s="150">
        <f>IFERROR(INDEX('Legend and scoring'!$I$4:$I$8,MATCH('MCA project &lt;= 5 years duration'!G13,'Legend and scoring'!$H$4:$H$8,0),1),0)</f>
        <v>3</v>
      </c>
      <c r="U13" s="150">
        <f>IFERROR(INDEX('Legend and scoring'!$I$4:$I$8,MATCH('MCA project &lt;= 5 years duration'!H13,'Legend and scoring'!$H$4:$H$8,0),1),0)</f>
        <v>1</v>
      </c>
      <c r="V13" s="150">
        <f>IFERROR(INDEX('Legend and scoring'!$I$4:$I$8,MATCH('MCA project &lt;= 5 years duration'!I13,'Legend and scoring'!$H$4:$H$8,0),1),0)</f>
        <v>2</v>
      </c>
      <c r="W13" s="150">
        <f>IFERROR(INDEX('Legend and scoring'!$I$19:$I$23,MATCH('MCA project &lt;= 5 years duration'!J13,'Legend and scoring'!$H$19:$H$23,0),1),0)</f>
        <v>1</v>
      </c>
      <c r="X13" s="150">
        <f>IFERROR(INDEX('Legend and scoring'!$I$4:$I$8,MATCH('MCA project &lt;= 5 years duration'!K13,'Legend and scoring'!$H$4:$H$8,0),1),0)</f>
        <v>3</v>
      </c>
      <c r="Y13" s="150">
        <f>IFERROR(INDEX('Legend and scoring'!$I$10:$I$17,MATCH('MCA project &lt;= 5 years duration'!L13,'Legend and scoring'!$H$10:$H$17,0),1),0)</f>
        <v>1</v>
      </c>
      <c r="Z13" s="150">
        <f>IFERROR(INDEX('Legend and scoring'!$I$10:$I$17,MATCH('MCA project &lt;= 5 years duration'!M13,'Legend and scoring'!$H$10:$H$17,0),1),0)</f>
        <v>0</v>
      </c>
      <c r="AA13" s="157">
        <f>IFERROR(INDEX('Legend and scoring'!$I$25:$I$28,MATCH('MCA project &lt;= 5 years duration'!N13,'Legend and scoring'!$H$25:$H$28,0),1),0)</f>
        <v>1.5</v>
      </c>
      <c r="AB13" s="160"/>
      <c r="AC13" s="163">
        <f t="shared" si="2"/>
        <v>6</v>
      </c>
      <c r="AD13" s="164"/>
      <c r="AE13" s="163">
        <f t="shared" si="1"/>
        <v>9</v>
      </c>
      <c r="AF13" s="163">
        <f t="shared" si="3"/>
        <v>5</v>
      </c>
    </row>
    <row r="14" spans="1:32" s="149" customFormat="1" ht="15" customHeight="1" x14ac:dyDescent="0.6">
      <c r="A14" s="144">
        <v>11</v>
      </c>
      <c r="B14" s="128" t="s">
        <v>126</v>
      </c>
      <c r="C14" s="148" t="s">
        <v>819</v>
      </c>
      <c r="D14" s="383" t="s">
        <v>54</v>
      </c>
      <c r="E14" s="383" t="s">
        <v>99</v>
      </c>
      <c r="F14" s="148" t="s">
        <v>127</v>
      </c>
      <c r="G14" s="148" t="s">
        <v>675</v>
      </c>
      <c r="H14" s="148" t="s">
        <v>678</v>
      </c>
      <c r="I14" s="148" t="s">
        <v>678</v>
      </c>
      <c r="J14" s="148" t="s">
        <v>682</v>
      </c>
      <c r="K14" s="148" t="s">
        <v>675</v>
      </c>
      <c r="L14" s="148" t="s">
        <v>678</v>
      </c>
      <c r="M14" s="148" t="s">
        <v>678</v>
      </c>
      <c r="N14" s="148" t="s">
        <v>680</v>
      </c>
      <c r="O14" s="148" t="s">
        <v>690</v>
      </c>
      <c r="P14" s="148" t="s">
        <v>789</v>
      </c>
      <c r="Q14" s="148" t="s">
        <v>693</v>
      </c>
      <c r="R14" s="148" t="s">
        <v>675</v>
      </c>
      <c r="T14" s="150">
        <f>IFERROR(INDEX('Legend and scoring'!$I$4:$I$8,MATCH('MCA project &lt;= 5 years duration'!G14,'Legend and scoring'!$H$4:$H$8,0),1),0)</f>
        <v>3</v>
      </c>
      <c r="U14" s="150">
        <f>IFERROR(INDEX('Legend and scoring'!$I$4:$I$8,MATCH('MCA project &lt;= 5 years duration'!H14,'Legend and scoring'!$H$4:$H$8,0),1),0)</f>
        <v>2</v>
      </c>
      <c r="V14" s="150">
        <f>IFERROR(INDEX('Legend and scoring'!$I$4:$I$8,MATCH('MCA project &lt;= 5 years duration'!I14,'Legend and scoring'!$H$4:$H$8,0),1),0)</f>
        <v>2</v>
      </c>
      <c r="W14" s="150">
        <f>IFERROR(INDEX('Legend and scoring'!$I$19:$I$23,MATCH('MCA project &lt;= 5 years duration'!J14,'Legend and scoring'!$H$19:$H$23,0),1),0)</f>
        <v>1</v>
      </c>
      <c r="X14" s="150">
        <f>IFERROR(INDEX('Legend and scoring'!$I$4:$I$8,MATCH('MCA project &lt;= 5 years duration'!K14,'Legend and scoring'!$H$4:$H$8,0),1),0)</f>
        <v>3</v>
      </c>
      <c r="Y14" s="150">
        <f>IFERROR(INDEX('Legend and scoring'!$I$10:$I$17,MATCH('MCA project &lt;= 5 years duration'!L14,'Legend and scoring'!$H$10:$H$17,0),1),0)</f>
        <v>2</v>
      </c>
      <c r="Z14" s="150">
        <f>IFERROR(INDEX('Legend and scoring'!$I$10:$I$17,MATCH('MCA project &lt;= 5 years duration'!M14,'Legend and scoring'!$H$10:$H$17,0),1),0)</f>
        <v>2</v>
      </c>
      <c r="AA14" s="157">
        <f>IFERROR(INDEX('Legend and scoring'!$I$25:$I$28,MATCH('MCA project &lt;= 5 years duration'!N14,'Legend and scoring'!$H$25:$H$28,0),1),0)</f>
        <v>1.5</v>
      </c>
      <c r="AB14" s="160"/>
      <c r="AC14" s="163">
        <f t="shared" si="2"/>
        <v>7</v>
      </c>
      <c r="AD14" s="164"/>
      <c r="AE14" s="163">
        <f t="shared" si="1"/>
        <v>6</v>
      </c>
      <c r="AF14" s="163">
        <f t="shared" si="3"/>
        <v>3</v>
      </c>
    </row>
    <row r="15" spans="1:32" s="149" customFormat="1" ht="15" customHeight="1" x14ac:dyDescent="0.6">
      <c r="A15" s="144">
        <v>12</v>
      </c>
      <c r="B15" s="128" t="s">
        <v>140</v>
      </c>
      <c r="C15" s="148" t="s">
        <v>838</v>
      </c>
      <c r="D15" s="383" t="s">
        <v>141</v>
      </c>
      <c r="E15" s="383" t="s">
        <v>133</v>
      </c>
      <c r="F15" s="148" t="s">
        <v>142</v>
      </c>
      <c r="G15" s="148" t="s">
        <v>678</v>
      </c>
      <c r="H15" s="148" t="s">
        <v>682</v>
      </c>
      <c r="I15" s="148" t="s">
        <v>680</v>
      </c>
      <c r="J15" s="148" t="s">
        <v>682</v>
      </c>
      <c r="K15" s="148" t="s">
        <v>675</v>
      </c>
      <c r="L15" s="148" t="s">
        <v>283</v>
      </c>
      <c r="M15" s="148" t="s">
        <v>678</v>
      </c>
      <c r="N15" s="148" t="s">
        <v>680</v>
      </c>
      <c r="O15" s="148" t="s">
        <v>786</v>
      </c>
      <c r="P15" s="148" t="s">
        <v>789</v>
      </c>
      <c r="Q15" s="148" t="s">
        <v>693</v>
      </c>
      <c r="R15" s="148" t="s">
        <v>680</v>
      </c>
      <c r="T15" s="150">
        <f>IFERROR(INDEX('Legend and scoring'!$I$4:$I$8,MATCH('MCA project &lt;= 5 years duration'!G15,'Legend and scoring'!$H$4:$H$8,0),1),0)</f>
        <v>2</v>
      </c>
      <c r="U15" s="150">
        <f>IFERROR(INDEX('Legend and scoring'!$I$4:$I$8,MATCH('MCA project &lt;= 5 years duration'!H15,'Legend and scoring'!$H$4:$H$8,0),1),0)</f>
        <v>0</v>
      </c>
      <c r="V15" s="150">
        <f>IFERROR(INDEX('Legend and scoring'!$I$4:$I$8,MATCH('MCA project &lt;= 5 years duration'!I15,'Legend and scoring'!$H$4:$H$8,0),1),0)</f>
        <v>1</v>
      </c>
      <c r="W15" s="150">
        <f>IFERROR(INDEX('Legend and scoring'!$I$19:$I$23,MATCH('MCA project &lt;= 5 years duration'!J15,'Legend and scoring'!$H$19:$H$23,0),1),0)</f>
        <v>1</v>
      </c>
      <c r="X15" s="150">
        <f>IFERROR(INDEX('Legend and scoring'!$I$4:$I$8,MATCH('MCA project &lt;= 5 years duration'!K15,'Legend and scoring'!$H$4:$H$8,0),1),0)</f>
        <v>3</v>
      </c>
      <c r="Y15" s="150">
        <f>IFERROR(INDEX('Legend and scoring'!$I$10:$I$17,MATCH('MCA project &lt;= 5 years duration'!L15,'Legend and scoring'!$H$10:$H$17,0),1),0)</f>
        <v>-1</v>
      </c>
      <c r="Z15" s="150">
        <f>IFERROR(INDEX('Legend and scoring'!$I$10:$I$17,MATCH('MCA project &lt;= 5 years duration'!M15,'Legend and scoring'!$H$10:$H$17,0),1),0)</f>
        <v>2</v>
      </c>
      <c r="AA15" s="157">
        <f>IFERROR(INDEX('Legend and scoring'!$I$25:$I$28,MATCH('MCA project &lt;= 5 years duration'!N15,'Legend and scoring'!$H$25:$H$28,0),1),0)</f>
        <v>1.5</v>
      </c>
      <c r="AB15" s="160"/>
      <c r="AC15" s="163">
        <f t="shared" si="2"/>
        <v>3</v>
      </c>
      <c r="AD15" s="164"/>
      <c r="AE15" s="163">
        <f t="shared" si="1"/>
        <v>32</v>
      </c>
      <c r="AF15" s="163">
        <f t="shared" si="3"/>
        <v>17</v>
      </c>
    </row>
    <row r="16" spans="1:32" s="149" customFormat="1" ht="15" customHeight="1" x14ac:dyDescent="0.6">
      <c r="A16" s="144">
        <v>13</v>
      </c>
      <c r="B16" s="128" t="s">
        <v>148</v>
      </c>
      <c r="C16" s="148" t="s">
        <v>853</v>
      </c>
      <c r="D16" s="383" t="s">
        <v>38</v>
      </c>
      <c r="E16" s="383" t="s">
        <v>133</v>
      </c>
      <c r="F16" s="148" t="s">
        <v>149</v>
      </c>
      <c r="G16" s="148" t="s">
        <v>682</v>
      </c>
      <c r="H16" s="148" t="s">
        <v>678</v>
      </c>
      <c r="I16" s="148" t="s">
        <v>680</v>
      </c>
      <c r="J16" s="148" t="s">
        <v>709</v>
      </c>
      <c r="K16" s="148" t="s">
        <v>675</v>
      </c>
      <c r="L16" s="148" t="s">
        <v>682</v>
      </c>
      <c r="M16" s="148" t="s">
        <v>709</v>
      </c>
      <c r="N16" s="148" t="s">
        <v>709</v>
      </c>
      <c r="O16" s="148" t="s">
        <v>865</v>
      </c>
      <c r="P16" s="148" t="s">
        <v>867</v>
      </c>
      <c r="Q16" s="148" t="s">
        <v>693</v>
      </c>
      <c r="R16" s="148" t="s">
        <v>680</v>
      </c>
      <c r="T16" s="150">
        <f>IFERROR(INDEX('Legend and scoring'!$I$4:$I$8,MATCH('MCA project &lt;= 5 years duration'!G16,'Legend and scoring'!$H$4:$H$8,0),1),0)</f>
        <v>0</v>
      </c>
      <c r="U16" s="150">
        <f>IFERROR(INDEX('Legend and scoring'!$I$4:$I$8,MATCH('MCA project &lt;= 5 years duration'!H16,'Legend and scoring'!$H$4:$H$8,0),1),0)</f>
        <v>2</v>
      </c>
      <c r="V16" s="150">
        <f>IFERROR(INDEX('Legend and scoring'!$I$4:$I$8,MATCH('MCA project &lt;= 5 years duration'!I16,'Legend and scoring'!$H$4:$H$8,0),1),0)</f>
        <v>1</v>
      </c>
      <c r="W16" s="150">
        <f>IFERROR(INDEX('Legend and scoring'!$I$19:$I$23,MATCH('MCA project &lt;= 5 years duration'!J16,'Legend and scoring'!$H$19:$H$23,0),1),0)</f>
        <v>0.75</v>
      </c>
      <c r="X16" s="150">
        <f>IFERROR(INDEX('Legend and scoring'!$I$4:$I$8,MATCH('MCA project &lt;= 5 years duration'!K16,'Legend and scoring'!$H$4:$H$8,0),1),0)</f>
        <v>3</v>
      </c>
      <c r="Y16" s="150">
        <f>IFERROR(INDEX('Legend and scoring'!$I$10:$I$17,MATCH('MCA project &lt;= 5 years duration'!L16,'Legend and scoring'!$H$10:$H$17,0),1),0)</f>
        <v>0</v>
      </c>
      <c r="Z16" s="150">
        <f>IFERROR(INDEX('Legend and scoring'!$I$10:$I$17,MATCH('MCA project &lt;= 5 years duration'!M16,'Legend and scoring'!$H$10:$H$17,0),1),0)</f>
        <v>-1</v>
      </c>
      <c r="AA16" s="157">
        <f>IFERROR(INDEX('Legend and scoring'!$I$25:$I$28,MATCH('MCA project &lt;= 5 years duration'!N16,'Legend and scoring'!$H$25:$H$28,0),1),0)</f>
        <v>0.5</v>
      </c>
      <c r="AB16" s="160"/>
      <c r="AC16" s="163">
        <f t="shared" si="2"/>
        <v>2.25</v>
      </c>
      <c r="AD16" s="164"/>
      <c r="AE16" s="163">
        <f t="shared" si="1"/>
        <v>37</v>
      </c>
      <c r="AF16" s="163">
        <f t="shared" si="3"/>
        <v>20</v>
      </c>
    </row>
    <row r="17" spans="1:32" s="149" customFormat="1" ht="15" customHeight="1" x14ac:dyDescent="0.6">
      <c r="A17" s="144">
        <v>14</v>
      </c>
      <c r="B17" s="128" t="s">
        <v>153</v>
      </c>
      <c r="C17" s="148" t="s">
        <v>868</v>
      </c>
      <c r="D17" s="383" t="s">
        <v>38</v>
      </c>
      <c r="E17" s="383" t="s">
        <v>133</v>
      </c>
      <c r="F17" s="148" t="s">
        <v>154</v>
      </c>
      <c r="G17" s="148" t="s">
        <v>680</v>
      </c>
      <c r="H17" s="148" t="s">
        <v>680</v>
      </c>
      <c r="I17" s="148" t="s">
        <v>680</v>
      </c>
      <c r="J17" s="148" t="s">
        <v>709</v>
      </c>
      <c r="K17" s="148" t="s">
        <v>678</v>
      </c>
      <c r="L17" s="148" t="s">
        <v>283</v>
      </c>
      <c r="M17" s="148" t="s">
        <v>283</v>
      </c>
      <c r="N17" s="148" t="s">
        <v>709</v>
      </c>
      <c r="O17" s="148" t="s">
        <v>690</v>
      </c>
      <c r="P17" s="148" t="s">
        <v>789</v>
      </c>
      <c r="Q17" s="148" t="s">
        <v>693</v>
      </c>
      <c r="R17" s="148" t="s">
        <v>680</v>
      </c>
      <c r="T17" s="150">
        <f>IFERROR(INDEX('Legend and scoring'!$I$4:$I$8,MATCH('MCA project &lt;= 5 years duration'!G17,'Legend and scoring'!$H$4:$H$8,0),1),0)</f>
        <v>1</v>
      </c>
      <c r="U17" s="150">
        <f>IFERROR(INDEX('Legend and scoring'!$I$4:$I$8,MATCH('MCA project &lt;= 5 years duration'!H17,'Legend and scoring'!$H$4:$H$8,0),1),0)</f>
        <v>1</v>
      </c>
      <c r="V17" s="150">
        <f>IFERROR(INDEX('Legend and scoring'!$I$4:$I$8,MATCH('MCA project &lt;= 5 years duration'!I17,'Legend and scoring'!$H$4:$H$8,0),1),0)</f>
        <v>1</v>
      </c>
      <c r="W17" s="150">
        <f>IFERROR(INDEX('Legend and scoring'!$I$19:$I$23,MATCH('MCA project &lt;= 5 years duration'!J17,'Legend and scoring'!$H$19:$H$23,0),1),0)</f>
        <v>0.75</v>
      </c>
      <c r="X17" s="150">
        <f>IFERROR(INDEX('Legend and scoring'!$I$4:$I$8,MATCH('MCA project &lt;= 5 years duration'!K17,'Legend and scoring'!$H$4:$H$8,0),1),0)</f>
        <v>2</v>
      </c>
      <c r="Y17" s="150">
        <f>IFERROR(INDEX('Legend and scoring'!$I$10:$I$17,MATCH('MCA project &lt;= 5 years duration'!L17,'Legend and scoring'!$H$10:$H$17,0),1),0)</f>
        <v>-1</v>
      </c>
      <c r="Z17" s="150">
        <f>IFERROR(INDEX('Legend and scoring'!$I$10:$I$17,MATCH('MCA project &lt;= 5 years duration'!M17,'Legend and scoring'!$H$10:$H$17,0),1),0)</f>
        <v>-1</v>
      </c>
      <c r="AA17" s="157">
        <f>IFERROR(INDEX('Legend and scoring'!$I$25:$I$28,MATCH('MCA project &lt;= 5 years duration'!N17,'Legend and scoring'!$H$25:$H$28,0),1),0)</f>
        <v>0.5</v>
      </c>
      <c r="AB17" s="160"/>
      <c r="AC17" s="163">
        <f t="shared" si="2"/>
        <v>2.25</v>
      </c>
      <c r="AD17" s="164"/>
      <c r="AE17" s="163">
        <f t="shared" si="1"/>
        <v>37</v>
      </c>
      <c r="AF17" s="163">
        <f t="shared" si="3"/>
        <v>20</v>
      </c>
    </row>
    <row r="18" spans="1:32" s="149" customFormat="1" ht="15" customHeight="1" x14ac:dyDescent="0.6">
      <c r="A18" s="144">
        <v>15</v>
      </c>
      <c r="B18" s="145" t="s">
        <v>168</v>
      </c>
      <c r="C18" s="148" t="s">
        <v>881</v>
      </c>
      <c r="D18" s="383" t="s">
        <v>141</v>
      </c>
      <c r="E18" s="383" t="s">
        <v>160</v>
      </c>
      <c r="F18" s="148" t="s">
        <v>169</v>
      </c>
      <c r="G18" s="148" t="s">
        <v>675</v>
      </c>
      <c r="H18" s="148" t="s">
        <v>675</v>
      </c>
      <c r="I18" s="148" t="s">
        <v>682</v>
      </c>
      <c r="J18" s="148" t="s">
        <v>709</v>
      </c>
      <c r="K18" s="148" t="s">
        <v>675</v>
      </c>
      <c r="L18" s="148" t="s">
        <v>682</v>
      </c>
      <c r="M18" s="148" t="s">
        <v>682</v>
      </c>
      <c r="N18" s="148" t="s">
        <v>682</v>
      </c>
      <c r="O18" s="148" t="s">
        <v>895</v>
      </c>
      <c r="P18" s="148" t="s">
        <v>692</v>
      </c>
      <c r="Q18" s="148" t="s">
        <v>693</v>
      </c>
      <c r="R18" s="148" t="s">
        <v>675</v>
      </c>
      <c r="T18" s="150">
        <f>IFERROR(INDEX('Legend and scoring'!$I$4:$I$8,MATCH('MCA project &lt;= 5 years duration'!G18,'Legend and scoring'!$H$4:$H$8,0),1),0)</f>
        <v>3</v>
      </c>
      <c r="U18" s="150">
        <f>IFERROR(INDEX('Legend and scoring'!$I$4:$I$8,MATCH('MCA project &lt;= 5 years duration'!H18,'Legend and scoring'!$H$4:$H$8,0),1),0)</f>
        <v>3</v>
      </c>
      <c r="V18" s="150">
        <f>IFERROR(INDEX('Legend and scoring'!$I$4:$I$8,MATCH('MCA project &lt;= 5 years duration'!I18,'Legend and scoring'!$H$4:$H$8,0),1),0)</f>
        <v>0</v>
      </c>
      <c r="W18" s="150">
        <f>IFERROR(INDEX('Legend and scoring'!$I$19:$I$23,MATCH('MCA project &lt;= 5 years duration'!J18,'Legend and scoring'!$H$19:$H$23,0),1),0)</f>
        <v>0.75</v>
      </c>
      <c r="X18" s="150">
        <f>IFERROR(INDEX('Legend and scoring'!$I$4:$I$8,MATCH('MCA project &lt;= 5 years duration'!K18,'Legend and scoring'!$H$4:$H$8,0),1),0)</f>
        <v>3</v>
      </c>
      <c r="Y18" s="150">
        <f>IFERROR(INDEX('Legend and scoring'!$I$10:$I$17,MATCH('MCA project &lt;= 5 years duration'!L18,'Legend and scoring'!$H$10:$H$17,0),1),0)</f>
        <v>0</v>
      </c>
      <c r="Z18" s="150">
        <f>IFERROR(INDEX('Legend and scoring'!$I$10:$I$17,MATCH('MCA project &lt;= 5 years duration'!M18,'Legend and scoring'!$H$10:$H$17,0),1),0)</f>
        <v>0</v>
      </c>
      <c r="AA18" s="157">
        <f>IFERROR(INDEX('Legend and scoring'!$I$25:$I$28,MATCH('MCA project &lt;= 5 years duration'!N18,'Legend and scoring'!$H$25:$H$28,0),1),0)</f>
        <v>1</v>
      </c>
      <c r="AB18" s="160"/>
      <c r="AC18" s="163">
        <f t="shared" si="2"/>
        <v>4.5</v>
      </c>
      <c r="AD18" s="164"/>
      <c r="AE18" s="163">
        <f t="shared" si="1"/>
        <v>26</v>
      </c>
      <c r="AF18" s="163">
        <f t="shared" si="3"/>
        <v>15</v>
      </c>
    </row>
    <row r="19" spans="1:32" s="149" customFormat="1" ht="15" customHeight="1" x14ac:dyDescent="0.6">
      <c r="A19" s="144">
        <v>16</v>
      </c>
      <c r="B19" s="128" t="s">
        <v>174</v>
      </c>
      <c r="C19" s="148" t="s">
        <v>899</v>
      </c>
      <c r="D19" s="383" t="s">
        <v>141</v>
      </c>
      <c r="E19" s="383" t="s">
        <v>175</v>
      </c>
      <c r="F19" s="148" t="s">
        <v>176</v>
      </c>
      <c r="G19" s="148" t="s">
        <v>680</v>
      </c>
      <c r="H19" s="148" t="s">
        <v>680</v>
      </c>
      <c r="I19" s="148" t="s">
        <v>682</v>
      </c>
      <c r="J19" s="148" t="s">
        <v>682</v>
      </c>
      <c r="K19" s="148" t="s">
        <v>680</v>
      </c>
      <c r="L19" s="148" t="s">
        <v>678</v>
      </c>
      <c r="M19" s="148" t="s">
        <v>680</v>
      </c>
      <c r="N19" s="148" t="s">
        <v>709</v>
      </c>
      <c r="O19" s="148" t="s">
        <v>690</v>
      </c>
      <c r="P19" s="148" t="s">
        <v>912</v>
      </c>
      <c r="Q19" s="148" t="s">
        <v>693</v>
      </c>
      <c r="R19" s="148" t="s">
        <v>680</v>
      </c>
      <c r="T19" s="150">
        <f>IFERROR(INDEX('Legend and scoring'!$I$4:$I$8,MATCH('MCA project &lt;= 5 years duration'!G19,'Legend and scoring'!$H$4:$H$8,0),1),0)</f>
        <v>1</v>
      </c>
      <c r="U19" s="150">
        <f>IFERROR(INDEX('Legend and scoring'!$I$4:$I$8,MATCH('MCA project &lt;= 5 years duration'!H19,'Legend and scoring'!$H$4:$H$8,0),1),0)</f>
        <v>1</v>
      </c>
      <c r="V19" s="150">
        <f>IFERROR(INDEX('Legend and scoring'!$I$4:$I$8,MATCH('MCA project &lt;= 5 years duration'!I19,'Legend and scoring'!$H$4:$H$8,0),1),0)</f>
        <v>0</v>
      </c>
      <c r="W19" s="150">
        <f>IFERROR(INDEX('Legend and scoring'!$I$19:$I$23,MATCH('MCA project &lt;= 5 years duration'!J19,'Legend and scoring'!$H$19:$H$23,0),1),0)</f>
        <v>1</v>
      </c>
      <c r="X19" s="150">
        <f>IFERROR(INDEX('Legend and scoring'!$I$4:$I$8,MATCH('MCA project &lt;= 5 years duration'!K19,'Legend and scoring'!$H$4:$H$8,0),1),0)</f>
        <v>1</v>
      </c>
      <c r="Y19" s="150">
        <f>IFERROR(INDEX('Legend and scoring'!$I$10:$I$17,MATCH('MCA project &lt;= 5 years duration'!L19,'Legend and scoring'!$H$10:$H$17,0),1),0)</f>
        <v>2</v>
      </c>
      <c r="Z19" s="150">
        <f>IFERROR(INDEX('Legend and scoring'!$I$10:$I$17,MATCH('MCA project &lt;= 5 years duration'!M19,'Legend and scoring'!$H$10:$H$17,0),1),0)</f>
        <v>1</v>
      </c>
      <c r="AA19" s="157">
        <f>IFERROR(INDEX('Legend and scoring'!$I$25:$I$28,MATCH('MCA project &lt;= 5 years duration'!N19,'Legend and scoring'!$H$25:$H$28,0),1),0)</f>
        <v>0.5</v>
      </c>
      <c r="AB19" s="160"/>
      <c r="AC19" s="163">
        <f t="shared" si="2"/>
        <v>2</v>
      </c>
      <c r="AD19" s="164"/>
      <c r="AE19" s="163">
        <f t="shared" si="1"/>
        <v>40</v>
      </c>
      <c r="AF19" s="163">
        <f t="shared" si="3"/>
        <v>22</v>
      </c>
    </row>
    <row r="20" spans="1:32" s="149" customFormat="1" ht="15" customHeight="1" x14ac:dyDescent="0.6">
      <c r="A20" s="144">
        <v>18</v>
      </c>
      <c r="B20" s="128" t="s">
        <v>182</v>
      </c>
      <c r="C20" s="148" t="s">
        <v>913</v>
      </c>
      <c r="D20" s="383" t="s">
        <v>141</v>
      </c>
      <c r="E20" s="383" t="s">
        <v>183</v>
      </c>
      <c r="F20" s="148" t="s">
        <v>184</v>
      </c>
      <c r="G20" s="148" t="s">
        <v>675</v>
      </c>
      <c r="H20" s="148" t="s">
        <v>678</v>
      </c>
      <c r="I20" s="148" t="s">
        <v>680</v>
      </c>
      <c r="J20" s="148" t="s">
        <v>682</v>
      </c>
      <c r="K20" s="148" t="s">
        <v>675</v>
      </c>
      <c r="L20" s="148" t="s">
        <v>678</v>
      </c>
      <c r="M20" s="148" t="s">
        <v>678</v>
      </c>
      <c r="N20" s="148" t="s">
        <v>680</v>
      </c>
      <c r="O20" s="148" t="s">
        <v>924</v>
      </c>
      <c r="P20" s="148" t="s">
        <v>789</v>
      </c>
      <c r="Q20" s="148" t="s">
        <v>693</v>
      </c>
      <c r="R20" s="148" t="s">
        <v>675</v>
      </c>
      <c r="T20" s="150">
        <f>IFERROR(INDEX('Legend and scoring'!$I$4:$I$8,MATCH('MCA project &lt;= 5 years duration'!G20,'Legend and scoring'!$H$4:$H$8,0),1),0)</f>
        <v>3</v>
      </c>
      <c r="U20" s="150">
        <f>IFERROR(INDEX('Legend and scoring'!$I$4:$I$8,MATCH('MCA project &lt;= 5 years duration'!H20,'Legend and scoring'!$H$4:$H$8,0),1),0)</f>
        <v>2</v>
      </c>
      <c r="V20" s="150">
        <f>IFERROR(INDEX('Legend and scoring'!$I$4:$I$8,MATCH('MCA project &lt;= 5 years duration'!I20,'Legend and scoring'!$H$4:$H$8,0),1),0)</f>
        <v>1</v>
      </c>
      <c r="W20" s="150">
        <f>IFERROR(INDEX('Legend and scoring'!$I$19:$I$23,MATCH('MCA project &lt;= 5 years duration'!J20,'Legend and scoring'!$H$19:$H$23,0),1),0)</f>
        <v>1</v>
      </c>
      <c r="X20" s="150">
        <f>IFERROR(INDEX('Legend and scoring'!$I$4:$I$8,MATCH('MCA project &lt;= 5 years duration'!K20,'Legend and scoring'!$H$4:$H$8,0),1),0)</f>
        <v>3</v>
      </c>
      <c r="Y20" s="150">
        <f>IFERROR(INDEX('Legend and scoring'!$I$10:$I$17,MATCH('MCA project &lt;= 5 years duration'!L20,'Legend and scoring'!$H$10:$H$17,0),1),0)</f>
        <v>2</v>
      </c>
      <c r="Z20" s="150">
        <f>IFERROR(INDEX('Legend and scoring'!$I$10:$I$17,MATCH('MCA project &lt;= 5 years duration'!M20,'Legend and scoring'!$H$10:$H$17,0),1),0)</f>
        <v>2</v>
      </c>
      <c r="AA20" s="157">
        <f>IFERROR(INDEX('Legend and scoring'!$I$25:$I$28,MATCH('MCA project &lt;= 5 years duration'!N20,'Legend and scoring'!$H$25:$H$28,0),1),0)</f>
        <v>1.5</v>
      </c>
      <c r="AB20" s="160"/>
      <c r="AC20" s="163">
        <f t="shared" si="2"/>
        <v>6</v>
      </c>
      <c r="AD20" s="164"/>
      <c r="AE20" s="163">
        <f t="shared" si="1"/>
        <v>9</v>
      </c>
      <c r="AF20" s="163">
        <f t="shared" si="3"/>
        <v>5</v>
      </c>
    </row>
    <row r="21" spans="1:32" s="149" customFormat="1" ht="15" customHeight="1" x14ac:dyDescent="0.6">
      <c r="A21" s="144">
        <v>19</v>
      </c>
      <c r="B21" s="128" t="s">
        <v>204</v>
      </c>
      <c r="C21" s="148" t="s">
        <v>926</v>
      </c>
      <c r="D21" s="383" t="s">
        <v>54</v>
      </c>
      <c r="E21" s="383" t="s">
        <v>183</v>
      </c>
      <c r="F21" s="148" t="s">
        <v>205</v>
      </c>
      <c r="G21" s="148" t="s">
        <v>680</v>
      </c>
      <c r="H21" s="148" t="s">
        <v>680</v>
      </c>
      <c r="I21" s="148" t="s">
        <v>682</v>
      </c>
      <c r="J21" s="148" t="s">
        <v>682</v>
      </c>
      <c r="K21" s="148" t="s">
        <v>675</v>
      </c>
      <c r="L21" s="148" t="s">
        <v>678</v>
      </c>
      <c r="M21" s="148" t="s">
        <v>675</v>
      </c>
      <c r="N21" s="148" t="s">
        <v>680</v>
      </c>
      <c r="O21" s="148" t="s">
        <v>786</v>
      </c>
      <c r="P21" s="148" t="s">
        <v>692</v>
      </c>
      <c r="Q21" s="148" t="s">
        <v>693</v>
      </c>
      <c r="R21" s="148" t="s">
        <v>675</v>
      </c>
      <c r="T21" s="150">
        <f>IFERROR(INDEX('Legend and scoring'!$I$4:$I$8,MATCH('MCA project &lt;= 5 years duration'!G21,'Legend and scoring'!$H$4:$H$8,0),1),0)</f>
        <v>1</v>
      </c>
      <c r="U21" s="150">
        <f>IFERROR(INDEX('Legend and scoring'!$I$4:$I$8,MATCH('MCA project &lt;= 5 years duration'!H21,'Legend and scoring'!$H$4:$H$8,0),1),0)</f>
        <v>1</v>
      </c>
      <c r="V21" s="150">
        <f>IFERROR(INDEX('Legend and scoring'!$I$4:$I$8,MATCH('MCA project &lt;= 5 years duration'!I21,'Legend and scoring'!$H$4:$H$8,0),1),0)</f>
        <v>0</v>
      </c>
      <c r="W21" s="150">
        <f>IFERROR(INDEX('Legend and scoring'!$I$19:$I$23,MATCH('MCA project &lt;= 5 years duration'!J21,'Legend and scoring'!$H$19:$H$23,0),1),0)</f>
        <v>1</v>
      </c>
      <c r="X21" s="150">
        <f>IFERROR(INDEX('Legend and scoring'!$I$4:$I$8,MATCH('MCA project &lt;= 5 years duration'!K21,'Legend and scoring'!$H$4:$H$8,0),1),0)</f>
        <v>3</v>
      </c>
      <c r="Y21" s="150">
        <f>IFERROR(INDEX('Legend and scoring'!$I$10:$I$17,MATCH('MCA project &lt;= 5 years duration'!L21,'Legend and scoring'!$H$10:$H$17,0),1),0)</f>
        <v>2</v>
      </c>
      <c r="Z21" s="150">
        <f>IFERROR(INDEX('Legend and scoring'!$I$10:$I$17,MATCH('MCA project &lt;= 5 years duration'!M21,'Legend and scoring'!$H$10:$H$17,0),1),0)</f>
        <v>3</v>
      </c>
      <c r="AA21" s="157">
        <f>IFERROR(INDEX('Legend and scoring'!$I$25:$I$28,MATCH('MCA project &lt;= 5 years duration'!N21,'Legend and scoring'!$H$25:$H$28,0),1),0)</f>
        <v>1.5</v>
      </c>
      <c r="AB21" s="160"/>
      <c r="AC21" s="163">
        <f t="shared" si="2"/>
        <v>2</v>
      </c>
      <c r="AD21" s="164"/>
      <c r="AE21" s="163">
        <f t="shared" si="1"/>
        <v>40</v>
      </c>
      <c r="AF21" s="163">
        <f t="shared" si="3"/>
        <v>22</v>
      </c>
    </row>
    <row r="22" spans="1:32" s="149" customFormat="1" ht="15" customHeight="1" x14ac:dyDescent="0.6">
      <c r="A22" s="151" t="s">
        <v>952</v>
      </c>
      <c r="B22" s="127" t="s">
        <v>197</v>
      </c>
      <c r="C22" s="148" t="s">
        <v>953</v>
      </c>
      <c r="D22" s="383" t="s">
        <v>38</v>
      </c>
      <c r="E22" s="383" t="s">
        <v>183</v>
      </c>
      <c r="F22" s="148" t="s">
        <v>198</v>
      </c>
      <c r="G22" s="148" t="s">
        <v>675</v>
      </c>
      <c r="H22" s="148" t="s">
        <v>682</v>
      </c>
      <c r="I22" s="148" t="s">
        <v>675</v>
      </c>
      <c r="J22" s="148" t="s">
        <v>682</v>
      </c>
      <c r="K22" s="148" t="s">
        <v>675</v>
      </c>
      <c r="L22" s="148" t="s">
        <v>680</v>
      </c>
      <c r="M22" s="148" t="s">
        <v>680</v>
      </c>
      <c r="N22" s="148" t="s">
        <v>682</v>
      </c>
      <c r="O22" s="148" t="s">
        <v>753</v>
      </c>
      <c r="P22" s="148" t="s">
        <v>692</v>
      </c>
      <c r="Q22" s="148" t="s">
        <v>693</v>
      </c>
      <c r="R22" s="148" t="s">
        <v>675</v>
      </c>
      <c r="T22" s="150">
        <f>IFERROR(INDEX('Legend and scoring'!$I$4:$I$8,MATCH('MCA project &lt;= 5 years duration'!G22,'Legend and scoring'!$H$4:$H$8,0),1),0)</f>
        <v>3</v>
      </c>
      <c r="U22" s="150">
        <f>IFERROR(INDEX('Legend and scoring'!$I$4:$I$8,MATCH('MCA project &lt;= 5 years duration'!H22,'Legend and scoring'!$H$4:$H$8,0),1),0)</f>
        <v>0</v>
      </c>
      <c r="V22" s="150">
        <f>IFERROR(INDEX('Legend and scoring'!$I$4:$I$8,MATCH('MCA project &lt;= 5 years duration'!I22,'Legend and scoring'!$H$4:$H$8,0),1),0)</f>
        <v>3</v>
      </c>
      <c r="W22" s="150">
        <f>IFERROR(INDEX('Legend and scoring'!$I$19:$I$23,MATCH('MCA project &lt;= 5 years duration'!J22,'Legend and scoring'!$H$19:$H$23,0),1),0)</f>
        <v>1</v>
      </c>
      <c r="X22" s="150">
        <f>IFERROR(INDEX('Legend and scoring'!$I$4:$I$8,MATCH('MCA project &lt;= 5 years duration'!K22,'Legend and scoring'!$H$4:$H$8,0),1),0)</f>
        <v>3</v>
      </c>
      <c r="Y22" s="150">
        <f>IFERROR(INDEX('Legend and scoring'!$I$10:$I$17,MATCH('MCA project &lt;= 5 years duration'!L22,'Legend and scoring'!$H$10:$H$17,0),1),0)</f>
        <v>1</v>
      </c>
      <c r="Z22" s="150">
        <f>IFERROR(INDEX('Legend and scoring'!$I$10:$I$17,MATCH('MCA project &lt;= 5 years duration'!M22,'Legend and scoring'!$H$10:$H$17,0),1),0)</f>
        <v>1</v>
      </c>
      <c r="AA22" s="157">
        <f>IFERROR(INDEX('Legend and scoring'!$I$25:$I$28,MATCH('MCA project &lt;= 5 years duration'!N22,'Legend and scoring'!$H$25:$H$28,0),1),0)</f>
        <v>1</v>
      </c>
      <c r="AB22" s="160"/>
      <c r="AC22" s="163">
        <f>SUM(T22:V22)*W22</f>
        <v>6</v>
      </c>
      <c r="AD22" s="164"/>
      <c r="AE22" s="163">
        <f t="shared" si="1"/>
        <v>9</v>
      </c>
      <c r="AF22" s="163">
        <f t="shared" si="3"/>
        <v>5</v>
      </c>
    </row>
    <row r="23" spans="1:32" s="149" customFormat="1" ht="15" customHeight="1" x14ac:dyDescent="0.6">
      <c r="A23" s="144">
        <v>20</v>
      </c>
      <c r="B23" s="128" t="s">
        <v>210</v>
      </c>
      <c r="C23" s="148" t="s">
        <v>962</v>
      </c>
      <c r="D23" s="383" t="s">
        <v>141</v>
      </c>
      <c r="E23" s="383" t="s">
        <v>211</v>
      </c>
      <c r="F23" s="148" t="s">
        <v>212</v>
      </c>
      <c r="G23" s="148" t="s">
        <v>675</v>
      </c>
      <c r="H23" s="148" t="s">
        <v>678</v>
      </c>
      <c r="I23" s="148" t="s">
        <v>678</v>
      </c>
      <c r="J23" s="148" t="s">
        <v>682</v>
      </c>
      <c r="K23" s="148" t="s">
        <v>675</v>
      </c>
      <c r="L23" s="148" t="s">
        <v>680</v>
      </c>
      <c r="M23" s="148" t="s">
        <v>678</v>
      </c>
      <c r="N23" s="148" t="s">
        <v>682</v>
      </c>
      <c r="O23" s="148" t="s">
        <v>690</v>
      </c>
      <c r="P23" s="148" t="s">
        <v>789</v>
      </c>
      <c r="Q23" s="148" t="s">
        <v>693</v>
      </c>
      <c r="R23" s="148" t="s">
        <v>675</v>
      </c>
      <c r="T23" s="150">
        <f>IFERROR(INDEX('Legend and scoring'!$I$4:$I$8,MATCH('MCA project &lt;= 5 years duration'!G23,'Legend and scoring'!$H$4:$H$8,0),1),0)</f>
        <v>3</v>
      </c>
      <c r="U23" s="150">
        <f>IFERROR(INDEX('Legend and scoring'!$I$4:$I$8,MATCH('MCA project &lt;= 5 years duration'!H23,'Legend and scoring'!$H$4:$H$8,0),1),0)</f>
        <v>2</v>
      </c>
      <c r="V23" s="150">
        <f>IFERROR(INDEX('Legend and scoring'!$I$4:$I$8,MATCH('MCA project &lt;= 5 years duration'!I23,'Legend and scoring'!$H$4:$H$8,0),1),0)</f>
        <v>2</v>
      </c>
      <c r="W23" s="150">
        <f>IFERROR(INDEX('Legend and scoring'!$I$19:$I$23,MATCH('MCA project &lt;= 5 years duration'!J23,'Legend and scoring'!$H$19:$H$23,0),1),0)</f>
        <v>1</v>
      </c>
      <c r="X23" s="150">
        <f>IFERROR(INDEX('Legend and scoring'!$I$4:$I$8,MATCH('MCA project &lt;= 5 years duration'!K23,'Legend and scoring'!$H$4:$H$8,0),1),0)</f>
        <v>3</v>
      </c>
      <c r="Y23" s="150">
        <f>IFERROR(INDEX('Legend and scoring'!$I$10:$I$17,MATCH('MCA project &lt;= 5 years duration'!L23,'Legend and scoring'!$H$10:$H$17,0),1),0)</f>
        <v>1</v>
      </c>
      <c r="Z23" s="150">
        <f>IFERROR(INDEX('Legend and scoring'!$I$10:$I$17,MATCH('MCA project &lt;= 5 years duration'!M23,'Legend and scoring'!$H$10:$H$17,0),1),0)</f>
        <v>2</v>
      </c>
      <c r="AA23" s="157">
        <f>IFERROR(INDEX('Legend and scoring'!$I$25:$I$28,MATCH('MCA project &lt;= 5 years duration'!N23,'Legend and scoring'!$H$25:$H$28,0),1),0)</f>
        <v>1</v>
      </c>
      <c r="AB23" s="160"/>
      <c r="AC23" s="163">
        <f t="shared" si="2"/>
        <v>7</v>
      </c>
      <c r="AD23" s="164"/>
      <c r="AE23" s="163">
        <f t="shared" si="1"/>
        <v>6</v>
      </c>
      <c r="AF23" s="163">
        <f t="shared" si="3"/>
        <v>3</v>
      </c>
    </row>
    <row r="24" spans="1:32" s="149" customFormat="1" ht="15" customHeight="1" x14ac:dyDescent="0.6">
      <c r="A24" s="144">
        <v>21</v>
      </c>
      <c r="B24" s="128" t="s">
        <v>225</v>
      </c>
      <c r="C24" s="148" t="s">
        <v>975</v>
      </c>
      <c r="D24" s="383" t="s">
        <v>54</v>
      </c>
      <c r="E24" s="383" t="s">
        <v>976</v>
      </c>
      <c r="F24" s="148" t="s">
        <v>227</v>
      </c>
      <c r="G24" s="148" t="s">
        <v>682</v>
      </c>
      <c r="H24" s="148" t="s">
        <v>678</v>
      </c>
      <c r="I24" s="148" t="s">
        <v>680</v>
      </c>
      <c r="J24" s="148" t="s">
        <v>682</v>
      </c>
      <c r="K24" s="148" t="s">
        <v>678</v>
      </c>
      <c r="L24" s="148" t="s">
        <v>678</v>
      </c>
      <c r="M24" s="148" t="s">
        <v>675</v>
      </c>
      <c r="N24" s="148" t="s">
        <v>680</v>
      </c>
      <c r="O24" s="148" t="s">
        <v>690</v>
      </c>
      <c r="P24" s="148" t="s">
        <v>789</v>
      </c>
      <c r="Q24" s="148" t="s">
        <v>693</v>
      </c>
      <c r="R24" s="148" t="s">
        <v>678</v>
      </c>
      <c r="T24" s="150">
        <f>IFERROR(INDEX('Legend and scoring'!$I$4:$I$8,MATCH('MCA project &lt;= 5 years duration'!G24,'Legend and scoring'!$H$4:$H$8,0),1),0)</f>
        <v>0</v>
      </c>
      <c r="U24" s="150">
        <f>IFERROR(INDEX('Legend and scoring'!$I$4:$I$8,MATCH('MCA project &lt;= 5 years duration'!H24,'Legend and scoring'!$H$4:$H$8,0),1),0)</f>
        <v>2</v>
      </c>
      <c r="V24" s="150">
        <f>IFERROR(INDEX('Legend and scoring'!$I$4:$I$8,MATCH('MCA project &lt;= 5 years duration'!I24,'Legend and scoring'!$H$4:$H$8,0),1),0)</f>
        <v>1</v>
      </c>
      <c r="W24" s="150">
        <f>IFERROR(INDEX('Legend and scoring'!$I$19:$I$23,MATCH('MCA project &lt;= 5 years duration'!J24,'Legend and scoring'!$H$19:$H$23,0),1),0)</f>
        <v>1</v>
      </c>
      <c r="X24" s="150">
        <f>IFERROR(INDEX('Legend and scoring'!$I$4:$I$8,MATCH('MCA project &lt;= 5 years duration'!K24,'Legend and scoring'!$H$4:$H$8,0),1),0)</f>
        <v>2</v>
      </c>
      <c r="Y24" s="150">
        <f>IFERROR(INDEX('Legend and scoring'!$I$10:$I$17,MATCH('MCA project &lt;= 5 years duration'!L24,'Legend and scoring'!$H$10:$H$17,0),1),0)</f>
        <v>2</v>
      </c>
      <c r="Z24" s="150">
        <f>IFERROR(INDEX('Legend and scoring'!$I$10:$I$17,MATCH('MCA project &lt;= 5 years duration'!M24,'Legend and scoring'!$H$10:$H$17,0),1),0)</f>
        <v>3</v>
      </c>
      <c r="AA24" s="157">
        <f>IFERROR(INDEX('Legend and scoring'!$I$25:$I$28,MATCH('MCA project &lt;= 5 years duration'!N24,'Legend and scoring'!$H$25:$H$28,0),1),0)</f>
        <v>1.5</v>
      </c>
      <c r="AB24" s="160"/>
      <c r="AC24" s="163">
        <f t="shared" si="2"/>
        <v>3</v>
      </c>
      <c r="AD24" s="164"/>
      <c r="AE24" s="163">
        <f t="shared" si="1"/>
        <v>32</v>
      </c>
      <c r="AF24" s="163">
        <f t="shared" si="3"/>
        <v>17</v>
      </c>
    </row>
    <row r="25" spans="1:32" s="149" customFormat="1" ht="15" customHeight="1" x14ac:dyDescent="0.6">
      <c r="A25" s="144">
        <v>22</v>
      </c>
      <c r="B25" s="128" t="s">
        <v>233</v>
      </c>
      <c r="C25" s="148" t="s">
        <v>991</v>
      </c>
      <c r="D25" s="383" t="s">
        <v>38</v>
      </c>
      <c r="E25" s="383" t="s">
        <v>226</v>
      </c>
      <c r="F25" s="148" t="s">
        <v>227</v>
      </c>
      <c r="G25" s="148" t="s">
        <v>682</v>
      </c>
      <c r="H25" s="148" t="s">
        <v>678</v>
      </c>
      <c r="I25" s="148" t="s">
        <v>680</v>
      </c>
      <c r="J25" s="148" t="s">
        <v>682</v>
      </c>
      <c r="K25" s="148" t="s">
        <v>678</v>
      </c>
      <c r="L25" s="148" t="s">
        <v>678</v>
      </c>
      <c r="M25" s="148" t="s">
        <v>678</v>
      </c>
      <c r="N25" s="148" t="s">
        <v>680</v>
      </c>
      <c r="O25" s="148" t="s">
        <v>690</v>
      </c>
      <c r="P25" s="148" t="s">
        <v>692</v>
      </c>
      <c r="Q25" s="148" t="s">
        <v>693</v>
      </c>
      <c r="R25" s="148" t="s">
        <v>680</v>
      </c>
      <c r="T25" s="150">
        <f>IFERROR(INDEX('Legend and scoring'!$I$4:$I$8,MATCH('MCA project &lt;= 5 years duration'!G25,'Legend and scoring'!$H$4:$H$8,0),1),0)</f>
        <v>0</v>
      </c>
      <c r="U25" s="150">
        <f>IFERROR(INDEX('Legend and scoring'!$I$4:$I$8,MATCH('MCA project &lt;= 5 years duration'!H25,'Legend and scoring'!$H$4:$H$8,0),1),0)</f>
        <v>2</v>
      </c>
      <c r="V25" s="150">
        <f>IFERROR(INDEX('Legend and scoring'!$I$4:$I$8,MATCH('MCA project &lt;= 5 years duration'!I25,'Legend and scoring'!$H$4:$H$8,0),1),0)</f>
        <v>1</v>
      </c>
      <c r="W25" s="150">
        <f>IFERROR(INDEX('Legend and scoring'!$I$19:$I$23,MATCH('MCA project &lt;= 5 years duration'!J25,'Legend and scoring'!$H$19:$H$23,0),1),0)</f>
        <v>1</v>
      </c>
      <c r="X25" s="150">
        <f>IFERROR(INDEX('Legend and scoring'!$I$4:$I$8,MATCH('MCA project &lt;= 5 years duration'!K25,'Legend and scoring'!$H$4:$H$8,0),1),0)</f>
        <v>2</v>
      </c>
      <c r="Y25" s="150">
        <f>IFERROR(INDEX('Legend and scoring'!$I$10:$I$17,MATCH('MCA project &lt;= 5 years duration'!L25,'Legend and scoring'!$H$10:$H$17,0),1),0)</f>
        <v>2</v>
      </c>
      <c r="Z25" s="150">
        <f>IFERROR(INDEX('Legend and scoring'!$I$10:$I$17,MATCH('MCA project &lt;= 5 years duration'!M25,'Legend and scoring'!$H$10:$H$17,0),1),0)</f>
        <v>2</v>
      </c>
      <c r="AA25" s="157">
        <f>IFERROR(INDEX('Legend and scoring'!$I$25:$I$28,MATCH('MCA project &lt;= 5 years duration'!N25,'Legend and scoring'!$H$25:$H$28,0),1),0)</f>
        <v>1.5</v>
      </c>
      <c r="AB25" s="160"/>
      <c r="AC25" s="163">
        <f t="shared" si="2"/>
        <v>3</v>
      </c>
      <c r="AD25" s="164"/>
      <c r="AE25" s="163">
        <f t="shared" si="1"/>
        <v>32</v>
      </c>
      <c r="AF25" s="163">
        <f t="shared" si="3"/>
        <v>17</v>
      </c>
    </row>
    <row r="26" spans="1:32" s="149" customFormat="1" ht="15" customHeight="1" x14ac:dyDescent="0.6">
      <c r="A26" s="144">
        <v>23</v>
      </c>
      <c r="B26" s="128" t="s">
        <v>242</v>
      </c>
      <c r="C26" s="148" t="s">
        <v>995</v>
      </c>
      <c r="D26" s="383" t="s">
        <v>54</v>
      </c>
      <c r="E26" s="383" t="s">
        <v>996</v>
      </c>
      <c r="F26" s="148" t="s">
        <v>243</v>
      </c>
      <c r="G26" s="148" t="s">
        <v>680</v>
      </c>
      <c r="H26" s="148" t="s">
        <v>678</v>
      </c>
      <c r="I26" s="148" t="s">
        <v>680</v>
      </c>
      <c r="J26" s="148" t="s">
        <v>1002</v>
      </c>
      <c r="K26" s="148" t="s">
        <v>675</v>
      </c>
      <c r="L26" s="148" t="s">
        <v>709</v>
      </c>
      <c r="M26" s="148" t="s">
        <v>709</v>
      </c>
      <c r="N26" s="148" t="s">
        <v>680</v>
      </c>
      <c r="O26" s="148" t="s">
        <v>924</v>
      </c>
      <c r="P26" s="148" t="s">
        <v>789</v>
      </c>
      <c r="Q26" s="148" t="s">
        <v>1011</v>
      </c>
      <c r="R26" s="148" t="s">
        <v>709</v>
      </c>
      <c r="T26" s="150">
        <f>IFERROR(INDEX('Legend and scoring'!$I$4:$I$8,MATCH('MCA project &lt;= 5 years duration'!G26,'Legend and scoring'!$H$4:$H$8,0),1),0)</f>
        <v>1</v>
      </c>
      <c r="U26" s="150">
        <f>IFERROR(INDEX('Legend and scoring'!$I$4:$I$8,MATCH('MCA project &lt;= 5 years duration'!H26,'Legend and scoring'!$H$4:$H$8,0),1),0)</f>
        <v>2</v>
      </c>
      <c r="V26" s="150">
        <f>IFERROR(INDEX('Legend and scoring'!$I$4:$I$8,MATCH('MCA project &lt;= 5 years duration'!I26,'Legend and scoring'!$H$4:$H$8,0),1),0)</f>
        <v>1</v>
      </c>
      <c r="W26" s="150">
        <f>IFERROR(INDEX('Legend and scoring'!$I$19:$I$23,MATCH('MCA project &lt;= 5 years duration'!J26,'Legend and scoring'!$H$19:$H$23,0),1),0)</f>
        <v>0.25</v>
      </c>
      <c r="X26" s="150">
        <f>IFERROR(INDEX('Legend and scoring'!$I$4:$I$8,MATCH('MCA project &lt;= 5 years duration'!K26,'Legend and scoring'!$H$4:$H$8,0),1),0)</f>
        <v>3</v>
      </c>
      <c r="Y26" s="150">
        <f>IFERROR(INDEX('Legend and scoring'!$I$10:$I$17,MATCH('MCA project &lt;= 5 years duration'!L26,'Legend and scoring'!$H$10:$H$17,0),1),0)</f>
        <v>-1</v>
      </c>
      <c r="Z26" s="150">
        <f>IFERROR(INDEX('Legend and scoring'!$I$10:$I$17,MATCH('MCA project &lt;= 5 years duration'!M26,'Legend and scoring'!$H$10:$H$17,0),1),0)</f>
        <v>-1</v>
      </c>
      <c r="AA26" s="157">
        <f>IFERROR(INDEX('Legend and scoring'!$I$25:$I$28,MATCH('MCA project &lt;= 5 years duration'!N26,'Legend and scoring'!$H$25:$H$28,0),1),0)</f>
        <v>1.5</v>
      </c>
      <c r="AB26" s="160"/>
      <c r="AC26" s="163">
        <f t="shared" si="2"/>
        <v>1</v>
      </c>
      <c r="AD26" s="164"/>
      <c r="AE26" s="163">
        <f t="shared" si="1"/>
        <v>48</v>
      </c>
      <c r="AF26" s="163">
        <f t="shared" si="3"/>
        <v>24</v>
      </c>
    </row>
    <row r="27" spans="1:32" s="149" customFormat="1" ht="15" customHeight="1" x14ac:dyDescent="0.6">
      <c r="A27" s="144">
        <v>24</v>
      </c>
      <c r="B27" s="128" t="s">
        <v>247</v>
      </c>
      <c r="C27" s="148" t="s">
        <v>1015</v>
      </c>
      <c r="D27" s="383" t="s">
        <v>141</v>
      </c>
      <c r="E27" s="383" t="s">
        <v>996</v>
      </c>
      <c r="F27" s="148" t="s">
        <v>248</v>
      </c>
      <c r="G27" s="148" t="s">
        <v>675</v>
      </c>
      <c r="H27" s="148" t="s">
        <v>678</v>
      </c>
      <c r="I27" s="148" t="s">
        <v>680</v>
      </c>
      <c r="J27" s="148" t="s">
        <v>709</v>
      </c>
      <c r="K27" s="148" t="s">
        <v>678</v>
      </c>
      <c r="L27" s="148" t="s">
        <v>709</v>
      </c>
      <c r="M27" s="148" t="s">
        <v>682</v>
      </c>
      <c r="N27" s="148" t="s">
        <v>680</v>
      </c>
      <c r="O27" s="148" t="s">
        <v>786</v>
      </c>
      <c r="P27" s="148" t="s">
        <v>692</v>
      </c>
      <c r="Q27" s="148" t="s">
        <v>693</v>
      </c>
      <c r="R27" s="148" t="s">
        <v>675</v>
      </c>
      <c r="T27" s="150">
        <f>IFERROR(INDEX('Legend and scoring'!$I$4:$I$8,MATCH('MCA project &lt;= 5 years duration'!G27,'Legend and scoring'!$H$4:$H$8,0),1),0)</f>
        <v>3</v>
      </c>
      <c r="U27" s="150">
        <f>IFERROR(INDEX('Legend and scoring'!$I$4:$I$8,MATCH('MCA project &lt;= 5 years duration'!H27,'Legend and scoring'!$H$4:$H$8,0),1),0)</f>
        <v>2</v>
      </c>
      <c r="V27" s="150">
        <f>IFERROR(INDEX('Legend and scoring'!$I$4:$I$8,MATCH('MCA project &lt;= 5 years duration'!I27,'Legend and scoring'!$H$4:$H$8,0),1),0)</f>
        <v>1</v>
      </c>
      <c r="W27" s="150">
        <f>IFERROR(INDEX('Legend and scoring'!$I$19:$I$23,MATCH('MCA project &lt;= 5 years duration'!J27,'Legend and scoring'!$H$19:$H$23,0),1),0)</f>
        <v>0.75</v>
      </c>
      <c r="X27" s="150">
        <f>IFERROR(INDEX('Legend and scoring'!$I$4:$I$8,MATCH('MCA project &lt;= 5 years duration'!K27,'Legend and scoring'!$H$4:$H$8,0),1),0)</f>
        <v>2</v>
      </c>
      <c r="Y27" s="150">
        <f>IFERROR(INDEX('Legend and scoring'!$I$10:$I$17,MATCH('MCA project &lt;= 5 years duration'!L27,'Legend and scoring'!$H$10:$H$17,0),1),0)</f>
        <v>-1</v>
      </c>
      <c r="Z27" s="150">
        <f>IFERROR(INDEX('Legend and scoring'!$I$10:$I$17,MATCH('MCA project &lt;= 5 years duration'!M27,'Legend and scoring'!$H$10:$H$17,0),1),0)</f>
        <v>0</v>
      </c>
      <c r="AA27" s="157">
        <f>IFERROR(INDEX('Legend and scoring'!$I$25:$I$28,MATCH('MCA project &lt;= 5 years duration'!N27,'Legend and scoring'!$H$25:$H$28,0),1),0)</f>
        <v>1.5</v>
      </c>
      <c r="AB27" s="160"/>
      <c r="AC27" s="163">
        <f t="shared" si="2"/>
        <v>4.5</v>
      </c>
      <c r="AD27" s="164"/>
      <c r="AE27" s="163">
        <f t="shared" si="1"/>
        <v>26</v>
      </c>
      <c r="AF27" s="163">
        <f t="shared" si="3"/>
        <v>15</v>
      </c>
    </row>
    <row r="28" spans="1:32" s="149" customFormat="1" ht="15" customHeight="1" x14ac:dyDescent="0.6">
      <c r="A28" s="144">
        <v>25</v>
      </c>
      <c r="B28" s="128" t="s">
        <v>252</v>
      </c>
      <c r="C28" s="148" t="s">
        <v>1035</v>
      </c>
      <c r="D28" s="383" t="s">
        <v>141</v>
      </c>
      <c r="E28" s="383" t="s">
        <v>996</v>
      </c>
      <c r="F28" s="148" t="s">
        <v>253</v>
      </c>
      <c r="G28" s="148" t="s">
        <v>675</v>
      </c>
      <c r="H28" s="148" t="s">
        <v>678</v>
      </c>
      <c r="I28" s="148" t="s">
        <v>680</v>
      </c>
      <c r="J28" s="148" t="s">
        <v>682</v>
      </c>
      <c r="K28" s="148" t="s">
        <v>675</v>
      </c>
      <c r="L28" s="148" t="s">
        <v>680</v>
      </c>
      <c r="M28" s="148" t="s">
        <v>675</v>
      </c>
      <c r="N28" s="148" t="s">
        <v>680</v>
      </c>
      <c r="O28" s="148" t="s">
        <v>786</v>
      </c>
      <c r="P28" s="148" t="s">
        <v>789</v>
      </c>
      <c r="Q28" s="148" t="s">
        <v>693</v>
      </c>
      <c r="R28" s="148" t="s">
        <v>675</v>
      </c>
      <c r="T28" s="150">
        <f>IFERROR(INDEX('Legend and scoring'!$I$4:$I$8,MATCH('MCA project &lt;= 5 years duration'!G28,'Legend and scoring'!$H$4:$H$8,0),1),0)</f>
        <v>3</v>
      </c>
      <c r="U28" s="150">
        <f>IFERROR(INDEX('Legend and scoring'!$I$4:$I$8,MATCH('MCA project &lt;= 5 years duration'!H28,'Legend and scoring'!$H$4:$H$8,0),1),0)</f>
        <v>2</v>
      </c>
      <c r="V28" s="150">
        <f>IFERROR(INDEX('Legend and scoring'!$I$4:$I$8,MATCH('MCA project &lt;= 5 years duration'!I28,'Legend and scoring'!$H$4:$H$8,0),1),0)</f>
        <v>1</v>
      </c>
      <c r="W28" s="150">
        <f>IFERROR(INDEX('Legend and scoring'!$I$19:$I$23,MATCH('MCA project &lt;= 5 years duration'!J28,'Legend and scoring'!$H$19:$H$23,0),1),0)</f>
        <v>1</v>
      </c>
      <c r="X28" s="150">
        <f>IFERROR(INDEX('Legend and scoring'!$I$4:$I$8,MATCH('MCA project &lt;= 5 years duration'!K28,'Legend and scoring'!$H$4:$H$8,0),1),0)</f>
        <v>3</v>
      </c>
      <c r="Y28" s="150">
        <f>IFERROR(INDEX('Legend and scoring'!$I$10:$I$17,MATCH('MCA project &lt;= 5 years duration'!L28,'Legend and scoring'!$H$10:$H$17,0),1),0)</f>
        <v>1</v>
      </c>
      <c r="Z28" s="150">
        <f>IFERROR(INDEX('Legend and scoring'!$I$10:$I$17,MATCH('MCA project &lt;= 5 years duration'!M28,'Legend and scoring'!$H$10:$H$17,0),1),0)</f>
        <v>3</v>
      </c>
      <c r="AA28" s="157">
        <f>IFERROR(INDEX('Legend and scoring'!$I$25:$I$28,MATCH('MCA project &lt;= 5 years duration'!N28,'Legend and scoring'!$H$25:$H$28,0),1),0)</f>
        <v>1.5</v>
      </c>
      <c r="AB28" s="160"/>
      <c r="AC28" s="163">
        <f t="shared" si="2"/>
        <v>6</v>
      </c>
      <c r="AD28" s="164"/>
      <c r="AE28" s="163">
        <f t="shared" si="1"/>
        <v>9</v>
      </c>
      <c r="AF28" s="163">
        <f t="shared" si="3"/>
        <v>5</v>
      </c>
    </row>
    <row r="29" spans="1:32" s="149" customFormat="1" ht="15" customHeight="1" x14ac:dyDescent="0.6">
      <c r="A29" s="144">
        <v>17</v>
      </c>
      <c r="B29" s="128" t="s">
        <v>264</v>
      </c>
      <c r="C29" s="148" t="s">
        <v>1049</v>
      </c>
      <c r="D29" s="383" t="s">
        <v>141</v>
      </c>
      <c r="E29" s="383" t="s">
        <v>265</v>
      </c>
      <c r="F29" s="148" t="s">
        <v>266</v>
      </c>
      <c r="G29" s="148" t="s">
        <v>675</v>
      </c>
      <c r="H29" s="148" t="s">
        <v>678</v>
      </c>
      <c r="I29" s="148" t="s">
        <v>678</v>
      </c>
      <c r="J29" s="148" t="s">
        <v>709</v>
      </c>
      <c r="K29" s="148" t="s">
        <v>675</v>
      </c>
      <c r="L29" s="148" t="s">
        <v>678</v>
      </c>
      <c r="M29" s="148" t="s">
        <v>680</v>
      </c>
      <c r="N29" s="148" t="s">
        <v>682</v>
      </c>
      <c r="O29" s="148" t="s">
        <v>924</v>
      </c>
      <c r="P29" s="148" t="s">
        <v>692</v>
      </c>
      <c r="Q29" s="148" t="s">
        <v>693</v>
      </c>
      <c r="R29" s="148" t="s">
        <v>678</v>
      </c>
      <c r="T29" s="150">
        <f>IFERROR(INDEX('Legend and scoring'!$I$4:$I$8,MATCH('MCA project &lt;= 5 years duration'!G29,'Legend and scoring'!$H$4:$H$8,0),1),0)</f>
        <v>3</v>
      </c>
      <c r="U29" s="150">
        <f>IFERROR(INDEX('Legend and scoring'!$I$4:$I$8,MATCH('MCA project &lt;= 5 years duration'!H29,'Legend and scoring'!$H$4:$H$8,0),1),0)</f>
        <v>2</v>
      </c>
      <c r="V29" s="150">
        <f>IFERROR(INDEX('Legend and scoring'!$I$4:$I$8,MATCH('MCA project &lt;= 5 years duration'!I29,'Legend and scoring'!$H$4:$H$8,0),1),0)</f>
        <v>2</v>
      </c>
      <c r="W29" s="150">
        <f>IFERROR(INDEX('Legend and scoring'!$I$19:$I$23,MATCH('MCA project &lt;= 5 years duration'!J29,'Legend and scoring'!$H$19:$H$23,0),1),0)</f>
        <v>0.75</v>
      </c>
      <c r="X29" s="150">
        <f>IFERROR(INDEX('Legend and scoring'!$I$4:$I$8,MATCH('MCA project &lt;= 5 years duration'!K29,'Legend and scoring'!$H$4:$H$8,0),1),0)</f>
        <v>3</v>
      </c>
      <c r="Y29" s="150">
        <f>IFERROR(INDEX('Legend and scoring'!$I$10:$I$17,MATCH('MCA project &lt;= 5 years duration'!L29,'Legend and scoring'!$H$10:$H$17,0),1),0)</f>
        <v>2</v>
      </c>
      <c r="Z29" s="150">
        <f>IFERROR(INDEX('Legend and scoring'!$I$10:$I$17,MATCH('MCA project &lt;= 5 years duration'!M29,'Legend and scoring'!$H$10:$H$17,0),1),0)</f>
        <v>1</v>
      </c>
      <c r="AA29" s="157">
        <f>IFERROR(INDEX('Legend and scoring'!$I$25:$I$28,MATCH('MCA project &lt;= 5 years duration'!N29,'Legend and scoring'!$H$25:$H$28,0),1),0)</f>
        <v>1</v>
      </c>
      <c r="AB29" s="160"/>
      <c r="AC29" s="163">
        <f t="shared" si="2"/>
        <v>5.25</v>
      </c>
      <c r="AD29" s="164"/>
      <c r="AE29" s="163">
        <f t="shared" si="1"/>
        <v>19</v>
      </c>
      <c r="AF29" s="163">
        <f t="shared" si="3"/>
        <v>12</v>
      </c>
    </row>
    <row r="30" spans="1:32" s="149" customFormat="1" ht="15" customHeight="1" x14ac:dyDescent="0.6">
      <c r="A30" s="151" t="s">
        <v>952</v>
      </c>
      <c r="B30" s="127" t="s">
        <v>324</v>
      </c>
      <c r="C30" s="148" t="s">
        <v>1061</v>
      </c>
      <c r="D30" s="383" t="s">
        <v>141</v>
      </c>
      <c r="E30" s="383" t="s">
        <v>175</v>
      </c>
      <c r="F30" s="148" t="s">
        <v>325</v>
      </c>
      <c r="G30" s="148" t="s">
        <v>680</v>
      </c>
      <c r="H30" s="148" t="s">
        <v>678</v>
      </c>
      <c r="I30" s="148" t="s">
        <v>678</v>
      </c>
      <c r="J30" s="148" t="s">
        <v>682</v>
      </c>
      <c r="K30" s="148" t="s">
        <v>678</v>
      </c>
      <c r="L30" s="148" t="s">
        <v>680</v>
      </c>
      <c r="M30" s="148" t="s">
        <v>680</v>
      </c>
      <c r="N30" s="148" t="s">
        <v>682</v>
      </c>
      <c r="O30" s="148" t="s">
        <v>924</v>
      </c>
      <c r="P30" s="148" t="s">
        <v>789</v>
      </c>
      <c r="Q30" s="148" t="s">
        <v>693</v>
      </c>
      <c r="R30" s="148" t="s">
        <v>678</v>
      </c>
      <c r="T30" s="150">
        <f>IFERROR(INDEX('Legend and scoring'!$I$4:$I$8,MATCH('MCA project &lt;= 5 years duration'!G30,'Legend and scoring'!$H$4:$H$8,0),1),0)</f>
        <v>1</v>
      </c>
      <c r="U30" s="150">
        <f>IFERROR(INDEX('Legend and scoring'!$I$4:$I$8,MATCH('MCA project &lt;= 5 years duration'!H30,'Legend and scoring'!$H$4:$H$8,0),1),0)</f>
        <v>2</v>
      </c>
      <c r="V30" s="150">
        <f>IFERROR(INDEX('Legend and scoring'!$I$4:$I$8,MATCH('MCA project &lt;= 5 years duration'!I30,'Legend and scoring'!$H$4:$H$8,0),1),0)</f>
        <v>2</v>
      </c>
      <c r="W30" s="150">
        <f>IFERROR(INDEX('Legend and scoring'!$I$19:$I$23,MATCH('MCA project &lt;= 5 years duration'!J30,'Legend and scoring'!$H$19:$H$23,0),1),0)</f>
        <v>1</v>
      </c>
      <c r="X30" s="150">
        <f>IFERROR(INDEX('Legend and scoring'!$I$4:$I$8,MATCH('MCA project &lt;= 5 years duration'!K30,'Legend and scoring'!$H$4:$H$8,0),1),0)</f>
        <v>2</v>
      </c>
      <c r="Y30" s="150">
        <f>IFERROR(INDEX('Legend and scoring'!$I$10:$I$17,MATCH('MCA project &lt;= 5 years duration'!L30,'Legend and scoring'!$H$10:$H$17,0),1),0)</f>
        <v>1</v>
      </c>
      <c r="Z30" s="150">
        <f>IFERROR(INDEX('Legend and scoring'!$I$10:$I$17,MATCH('MCA project &lt;= 5 years duration'!M30,'Legend and scoring'!$H$10:$H$17,0),1),0)</f>
        <v>1</v>
      </c>
      <c r="AA30" s="157">
        <f>IFERROR(INDEX('Legend and scoring'!$I$25:$I$28,MATCH('MCA project &lt;= 5 years duration'!N30,'Legend and scoring'!$H$25:$H$28,0),1),0)</f>
        <v>1</v>
      </c>
      <c r="AB30" s="160"/>
      <c r="AC30" s="163">
        <f>SUM(T30:V30)*W30</f>
        <v>5</v>
      </c>
      <c r="AD30" s="164"/>
      <c r="AE30" s="163">
        <f t="shared" si="1"/>
        <v>20</v>
      </c>
      <c r="AF30" s="163">
        <f t="shared" si="3"/>
        <v>13</v>
      </c>
    </row>
    <row r="31" spans="1:32" s="149" customFormat="1" ht="15" customHeight="1" x14ac:dyDescent="0.6">
      <c r="A31" s="144">
        <v>26</v>
      </c>
      <c r="B31" s="152" t="s">
        <v>338</v>
      </c>
      <c r="C31" s="148" t="s">
        <v>1072</v>
      </c>
      <c r="D31" s="383" t="s">
        <v>339</v>
      </c>
      <c r="E31" s="383" t="s">
        <v>340</v>
      </c>
      <c r="F31" s="148" t="s">
        <v>341</v>
      </c>
      <c r="G31" s="166" t="s">
        <v>680</v>
      </c>
      <c r="H31" s="166" t="s">
        <v>678</v>
      </c>
      <c r="I31" s="166" t="s">
        <v>678</v>
      </c>
      <c r="J31" s="166" t="s">
        <v>682</v>
      </c>
      <c r="K31" s="166" t="s">
        <v>675</v>
      </c>
      <c r="L31" s="166" t="s">
        <v>675</v>
      </c>
      <c r="M31" s="166" t="s">
        <v>678</v>
      </c>
      <c r="N31" s="166" t="s">
        <v>682</v>
      </c>
      <c r="O31" s="166" t="s">
        <v>690</v>
      </c>
      <c r="P31" s="166" t="s">
        <v>1093</v>
      </c>
      <c r="Q31" s="166" t="s">
        <v>693</v>
      </c>
      <c r="R31" s="148" t="s">
        <v>675</v>
      </c>
      <c r="T31" s="167">
        <f>IFERROR(INDEX('Legend and scoring'!$I$4:$I$8,MATCH('MCA project &lt;= 5 years duration'!G31,'Legend and scoring'!$H$4:$H$8,0),1),0)</f>
        <v>1</v>
      </c>
      <c r="U31" s="167">
        <f>IFERROR(INDEX('Legend and scoring'!$I$4:$I$8,MATCH('MCA project &lt;= 5 years duration'!H31,'Legend and scoring'!$H$4:$H$8,0),1),0)</f>
        <v>2</v>
      </c>
      <c r="V31" s="167">
        <f>IFERROR(INDEX('Legend and scoring'!$I$4:$I$8,MATCH('MCA project &lt;= 5 years duration'!I31,'Legend and scoring'!$H$4:$H$8,0),1),0)</f>
        <v>2</v>
      </c>
      <c r="W31" s="167">
        <f>IFERROR(INDEX('Legend and scoring'!$I$19:$I$23,MATCH('MCA project &lt;= 5 years duration'!J31,'Legend and scoring'!$H$19:$H$23,0),1),0)</f>
        <v>1</v>
      </c>
      <c r="X31" s="167">
        <f>IFERROR(INDEX('Legend and scoring'!$I$4:$I$8,MATCH('MCA project &lt;= 5 years duration'!K31,'Legend and scoring'!$H$4:$H$8,0),1),0)</f>
        <v>3</v>
      </c>
      <c r="Y31" s="167">
        <f>IFERROR(INDEX('Legend and scoring'!$I$10:$I$17,MATCH('MCA project &lt;= 5 years duration'!L31,'Legend and scoring'!$H$10:$H$17,0),1),0)</f>
        <v>3</v>
      </c>
      <c r="Z31" s="167">
        <f>IFERROR(INDEX('Legend and scoring'!$I$10:$I$17,MATCH('MCA project &lt;= 5 years duration'!M31,'Legend and scoring'!$H$10:$H$17,0),1),0)</f>
        <v>2</v>
      </c>
      <c r="AA31" s="168">
        <f>IFERROR(INDEX('Legend and scoring'!$I$25:$I$28,MATCH('MCA project &lt;= 5 years duration'!N31,'Legend and scoring'!$H$25:$H$28,0),1),0)</f>
        <v>1</v>
      </c>
      <c r="AB31" s="160"/>
      <c r="AC31" s="169">
        <f t="shared" ref="AC31:AC59" si="4">SUM(T31:V31)*W31</f>
        <v>5</v>
      </c>
      <c r="AD31" s="164"/>
      <c r="AE31" s="169">
        <f t="shared" si="1"/>
        <v>20</v>
      </c>
      <c r="AF31" s="169">
        <f t="shared" ref="AF31:AF59" si="5">RANK(AC31,AC$31:AC$59)</f>
        <v>8</v>
      </c>
    </row>
    <row r="32" spans="1:32" s="149" customFormat="1" ht="15" customHeight="1" x14ac:dyDescent="0.6">
      <c r="A32" s="144">
        <v>27</v>
      </c>
      <c r="B32" s="152" t="s">
        <v>348</v>
      </c>
      <c r="C32" s="148" t="s">
        <v>1098</v>
      </c>
      <c r="D32" s="383" t="s">
        <v>349</v>
      </c>
      <c r="E32" s="383" t="s">
        <v>340</v>
      </c>
      <c r="F32" s="148" t="s">
        <v>350</v>
      </c>
      <c r="G32" s="148" t="s">
        <v>678</v>
      </c>
      <c r="H32" s="148" t="s">
        <v>678</v>
      </c>
      <c r="I32" s="148" t="s">
        <v>680</v>
      </c>
      <c r="J32" s="148" t="s">
        <v>682</v>
      </c>
      <c r="K32" s="148" t="s">
        <v>675</v>
      </c>
      <c r="L32" s="148" t="s">
        <v>675</v>
      </c>
      <c r="M32" s="148" t="s">
        <v>678</v>
      </c>
      <c r="N32" s="148" t="s">
        <v>682</v>
      </c>
      <c r="O32" s="148" t="s">
        <v>690</v>
      </c>
      <c r="P32" s="148" t="s">
        <v>1093</v>
      </c>
      <c r="Q32" s="148" t="s">
        <v>693</v>
      </c>
      <c r="R32" s="148" t="s">
        <v>675</v>
      </c>
      <c r="T32" s="150">
        <f>IFERROR(INDEX('Legend and scoring'!$I$4:$I$8,MATCH('MCA project &lt;= 5 years duration'!G32,'Legend and scoring'!$H$4:$H$8,0),1),0)</f>
        <v>2</v>
      </c>
      <c r="U32" s="150">
        <f>IFERROR(INDEX('Legend and scoring'!$I$4:$I$8,MATCH('MCA project &lt;= 5 years duration'!H32,'Legend and scoring'!$H$4:$H$8,0),1),0)</f>
        <v>2</v>
      </c>
      <c r="V32" s="150">
        <f>IFERROR(INDEX('Legend and scoring'!$I$4:$I$8,MATCH('MCA project &lt;= 5 years duration'!I32,'Legend and scoring'!$H$4:$H$8,0),1),0)</f>
        <v>1</v>
      </c>
      <c r="W32" s="150">
        <f>IFERROR(INDEX('Legend and scoring'!$I$19:$I$23,MATCH('MCA project &lt;= 5 years duration'!J32,'Legend and scoring'!$H$19:$H$23,0),1),0)</f>
        <v>1</v>
      </c>
      <c r="X32" s="150">
        <f>IFERROR(INDEX('Legend and scoring'!$I$4:$I$8,MATCH('MCA project &lt;= 5 years duration'!K32,'Legend and scoring'!$H$4:$H$8,0),1),0)</f>
        <v>3</v>
      </c>
      <c r="Y32" s="150">
        <f>IFERROR(INDEX('Legend and scoring'!$I$10:$I$17,MATCH('MCA project &lt;= 5 years duration'!L32,'Legend and scoring'!$H$10:$H$17,0),1),0)</f>
        <v>3</v>
      </c>
      <c r="Z32" s="150">
        <f>IFERROR(INDEX('Legend and scoring'!$I$10:$I$17,MATCH('MCA project &lt;= 5 years duration'!M32,'Legend and scoring'!$H$10:$H$17,0),1),0)</f>
        <v>2</v>
      </c>
      <c r="AA32" s="157">
        <f>IFERROR(INDEX('Legend and scoring'!$I$25:$I$28,MATCH('MCA project &lt;= 5 years duration'!N32,'Legend and scoring'!$H$25:$H$28,0),1),0)</f>
        <v>1</v>
      </c>
      <c r="AB32" s="160"/>
      <c r="AC32" s="163">
        <f t="shared" si="4"/>
        <v>5</v>
      </c>
      <c r="AD32" s="164"/>
      <c r="AE32" s="163">
        <f t="shared" si="1"/>
        <v>20</v>
      </c>
      <c r="AF32" s="163">
        <f t="shared" si="5"/>
        <v>8</v>
      </c>
    </row>
    <row r="33" spans="1:32" s="149" customFormat="1" ht="15" customHeight="1" x14ac:dyDescent="0.6">
      <c r="A33" s="144">
        <v>28</v>
      </c>
      <c r="B33" s="152" t="s">
        <v>352</v>
      </c>
      <c r="C33" s="148" t="s">
        <v>1106</v>
      </c>
      <c r="D33" s="383" t="s">
        <v>353</v>
      </c>
      <c r="E33" s="383" t="s">
        <v>340</v>
      </c>
      <c r="F33" s="148" t="s">
        <v>350</v>
      </c>
      <c r="G33" s="148" t="s">
        <v>675</v>
      </c>
      <c r="H33" s="148" t="s">
        <v>675</v>
      </c>
      <c r="I33" s="148" t="s">
        <v>675</v>
      </c>
      <c r="J33" s="148" t="s">
        <v>682</v>
      </c>
      <c r="K33" s="148" t="s">
        <v>675</v>
      </c>
      <c r="L33" s="148" t="s">
        <v>675</v>
      </c>
      <c r="M33" s="148" t="s">
        <v>678</v>
      </c>
      <c r="N33" s="148" t="s">
        <v>682</v>
      </c>
      <c r="O33" s="148" t="s">
        <v>690</v>
      </c>
      <c r="P33" s="148" t="s">
        <v>1093</v>
      </c>
      <c r="Q33" s="148" t="s">
        <v>693</v>
      </c>
      <c r="R33" s="148" t="s">
        <v>675</v>
      </c>
      <c r="T33" s="150">
        <f>IFERROR(INDEX('Legend and scoring'!$I$4:$I$8,MATCH('MCA project &lt;= 5 years duration'!G33,'Legend and scoring'!$H$4:$H$8,0),1),0)</f>
        <v>3</v>
      </c>
      <c r="U33" s="150">
        <f>IFERROR(INDEX('Legend and scoring'!$I$4:$I$8,MATCH('MCA project &lt;= 5 years duration'!H33,'Legend and scoring'!$H$4:$H$8,0),1),0)</f>
        <v>3</v>
      </c>
      <c r="V33" s="150">
        <f>IFERROR(INDEX('Legend and scoring'!$I$4:$I$8,MATCH('MCA project &lt;= 5 years duration'!I33,'Legend and scoring'!$H$4:$H$8,0),1),0)</f>
        <v>3</v>
      </c>
      <c r="W33" s="150">
        <f>IFERROR(INDEX('Legend and scoring'!$I$19:$I$23,MATCH('MCA project &lt;= 5 years duration'!J33,'Legend and scoring'!$H$19:$H$23,0),1),0)</f>
        <v>1</v>
      </c>
      <c r="X33" s="150">
        <f>IFERROR(INDEX('Legend and scoring'!$I$4:$I$8,MATCH('MCA project &lt;= 5 years duration'!K33,'Legend and scoring'!$H$4:$H$8,0),1),0)</f>
        <v>3</v>
      </c>
      <c r="Y33" s="150">
        <f>IFERROR(INDEX('Legend and scoring'!$I$10:$I$17,MATCH('MCA project &lt;= 5 years duration'!L33,'Legend and scoring'!$H$10:$H$17,0),1),0)</f>
        <v>3</v>
      </c>
      <c r="Z33" s="150">
        <f>IFERROR(INDEX('Legend and scoring'!$I$10:$I$17,MATCH('MCA project &lt;= 5 years duration'!M33,'Legend and scoring'!$H$10:$H$17,0),1),0)</f>
        <v>2</v>
      </c>
      <c r="AA33" s="157">
        <f>IFERROR(INDEX('Legend and scoring'!$I$25:$I$28,MATCH('MCA project &lt;= 5 years duration'!N33,'Legend and scoring'!$H$25:$H$28,0),1),0)</f>
        <v>1</v>
      </c>
      <c r="AB33" s="160"/>
      <c r="AC33" s="163">
        <f t="shared" si="4"/>
        <v>9</v>
      </c>
      <c r="AD33" s="164"/>
      <c r="AE33" s="163">
        <f t="shared" si="1"/>
        <v>1</v>
      </c>
      <c r="AF33" s="163">
        <f t="shared" si="5"/>
        <v>1</v>
      </c>
    </row>
    <row r="34" spans="1:32" s="149" customFormat="1" ht="15" customHeight="1" x14ac:dyDescent="0.6">
      <c r="A34" s="144">
        <v>29</v>
      </c>
      <c r="B34" s="152" t="s">
        <v>355</v>
      </c>
      <c r="C34" s="148" t="s">
        <v>1122</v>
      </c>
      <c r="D34" s="383" t="s">
        <v>356</v>
      </c>
      <c r="E34" s="383" t="s">
        <v>340</v>
      </c>
      <c r="F34" s="148" t="s">
        <v>350</v>
      </c>
      <c r="G34" s="148" t="s">
        <v>678</v>
      </c>
      <c r="H34" s="148" t="s">
        <v>675</v>
      </c>
      <c r="I34" s="148" t="s">
        <v>678</v>
      </c>
      <c r="J34" s="148" t="s">
        <v>682</v>
      </c>
      <c r="K34" s="148" t="s">
        <v>675</v>
      </c>
      <c r="L34" s="148" t="s">
        <v>675</v>
      </c>
      <c r="M34" s="148" t="s">
        <v>680</v>
      </c>
      <c r="N34" s="148" t="s">
        <v>682</v>
      </c>
      <c r="O34" s="148" t="s">
        <v>690</v>
      </c>
      <c r="P34" s="148" t="s">
        <v>1093</v>
      </c>
      <c r="Q34" s="148" t="s">
        <v>693</v>
      </c>
      <c r="R34" s="148" t="s">
        <v>678</v>
      </c>
      <c r="T34" s="150">
        <f>IFERROR(INDEX('Legend and scoring'!$I$4:$I$8,MATCH('MCA project &lt;= 5 years duration'!G34,'Legend and scoring'!$H$4:$H$8,0),1),0)</f>
        <v>2</v>
      </c>
      <c r="U34" s="150">
        <f>IFERROR(INDEX('Legend and scoring'!$I$4:$I$8,MATCH('MCA project &lt;= 5 years duration'!H34,'Legend and scoring'!$H$4:$H$8,0),1),0)</f>
        <v>3</v>
      </c>
      <c r="V34" s="150">
        <f>IFERROR(INDEX('Legend and scoring'!$I$4:$I$8,MATCH('MCA project &lt;= 5 years duration'!I34,'Legend and scoring'!$H$4:$H$8,0),1),0)</f>
        <v>2</v>
      </c>
      <c r="W34" s="150">
        <f>IFERROR(INDEX('Legend and scoring'!$I$19:$I$23,MATCH('MCA project &lt;= 5 years duration'!J34,'Legend and scoring'!$H$19:$H$23,0),1),0)</f>
        <v>1</v>
      </c>
      <c r="X34" s="150">
        <f>IFERROR(INDEX('Legend and scoring'!$I$4:$I$8,MATCH('MCA project &lt;= 5 years duration'!K34,'Legend and scoring'!$H$4:$H$8,0),1),0)</f>
        <v>3</v>
      </c>
      <c r="Y34" s="150">
        <f>IFERROR(INDEX('Legend and scoring'!$I$10:$I$17,MATCH('MCA project &lt;= 5 years duration'!L34,'Legend and scoring'!$H$10:$H$17,0),1),0)</f>
        <v>3</v>
      </c>
      <c r="Z34" s="150">
        <f>IFERROR(INDEX('Legend and scoring'!$I$10:$I$17,MATCH('MCA project &lt;= 5 years duration'!M34,'Legend and scoring'!$H$10:$H$17,0),1),0)</f>
        <v>1</v>
      </c>
      <c r="AA34" s="157">
        <f>IFERROR(INDEX('Legend and scoring'!$I$25:$I$28,MATCH('MCA project &lt;= 5 years duration'!N34,'Legend and scoring'!$H$25:$H$28,0),1),0)</f>
        <v>1</v>
      </c>
      <c r="AB34" s="160"/>
      <c r="AC34" s="163">
        <f t="shared" si="4"/>
        <v>7</v>
      </c>
      <c r="AD34" s="164"/>
      <c r="AE34" s="163">
        <f t="shared" si="1"/>
        <v>6</v>
      </c>
      <c r="AF34" s="163">
        <f t="shared" si="5"/>
        <v>4</v>
      </c>
    </row>
    <row r="35" spans="1:32" s="149" customFormat="1" ht="15" customHeight="1" x14ac:dyDescent="0.6">
      <c r="A35" s="144">
        <v>30</v>
      </c>
      <c r="B35" s="152" t="s">
        <v>359</v>
      </c>
      <c r="C35" s="148" t="s">
        <v>1131</v>
      </c>
      <c r="D35" s="383" t="s">
        <v>360</v>
      </c>
      <c r="E35" s="383" t="s">
        <v>361</v>
      </c>
      <c r="F35" s="148" t="s">
        <v>362</v>
      </c>
      <c r="G35" s="148" t="s">
        <v>678</v>
      </c>
      <c r="H35" s="148" t="s">
        <v>678</v>
      </c>
      <c r="I35" s="148" t="s">
        <v>678</v>
      </c>
      <c r="J35" s="148" t="s">
        <v>682</v>
      </c>
      <c r="K35" s="148" t="s">
        <v>680</v>
      </c>
      <c r="L35" s="148" t="s">
        <v>678</v>
      </c>
      <c r="M35" s="148" t="s">
        <v>680</v>
      </c>
      <c r="N35" s="148" t="s">
        <v>283</v>
      </c>
      <c r="O35" s="148" t="s">
        <v>924</v>
      </c>
      <c r="P35" s="148" t="s">
        <v>867</v>
      </c>
      <c r="Q35" s="148" t="s">
        <v>693</v>
      </c>
      <c r="R35" s="148" t="s">
        <v>678</v>
      </c>
      <c r="T35" s="150">
        <f>IFERROR(INDEX('Legend and scoring'!$I$4:$I$8,MATCH('MCA project &lt;= 5 years duration'!G35,'Legend and scoring'!$H$4:$H$8,0),1),0)</f>
        <v>2</v>
      </c>
      <c r="U35" s="150">
        <f>IFERROR(INDEX('Legend and scoring'!$I$4:$I$8,MATCH('MCA project &lt;= 5 years duration'!H35,'Legend and scoring'!$H$4:$H$8,0),1),0)</f>
        <v>2</v>
      </c>
      <c r="V35" s="150">
        <f>IFERROR(INDEX('Legend and scoring'!$I$4:$I$8,MATCH('MCA project &lt;= 5 years duration'!I35,'Legend and scoring'!$H$4:$H$8,0),1),0)</f>
        <v>2</v>
      </c>
      <c r="W35" s="150">
        <f>IFERROR(INDEX('Legend and scoring'!$I$19:$I$23,MATCH('MCA project &lt;= 5 years duration'!J35,'Legend and scoring'!$H$19:$H$23,0),1),0)</f>
        <v>1</v>
      </c>
      <c r="X35" s="150">
        <f>IFERROR(INDEX('Legend and scoring'!$I$4:$I$8,MATCH('MCA project &lt;= 5 years duration'!K35,'Legend and scoring'!$H$4:$H$8,0),1),0)</f>
        <v>1</v>
      </c>
      <c r="Y35" s="150">
        <f>IFERROR(INDEX('Legend and scoring'!$I$10:$I$17,MATCH('MCA project &lt;= 5 years duration'!L35,'Legend and scoring'!$H$10:$H$17,0),1),0)</f>
        <v>2</v>
      </c>
      <c r="Z35" s="150">
        <f>IFERROR(INDEX('Legend and scoring'!$I$10:$I$17,MATCH('MCA project &lt;= 5 years duration'!M35,'Legend and scoring'!$H$10:$H$17,0),1),0)</f>
        <v>1</v>
      </c>
      <c r="AA35" s="157">
        <f>IFERROR(INDEX('Legend and scoring'!$I$25:$I$28,MATCH('MCA project &lt;= 5 years duration'!N35,'Legend and scoring'!$H$25:$H$28,0),1),0)</f>
        <v>1</v>
      </c>
      <c r="AB35" s="160"/>
      <c r="AC35" s="163">
        <f t="shared" si="4"/>
        <v>6</v>
      </c>
      <c r="AD35" s="164"/>
      <c r="AE35" s="163">
        <f t="shared" si="1"/>
        <v>9</v>
      </c>
      <c r="AF35" s="163">
        <f t="shared" si="5"/>
        <v>5</v>
      </c>
    </row>
    <row r="36" spans="1:32" s="149" customFormat="1" ht="15" customHeight="1" x14ac:dyDescent="0.6">
      <c r="A36" s="144">
        <v>31</v>
      </c>
      <c r="B36" s="152" t="s">
        <v>367</v>
      </c>
      <c r="C36" s="148" t="s">
        <v>1144</v>
      </c>
      <c r="D36" s="383" t="s">
        <v>368</v>
      </c>
      <c r="E36" s="383" t="s">
        <v>361</v>
      </c>
      <c r="F36" s="148" t="s">
        <v>369</v>
      </c>
      <c r="G36" s="148" t="s">
        <v>678</v>
      </c>
      <c r="H36" s="148" t="s">
        <v>678</v>
      </c>
      <c r="I36" s="148" t="s">
        <v>678</v>
      </c>
      <c r="J36" s="148" t="s">
        <v>682</v>
      </c>
      <c r="K36" s="148" t="s">
        <v>680</v>
      </c>
      <c r="L36" s="148" t="s">
        <v>678</v>
      </c>
      <c r="M36" s="148" t="s">
        <v>680</v>
      </c>
      <c r="N36" s="148" t="s">
        <v>680</v>
      </c>
      <c r="O36" s="148" t="s">
        <v>924</v>
      </c>
      <c r="P36" s="148" t="s">
        <v>867</v>
      </c>
      <c r="Q36" s="148" t="s">
        <v>693</v>
      </c>
      <c r="R36" s="148" t="s">
        <v>678</v>
      </c>
      <c r="T36" s="150">
        <f>IFERROR(INDEX('Legend and scoring'!$I$4:$I$8,MATCH('MCA project &lt;= 5 years duration'!G36,'Legend and scoring'!$H$4:$H$8,0),1),0)</f>
        <v>2</v>
      </c>
      <c r="U36" s="150">
        <f>IFERROR(INDEX('Legend and scoring'!$I$4:$I$8,MATCH('MCA project &lt;= 5 years duration'!H36,'Legend and scoring'!$H$4:$H$8,0),1),0)</f>
        <v>2</v>
      </c>
      <c r="V36" s="150">
        <f>IFERROR(INDEX('Legend and scoring'!$I$4:$I$8,MATCH('MCA project &lt;= 5 years duration'!I36,'Legend and scoring'!$H$4:$H$8,0),1),0)</f>
        <v>2</v>
      </c>
      <c r="W36" s="150">
        <f>IFERROR(INDEX('Legend and scoring'!$I$19:$I$23,MATCH('MCA project &lt;= 5 years duration'!J36,'Legend and scoring'!$H$19:$H$23,0),1),0)</f>
        <v>1</v>
      </c>
      <c r="X36" s="150">
        <f>IFERROR(INDEX('Legend and scoring'!$I$4:$I$8,MATCH('MCA project &lt;= 5 years duration'!K36,'Legend and scoring'!$H$4:$H$8,0),1),0)</f>
        <v>1</v>
      </c>
      <c r="Y36" s="150">
        <f>IFERROR(INDEX('Legend and scoring'!$I$10:$I$17,MATCH('MCA project &lt;= 5 years duration'!L36,'Legend and scoring'!$H$10:$H$17,0),1),0)</f>
        <v>2</v>
      </c>
      <c r="Z36" s="150">
        <f>IFERROR(INDEX('Legend and scoring'!$I$10:$I$17,MATCH('MCA project &lt;= 5 years duration'!M36,'Legend and scoring'!$H$10:$H$17,0),1),0)</f>
        <v>1</v>
      </c>
      <c r="AA36" s="157">
        <f>IFERROR(INDEX('Legend and scoring'!$I$25:$I$28,MATCH('MCA project &lt;= 5 years duration'!N36,'Legend and scoring'!$H$25:$H$28,0),1),0)</f>
        <v>1.5</v>
      </c>
      <c r="AB36" s="160"/>
      <c r="AC36" s="163">
        <f t="shared" si="4"/>
        <v>6</v>
      </c>
      <c r="AD36" s="164"/>
      <c r="AE36" s="163">
        <f t="shared" si="1"/>
        <v>9</v>
      </c>
      <c r="AF36" s="163">
        <f t="shared" si="5"/>
        <v>5</v>
      </c>
    </row>
    <row r="37" spans="1:32" s="149" customFormat="1" ht="15" customHeight="1" x14ac:dyDescent="0.6">
      <c r="A37" s="144">
        <v>32</v>
      </c>
      <c r="B37" s="152" t="s">
        <v>372</v>
      </c>
      <c r="C37" s="148" t="s">
        <v>1148</v>
      </c>
      <c r="D37" s="383" t="s">
        <v>360</v>
      </c>
      <c r="E37" s="383" t="s">
        <v>373</v>
      </c>
      <c r="F37" s="148" t="s">
        <v>374</v>
      </c>
      <c r="G37" s="148" t="s">
        <v>680</v>
      </c>
      <c r="H37" s="148" t="s">
        <v>680</v>
      </c>
      <c r="I37" s="148" t="s">
        <v>675</v>
      </c>
      <c r="J37" s="148" t="s">
        <v>682</v>
      </c>
      <c r="K37" s="148" t="s">
        <v>678</v>
      </c>
      <c r="L37" s="148" t="s">
        <v>678</v>
      </c>
      <c r="M37" s="148" t="s">
        <v>678</v>
      </c>
      <c r="N37" s="148" t="s">
        <v>680</v>
      </c>
      <c r="O37" s="148" t="s">
        <v>690</v>
      </c>
      <c r="P37" s="148" t="s">
        <v>1093</v>
      </c>
      <c r="Q37" s="148" t="s">
        <v>693</v>
      </c>
      <c r="R37" s="148" t="s">
        <v>675</v>
      </c>
      <c r="T37" s="150">
        <f>IFERROR(INDEX('Legend and scoring'!$I$4:$I$8,MATCH('MCA project &lt;= 5 years duration'!G37,'Legend and scoring'!$H$4:$H$8,0),1),0)</f>
        <v>1</v>
      </c>
      <c r="U37" s="150">
        <f>IFERROR(INDEX('Legend and scoring'!$I$4:$I$8,MATCH('MCA project &lt;= 5 years duration'!H37,'Legend and scoring'!$H$4:$H$8,0),1),0)</f>
        <v>1</v>
      </c>
      <c r="V37" s="150">
        <f>IFERROR(INDEX('Legend and scoring'!$I$4:$I$8,MATCH('MCA project &lt;= 5 years duration'!I37,'Legend and scoring'!$H$4:$H$8,0),1),0)</f>
        <v>3</v>
      </c>
      <c r="W37" s="150">
        <f>IFERROR(INDEX('Legend and scoring'!$I$19:$I$23,MATCH('MCA project &lt;= 5 years duration'!J37,'Legend and scoring'!$H$19:$H$23,0),1),0)</f>
        <v>1</v>
      </c>
      <c r="X37" s="150">
        <f>IFERROR(INDEX('Legend and scoring'!$I$4:$I$8,MATCH('MCA project &lt;= 5 years duration'!K37,'Legend and scoring'!$H$4:$H$8,0),1),0)</f>
        <v>2</v>
      </c>
      <c r="Y37" s="150">
        <f>IFERROR(INDEX('Legend and scoring'!$I$10:$I$17,MATCH('MCA project &lt;= 5 years duration'!L37,'Legend and scoring'!$H$10:$H$17,0),1),0)</f>
        <v>2</v>
      </c>
      <c r="Z37" s="150">
        <f>IFERROR(INDEX('Legend and scoring'!$I$10:$I$17,MATCH('MCA project &lt;= 5 years duration'!M37,'Legend and scoring'!$H$10:$H$17,0),1),0)</f>
        <v>2</v>
      </c>
      <c r="AA37" s="157">
        <f>IFERROR(INDEX('Legend and scoring'!$I$25:$I$28,MATCH('MCA project &lt;= 5 years duration'!N37,'Legend and scoring'!$H$25:$H$28,0),1),0)</f>
        <v>1.5</v>
      </c>
      <c r="AB37" s="160"/>
      <c r="AC37" s="163">
        <f t="shared" si="4"/>
        <v>5</v>
      </c>
      <c r="AD37" s="164"/>
      <c r="AE37" s="163">
        <f t="shared" si="1"/>
        <v>20</v>
      </c>
      <c r="AF37" s="163">
        <f t="shared" si="5"/>
        <v>8</v>
      </c>
    </row>
    <row r="38" spans="1:32" s="149" customFormat="1" ht="15" customHeight="1" x14ac:dyDescent="0.6">
      <c r="A38" s="144">
        <v>33</v>
      </c>
      <c r="B38" s="152" t="s">
        <v>378</v>
      </c>
      <c r="C38" s="148" t="s">
        <v>1164</v>
      </c>
      <c r="D38" s="383" t="s">
        <v>368</v>
      </c>
      <c r="E38" s="383" t="s">
        <v>373</v>
      </c>
      <c r="F38" s="148" t="s">
        <v>374</v>
      </c>
      <c r="G38" s="148" t="s">
        <v>678</v>
      </c>
      <c r="H38" s="148" t="s">
        <v>680</v>
      </c>
      <c r="I38" s="148" t="s">
        <v>675</v>
      </c>
      <c r="J38" s="148" t="s">
        <v>682</v>
      </c>
      <c r="K38" s="148" t="s">
        <v>675</v>
      </c>
      <c r="L38" s="148" t="s">
        <v>678</v>
      </c>
      <c r="M38" s="148" t="s">
        <v>678</v>
      </c>
      <c r="N38" s="148" t="s">
        <v>680</v>
      </c>
      <c r="O38" s="148" t="s">
        <v>690</v>
      </c>
      <c r="P38" s="148" t="s">
        <v>1093</v>
      </c>
      <c r="Q38" s="148" t="s">
        <v>693</v>
      </c>
      <c r="R38" s="148" t="s">
        <v>675</v>
      </c>
      <c r="T38" s="150">
        <f>IFERROR(INDEX('Legend and scoring'!$I$4:$I$8,MATCH('MCA project &lt;= 5 years duration'!G38,'Legend and scoring'!$H$4:$H$8,0),1),0)</f>
        <v>2</v>
      </c>
      <c r="U38" s="150">
        <f>IFERROR(INDEX('Legend and scoring'!$I$4:$I$8,MATCH('MCA project &lt;= 5 years duration'!H38,'Legend and scoring'!$H$4:$H$8,0),1),0)</f>
        <v>1</v>
      </c>
      <c r="V38" s="150">
        <f>IFERROR(INDEX('Legend and scoring'!$I$4:$I$8,MATCH('MCA project &lt;= 5 years duration'!I38,'Legend and scoring'!$H$4:$H$8,0),1),0)</f>
        <v>3</v>
      </c>
      <c r="W38" s="150">
        <f>IFERROR(INDEX('Legend and scoring'!$I$19:$I$23,MATCH('MCA project &lt;= 5 years duration'!J38,'Legend and scoring'!$H$19:$H$23,0),1),0)</f>
        <v>1</v>
      </c>
      <c r="X38" s="150">
        <f>IFERROR(INDEX('Legend and scoring'!$I$4:$I$8,MATCH('MCA project &lt;= 5 years duration'!K38,'Legend and scoring'!$H$4:$H$8,0),1),0)</f>
        <v>3</v>
      </c>
      <c r="Y38" s="150">
        <f>IFERROR(INDEX('Legend and scoring'!$I$10:$I$17,MATCH('MCA project &lt;= 5 years duration'!L38,'Legend and scoring'!$H$10:$H$17,0),1),0)</f>
        <v>2</v>
      </c>
      <c r="Z38" s="150">
        <f>IFERROR(INDEX('Legend and scoring'!$I$10:$I$17,MATCH('MCA project &lt;= 5 years duration'!M38,'Legend and scoring'!$H$10:$H$17,0),1),0)</f>
        <v>2</v>
      </c>
      <c r="AA38" s="157">
        <f>IFERROR(INDEX('Legend and scoring'!$I$25:$I$28,MATCH('MCA project &lt;= 5 years duration'!N38,'Legend and scoring'!$H$25:$H$28,0),1),0)</f>
        <v>1.5</v>
      </c>
      <c r="AB38" s="160"/>
      <c r="AC38" s="163">
        <f t="shared" si="4"/>
        <v>6</v>
      </c>
      <c r="AD38" s="164"/>
      <c r="AE38" s="163">
        <f t="shared" si="1"/>
        <v>9</v>
      </c>
      <c r="AF38" s="163">
        <f t="shared" si="5"/>
        <v>5</v>
      </c>
    </row>
    <row r="39" spans="1:32" s="149" customFormat="1" ht="15" customHeight="1" x14ac:dyDescent="0.6">
      <c r="A39" s="144">
        <v>34</v>
      </c>
      <c r="B39" s="152" t="s">
        <v>380</v>
      </c>
      <c r="C39" s="148" t="s">
        <v>1175</v>
      </c>
      <c r="D39" s="383" t="s">
        <v>360</v>
      </c>
      <c r="E39" s="383" t="s">
        <v>381</v>
      </c>
      <c r="F39" s="148" t="s">
        <v>382</v>
      </c>
      <c r="G39" s="148" t="s">
        <v>678</v>
      </c>
      <c r="H39" s="148" t="s">
        <v>678</v>
      </c>
      <c r="I39" s="148" t="s">
        <v>682</v>
      </c>
      <c r="J39" s="148" t="s">
        <v>682</v>
      </c>
      <c r="K39" s="148" t="s">
        <v>680</v>
      </c>
      <c r="L39" s="148" t="s">
        <v>680</v>
      </c>
      <c r="M39" s="148" t="s">
        <v>678</v>
      </c>
      <c r="N39" s="148" t="s">
        <v>283</v>
      </c>
      <c r="O39" s="148" t="s">
        <v>690</v>
      </c>
      <c r="P39" s="148" t="s">
        <v>789</v>
      </c>
      <c r="Q39" s="148" t="s">
        <v>693</v>
      </c>
      <c r="R39" s="166" t="s">
        <v>675</v>
      </c>
      <c r="T39" s="150">
        <f>IFERROR(INDEX('Legend and scoring'!$I$4:$I$8,MATCH('MCA project &lt;= 5 years duration'!G39,'Legend and scoring'!$H$4:$H$8,0),1),0)</f>
        <v>2</v>
      </c>
      <c r="U39" s="150">
        <f>IFERROR(INDEX('Legend and scoring'!$I$4:$I$8,MATCH('MCA project &lt;= 5 years duration'!H39,'Legend and scoring'!$H$4:$H$8,0),1),0)</f>
        <v>2</v>
      </c>
      <c r="V39" s="150">
        <f>IFERROR(INDEX('Legend and scoring'!$I$4:$I$8,MATCH('MCA project &lt;= 5 years duration'!I39,'Legend and scoring'!$H$4:$H$8,0),1),0)</f>
        <v>0</v>
      </c>
      <c r="W39" s="150">
        <f>IFERROR(INDEX('Legend and scoring'!$I$19:$I$23,MATCH('MCA project &lt;= 5 years duration'!J39,'Legend and scoring'!$H$19:$H$23,0),1),0)</f>
        <v>1</v>
      </c>
      <c r="X39" s="150">
        <f>IFERROR(INDEX('Legend and scoring'!$I$4:$I$8,MATCH('MCA project &lt;= 5 years duration'!K39,'Legend and scoring'!$H$4:$H$8,0),1),0)</f>
        <v>1</v>
      </c>
      <c r="Y39" s="150">
        <f>IFERROR(INDEX('Legend and scoring'!$I$10:$I$17,MATCH('MCA project &lt;= 5 years duration'!L39,'Legend and scoring'!$H$10:$H$17,0),1),0)</f>
        <v>1</v>
      </c>
      <c r="Z39" s="150">
        <f>IFERROR(INDEX('Legend and scoring'!$I$10:$I$17,MATCH('MCA project &lt;= 5 years duration'!M39,'Legend and scoring'!$H$10:$H$17,0),1),0)</f>
        <v>2</v>
      </c>
      <c r="AA39" s="157">
        <f>IFERROR(INDEX('Legend and scoring'!$I$25:$I$28,MATCH('MCA project &lt;= 5 years duration'!N39,'Legend and scoring'!$H$25:$H$28,0),1),0)</f>
        <v>1</v>
      </c>
      <c r="AB39" s="160"/>
      <c r="AC39" s="163">
        <f t="shared" si="4"/>
        <v>4</v>
      </c>
      <c r="AD39" s="164"/>
      <c r="AE39" s="163">
        <f t="shared" ref="AE39:AE59" si="6">RANK(AC39,AC$7:AC$59)</f>
        <v>28</v>
      </c>
      <c r="AF39" s="163">
        <f t="shared" si="5"/>
        <v>12</v>
      </c>
    </row>
    <row r="40" spans="1:32" s="149" customFormat="1" ht="15" customHeight="1" x14ac:dyDescent="0.6">
      <c r="A40" s="144">
        <v>35</v>
      </c>
      <c r="B40" s="153" t="s">
        <v>384</v>
      </c>
      <c r="C40" s="148" t="s">
        <v>1196</v>
      </c>
      <c r="D40" s="383" t="s">
        <v>385</v>
      </c>
      <c r="E40" s="383" t="s">
        <v>386</v>
      </c>
      <c r="F40" s="148" t="s">
        <v>387</v>
      </c>
      <c r="G40" s="148" t="s">
        <v>675</v>
      </c>
      <c r="H40" s="148" t="s">
        <v>680</v>
      </c>
      <c r="I40" s="148" t="s">
        <v>680</v>
      </c>
      <c r="J40" s="148" t="s">
        <v>935</v>
      </c>
      <c r="K40" s="148" t="s">
        <v>675</v>
      </c>
      <c r="L40" s="148" t="s">
        <v>680</v>
      </c>
      <c r="M40" s="148" t="s">
        <v>678</v>
      </c>
      <c r="N40" s="148" t="s">
        <v>680</v>
      </c>
      <c r="O40" s="148" t="s">
        <v>690</v>
      </c>
      <c r="P40" s="148" t="s">
        <v>867</v>
      </c>
      <c r="Q40" s="148" t="s">
        <v>693</v>
      </c>
      <c r="R40" s="148" t="s">
        <v>680</v>
      </c>
      <c r="T40" s="150">
        <f>IFERROR(INDEX('Legend and scoring'!$I$4:$I$8,MATCH('MCA project &lt;= 5 years duration'!G40,'Legend and scoring'!$H$4:$H$8,0),1),0)</f>
        <v>3</v>
      </c>
      <c r="U40" s="150">
        <f>IFERROR(INDEX('Legend and scoring'!$I$4:$I$8,MATCH('MCA project &lt;= 5 years duration'!H40,'Legend and scoring'!$H$4:$H$8,0),1),0)</f>
        <v>1</v>
      </c>
      <c r="V40" s="150">
        <f>IFERROR(INDEX('Legend and scoring'!$I$4:$I$8,MATCH('MCA project &lt;= 5 years duration'!I40,'Legend and scoring'!$H$4:$H$8,0),1),0)</f>
        <v>1</v>
      </c>
      <c r="W40" s="150">
        <f>IFERROR(INDEX('Legend and scoring'!$I$19:$I$23,MATCH('MCA project &lt;= 5 years duration'!J40,'Legend and scoring'!$H$19:$H$23,0),1),0)</f>
        <v>0.5</v>
      </c>
      <c r="X40" s="150">
        <f>IFERROR(INDEX('Legend and scoring'!$I$4:$I$8,MATCH('MCA project &lt;= 5 years duration'!K40,'Legend and scoring'!$H$4:$H$8,0),1),0)</f>
        <v>3</v>
      </c>
      <c r="Y40" s="150">
        <f>IFERROR(INDEX('Legend and scoring'!$I$10:$I$17,MATCH('MCA project &lt;= 5 years duration'!L40,'Legend and scoring'!$H$10:$H$17,0),1),0)</f>
        <v>1</v>
      </c>
      <c r="Z40" s="150">
        <f>IFERROR(INDEX('Legend and scoring'!$I$10:$I$17,MATCH('MCA project &lt;= 5 years duration'!M40,'Legend and scoring'!$H$10:$H$17,0),1),0)</f>
        <v>2</v>
      </c>
      <c r="AA40" s="157">
        <f>IFERROR(INDEX('Legend and scoring'!$I$25:$I$28,MATCH('MCA project &lt;= 5 years duration'!N40,'Legend and scoring'!$H$25:$H$28,0),1),0)</f>
        <v>1.5</v>
      </c>
      <c r="AB40" s="160"/>
      <c r="AC40" s="163">
        <f t="shared" si="4"/>
        <v>2.5</v>
      </c>
      <c r="AD40" s="164"/>
      <c r="AE40" s="163">
        <f t="shared" si="6"/>
        <v>36</v>
      </c>
      <c r="AF40" s="163">
        <f t="shared" si="5"/>
        <v>17</v>
      </c>
    </row>
    <row r="41" spans="1:32" s="149" customFormat="1" ht="15" customHeight="1" x14ac:dyDescent="0.6">
      <c r="A41" s="144">
        <v>36</v>
      </c>
      <c r="B41" s="153" t="s">
        <v>393</v>
      </c>
      <c r="C41" s="148" t="s">
        <v>1211</v>
      </c>
      <c r="D41" s="383" t="s">
        <v>360</v>
      </c>
      <c r="E41" s="383" t="s">
        <v>394</v>
      </c>
      <c r="F41" s="148" t="s">
        <v>1212</v>
      </c>
      <c r="G41" s="148" t="s">
        <v>680</v>
      </c>
      <c r="H41" s="148" t="s">
        <v>680</v>
      </c>
      <c r="I41" s="148" t="s">
        <v>675</v>
      </c>
      <c r="J41" s="148" t="s">
        <v>709</v>
      </c>
      <c r="K41" s="148" t="s">
        <v>680</v>
      </c>
      <c r="L41" s="148" t="s">
        <v>680</v>
      </c>
      <c r="M41" s="148" t="s">
        <v>678</v>
      </c>
      <c r="N41" s="148" t="s">
        <v>682</v>
      </c>
      <c r="O41" s="148" t="s">
        <v>924</v>
      </c>
      <c r="P41" s="148" t="s">
        <v>867</v>
      </c>
      <c r="Q41" s="148" t="s">
        <v>693</v>
      </c>
      <c r="R41" s="148" t="s">
        <v>680</v>
      </c>
      <c r="T41" s="150">
        <f>IFERROR(INDEX('Legend and scoring'!$I$4:$I$8,MATCH('MCA project &lt;= 5 years duration'!G41,'Legend and scoring'!$H$4:$H$8,0),1),0)</f>
        <v>1</v>
      </c>
      <c r="U41" s="150">
        <f>IFERROR(INDEX('Legend and scoring'!$I$4:$I$8,MATCH('MCA project &lt;= 5 years duration'!H41,'Legend and scoring'!$H$4:$H$8,0),1),0)</f>
        <v>1</v>
      </c>
      <c r="V41" s="150">
        <f>IFERROR(INDEX('Legend and scoring'!$I$4:$I$8,MATCH('MCA project &lt;= 5 years duration'!I41,'Legend and scoring'!$H$4:$H$8,0),1),0)</f>
        <v>3</v>
      </c>
      <c r="W41" s="150">
        <f>IFERROR(INDEX('Legend and scoring'!$I$19:$I$23,MATCH('MCA project &lt;= 5 years duration'!J41,'Legend and scoring'!$H$19:$H$23,0),1),0)</f>
        <v>0.75</v>
      </c>
      <c r="X41" s="150">
        <f>IFERROR(INDEX('Legend and scoring'!$I$4:$I$8,MATCH('MCA project &lt;= 5 years duration'!K41,'Legend and scoring'!$H$4:$H$8,0),1),0)</f>
        <v>1</v>
      </c>
      <c r="Y41" s="150">
        <f>IFERROR(INDEX('Legend and scoring'!$I$10:$I$17,MATCH('MCA project &lt;= 5 years duration'!L41,'Legend and scoring'!$H$10:$H$17,0),1),0)</f>
        <v>1</v>
      </c>
      <c r="Z41" s="150">
        <f>IFERROR(INDEX('Legend and scoring'!$I$10:$I$17,MATCH('MCA project &lt;= 5 years duration'!M41,'Legend and scoring'!$H$10:$H$17,0),1),0)</f>
        <v>2</v>
      </c>
      <c r="AA41" s="157">
        <f>IFERROR(INDEX('Legend and scoring'!$I$25:$I$28,MATCH('MCA project &lt;= 5 years duration'!N41,'Legend and scoring'!$H$25:$H$28,0),1),0)</f>
        <v>1</v>
      </c>
      <c r="AB41" s="160"/>
      <c r="AC41" s="163">
        <f t="shared" si="4"/>
        <v>3.75</v>
      </c>
      <c r="AD41" s="164"/>
      <c r="AE41" s="163">
        <f t="shared" si="6"/>
        <v>30</v>
      </c>
      <c r="AF41" s="163">
        <f t="shared" si="5"/>
        <v>14</v>
      </c>
    </row>
    <row r="42" spans="1:32" s="149" customFormat="1" ht="15" customHeight="1" x14ac:dyDescent="0.6">
      <c r="A42" s="144">
        <v>37</v>
      </c>
      <c r="B42" s="153" t="s">
        <v>398</v>
      </c>
      <c r="C42" s="148" t="s">
        <v>1227</v>
      </c>
      <c r="D42" s="383" t="s">
        <v>368</v>
      </c>
      <c r="E42" s="383" t="s">
        <v>394</v>
      </c>
      <c r="F42" s="148" t="s">
        <v>1212</v>
      </c>
      <c r="G42" s="148" t="s">
        <v>680</v>
      </c>
      <c r="H42" s="148" t="s">
        <v>680</v>
      </c>
      <c r="I42" s="148" t="s">
        <v>678</v>
      </c>
      <c r="J42" s="148" t="s">
        <v>709</v>
      </c>
      <c r="K42" s="148" t="s">
        <v>678</v>
      </c>
      <c r="L42" s="148" t="s">
        <v>283</v>
      </c>
      <c r="M42" s="148" t="s">
        <v>678</v>
      </c>
      <c r="N42" s="148" t="s">
        <v>682</v>
      </c>
      <c r="O42" s="148" t="s">
        <v>924</v>
      </c>
      <c r="P42" s="148" t="s">
        <v>867</v>
      </c>
      <c r="Q42" s="148" t="s">
        <v>693</v>
      </c>
      <c r="R42" s="148" t="s">
        <v>680</v>
      </c>
      <c r="T42" s="150">
        <f>IFERROR(INDEX('Legend and scoring'!$I$4:$I$8,MATCH('MCA project &lt;= 5 years duration'!G42,'Legend and scoring'!$H$4:$H$8,0),1),0)</f>
        <v>1</v>
      </c>
      <c r="U42" s="150">
        <f>IFERROR(INDEX('Legend and scoring'!$I$4:$I$8,MATCH('MCA project &lt;= 5 years duration'!H42,'Legend and scoring'!$H$4:$H$8,0),1),0)</f>
        <v>1</v>
      </c>
      <c r="V42" s="150">
        <f>IFERROR(INDEX('Legend and scoring'!$I$4:$I$8,MATCH('MCA project &lt;= 5 years duration'!I42,'Legend and scoring'!$H$4:$H$8,0),1),0)</f>
        <v>2</v>
      </c>
      <c r="W42" s="150">
        <f>IFERROR(INDEX('Legend and scoring'!$I$19:$I$23,MATCH('MCA project &lt;= 5 years duration'!J42,'Legend and scoring'!$H$19:$H$23,0),1),0)</f>
        <v>0.75</v>
      </c>
      <c r="X42" s="150">
        <f>IFERROR(INDEX('Legend and scoring'!$I$4:$I$8,MATCH('MCA project &lt;= 5 years duration'!K42,'Legend and scoring'!$H$4:$H$8,0),1),0)</f>
        <v>2</v>
      </c>
      <c r="Y42" s="150">
        <f>IFERROR(INDEX('Legend and scoring'!$I$10:$I$17,MATCH('MCA project &lt;= 5 years duration'!L42,'Legend and scoring'!$H$10:$H$17,0),1),0)</f>
        <v>-1</v>
      </c>
      <c r="Z42" s="150">
        <f>IFERROR(INDEX('Legend and scoring'!$I$10:$I$17,MATCH('MCA project &lt;= 5 years duration'!M42,'Legend and scoring'!$H$10:$H$17,0),1),0)</f>
        <v>2</v>
      </c>
      <c r="AA42" s="157">
        <f>IFERROR(INDEX('Legend and scoring'!$I$25:$I$28,MATCH('MCA project &lt;= 5 years duration'!N42,'Legend and scoring'!$H$25:$H$28,0),1),0)</f>
        <v>1</v>
      </c>
      <c r="AB42" s="160"/>
      <c r="AC42" s="163">
        <f t="shared" si="4"/>
        <v>3</v>
      </c>
      <c r="AD42" s="164"/>
      <c r="AE42" s="163">
        <f t="shared" si="6"/>
        <v>32</v>
      </c>
      <c r="AF42" s="163">
        <f t="shared" si="5"/>
        <v>16</v>
      </c>
    </row>
    <row r="43" spans="1:32" s="149" customFormat="1" ht="15" customHeight="1" x14ac:dyDescent="0.6">
      <c r="A43" s="144">
        <v>39</v>
      </c>
      <c r="B43" s="152" t="s">
        <v>405</v>
      </c>
      <c r="C43" s="148" t="s">
        <v>1249</v>
      </c>
      <c r="D43" s="383" t="s">
        <v>368</v>
      </c>
      <c r="E43" s="383" t="s">
        <v>400</v>
      </c>
      <c r="F43" s="148" t="s">
        <v>406</v>
      </c>
      <c r="G43" s="148" t="s">
        <v>675</v>
      </c>
      <c r="H43" s="148" t="s">
        <v>682</v>
      </c>
      <c r="I43" s="148" t="s">
        <v>678</v>
      </c>
      <c r="J43" s="148" t="s">
        <v>709</v>
      </c>
      <c r="K43" s="148" t="s">
        <v>678</v>
      </c>
      <c r="L43" s="148" t="s">
        <v>682</v>
      </c>
      <c r="M43" s="148" t="s">
        <v>682</v>
      </c>
      <c r="N43" s="148" t="s">
        <v>682</v>
      </c>
      <c r="O43" s="148" t="s">
        <v>690</v>
      </c>
      <c r="P43" s="148" t="s">
        <v>867</v>
      </c>
      <c r="Q43" s="148" t="s">
        <v>693</v>
      </c>
      <c r="R43" s="148" t="s">
        <v>680</v>
      </c>
      <c r="T43" s="150">
        <f>IFERROR(INDEX('Legend and scoring'!$I$4:$I$8,MATCH('MCA project &lt;= 5 years duration'!G43,'Legend and scoring'!$H$4:$H$8,0),1),0)</f>
        <v>3</v>
      </c>
      <c r="U43" s="150">
        <f>IFERROR(INDEX('Legend and scoring'!$I$4:$I$8,MATCH('MCA project &lt;= 5 years duration'!H43,'Legend and scoring'!$H$4:$H$8,0),1),0)</f>
        <v>0</v>
      </c>
      <c r="V43" s="150">
        <f>IFERROR(INDEX('Legend and scoring'!$I$4:$I$8,MATCH('MCA project &lt;= 5 years duration'!I43,'Legend and scoring'!$H$4:$H$8,0),1),0)</f>
        <v>2</v>
      </c>
      <c r="W43" s="150">
        <f>IFERROR(INDEX('Legend and scoring'!$I$19:$I$23,MATCH('MCA project &lt;= 5 years duration'!J43,'Legend and scoring'!$H$19:$H$23,0),1),0)</f>
        <v>0.75</v>
      </c>
      <c r="X43" s="150">
        <f>IFERROR(INDEX('Legend and scoring'!$I$4:$I$8,MATCH('MCA project &lt;= 5 years duration'!K43,'Legend and scoring'!$H$4:$H$8,0),1),0)</f>
        <v>2</v>
      </c>
      <c r="Y43" s="150">
        <f>IFERROR(INDEX('Legend and scoring'!$I$10:$I$17,MATCH('MCA project &lt;= 5 years duration'!L43,'Legend and scoring'!$H$10:$H$17,0),1),0)</f>
        <v>0</v>
      </c>
      <c r="Z43" s="150">
        <f>IFERROR(INDEX('Legend and scoring'!$I$10:$I$17,MATCH('MCA project &lt;= 5 years duration'!M43,'Legend and scoring'!$H$10:$H$17,0),1),0)</f>
        <v>0</v>
      </c>
      <c r="AA43" s="157">
        <f>IFERROR(INDEX('Legend and scoring'!$I$25:$I$28,MATCH('MCA project &lt;= 5 years duration'!N43,'Legend and scoring'!$H$25:$H$28,0),1),0)</f>
        <v>1</v>
      </c>
      <c r="AB43" s="160"/>
      <c r="AC43" s="163">
        <f t="shared" si="4"/>
        <v>3.75</v>
      </c>
      <c r="AD43" s="164"/>
      <c r="AE43" s="163">
        <f t="shared" si="6"/>
        <v>30</v>
      </c>
      <c r="AF43" s="163">
        <f t="shared" si="5"/>
        <v>14</v>
      </c>
    </row>
    <row r="44" spans="1:32" s="149" customFormat="1" ht="15" customHeight="1" x14ac:dyDescent="0.6">
      <c r="A44" s="144">
        <v>40</v>
      </c>
      <c r="B44" s="152" t="s">
        <v>407</v>
      </c>
      <c r="C44" s="148" t="s">
        <v>1255</v>
      </c>
      <c r="D44" s="383" t="s">
        <v>360</v>
      </c>
      <c r="E44" s="383" t="s">
        <v>408</v>
      </c>
      <c r="F44" s="148" t="s">
        <v>409</v>
      </c>
      <c r="G44" s="148" t="s">
        <v>680</v>
      </c>
      <c r="H44" s="148" t="s">
        <v>682</v>
      </c>
      <c r="I44" s="148" t="s">
        <v>680</v>
      </c>
      <c r="J44" s="148" t="s">
        <v>709</v>
      </c>
      <c r="K44" s="148" t="s">
        <v>283</v>
      </c>
      <c r="L44" s="148" t="s">
        <v>680</v>
      </c>
      <c r="M44" s="148" t="s">
        <v>709</v>
      </c>
      <c r="N44" s="148" t="s">
        <v>682</v>
      </c>
      <c r="O44" s="148" t="s">
        <v>690</v>
      </c>
      <c r="P44" s="148" t="s">
        <v>867</v>
      </c>
      <c r="Q44" s="148" t="s">
        <v>693</v>
      </c>
      <c r="R44" s="148" t="s">
        <v>680</v>
      </c>
      <c r="T44" s="150">
        <f>IFERROR(INDEX('Legend and scoring'!$I$4:$I$8,MATCH('MCA project &lt;= 5 years duration'!G44,'Legend and scoring'!$H$4:$H$8,0),1),0)</f>
        <v>1</v>
      </c>
      <c r="U44" s="150">
        <f>IFERROR(INDEX('Legend and scoring'!$I$4:$I$8,MATCH('MCA project &lt;= 5 years duration'!H44,'Legend and scoring'!$H$4:$H$8,0),1),0)</f>
        <v>0</v>
      </c>
      <c r="V44" s="150">
        <f>IFERROR(INDEX('Legend and scoring'!$I$4:$I$8,MATCH('MCA project &lt;= 5 years duration'!I44,'Legend and scoring'!$H$4:$H$8,0),1),0)</f>
        <v>1</v>
      </c>
      <c r="W44" s="150">
        <f>IFERROR(INDEX('Legend and scoring'!$I$19:$I$23,MATCH('MCA project &lt;= 5 years duration'!J44,'Legend and scoring'!$H$19:$H$23,0),1),0)</f>
        <v>0.75</v>
      </c>
      <c r="X44" s="150">
        <f>IFERROR(INDEX('Legend and scoring'!$I$4:$I$8,MATCH('MCA project &lt;= 5 years duration'!K44,'Legend and scoring'!$H$4:$H$8,0),1),0)</f>
        <v>0</v>
      </c>
      <c r="Y44" s="150">
        <f>IFERROR(INDEX('Legend and scoring'!$I$10:$I$17,MATCH('MCA project &lt;= 5 years duration'!L44,'Legend and scoring'!$H$10:$H$17,0),1),0)</f>
        <v>1</v>
      </c>
      <c r="Z44" s="150">
        <f>IFERROR(INDEX('Legend and scoring'!$I$10:$I$17,MATCH('MCA project &lt;= 5 years duration'!M44,'Legend and scoring'!$H$10:$H$17,0),1),0)</f>
        <v>-1</v>
      </c>
      <c r="AA44" s="157">
        <f>IFERROR(INDEX('Legend and scoring'!$I$25:$I$28,MATCH('MCA project &lt;= 5 years duration'!N44,'Legend and scoring'!$H$25:$H$28,0),1),0)</f>
        <v>1</v>
      </c>
      <c r="AB44" s="160"/>
      <c r="AC44" s="163">
        <f t="shared" si="4"/>
        <v>1.5</v>
      </c>
      <c r="AD44" s="164"/>
      <c r="AE44" s="163">
        <f t="shared" si="6"/>
        <v>44</v>
      </c>
      <c r="AF44" s="163">
        <f t="shared" si="5"/>
        <v>21</v>
      </c>
    </row>
    <row r="45" spans="1:32" s="149" customFormat="1" ht="15" customHeight="1" x14ac:dyDescent="0.6">
      <c r="A45" s="144">
        <v>41</v>
      </c>
      <c r="B45" s="152" t="s">
        <v>413</v>
      </c>
      <c r="C45" s="148" t="s">
        <v>1269</v>
      </c>
      <c r="D45" s="383" t="s">
        <v>368</v>
      </c>
      <c r="E45" s="383" t="s">
        <v>414</v>
      </c>
      <c r="F45" s="148" t="s">
        <v>409</v>
      </c>
      <c r="G45" s="148" t="s">
        <v>680</v>
      </c>
      <c r="H45" s="148" t="s">
        <v>682</v>
      </c>
      <c r="I45" s="148" t="s">
        <v>680</v>
      </c>
      <c r="J45" s="148" t="s">
        <v>682</v>
      </c>
      <c r="K45" s="148" t="s">
        <v>283</v>
      </c>
      <c r="L45" s="148" t="s">
        <v>680</v>
      </c>
      <c r="M45" s="148" t="s">
        <v>709</v>
      </c>
      <c r="N45" s="148" t="s">
        <v>682</v>
      </c>
      <c r="O45" s="148" t="s">
        <v>690</v>
      </c>
      <c r="P45" s="148" t="s">
        <v>867</v>
      </c>
      <c r="Q45" s="148" t="s">
        <v>693</v>
      </c>
      <c r="R45" s="148" t="s">
        <v>680</v>
      </c>
      <c r="T45" s="150">
        <f>IFERROR(INDEX('Legend and scoring'!$I$4:$I$8,MATCH('MCA project &lt;= 5 years duration'!G45,'Legend and scoring'!$H$4:$H$8,0),1),0)</f>
        <v>1</v>
      </c>
      <c r="U45" s="150">
        <f>IFERROR(INDEX('Legend and scoring'!$I$4:$I$8,MATCH('MCA project &lt;= 5 years duration'!H45,'Legend and scoring'!$H$4:$H$8,0),1),0)</f>
        <v>0</v>
      </c>
      <c r="V45" s="150">
        <f>IFERROR(INDEX('Legend and scoring'!$I$4:$I$8,MATCH('MCA project &lt;= 5 years duration'!I45,'Legend and scoring'!$H$4:$H$8,0),1),0)</f>
        <v>1</v>
      </c>
      <c r="W45" s="150">
        <f>IFERROR(INDEX('Legend and scoring'!$I$19:$I$23,MATCH('MCA project &lt;= 5 years duration'!J45,'Legend and scoring'!$H$19:$H$23,0),1),0)</f>
        <v>1</v>
      </c>
      <c r="X45" s="150">
        <f>IFERROR(INDEX('Legend and scoring'!$I$4:$I$8,MATCH('MCA project &lt;= 5 years duration'!K45,'Legend and scoring'!$H$4:$H$8,0),1),0)</f>
        <v>0</v>
      </c>
      <c r="Y45" s="150">
        <f>IFERROR(INDEX('Legend and scoring'!$I$10:$I$17,MATCH('MCA project &lt;= 5 years duration'!L45,'Legend and scoring'!$H$10:$H$17,0),1),0)</f>
        <v>1</v>
      </c>
      <c r="Z45" s="150">
        <f>IFERROR(INDEX('Legend and scoring'!$I$10:$I$17,MATCH('MCA project &lt;= 5 years duration'!M45,'Legend and scoring'!$H$10:$H$17,0),1),0)</f>
        <v>-1</v>
      </c>
      <c r="AA45" s="157">
        <f>IFERROR(INDEX('Legend and scoring'!$I$25:$I$28,MATCH('MCA project &lt;= 5 years duration'!N45,'Legend and scoring'!$H$25:$H$28,0),1),0)</f>
        <v>1</v>
      </c>
      <c r="AB45" s="160"/>
      <c r="AC45" s="163">
        <f t="shared" si="4"/>
        <v>2</v>
      </c>
      <c r="AD45" s="164"/>
      <c r="AE45" s="163">
        <f t="shared" si="6"/>
        <v>40</v>
      </c>
      <c r="AF45" s="163">
        <f t="shared" si="5"/>
        <v>19</v>
      </c>
    </row>
    <row r="46" spans="1:32" s="149" customFormat="1" ht="15" customHeight="1" x14ac:dyDescent="0.6">
      <c r="A46" s="151" t="s">
        <v>1272</v>
      </c>
      <c r="B46" s="127" t="s">
        <v>514</v>
      </c>
      <c r="C46" s="148" t="s">
        <v>1273</v>
      </c>
      <c r="D46" s="383" t="s">
        <v>385</v>
      </c>
      <c r="E46" s="383" t="s">
        <v>515</v>
      </c>
      <c r="F46" s="148" t="s">
        <v>516</v>
      </c>
      <c r="G46" s="148" t="s">
        <v>682</v>
      </c>
      <c r="H46" s="148" t="s">
        <v>682</v>
      </c>
      <c r="I46" s="148" t="s">
        <v>682</v>
      </c>
      <c r="J46" s="148" t="s">
        <v>682</v>
      </c>
      <c r="K46" s="148" t="s">
        <v>675</v>
      </c>
      <c r="L46" s="148" t="s">
        <v>675</v>
      </c>
      <c r="M46" s="148" t="s">
        <v>682</v>
      </c>
      <c r="N46" s="148" t="s">
        <v>283</v>
      </c>
      <c r="O46" s="148" t="s">
        <v>924</v>
      </c>
      <c r="P46" s="148" t="s">
        <v>867</v>
      </c>
      <c r="Q46" s="148" t="s">
        <v>693</v>
      </c>
      <c r="R46" s="148" t="s">
        <v>680</v>
      </c>
      <c r="T46" s="150">
        <f>IFERROR(INDEX('Legend and scoring'!$I$4:$I$8,MATCH('MCA project &lt;= 5 years duration'!G46,'Legend and scoring'!$H$4:$H$8,0),1),0)</f>
        <v>0</v>
      </c>
      <c r="U46" s="150">
        <f>IFERROR(INDEX('Legend and scoring'!$I$4:$I$8,MATCH('MCA project &lt;= 5 years duration'!H46,'Legend and scoring'!$H$4:$H$8,0),1),0)</f>
        <v>0</v>
      </c>
      <c r="V46" s="150">
        <f>IFERROR(INDEX('Legend and scoring'!$I$4:$I$8,MATCH('MCA project &lt;= 5 years duration'!I46,'Legend and scoring'!$H$4:$H$8,0),1),0)</f>
        <v>0</v>
      </c>
      <c r="W46" s="150">
        <f>IFERROR(INDEX('Legend and scoring'!$I$19:$I$23,MATCH('MCA project &lt;= 5 years duration'!J46,'Legend and scoring'!$H$19:$H$23,0),1),0)</f>
        <v>1</v>
      </c>
      <c r="X46" s="150">
        <f>IFERROR(INDEX('Legend and scoring'!$I$4:$I$8,MATCH('MCA project &lt;= 5 years duration'!K46,'Legend and scoring'!$H$4:$H$8,0),1),0)</f>
        <v>3</v>
      </c>
      <c r="Y46" s="150">
        <f>IFERROR(INDEX('Legend and scoring'!$I$10:$I$17,MATCH('MCA project &lt;= 5 years duration'!L46,'Legend and scoring'!$H$10:$H$17,0),1),0)</f>
        <v>3</v>
      </c>
      <c r="Z46" s="150">
        <f>IFERROR(INDEX('Legend and scoring'!$I$10:$I$17,MATCH('MCA project &lt;= 5 years duration'!M46,'Legend and scoring'!$H$10:$H$17,0),1),0)</f>
        <v>0</v>
      </c>
      <c r="AA46" s="157">
        <f>IFERROR(INDEX('Legend and scoring'!$I$25:$I$28,MATCH('MCA project &lt;= 5 years duration'!N46,'Legend and scoring'!$H$25:$H$28,0),1),0)</f>
        <v>1</v>
      </c>
      <c r="AB46" s="160"/>
      <c r="AC46" s="163">
        <f t="shared" si="4"/>
        <v>0</v>
      </c>
      <c r="AD46" s="164"/>
      <c r="AE46" s="163">
        <f t="shared" si="6"/>
        <v>51</v>
      </c>
      <c r="AF46" s="163">
        <f t="shared" si="5"/>
        <v>27</v>
      </c>
    </row>
    <row r="47" spans="1:32" s="149" customFormat="1" ht="15" customHeight="1" x14ac:dyDescent="0.6">
      <c r="A47" s="144">
        <v>42</v>
      </c>
      <c r="B47" s="153" t="s">
        <v>415</v>
      </c>
      <c r="C47" s="148" t="s">
        <v>1277</v>
      </c>
      <c r="D47" s="383" t="s">
        <v>360</v>
      </c>
      <c r="E47" s="383" t="s">
        <v>416</v>
      </c>
      <c r="F47" s="148" t="s">
        <v>417</v>
      </c>
      <c r="G47" s="148" t="s">
        <v>678</v>
      </c>
      <c r="H47" s="148" t="s">
        <v>678</v>
      </c>
      <c r="I47" s="148" t="s">
        <v>680</v>
      </c>
      <c r="J47" s="148" t="s">
        <v>682</v>
      </c>
      <c r="K47" s="148" t="s">
        <v>678</v>
      </c>
      <c r="L47" s="148" t="s">
        <v>283</v>
      </c>
      <c r="M47" s="148" t="s">
        <v>680</v>
      </c>
      <c r="N47" s="148" t="s">
        <v>680</v>
      </c>
      <c r="O47" s="148" t="s">
        <v>690</v>
      </c>
      <c r="P47" s="148" t="s">
        <v>867</v>
      </c>
      <c r="Q47" s="148" t="s">
        <v>693</v>
      </c>
      <c r="R47" s="148" t="s">
        <v>678</v>
      </c>
      <c r="T47" s="150">
        <f>IFERROR(INDEX('Legend and scoring'!$I$4:$I$8,MATCH('MCA project &lt;= 5 years duration'!G47,'Legend and scoring'!$H$4:$H$8,0),1),0)</f>
        <v>2</v>
      </c>
      <c r="U47" s="150">
        <f>IFERROR(INDEX('Legend and scoring'!$I$4:$I$8,MATCH('MCA project &lt;= 5 years duration'!H47,'Legend and scoring'!$H$4:$H$8,0),1),0)</f>
        <v>2</v>
      </c>
      <c r="V47" s="150">
        <f>IFERROR(INDEX('Legend and scoring'!$I$4:$I$8,MATCH('MCA project &lt;= 5 years duration'!I47,'Legend and scoring'!$H$4:$H$8,0),1),0)</f>
        <v>1</v>
      </c>
      <c r="W47" s="150">
        <f>IFERROR(INDEX('Legend and scoring'!$I$19:$I$23,MATCH('MCA project &lt;= 5 years duration'!J47,'Legend and scoring'!$H$19:$H$23,0),1),0)</f>
        <v>1</v>
      </c>
      <c r="X47" s="150">
        <f>IFERROR(INDEX('Legend and scoring'!$I$4:$I$8,MATCH('MCA project &lt;= 5 years duration'!K47,'Legend and scoring'!$H$4:$H$8,0),1),0)</f>
        <v>2</v>
      </c>
      <c r="Y47" s="150">
        <f>IFERROR(INDEX('Legend and scoring'!$I$10:$I$17,MATCH('MCA project &lt;= 5 years duration'!L47,'Legend and scoring'!$H$10:$H$17,0),1),0)</f>
        <v>-1</v>
      </c>
      <c r="Z47" s="150">
        <f>IFERROR(INDEX('Legend and scoring'!$I$10:$I$17,MATCH('MCA project &lt;= 5 years duration'!M47,'Legend and scoring'!$H$10:$H$17,0),1),0)</f>
        <v>1</v>
      </c>
      <c r="AA47" s="157">
        <f>IFERROR(INDEX('Legend and scoring'!$I$25:$I$28,MATCH('MCA project &lt;= 5 years duration'!N47,'Legend and scoring'!$H$25:$H$28,0),1),0)</f>
        <v>1.5</v>
      </c>
      <c r="AB47" s="160"/>
      <c r="AC47" s="163">
        <f t="shared" si="4"/>
        <v>5</v>
      </c>
      <c r="AD47" s="164"/>
      <c r="AE47" s="163">
        <f t="shared" si="6"/>
        <v>20</v>
      </c>
      <c r="AF47" s="163">
        <f t="shared" si="5"/>
        <v>8</v>
      </c>
    </row>
    <row r="48" spans="1:32" s="149" customFormat="1" ht="15" customHeight="1" x14ac:dyDescent="0.6">
      <c r="A48" s="144">
        <v>43</v>
      </c>
      <c r="B48" s="153" t="s">
        <v>419</v>
      </c>
      <c r="C48" s="148" t="s">
        <v>1297</v>
      </c>
      <c r="D48" s="383" t="s">
        <v>349</v>
      </c>
      <c r="E48" s="383" t="s">
        <v>420</v>
      </c>
      <c r="F48" s="148" t="s">
        <v>421</v>
      </c>
      <c r="G48" s="148" t="s">
        <v>680</v>
      </c>
      <c r="H48" s="148" t="s">
        <v>682</v>
      </c>
      <c r="I48" s="148" t="s">
        <v>682</v>
      </c>
      <c r="J48" s="148" t="s">
        <v>682</v>
      </c>
      <c r="K48" s="148" t="s">
        <v>675</v>
      </c>
      <c r="L48" s="148" t="s">
        <v>682</v>
      </c>
      <c r="M48" s="148" t="s">
        <v>709</v>
      </c>
      <c r="N48" s="148" t="s">
        <v>680</v>
      </c>
      <c r="O48" s="148" t="s">
        <v>924</v>
      </c>
      <c r="P48" s="148" t="s">
        <v>867</v>
      </c>
      <c r="Q48" s="148" t="s">
        <v>693</v>
      </c>
      <c r="R48" s="148" t="s">
        <v>680</v>
      </c>
      <c r="T48" s="150">
        <f>IFERROR(INDEX('Legend and scoring'!$I$4:$I$8,MATCH('MCA project &lt;= 5 years duration'!G48,'Legend and scoring'!$H$4:$H$8,0),1),0)</f>
        <v>1</v>
      </c>
      <c r="U48" s="150">
        <f>IFERROR(INDEX('Legend and scoring'!$I$4:$I$8,MATCH('MCA project &lt;= 5 years duration'!H48,'Legend and scoring'!$H$4:$H$8,0),1),0)</f>
        <v>0</v>
      </c>
      <c r="V48" s="150">
        <f>IFERROR(INDEX('Legend and scoring'!$I$4:$I$8,MATCH('MCA project &lt;= 5 years duration'!I48,'Legend and scoring'!$H$4:$H$8,0),1),0)</f>
        <v>0</v>
      </c>
      <c r="W48" s="150">
        <f>IFERROR(INDEX('Legend and scoring'!$I$19:$I$23,MATCH('MCA project &lt;= 5 years duration'!J48,'Legend and scoring'!$H$19:$H$23,0),1),0)</f>
        <v>1</v>
      </c>
      <c r="X48" s="150">
        <f>IFERROR(INDEX('Legend and scoring'!$I$4:$I$8,MATCH('MCA project &lt;= 5 years duration'!K48,'Legend and scoring'!$H$4:$H$8,0),1),0)</f>
        <v>3</v>
      </c>
      <c r="Y48" s="150">
        <f>IFERROR(INDEX('Legend and scoring'!$I$10:$I$17,MATCH('MCA project &lt;= 5 years duration'!L48,'Legend and scoring'!$H$10:$H$17,0),1),0)</f>
        <v>0</v>
      </c>
      <c r="Z48" s="150">
        <f>IFERROR(INDEX('Legend and scoring'!$I$10:$I$17,MATCH('MCA project &lt;= 5 years duration'!M48,'Legend and scoring'!$H$10:$H$17,0),1),0)</f>
        <v>-1</v>
      </c>
      <c r="AA48" s="157">
        <f>IFERROR(INDEX('Legend and scoring'!$I$25:$I$28,MATCH('MCA project &lt;= 5 years duration'!N48,'Legend and scoring'!$H$25:$H$28,0),1),0)</f>
        <v>1.5</v>
      </c>
      <c r="AB48" s="160"/>
      <c r="AC48" s="163">
        <f t="shared" si="4"/>
        <v>1</v>
      </c>
      <c r="AD48" s="164"/>
      <c r="AE48" s="163">
        <f t="shared" si="6"/>
        <v>48</v>
      </c>
      <c r="AF48" s="163">
        <f t="shared" si="5"/>
        <v>25</v>
      </c>
    </row>
    <row r="49" spans="1:32" s="149" customFormat="1" ht="15" customHeight="1" x14ac:dyDescent="0.6">
      <c r="A49" s="151" t="s">
        <v>1311</v>
      </c>
      <c r="B49" s="127" t="s">
        <v>423</v>
      </c>
      <c r="C49" s="148" t="s">
        <v>1312</v>
      </c>
      <c r="D49" s="383" t="s">
        <v>360</v>
      </c>
      <c r="E49" s="383" t="s">
        <v>424</v>
      </c>
      <c r="F49" s="148" t="s">
        <v>425</v>
      </c>
      <c r="G49" s="148" t="s">
        <v>680</v>
      </c>
      <c r="H49" s="148" t="s">
        <v>682</v>
      </c>
      <c r="I49" s="148" t="s">
        <v>680</v>
      </c>
      <c r="J49" s="148" t="s">
        <v>709</v>
      </c>
      <c r="K49" s="148" t="s">
        <v>675</v>
      </c>
      <c r="L49" s="148" t="s">
        <v>680</v>
      </c>
      <c r="M49" s="148" t="s">
        <v>283</v>
      </c>
      <c r="N49" s="148" t="s">
        <v>682</v>
      </c>
      <c r="O49" s="148" t="s">
        <v>924</v>
      </c>
      <c r="P49" s="148" t="s">
        <v>1093</v>
      </c>
      <c r="Q49" s="148" t="s">
        <v>693</v>
      </c>
      <c r="R49" s="148" t="s">
        <v>675</v>
      </c>
      <c r="T49" s="150">
        <f>IFERROR(INDEX('Legend and scoring'!$I$4:$I$8,MATCH('MCA project &lt;= 5 years duration'!G49,'Legend and scoring'!$H$4:$H$8,0),1),0)</f>
        <v>1</v>
      </c>
      <c r="U49" s="150">
        <f>IFERROR(INDEX('Legend and scoring'!$I$4:$I$8,MATCH('MCA project &lt;= 5 years duration'!H49,'Legend and scoring'!$H$4:$H$8,0),1),0)</f>
        <v>0</v>
      </c>
      <c r="V49" s="150">
        <f>IFERROR(INDEX('Legend and scoring'!$I$4:$I$8,MATCH('MCA project &lt;= 5 years duration'!I49,'Legend and scoring'!$H$4:$H$8,0),1),0)</f>
        <v>1</v>
      </c>
      <c r="W49" s="150">
        <f>IFERROR(INDEX('Legend and scoring'!$I$19:$I$23,MATCH('MCA project &lt;= 5 years duration'!J49,'Legend and scoring'!$H$19:$H$23,0),1),0)</f>
        <v>0.75</v>
      </c>
      <c r="X49" s="150">
        <f>IFERROR(INDEX('Legend and scoring'!$I$4:$I$8,MATCH('MCA project &lt;= 5 years duration'!K49,'Legend and scoring'!$H$4:$H$8,0),1),0)</f>
        <v>3</v>
      </c>
      <c r="Y49" s="150">
        <f>IFERROR(INDEX('Legend and scoring'!$I$10:$I$17,MATCH('MCA project &lt;= 5 years duration'!L49,'Legend and scoring'!$H$10:$H$17,0),1),0)</f>
        <v>1</v>
      </c>
      <c r="Z49" s="150">
        <f>IFERROR(INDEX('Legend and scoring'!$I$10:$I$17,MATCH('MCA project &lt;= 5 years duration'!M49,'Legend and scoring'!$H$10:$H$17,0),1),0)</f>
        <v>-1</v>
      </c>
      <c r="AA49" s="157">
        <f>IFERROR(INDEX('Legend and scoring'!$I$25:$I$28,MATCH('MCA project &lt;= 5 years duration'!N49,'Legend and scoring'!$H$25:$H$28,0),1),0)</f>
        <v>1</v>
      </c>
      <c r="AB49" s="160"/>
      <c r="AC49" s="163">
        <f t="shared" si="4"/>
        <v>1.5</v>
      </c>
      <c r="AD49" s="164"/>
      <c r="AE49" s="163">
        <f t="shared" si="6"/>
        <v>44</v>
      </c>
      <c r="AF49" s="163">
        <f t="shared" si="5"/>
        <v>21</v>
      </c>
    </row>
    <row r="50" spans="1:32" s="149" customFormat="1" ht="15" customHeight="1" x14ac:dyDescent="0.6">
      <c r="A50" s="144">
        <v>44</v>
      </c>
      <c r="B50" s="153" t="s">
        <v>428</v>
      </c>
      <c r="C50" s="148" t="s">
        <v>1326</v>
      </c>
      <c r="D50" s="383" t="s">
        <v>349</v>
      </c>
      <c r="E50" s="383" t="s">
        <v>429</v>
      </c>
      <c r="F50" s="148" t="s">
        <v>430</v>
      </c>
      <c r="G50" s="148" t="s">
        <v>680</v>
      </c>
      <c r="H50" s="148" t="s">
        <v>682</v>
      </c>
      <c r="I50" s="148" t="s">
        <v>680</v>
      </c>
      <c r="J50" s="148" t="s">
        <v>709</v>
      </c>
      <c r="K50" s="148" t="s">
        <v>675</v>
      </c>
      <c r="L50" s="148" t="s">
        <v>680</v>
      </c>
      <c r="M50" s="148" t="s">
        <v>709</v>
      </c>
      <c r="N50" s="148" t="s">
        <v>709</v>
      </c>
      <c r="O50" s="148" t="s">
        <v>924</v>
      </c>
      <c r="P50" s="148" t="s">
        <v>867</v>
      </c>
      <c r="Q50" s="148" t="s">
        <v>693</v>
      </c>
      <c r="R50" s="148" t="s">
        <v>678</v>
      </c>
      <c r="T50" s="150">
        <f>IFERROR(INDEX('Legend and scoring'!$I$4:$I$8,MATCH('MCA project &lt;= 5 years duration'!G50,'Legend and scoring'!$H$4:$H$8,0),1),0)</f>
        <v>1</v>
      </c>
      <c r="U50" s="150">
        <f>IFERROR(INDEX('Legend and scoring'!$I$4:$I$8,MATCH('MCA project &lt;= 5 years duration'!H50,'Legend and scoring'!$H$4:$H$8,0),1),0)</f>
        <v>0</v>
      </c>
      <c r="V50" s="150">
        <f>IFERROR(INDEX('Legend and scoring'!$I$4:$I$8,MATCH('MCA project &lt;= 5 years duration'!I50,'Legend and scoring'!$H$4:$H$8,0),1),0)</f>
        <v>1</v>
      </c>
      <c r="W50" s="150">
        <f>IFERROR(INDEX('Legend and scoring'!$I$19:$I$23,MATCH('MCA project &lt;= 5 years duration'!J50,'Legend and scoring'!$H$19:$H$23,0),1),0)</f>
        <v>0.75</v>
      </c>
      <c r="X50" s="150">
        <f>IFERROR(INDEX('Legend and scoring'!$I$4:$I$8,MATCH('MCA project &lt;= 5 years duration'!K50,'Legend and scoring'!$H$4:$H$8,0),1),0)</f>
        <v>3</v>
      </c>
      <c r="Y50" s="150">
        <f>IFERROR(INDEX('Legend and scoring'!$I$10:$I$17,MATCH('MCA project &lt;= 5 years duration'!L50,'Legend and scoring'!$H$10:$H$17,0),1),0)</f>
        <v>1</v>
      </c>
      <c r="Z50" s="150">
        <f>IFERROR(INDEX('Legend and scoring'!$I$10:$I$17,MATCH('MCA project &lt;= 5 years duration'!M50,'Legend and scoring'!$H$10:$H$17,0),1),0)</f>
        <v>-1</v>
      </c>
      <c r="AA50" s="157">
        <f>IFERROR(INDEX('Legend and scoring'!$I$25:$I$28,MATCH('MCA project &lt;= 5 years duration'!N50,'Legend and scoring'!$H$25:$H$28,0),1),0)</f>
        <v>0.5</v>
      </c>
      <c r="AB50" s="160"/>
      <c r="AC50" s="163">
        <f t="shared" si="4"/>
        <v>1.5</v>
      </c>
      <c r="AD50" s="164"/>
      <c r="AE50" s="163">
        <f t="shared" si="6"/>
        <v>44</v>
      </c>
      <c r="AF50" s="163">
        <f t="shared" si="5"/>
        <v>21</v>
      </c>
    </row>
    <row r="51" spans="1:32" s="149" customFormat="1" ht="15" customHeight="1" x14ac:dyDescent="0.6">
      <c r="A51" s="144">
        <v>45</v>
      </c>
      <c r="B51" s="152" t="s">
        <v>433</v>
      </c>
      <c r="C51" s="148" t="s">
        <v>1338</v>
      </c>
      <c r="D51" s="383" t="s">
        <v>349</v>
      </c>
      <c r="E51" s="383" t="s">
        <v>434</v>
      </c>
      <c r="F51" s="148" t="s">
        <v>435</v>
      </c>
      <c r="G51" s="148" t="s">
        <v>680</v>
      </c>
      <c r="H51" s="148" t="s">
        <v>682</v>
      </c>
      <c r="I51" s="148" t="s">
        <v>680</v>
      </c>
      <c r="J51" s="148" t="s">
        <v>709</v>
      </c>
      <c r="K51" s="148" t="s">
        <v>675</v>
      </c>
      <c r="L51" s="148" t="s">
        <v>935</v>
      </c>
      <c r="M51" s="148" t="s">
        <v>935</v>
      </c>
      <c r="N51" s="148" t="s">
        <v>682</v>
      </c>
      <c r="O51" s="148" t="s">
        <v>924</v>
      </c>
      <c r="P51" s="148" t="s">
        <v>867</v>
      </c>
      <c r="Q51" s="148" t="s">
        <v>693</v>
      </c>
      <c r="R51" s="148" t="s">
        <v>709</v>
      </c>
      <c r="T51" s="150">
        <f>IFERROR(INDEX('Legend and scoring'!$I$4:$I$8,MATCH('MCA project &lt;= 5 years duration'!G51,'Legend and scoring'!$H$4:$H$8,0),1),0)</f>
        <v>1</v>
      </c>
      <c r="U51" s="150">
        <f>IFERROR(INDEX('Legend and scoring'!$I$4:$I$8,MATCH('MCA project &lt;= 5 years duration'!H51,'Legend and scoring'!$H$4:$H$8,0),1),0)</f>
        <v>0</v>
      </c>
      <c r="V51" s="150">
        <f>IFERROR(INDEX('Legend and scoring'!$I$4:$I$8,MATCH('MCA project &lt;= 5 years duration'!I51,'Legend and scoring'!$H$4:$H$8,0),1),0)</f>
        <v>1</v>
      </c>
      <c r="W51" s="150">
        <f>IFERROR(INDEX('Legend and scoring'!$I$19:$I$23,MATCH('MCA project &lt;= 5 years duration'!J51,'Legend and scoring'!$H$19:$H$23,0),1),0)</f>
        <v>0.75</v>
      </c>
      <c r="X51" s="150">
        <f>IFERROR(INDEX('Legend and scoring'!$I$4:$I$8,MATCH('MCA project &lt;= 5 years duration'!K51,'Legend and scoring'!$H$4:$H$8,0),1),0)</f>
        <v>3</v>
      </c>
      <c r="Y51" s="150">
        <f>IFERROR(INDEX('Legend and scoring'!$I$10:$I$17,MATCH('MCA project &lt;= 5 years duration'!L51,'Legend and scoring'!$H$10:$H$17,0),1),0)</f>
        <v>-2</v>
      </c>
      <c r="Z51" s="150">
        <f>IFERROR(INDEX('Legend and scoring'!$I$10:$I$17,MATCH('MCA project &lt;= 5 years duration'!M51,'Legend and scoring'!$H$10:$H$17,0),1),0)</f>
        <v>-2</v>
      </c>
      <c r="AA51" s="157">
        <f>IFERROR(INDEX('Legend and scoring'!$I$25:$I$28,MATCH('MCA project &lt;= 5 years duration'!N51,'Legend and scoring'!$H$25:$H$28,0),1),0)</f>
        <v>1</v>
      </c>
      <c r="AB51" s="160"/>
      <c r="AC51" s="163">
        <f t="shared" si="4"/>
        <v>1.5</v>
      </c>
      <c r="AD51" s="164"/>
      <c r="AE51" s="163">
        <f t="shared" si="6"/>
        <v>44</v>
      </c>
      <c r="AF51" s="163">
        <f t="shared" si="5"/>
        <v>21</v>
      </c>
    </row>
    <row r="52" spans="1:32" s="149" customFormat="1" ht="15" customHeight="1" x14ac:dyDescent="0.6">
      <c r="A52" s="144">
        <v>46</v>
      </c>
      <c r="B52" s="152" t="s">
        <v>438</v>
      </c>
      <c r="C52" s="148" t="s">
        <v>1350</v>
      </c>
      <c r="D52" s="383" t="s">
        <v>385</v>
      </c>
      <c r="E52" s="349"/>
      <c r="F52" s="148" t="s">
        <v>1351</v>
      </c>
      <c r="G52" s="148" t="s">
        <v>675</v>
      </c>
      <c r="H52" s="148" t="s">
        <v>682</v>
      </c>
      <c r="I52" s="148" t="s">
        <v>680</v>
      </c>
      <c r="J52" s="148" t="s">
        <v>682</v>
      </c>
      <c r="K52" s="148" t="s">
        <v>675</v>
      </c>
      <c r="L52" s="148" t="s">
        <v>678</v>
      </c>
      <c r="M52" s="148" t="s">
        <v>675</v>
      </c>
      <c r="N52" s="148" t="s">
        <v>680</v>
      </c>
      <c r="O52" s="148" t="s">
        <v>1360</v>
      </c>
      <c r="P52" s="148" t="s">
        <v>1093</v>
      </c>
      <c r="Q52" s="148" t="s">
        <v>693</v>
      </c>
      <c r="R52" s="148" t="s">
        <v>675</v>
      </c>
      <c r="T52" s="150">
        <f>IFERROR(INDEX('Legend and scoring'!$I$4:$I$8,MATCH('MCA project &lt;= 5 years duration'!G52,'Legend and scoring'!$H$4:$H$8,0),1),0)</f>
        <v>3</v>
      </c>
      <c r="U52" s="150">
        <f>IFERROR(INDEX('Legend and scoring'!$I$4:$I$8,MATCH('MCA project &lt;= 5 years duration'!H52,'Legend and scoring'!$H$4:$H$8,0),1),0)</f>
        <v>0</v>
      </c>
      <c r="V52" s="150">
        <f>IFERROR(INDEX('Legend and scoring'!$I$4:$I$8,MATCH('MCA project &lt;= 5 years duration'!I52,'Legend and scoring'!$H$4:$H$8,0),1),0)</f>
        <v>1</v>
      </c>
      <c r="W52" s="150">
        <f>IFERROR(INDEX('Legend and scoring'!$I$19:$I$23,MATCH('MCA project &lt;= 5 years duration'!J52,'Legend and scoring'!$H$19:$H$23,0),1),0)</f>
        <v>1</v>
      </c>
      <c r="X52" s="150">
        <f>IFERROR(INDEX('Legend and scoring'!$I$4:$I$8,MATCH('MCA project &lt;= 5 years duration'!K52,'Legend and scoring'!$H$4:$H$8,0),1),0)</f>
        <v>3</v>
      </c>
      <c r="Y52" s="150">
        <f>IFERROR(INDEX('Legend and scoring'!$I$10:$I$17,MATCH('MCA project &lt;= 5 years duration'!L52,'Legend and scoring'!$H$10:$H$17,0),1),0)</f>
        <v>2</v>
      </c>
      <c r="Z52" s="150">
        <f>IFERROR(INDEX('Legend and scoring'!$I$10:$I$17,MATCH('MCA project &lt;= 5 years duration'!M52,'Legend and scoring'!$H$10:$H$17,0),1),0)</f>
        <v>3</v>
      </c>
      <c r="AA52" s="157">
        <f>IFERROR(INDEX('Legend and scoring'!$I$25:$I$28,MATCH('MCA project &lt;= 5 years duration'!N52,'Legend and scoring'!$H$25:$H$28,0),1),0)</f>
        <v>1.5</v>
      </c>
      <c r="AB52" s="160"/>
      <c r="AC52" s="163">
        <f t="shared" si="4"/>
        <v>4</v>
      </c>
      <c r="AD52" s="164"/>
      <c r="AE52" s="163">
        <f t="shared" si="6"/>
        <v>28</v>
      </c>
      <c r="AF52" s="163">
        <f t="shared" si="5"/>
        <v>12</v>
      </c>
    </row>
    <row r="53" spans="1:32" s="149" customFormat="1" ht="15" customHeight="1" x14ac:dyDescent="0.6">
      <c r="A53" s="151" t="s">
        <v>1272</v>
      </c>
      <c r="B53" s="127" t="s">
        <v>503</v>
      </c>
      <c r="C53" s="148" t="s">
        <v>1365</v>
      </c>
      <c r="D53" s="383" t="s">
        <v>385</v>
      </c>
      <c r="E53" s="349"/>
      <c r="F53" s="148" t="s">
        <v>1366</v>
      </c>
      <c r="G53" s="148" t="s">
        <v>675</v>
      </c>
      <c r="H53" s="148" t="s">
        <v>678</v>
      </c>
      <c r="I53" s="148" t="s">
        <v>675</v>
      </c>
      <c r="J53" s="148" t="s">
        <v>682</v>
      </c>
      <c r="K53" s="148" t="s">
        <v>675</v>
      </c>
      <c r="L53" s="148" t="s">
        <v>680</v>
      </c>
      <c r="M53" s="148" t="s">
        <v>680</v>
      </c>
      <c r="N53" s="148" t="s">
        <v>680</v>
      </c>
      <c r="O53" s="148" t="s">
        <v>924</v>
      </c>
      <c r="P53" s="148" t="s">
        <v>789</v>
      </c>
      <c r="Q53" s="148" t="s">
        <v>693</v>
      </c>
      <c r="R53" s="148" t="s">
        <v>675</v>
      </c>
      <c r="T53" s="150">
        <f>IFERROR(INDEX('Legend and scoring'!$I$4:$I$8,MATCH('MCA project &lt;= 5 years duration'!G53,'Legend and scoring'!$H$4:$H$8,0),1),0)</f>
        <v>3</v>
      </c>
      <c r="U53" s="150">
        <f>IFERROR(INDEX('Legend and scoring'!$I$4:$I$8,MATCH('MCA project &lt;= 5 years duration'!H53,'Legend and scoring'!$H$4:$H$8,0),1),0)</f>
        <v>2</v>
      </c>
      <c r="V53" s="150">
        <f>IFERROR(INDEX('Legend and scoring'!$I$4:$I$8,MATCH('MCA project &lt;= 5 years duration'!I53,'Legend and scoring'!$H$4:$H$8,0),1),0)</f>
        <v>3</v>
      </c>
      <c r="W53" s="150">
        <f>IFERROR(INDEX('Legend and scoring'!$I$19:$I$23,MATCH('MCA project &lt;= 5 years duration'!J53,'Legend and scoring'!$H$19:$H$23,0),1),0)</f>
        <v>1</v>
      </c>
      <c r="X53" s="150">
        <f>IFERROR(INDEX('Legend and scoring'!$I$4:$I$8,MATCH('MCA project &lt;= 5 years duration'!K53,'Legend and scoring'!$H$4:$H$8,0),1),0)</f>
        <v>3</v>
      </c>
      <c r="Y53" s="150">
        <f>IFERROR(INDEX('Legend and scoring'!$I$10:$I$17,MATCH('MCA project &lt;= 5 years duration'!L53,'Legend and scoring'!$H$10:$H$17,0),1),0)</f>
        <v>1</v>
      </c>
      <c r="Z53" s="150">
        <f>IFERROR(INDEX('Legend and scoring'!$I$10:$I$17,MATCH('MCA project &lt;= 5 years duration'!M53,'Legend and scoring'!$H$10:$H$17,0),1),0)</f>
        <v>1</v>
      </c>
      <c r="AA53" s="157">
        <f>IFERROR(INDEX('Legend and scoring'!$I$25:$I$28,MATCH('MCA project &lt;= 5 years duration'!N53,'Legend and scoring'!$H$25:$H$28,0),1),0)</f>
        <v>1.5</v>
      </c>
      <c r="AB53" s="160"/>
      <c r="AC53" s="163">
        <f t="shared" si="4"/>
        <v>8</v>
      </c>
      <c r="AD53" s="164"/>
      <c r="AE53" s="163">
        <f t="shared" si="6"/>
        <v>3</v>
      </c>
      <c r="AF53" s="163">
        <f t="shared" si="5"/>
        <v>3</v>
      </c>
    </row>
    <row r="54" spans="1:32" s="149" customFormat="1" ht="15" customHeight="1" x14ac:dyDescent="0.6">
      <c r="A54" s="144">
        <v>47</v>
      </c>
      <c r="B54" s="152" t="s">
        <v>453</v>
      </c>
      <c r="C54" s="148" t="s">
        <v>1377</v>
      </c>
      <c r="D54" s="383" t="s">
        <v>385</v>
      </c>
      <c r="E54" s="349"/>
      <c r="F54" s="148" t="s">
        <v>455</v>
      </c>
      <c r="G54" s="148" t="s">
        <v>678</v>
      </c>
      <c r="H54" s="148" t="s">
        <v>680</v>
      </c>
      <c r="I54" s="148" t="s">
        <v>682</v>
      </c>
      <c r="J54" s="148" t="s">
        <v>709</v>
      </c>
      <c r="K54" s="148" t="s">
        <v>678</v>
      </c>
      <c r="L54" s="148" t="s">
        <v>283</v>
      </c>
      <c r="M54" s="148" t="s">
        <v>678</v>
      </c>
      <c r="N54" s="148" t="s">
        <v>682</v>
      </c>
      <c r="O54" s="148" t="s">
        <v>690</v>
      </c>
      <c r="P54" s="148" t="s">
        <v>867</v>
      </c>
      <c r="Q54" s="148" t="s">
        <v>693</v>
      </c>
      <c r="R54" s="148" t="s">
        <v>678</v>
      </c>
      <c r="T54" s="150">
        <f>IFERROR(INDEX('Legend and scoring'!$I$4:$I$8,MATCH('MCA project &lt;= 5 years duration'!G54,'Legend and scoring'!$H$4:$H$8,0),1),0)</f>
        <v>2</v>
      </c>
      <c r="U54" s="150">
        <f>IFERROR(INDEX('Legend and scoring'!$I$4:$I$8,MATCH('MCA project &lt;= 5 years duration'!H54,'Legend and scoring'!$H$4:$H$8,0),1),0)</f>
        <v>1</v>
      </c>
      <c r="V54" s="150">
        <f>IFERROR(INDEX('Legend and scoring'!$I$4:$I$8,MATCH('MCA project &lt;= 5 years duration'!I54,'Legend and scoring'!$H$4:$H$8,0),1),0)</f>
        <v>0</v>
      </c>
      <c r="W54" s="150">
        <f>IFERROR(INDEX('Legend and scoring'!$I$19:$I$23,MATCH('MCA project &lt;= 5 years duration'!J54,'Legend and scoring'!$H$19:$H$23,0),1),0)</f>
        <v>0.75</v>
      </c>
      <c r="X54" s="150">
        <f>IFERROR(INDEX('Legend and scoring'!$I$4:$I$8,MATCH('MCA project &lt;= 5 years duration'!K54,'Legend and scoring'!$H$4:$H$8,0),1),0)</f>
        <v>2</v>
      </c>
      <c r="Y54" s="150">
        <f>IFERROR(INDEX('Legend and scoring'!$I$10:$I$17,MATCH('MCA project &lt;= 5 years duration'!L54,'Legend and scoring'!$H$10:$H$17,0),1),0)</f>
        <v>-1</v>
      </c>
      <c r="Z54" s="150">
        <f>IFERROR(INDEX('Legend and scoring'!$I$10:$I$17,MATCH('MCA project &lt;= 5 years duration'!M54,'Legend and scoring'!$H$10:$H$17,0),1),0)</f>
        <v>2</v>
      </c>
      <c r="AA54" s="157">
        <f>IFERROR(INDEX('Legend and scoring'!$I$25:$I$28,MATCH('MCA project &lt;= 5 years duration'!N54,'Legend and scoring'!$H$25:$H$28,0),1),0)</f>
        <v>1</v>
      </c>
      <c r="AB54" s="160"/>
      <c r="AC54" s="163">
        <f t="shared" si="4"/>
        <v>2.25</v>
      </c>
      <c r="AD54" s="164"/>
      <c r="AE54" s="163">
        <f t="shared" si="6"/>
        <v>37</v>
      </c>
      <c r="AF54" s="163">
        <f t="shared" si="5"/>
        <v>18</v>
      </c>
    </row>
    <row r="55" spans="1:32" s="149" customFormat="1" ht="15" customHeight="1" x14ac:dyDescent="0.6">
      <c r="A55" s="144">
        <v>49</v>
      </c>
      <c r="B55" s="152" t="s">
        <v>483</v>
      </c>
      <c r="C55" s="148" t="s">
        <v>1406</v>
      </c>
      <c r="D55" s="383" t="s">
        <v>385</v>
      </c>
      <c r="E55" s="349"/>
      <c r="F55" s="148" t="s">
        <v>485</v>
      </c>
      <c r="G55" s="148" t="s">
        <v>680</v>
      </c>
      <c r="H55" s="148" t="s">
        <v>678</v>
      </c>
      <c r="I55" s="148" t="s">
        <v>680</v>
      </c>
      <c r="J55" s="148" t="s">
        <v>935</v>
      </c>
      <c r="K55" s="148" t="s">
        <v>680</v>
      </c>
      <c r="L55" s="148" t="s">
        <v>680</v>
      </c>
      <c r="M55" s="148" t="s">
        <v>678</v>
      </c>
      <c r="N55" s="148" t="s">
        <v>682</v>
      </c>
      <c r="O55" s="148" t="s">
        <v>690</v>
      </c>
      <c r="P55" s="148" t="s">
        <v>867</v>
      </c>
      <c r="Q55" s="148" t="s">
        <v>693</v>
      </c>
      <c r="R55" s="148" t="s">
        <v>680</v>
      </c>
      <c r="T55" s="150">
        <f>IFERROR(INDEX('Legend and scoring'!$I$4:$I$8,MATCH('MCA project &lt;= 5 years duration'!G55,'Legend and scoring'!$H$4:$H$8,0),1),0)</f>
        <v>1</v>
      </c>
      <c r="U55" s="150">
        <f>IFERROR(INDEX('Legend and scoring'!$I$4:$I$8,MATCH('MCA project &lt;= 5 years duration'!H55,'Legend and scoring'!$H$4:$H$8,0),1),0)</f>
        <v>2</v>
      </c>
      <c r="V55" s="150">
        <f>IFERROR(INDEX('Legend and scoring'!$I$4:$I$8,MATCH('MCA project &lt;= 5 years duration'!I55,'Legend and scoring'!$H$4:$H$8,0),1),0)</f>
        <v>1</v>
      </c>
      <c r="W55" s="150">
        <f>IFERROR(INDEX('Legend and scoring'!$I$19:$I$23,MATCH('MCA project &lt;= 5 years duration'!J55,'Legend and scoring'!$H$19:$H$23,0),1),0)</f>
        <v>0.5</v>
      </c>
      <c r="X55" s="150">
        <f>IFERROR(INDEX('Legend and scoring'!$I$4:$I$8,MATCH('MCA project &lt;= 5 years duration'!K55,'Legend and scoring'!$H$4:$H$8,0),1),0)</f>
        <v>1</v>
      </c>
      <c r="Y55" s="150">
        <f>IFERROR(INDEX('Legend and scoring'!$I$10:$I$17,MATCH('MCA project &lt;= 5 years duration'!L55,'Legend and scoring'!$H$10:$H$17,0),1),0)</f>
        <v>1</v>
      </c>
      <c r="Z55" s="150">
        <f>IFERROR(INDEX('Legend and scoring'!$I$10:$I$17,MATCH('MCA project &lt;= 5 years duration'!M55,'Legend and scoring'!$H$10:$H$17,0),1),0)</f>
        <v>2</v>
      </c>
      <c r="AA55" s="157">
        <f>IFERROR(INDEX('Legend and scoring'!$I$25:$I$28,MATCH('MCA project &lt;= 5 years duration'!N55,'Legend and scoring'!$H$25:$H$28,0),1),0)</f>
        <v>1</v>
      </c>
      <c r="AB55" s="160"/>
      <c r="AC55" s="163">
        <f t="shared" si="4"/>
        <v>2</v>
      </c>
      <c r="AD55" s="164"/>
      <c r="AE55" s="163">
        <f t="shared" si="6"/>
        <v>40</v>
      </c>
      <c r="AF55" s="163">
        <f t="shared" si="5"/>
        <v>19</v>
      </c>
    </row>
    <row r="56" spans="1:32" s="149" customFormat="1" ht="15" customHeight="1" x14ac:dyDescent="0.6">
      <c r="A56" s="144">
        <v>50</v>
      </c>
      <c r="B56" s="152" t="s">
        <v>497</v>
      </c>
      <c r="C56" s="148" t="s">
        <v>1422</v>
      </c>
      <c r="D56" s="383" t="s">
        <v>385</v>
      </c>
      <c r="E56" s="349"/>
      <c r="F56" s="148" t="s">
        <v>499</v>
      </c>
      <c r="G56" s="148" t="s">
        <v>682</v>
      </c>
      <c r="H56" s="148" t="s">
        <v>283</v>
      </c>
      <c r="I56" s="148" t="s">
        <v>680</v>
      </c>
      <c r="J56" s="148" t="s">
        <v>709</v>
      </c>
      <c r="K56" s="148" t="s">
        <v>680</v>
      </c>
      <c r="L56" s="148" t="s">
        <v>680</v>
      </c>
      <c r="M56" s="148" t="s">
        <v>680</v>
      </c>
      <c r="N56" s="148" t="s">
        <v>709</v>
      </c>
      <c r="O56" s="148" t="s">
        <v>924</v>
      </c>
      <c r="P56" s="148" t="s">
        <v>867</v>
      </c>
      <c r="Q56" s="148" t="s">
        <v>693</v>
      </c>
      <c r="R56" s="148" t="s">
        <v>680</v>
      </c>
      <c r="T56" s="150">
        <f>IFERROR(INDEX('Legend and scoring'!$I$4:$I$8,MATCH('MCA project &lt;= 5 years duration'!G56,'Legend and scoring'!$H$4:$H$8,0),1),0)</f>
        <v>0</v>
      </c>
      <c r="U56" s="150">
        <f>IFERROR(INDEX('Legend and scoring'!$I$4:$I$8,MATCH('MCA project &lt;= 5 years duration'!H56,'Legend and scoring'!$H$4:$H$8,0),1),0)</f>
        <v>0</v>
      </c>
      <c r="V56" s="150">
        <f>IFERROR(INDEX('Legend and scoring'!$I$4:$I$8,MATCH('MCA project &lt;= 5 years duration'!I56,'Legend and scoring'!$H$4:$H$8,0),1),0)</f>
        <v>1</v>
      </c>
      <c r="W56" s="150">
        <f>IFERROR(INDEX('Legend and scoring'!$I$19:$I$23,MATCH('MCA project &lt;= 5 years duration'!J56,'Legend and scoring'!$H$19:$H$23,0),1),0)</f>
        <v>0.75</v>
      </c>
      <c r="X56" s="150">
        <f>IFERROR(INDEX('Legend and scoring'!$I$4:$I$8,MATCH('MCA project &lt;= 5 years duration'!K56,'Legend and scoring'!$H$4:$H$8,0),1),0)</f>
        <v>1</v>
      </c>
      <c r="Y56" s="150">
        <f>IFERROR(INDEX('Legend and scoring'!$I$10:$I$17,MATCH('MCA project &lt;= 5 years duration'!L56,'Legend and scoring'!$H$10:$H$17,0),1),0)</f>
        <v>1</v>
      </c>
      <c r="Z56" s="150">
        <f>IFERROR(INDEX('Legend and scoring'!$I$10:$I$17,MATCH('MCA project &lt;= 5 years duration'!M56,'Legend and scoring'!$H$10:$H$17,0),1),0)</f>
        <v>1</v>
      </c>
      <c r="AA56" s="157">
        <f>IFERROR(INDEX('Legend and scoring'!$I$25:$I$28,MATCH('MCA project &lt;= 5 years duration'!N56,'Legend and scoring'!$H$25:$H$28,0),1),0)</f>
        <v>0.5</v>
      </c>
      <c r="AB56" s="160"/>
      <c r="AC56" s="163">
        <f t="shared" si="4"/>
        <v>0.75</v>
      </c>
      <c r="AD56" s="164"/>
      <c r="AE56" s="163">
        <f t="shared" si="6"/>
        <v>50</v>
      </c>
      <c r="AF56" s="163">
        <f t="shared" si="5"/>
        <v>26</v>
      </c>
    </row>
    <row r="57" spans="1:32" s="149" customFormat="1" ht="15" customHeight="1" x14ac:dyDescent="0.6">
      <c r="A57" s="151" t="s">
        <v>1272</v>
      </c>
      <c r="B57" s="127" t="s">
        <v>505</v>
      </c>
      <c r="C57" s="148" t="s">
        <v>1436</v>
      </c>
      <c r="D57" s="383" t="s">
        <v>385</v>
      </c>
      <c r="E57" s="383" t="s">
        <v>1437</v>
      </c>
      <c r="F57" s="148" t="s">
        <v>1438</v>
      </c>
      <c r="G57" s="148" t="s">
        <v>283</v>
      </c>
      <c r="H57" s="148" t="s">
        <v>935</v>
      </c>
      <c r="I57" s="148" t="s">
        <v>682</v>
      </c>
      <c r="J57" s="148" t="s">
        <v>709</v>
      </c>
      <c r="K57" s="148" t="s">
        <v>675</v>
      </c>
      <c r="L57" s="148" t="s">
        <v>709</v>
      </c>
      <c r="M57" s="148" t="s">
        <v>283</v>
      </c>
      <c r="N57" s="148" t="s">
        <v>709</v>
      </c>
      <c r="O57" s="148" t="s">
        <v>924</v>
      </c>
      <c r="P57" s="148" t="s">
        <v>867</v>
      </c>
      <c r="Q57" s="148" t="s">
        <v>693</v>
      </c>
      <c r="R57" s="148" t="s">
        <v>675</v>
      </c>
      <c r="T57" s="150">
        <f>IFERROR(INDEX('Legend and scoring'!$I$4:$I$8,MATCH('MCA project &lt;= 5 years duration'!G57,'Legend and scoring'!$H$4:$H$8,0),1),0)</f>
        <v>0</v>
      </c>
      <c r="U57" s="150">
        <f>IFERROR(INDEX('Legend and scoring'!$I$4:$I$8,MATCH('MCA project &lt;= 5 years duration'!H57,'Legend and scoring'!$H$4:$H$8,0),1),0)</f>
        <v>0</v>
      </c>
      <c r="V57" s="150">
        <f>IFERROR(INDEX('Legend and scoring'!$I$4:$I$8,MATCH('MCA project &lt;= 5 years duration'!I57,'Legend and scoring'!$H$4:$H$8,0),1),0)</f>
        <v>0</v>
      </c>
      <c r="W57" s="150">
        <f>IFERROR(INDEX('Legend and scoring'!$I$19:$I$23,MATCH('MCA project &lt;= 5 years duration'!J57,'Legend and scoring'!$H$19:$H$23,0),1),0)</f>
        <v>0.75</v>
      </c>
      <c r="X57" s="150">
        <f>IFERROR(INDEX('Legend and scoring'!$I$4:$I$8,MATCH('MCA project &lt;= 5 years duration'!K57,'Legend and scoring'!$H$4:$H$8,0),1),0)</f>
        <v>3</v>
      </c>
      <c r="Y57" s="150">
        <f>IFERROR(INDEX('Legend and scoring'!$I$10:$I$17,MATCH('MCA project &lt;= 5 years duration'!L57,'Legend and scoring'!$H$10:$H$17,0),1),0)</f>
        <v>-1</v>
      </c>
      <c r="Z57" s="150">
        <f>IFERROR(INDEX('Legend and scoring'!$I$10:$I$17,MATCH('MCA project &lt;= 5 years duration'!M57,'Legend and scoring'!$H$10:$H$17,0),1),0)</f>
        <v>-1</v>
      </c>
      <c r="AA57" s="157">
        <f>IFERROR(INDEX('Legend and scoring'!$I$25:$I$28,MATCH('MCA project &lt;= 5 years duration'!N57,'Legend and scoring'!$H$25:$H$28,0),1),0)</f>
        <v>0.5</v>
      </c>
      <c r="AB57" s="160"/>
      <c r="AC57" s="163">
        <f t="shared" si="4"/>
        <v>0</v>
      </c>
      <c r="AD57" s="164"/>
      <c r="AE57" s="163">
        <f t="shared" si="6"/>
        <v>51</v>
      </c>
      <c r="AF57" s="163">
        <f t="shared" si="5"/>
        <v>27</v>
      </c>
    </row>
    <row r="58" spans="1:32" s="149" customFormat="1" ht="15" customHeight="1" x14ac:dyDescent="0.6">
      <c r="A58" s="151" t="s">
        <v>1272</v>
      </c>
      <c r="B58" s="127" t="s">
        <v>508</v>
      </c>
      <c r="C58" s="148" t="s">
        <v>1450</v>
      </c>
      <c r="D58" s="383" t="s">
        <v>385</v>
      </c>
      <c r="E58" s="383" t="s">
        <v>509</v>
      </c>
      <c r="F58" s="148" t="s">
        <v>1451</v>
      </c>
      <c r="G58" s="148" t="s">
        <v>283</v>
      </c>
      <c r="H58" s="148" t="s">
        <v>709</v>
      </c>
      <c r="I58" s="148" t="s">
        <v>682</v>
      </c>
      <c r="J58" s="148" t="s">
        <v>682</v>
      </c>
      <c r="K58" s="148" t="s">
        <v>675</v>
      </c>
      <c r="L58" s="148" t="s">
        <v>709</v>
      </c>
      <c r="M58" s="148" t="s">
        <v>283</v>
      </c>
      <c r="N58" s="148" t="s">
        <v>709</v>
      </c>
      <c r="O58" s="148" t="s">
        <v>924</v>
      </c>
      <c r="P58" s="148" t="s">
        <v>867</v>
      </c>
      <c r="Q58" s="148" t="s">
        <v>693</v>
      </c>
      <c r="R58" s="148" t="s">
        <v>675</v>
      </c>
      <c r="T58" s="150">
        <f>IFERROR(INDEX('Legend and scoring'!$I$4:$I$8,MATCH('MCA project &lt;= 5 years duration'!G58,'Legend and scoring'!$H$4:$H$8,0),1),0)</f>
        <v>0</v>
      </c>
      <c r="U58" s="150">
        <f>IFERROR(INDEX('Legend and scoring'!$I$4:$I$8,MATCH('MCA project &lt;= 5 years duration'!H58,'Legend and scoring'!$H$4:$H$8,0),1),0)</f>
        <v>0</v>
      </c>
      <c r="V58" s="150">
        <f>IFERROR(INDEX('Legend and scoring'!$I$4:$I$8,MATCH('MCA project &lt;= 5 years duration'!I58,'Legend and scoring'!$H$4:$H$8,0),1),0)</f>
        <v>0</v>
      </c>
      <c r="W58" s="150">
        <f>IFERROR(INDEX('Legend and scoring'!$I$19:$I$23,MATCH('MCA project &lt;= 5 years duration'!J58,'Legend and scoring'!$H$19:$H$23,0),1),0)</f>
        <v>1</v>
      </c>
      <c r="X58" s="150">
        <f>IFERROR(INDEX('Legend and scoring'!$I$4:$I$8,MATCH('MCA project &lt;= 5 years duration'!K58,'Legend and scoring'!$H$4:$H$8,0),1),0)</f>
        <v>3</v>
      </c>
      <c r="Y58" s="150">
        <f>IFERROR(INDEX('Legend and scoring'!$I$10:$I$17,MATCH('MCA project &lt;= 5 years duration'!L58,'Legend and scoring'!$H$10:$H$17,0),1),0)</f>
        <v>-1</v>
      </c>
      <c r="Z58" s="150">
        <f>IFERROR(INDEX('Legend and scoring'!$I$10:$I$17,MATCH('MCA project &lt;= 5 years duration'!M58,'Legend and scoring'!$H$10:$H$17,0),1),0)</f>
        <v>-1</v>
      </c>
      <c r="AA58" s="157">
        <f>IFERROR(INDEX('Legend and scoring'!$I$25:$I$28,MATCH('MCA project &lt;= 5 years duration'!N58,'Legend and scoring'!$H$25:$H$28,0),1),0)</f>
        <v>0.5</v>
      </c>
      <c r="AB58" s="160"/>
      <c r="AC58" s="163">
        <f t="shared" si="4"/>
        <v>0</v>
      </c>
      <c r="AD58" s="164"/>
      <c r="AE58" s="163">
        <f t="shared" si="6"/>
        <v>51</v>
      </c>
      <c r="AF58" s="163">
        <f t="shared" si="5"/>
        <v>27</v>
      </c>
    </row>
    <row r="59" spans="1:32" s="149" customFormat="1" ht="15" customHeight="1" x14ac:dyDescent="0.6">
      <c r="A59" s="151" t="s">
        <v>1272</v>
      </c>
      <c r="B59" s="127" t="s">
        <v>459</v>
      </c>
      <c r="C59" s="148" t="s">
        <v>1455</v>
      </c>
      <c r="D59" s="383" t="s">
        <v>385</v>
      </c>
      <c r="E59" s="383" t="s">
        <v>1456</v>
      </c>
      <c r="F59" s="357" t="s">
        <v>1457</v>
      </c>
      <c r="G59" s="148" t="s">
        <v>675</v>
      </c>
      <c r="H59" s="148" t="s">
        <v>675</v>
      </c>
      <c r="I59" s="148" t="s">
        <v>675</v>
      </c>
      <c r="J59" s="148" t="s">
        <v>682</v>
      </c>
      <c r="K59" s="148" t="s">
        <v>675</v>
      </c>
      <c r="L59" s="148" t="s">
        <v>675</v>
      </c>
      <c r="M59" s="148" t="s">
        <v>675</v>
      </c>
      <c r="N59" s="148" t="s">
        <v>680</v>
      </c>
      <c r="O59" s="148" t="s">
        <v>924</v>
      </c>
      <c r="P59" s="148" t="s">
        <v>867</v>
      </c>
      <c r="Q59" s="148" t="s">
        <v>693</v>
      </c>
      <c r="R59" s="148" t="s">
        <v>675</v>
      </c>
      <c r="T59" s="150">
        <f>IFERROR(INDEX('Legend and scoring'!$I$4:$I$8,MATCH('MCA project &lt;= 5 years duration'!G59,'Legend and scoring'!$H$4:$H$8,0),1),0)</f>
        <v>3</v>
      </c>
      <c r="U59" s="150">
        <f>IFERROR(INDEX('Legend and scoring'!$I$4:$I$8,MATCH('MCA project &lt;= 5 years duration'!H59,'Legend and scoring'!$H$4:$H$8,0),1),0)</f>
        <v>3</v>
      </c>
      <c r="V59" s="150">
        <f>IFERROR(INDEX('Legend and scoring'!$I$4:$I$8,MATCH('MCA project &lt;= 5 years duration'!I59,'Legend and scoring'!$H$4:$H$8,0),1),0)</f>
        <v>3</v>
      </c>
      <c r="W59" s="150">
        <f>IFERROR(INDEX('Legend and scoring'!$I$19:$I$23,MATCH('MCA project &lt;= 5 years duration'!J59,'Legend and scoring'!$H$19:$H$23,0),1),0)</f>
        <v>1</v>
      </c>
      <c r="X59" s="150">
        <f>IFERROR(INDEX('Legend and scoring'!$I$4:$I$8,MATCH('MCA project &lt;= 5 years duration'!K59,'Legend and scoring'!$H$4:$H$8,0),1),0)</f>
        <v>3</v>
      </c>
      <c r="Y59" s="150">
        <f>IFERROR(INDEX('Legend and scoring'!$I$10:$I$17,MATCH('MCA project &lt;= 5 years duration'!L59,'Legend and scoring'!$H$10:$H$17,0),1),0)</f>
        <v>3</v>
      </c>
      <c r="Z59" s="150">
        <f>IFERROR(INDEX('Legend and scoring'!$I$10:$I$17,MATCH('MCA project &lt;= 5 years duration'!M59,'Legend and scoring'!$H$10:$H$17,0),1),0)</f>
        <v>3</v>
      </c>
      <c r="AA59" s="157">
        <f>IFERROR(INDEX('Legend and scoring'!$I$25:$I$28,MATCH('MCA project &lt;= 5 years duration'!N59,'Legend and scoring'!$H$25:$H$28,0),1),0)</f>
        <v>1.5</v>
      </c>
      <c r="AB59" s="160"/>
      <c r="AC59" s="163">
        <f t="shared" si="4"/>
        <v>9</v>
      </c>
      <c r="AD59" s="164"/>
      <c r="AE59" s="163">
        <f t="shared" si="6"/>
        <v>1</v>
      </c>
      <c r="AF59" s="163">
        <f t="shared" si="5"/>
        <v>1</v>
      </c>
    </row>
  </sheetData>
  <autoFilter ref="A6:AF59" xr:uid="{B82341E4-6F6A-4D45-84DA-3C2483CD3B5F}"/>
  <mergeCells count="4">
    <mergeCell ref="AE5:AF5"/>
    <mergeCell ref="G4:N4"/>
    <mergeCell ref="O4:R4"/>
    <mergeCell ref="T4:AA4"/>
  </mergeCells>
  <conditionalFormatting sqref="B4:F4 B7:F7 C1:F3 C8:F51 D57:F58 C54:C59 B8:B59 G7:N59 B6 D54:D56 C52:D53 F52:F56">
    <cfRule type="cellIs" dxfId="694" priority="209" operator="equal">
      <formula>"?"</formula>
    </cfRule>
  </conditionalFormatting>
  <conditionalFormatting sqref="B30">
    <cfRule type="cellIs" dxfId="693" priority="76" operator="equal">
      <formula>"?"</formula>
    </cfRule>
  </conditionalFormatting>
  <conditionalFormatting sqref="D59">
    <cfRule type="cellIs" dxfId="692" priority="41" operator="equal">
      <formula>"?"</formula>
    </cfRule>
  </conditionalFormatting>
  <conditionalFormatting sqref="E59">
    <cfRule type="cellIs" dxfId="691" priority="28" operator="equal">
      <formula>"?"</formula>
    </cfRule>
  </conditionalFormatting>
  <conditionalFormatting sqref="AC7:AC59">
    <cfRule type="colorScale" priority="3272">
      <colorScale>
        <cfvo type="min"/>
        <cfvo type="percentile" val="50"/>
        <cfvo type="max"/>
        <color rgb="FFF8696B"/>
        <color rgb="FFFFEB84"/>
        <color rgb="FF63BE7B"/>
      </colorScale>
    </cfRule>
  </conditionalFormatting>
  <conditionalFormatting sqref="AE7:AE59">
    <cfRule type="colorScale" priority="3274">
      <colorScale>
        <cfvo type="min"/>
        <cfvo type="percentile" val="50"/>
        <cfvo type="max"/>
        <color rgb="FF63BE7B"/>
        <color rgb="FFFFEB84"/>
        <color rgb="FFF8696B"/>
      </colorScale>
    </cfRule>
  </conditionalFormatting>
  <conditionalFormatting sqref="AF7:AF59">
    <cfRule type="colorScale" priority="3276">
      <colorScale>
        <cfvo type="min"/>
        <cfvo type="percentile" val="50"/>
        <cfvo type="max"/>
        <color rgb="FF63BE7B"/>
        <color rgb="FFFFEB84"/>
        <color rgb="FFF8696B"/>
      </colorScale>
    </cfRule>
  </conditionalFormatting>
  <conditionalFormatting sqref="R15:R59">
    <cfRule type="cellIs" dxfId="690" priority="21" operator="equal">
      <formula>"?"</formula>
    </cfRule>
  </conditionalFormatting>
  <conditionalFormatting sqref="C6:F6">
    <cfRule type="cellIs" dxfId="689" priority="14" operator="equal">
      <formula>"?"</formula>
    </cfRule>
  </conditionalFormatting>
  <conditionalFormatting sqref="E52:E56">
    <cfRule type="cellIs" dxfId="688" priority="7" operator="equal">
      <formula>"?"</formula>
    </cfRule>
  </conditionalFormatting>
  <pageMargins left="0.7" right="0.7" top="0.75" bottom="0.75" header="0.3" footer="0.3"/>
  <pageSetup paperSize="9" orientation="landscape"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56" operator="equal" id="{5A74C62E-DED1-4404-9602-32B2E768A613}">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57" operator="equal" id="{839910F8-1D0E-4999-865E-A9BE991572A1}">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58" operator="equal" id="{6D74E953-A7EA-4B48-886C-033F5F28C74C}">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59" operator="equal" id="{839A56D4-BF2D-4B6C-A3D0-C93E305417F4}">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60" operator="equal" id="{9835A3FA-0A68-4AD8-B49D-27D63C30107E}">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61" operator="equal" id="{41F29886-4BB9-437A-BE0C-3072D8502CE6}">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B31:B59</xm:sqref>
        </x14:conditionalFormatting>
        <x14:conditionalFormatting xmlns:xm="http://schemas.microsoft.com/office/excel/2006/main">
          <x14:cfRule type="cellIs" priority="4299" operator="equal" id="{1C20B638-FEF6-4003-8F11-315D925BDC4C}">
            <xm:f>'Legend and scoring'!$H$17</xm:f>
            <x14:dxf>
              <fill>
                <patternFill>
                  <bgColor theme="9" tint="-0.24994659260841701"/>
                </patternFill>
              </fill>
            </x14:dxf>
          </x14:cfRule>
          <x14:cfRule type="cellIs" priority="4300" operator="equal" id="{F44F0F83-7CC2-4206-913B-0096B4C82DAD}">
            <xm:f>'Legend and scoring'!$H$16</xm:f>
            <x14:dxf>
              <fill>
                <patternFill>
                  <bgColor theme="9" tint="0.39994506668294322"/>
                </patternFill>
              </fill>
            </x14:dxf>
          </x14:cfRule>
          <x14:cfRule type="cellIs" priority="4301" operator="equal" id="{34FA057D-362B-4108-9FED-6F38D38425AE}">
            <xm:f>'Legend and scoring'!$H$15</xm:f>
            <x14:dxf>
              <fill>
                <patternFill>
                  <bgColor theme="9" tint="0.59996337778862885"/>
                </patternFill>
              </fill>
            </x14:dxf>
          </x14:cfRule>
          <x14:cfRule type="cellIs" priority="4302" operator="equal" id="{189D338A-A911-42B6-B711-96E4315EF8E3}">
            <xm:f>'Legend and scoring'!$H$12</xm:f>
            <x14:dxf>
              <fill>
                <patternFill>
                  <bgColor theme="5" tint="-0.24994659260841701"/>
                </patternFill>
              </fill>
            </x14:dxf>
          </x14:cfRule>
          <x14:cfRule type="cellIs" priority="4303" operator="equal" id="{70CD0085-8D0F-4343-B4D6-591271ED3EB4}">
            <xm:f>'Legend and scoring'!$H$11</xm:f>
            <x14:dxf>
              <fill>
                <patternFill>
                  <bgColor theme="5" tint="0.39994506668294322"/>
                </patternFill>
              </fill>
            </x14:dxf>
          </x14:cfRule>
          <x14:cfRule type="cellIs" priority="4304" operator="equal" id="{12763CA8-B496-440A-8E11-7B297F71A587}">
            <xm:f>'Legend and scoring'!$H$10</xm:f>
            <x14:dxf>
              <fill>
                <patternFill>
                  <bgColor theme="5" tint="0.59996337778862885"/>
                </patternFill>
              </fill>
            </x14:dxf>
          </x14:cfRule>
          <xm:sqref>B4:F4 C1:F3 C8:F51 D57:F58 C54:C59 G7:N59 B8:B30 D59:E59 R15:R59 B6:F7 D54:D56 C52:D53 F52:F56</xm:sqref>
        </x14:conditionalFormatting>
        <x14:conditionalFormatting xmlns:xm="http://schemas.microsoft.com/office/excel/2006/main">
          <x14:cfRule type="cellIs" priority="1" operator="equal" id="{68F12AD8-6BBC-4CC7-8302-410E16CB24A7}">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A268E76D-47BC-45D8-AA3F-ED9A5A1C308E}">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6839CA1C-E576-4799-934F-7B2B18D3C7C2}">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A09D247E-6075-424E-A6B0-C1B4F14AEFFB}">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F66167A2-7AFB-4955-BEAC-4C9BAEF48079}">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9D348700-A89F-426F-AE80-EB2154F84BA1}">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6172-CA2C-46DF-B1BF-1E61CF396CE9}">
  <sheetPr>
    <tabColor theme="9" tint="-0.249977111117893"/>
  </sheetPr>
  <dimension ref="A1:AE61"/>
  <sheetViews>
    <sheetView topLeftCell="C1" workbookViewId="0">
      <pane xSplit="4" ySplit="8" topLeftCell="M51" activePane="bottomRight" state="frozen"/>
      <selection pane="topRight" activeCell="CL12" sqref="CL12"/>
      <selection pane="bottomLeft" activeCell="CL12" sqref="CL12"/>
      <selection pane="bottomRight" activeCell="E1" sqref="E1"/>
    </sheetView>
  </sheetViews>
  <sheetFormatPr defaultColWidth="9.1328125" defaultRowHeight="14.75" x14ac:dyDescent="0.75"/>
  <cols>
    <col min="1" max="1" width="12" hidden="1" customWidth="1"/>
    <col min="2" max="2" width="10.86328125" hidden="1" customWidth="1"/>
    <col min="3" max="3" width="10.86328125" customWidth="1"/>
    <col min="4" max="5" width="24.86328125" customWidth="1"/>
    <col min="6" max="6" width="47.54296875" customWidth="1"/>
    <col min="16" max="16" width="11.54296875" customWidth="1"/>
    <col min="17" max="17" width="10.26953125" customWidth="1"/>
    <col min="19" max="19" width="3.86328125" customWidth="1"/>
    <col min="20" max="20" width="11" customWidth="1"/>
    <col min="21" max="21" width="4.1328125" customWidth="1"/>
    <col min="22" max="22" width="10.54296875" customWidth="1"/>
    <col min="23" max="23" width="4.26953125" customWidth="1"/>
    <col min="24" max="24" width="9.1328125" customWidth="1"/>
    <col min="25" max="25" width="9.54296875" customWidth="1"/>
    <col min="28" max="28" width="9.54296875" customWidth="1"/>
    <col min="30" max="30" width="12.1328125" customWidth="1"/>
    <col min="31" max="31" width="13" customWidth="1"/>
    <col min="32" max="32" width="11.40625" customWidth="1"/>
  </cols>
  <sheetData>
    <row r="1" spans="1:31" s="36" customFormat="1" ht="16.899999999999999" customHeight="1" x14ac:dyDescent="0.75">
      <c r="A1" s="327"/>
      <c r="B1" s="313"/>
      <c r="C1" s="125" t="s">
        <v>1465</v>
      </c>
      <c r="D1" s="125"/>
      <c r="E1" s="195"/>
      <c r="F1" s="126">
        <f>'Front page'!B5</f>
        <v>43972</v>
      </c>
      <c r="G1" s="313"/>
      <c r="H1" s="313"/>
      <c r="I1" s="313"/>
      <c r="J1" s="313"/>
      <c r="K1" s="313"/>
      <c r="L1" s="313"/>
      <c r="M1" s="313"/>
      <c r="N1" s="313"/>
      <c r="O1" s="313"/>
      <c r="P1" s="313"/>
      <c r="Q1" s="313"/>
      <c r="R1" s="313"/>
      <c r="S1" s="271"/>
      <c r="T1" s="161"/>
      <c r="U1" s="161"/>
      <c r="V1" s="161"/>
      <c r="W1" s="161"/>
      <c r="X1" s="271"/>
      <c r="Y1" s="161"/>
      <c r="Z1" s="271"/>
      <c r="AA1" s="271"/>
      <c r="AB1" s="161"/>
      <c r="AC1" s="271"/>
      <c r="AD1" s="271"/>
      <c r="AE1" s="271"/>
    </row>
    <row r="2" spans="1:31" s="36" customFormat="1" ht="16.899999999999999" customHeight="1" x14ac:dyDescent="0.75">
      <c r="A2" s="327"/>
      <c r="B2" s="313"/>
      <c r="C2" s="125"/>
      <c r="D2" s="125"/>
      <c r="E2" s="332"/>
      <c r="F2" s="126"/>
      <c r="G2" s="313"/>
      <c r="H2" s="313"/>
      <c r="I2" s="313"/>
      <c r="J2" s="313"/>
      <c r="K2" s="313"/>
      <c r="L2" s="313"/>
      <c r="M2" s="313"/>
      <c r="N2" s="313"/>
      <c r="O2" s="313"/>
      <c r="P2" s="313"/>
      <c r="Q2" s="313"/>
      <c r="R2" s="313"/>
      <c r="S2" s="271"/>
      <c r="T2" s="161"/>
      <c r="U2" s="161"/>
      <c r="V2" s="161"/>
      <c r="W2" s="161"/>
      <c r="X2" s="271"/>
      <c r="Y2" s="161"/>
      <c r="Z2" s="271"/>
      <c r="AA2" s="271"/>
      <c r="AB2" s="161"/>
      <c r="AC2" s="271"/>
      <c r="AD2" s="271"/>
      <c r="AE2" s="271"/>
    </row>
    <row r="3" spans="1:31" s="36" customFormat="1" ht="16.899999999999999" customHeight="1" x14ac:dyDescent="0.75">
      <c r="A3" s="327"/>
      <c r="B3" s="313"/>
      <c r="C3" s="125"/>
      <c r="D3" s="125"/>
      <c r="E3" s="332"/>
      <c r="F3" s="126"/>
      <c r="G3" s="313"/>
      <c r="H3" s="313"/>
      <c r="I3" s="313"/>
      <c r="J3" s="313"/>
      <c r="K3" s="313"/>
      <c r="L3" s="313"/>
      <c r="M3" s="313"/>
      <c r="N3" s="313"/>
      <c r="O3" s="313"/>
      <c r="P3" s="313"/>
      <c r="Q3" s="313"/>
      <c r="R3" s="313"/>
      <c r="S3" s="271"/>
      <c r="T3" s="161"/>
      <c r="U3" s="161"/>
      <c r="V3" s="161"/>
      <c r="W3" s="161"/>
      <c r="X3" s="271"/>
      <c r="Y3" s="161"/>
      <c r="Z3" s="271"/>
      <c r="AA3" s="271"/>
      <c r="AB3" s="161"/>
      <c r="AC3" s="271"/>
      <c r="AD3" s="271"/>
      <c r="AE3" s="271"/>
    </row>
    <row r="4" spans="1:31" s="36" customFormat="1" ht="17.25" customHeight="1" x14ac:dyDescent="0.75">
      <c r="A4" s="327"/>
      <c r="B4" s="313"/>
      <c r="C4" s="330"/>
      <c r="D4" s="330"/>
      <c r="E4" s="331"/>
      <c r="F4" s="332"/>
      <c r="G4" s="313"/>
      <c r="H4" s="313"/>
      <c r="I4" s="313"/>
      <c r="J4" s="313"/>
      <c r="K4" s="313"/>
      <c r="L4" s="313"/>
      <c r="M4" s="313"/>
      <c r="N4" s="313"/>
      <c r="O4" s="313"/>
      <c r="P4" s="313"/>
      <c r="Q4" s="313"/>
      <c r="R4" s="313"/>
      <c r="S4" s="271"/>
      <c r="T4" s="414" t="s">
        <v>562</v>
      </c>
      <c r="U4" s="414"/>
      <c r="V4" s="414"/>
      <c r="W4" s="161"/>
      <c r="X4" s="413" t="s">
        <v>1471</v>
      </c>
      <c r="Y4" s="413"/>
      <c r="Z4" s="413"/>
      <c r="AA4" s="413"/>
      <c r="AB4" s="413"/>
      <c r="AC4" s="271"/>
      <c r="AD4" s="271"/>
      <c r="AE4" s="271"/>
    </row>
    <row r="5" spans="1:31" s="36" customFormat="1" ht="17.25" customHeight="1" x14ac:dyDescent="0.75">
      <c r="A5" s="327"/>
      <c r="B5" s="313"/>
      <c r="C5" s="125"/>
      <c r="D5" s="125"/>
      <c r="E5" s="331"/>
      <c r="F5" s="332"/>
      <c r="G5" s="313"/>
      <c r="H5" s="313"/>
      <c r="I5" s="313"/>
      <c r="J5" s="313"/>
      <c r="K5" s="313"/>
      <c r="L5" s="313"/>
      <c r="M5" s="313"/>
      <c r="N5" s="313"/>
      <c r="O5" s="313"/>
      <c r="P5" s="313"/>
      <c r="Q5" s="313"/>
      <c r="R5" s="313"/>
      <c r="S5" s="271"/>
      <c r="T5" s="414"/>
      <c r="U5" s="414"/>
      <c r="V5" s="414"/>
      <c r="W5" s="161"/>
      <c r="X5" s="413"/>
      <c r="Y5" s="413"/>
      <c r="Z5" s="413"/>
      <c r="AA5" s="413"/>
      <c r="AB5" s="413"/>
      <c r="AC5" s="271"/>
      <c r="AD5" s="271"/>
      <c r="AE5" s="271"/>
    </row>
    <row r="6" spans="1:31" s="36" customFormat="1" ht="17.25" customHeight="1" thickBot="1" x14ac:dyDescent="0.9">
      <c r="A6" s="327"/>
      <c r="B6" s="313"/>
      <c r="C6" s="313"/>
      <c r="D6" s="330"/>
      <c r="E6" s="358"/>
      <c r="F6" s="359"/>
      <c r="G6" s="409" t="s">
        <v>1467</v>
      </c>
      <c r="H6" s="409"/>
      <c r="I6" s="409"/>
      <c r="J6" s="409"/>
      <c r="K6" s="409"/>
      <c r="L6" s="409"/>
      <c r="M6" s="409"/>
      <c r="N6" s="409"/>
      <c r="O6" s="409" t="s">
        <v>1468</v>
      </c>
      <c r="P6" s="409"/>
      <c r="Q6" s="409"/>
      <c r="R6" s="409"/>
      <c r="S6" s="271"/>
      <c r="T6" s="161"/>
      <c r="U6" s="161"/>
      <c r="V6" s="161"/>
      <c r="W6" s="161"/>
      <c r="X6" s="360"/>
      <c r="Y6" s="165"/>
      <c r="Z6" s="360"/>
      <c r="AA6" s="360"/>
      <c r="AB6" s="165"/>
      <c r="AC6" s="271"/>
      <c r="AD6" s="271"/>
      <c r="AE6" s="271"/>
    </row>
    <row r="7" spans="1:31" s="36" customFormat="1" ht="39" customHeight="1" thickTop="1" thickBot="1" x14ac:dyDescent="0.9">
      <c r="A7" s="181" t="s">
        <v>565</v>
      </c>
      <c r="B7" s="182"/>
      <c r="C7" s="184"/>
      <c r="D7" s="184"/>
      <c r="E7" s="184"/>
      <c r="F7" s="184"/>
      <c r="G7" s="133" t="s">
        <v>580</v>
      </c>
      <c r="H7" s="133" t="s">
        <v>581</v>
      </c>
      <c r="I7" s="133" t="s">
        <v>582</v>
      </c>
      <c r="J7" s="133" t="s">
        <v>583</v>
      </c>
      <c r="K7" s="133" t="s">
        <v>584</v>
      </c>
      <c r="L7" s="133" t="s">
        <v>585</v>
      </c>
      <c r="M7" s="133" t="s">
        <v>586</v>
      </c>
      <c r="N7" s="133" t="s">
        <v>587</v>
      </c>
      <c r="O7" s="133" t="s">
        <v>588</v>
      </c>
      <c r="P7" s="133" t="s">
        <v>589</v>
      </c>
      <c r="Q7" s="133" t="s">
        <v>590</v>
      </c>
      <c r="R7" s="133" t="s">
        <v>591</v>
      </c>
      <c r="S7" s="271"/>
      <c r="T7" s="161"/>
      <c r="U7" s="161"/>
      <c r="V7" s="381" t="s">
        <v>1469</v>
      </c>
      <c r="W7" s="189"/>
      <c r="X7" s="191" t="s">
        <v>1472</v>
      </c>
      <c r="Y7" s="154"/>
      <c r="Z7" s="360"/>
      <c r="AA7" s="191" t="s">
        <v>1473</v>
      </c>
      <c r="AB7" s="154"/>
      <c r="AC7" s="271"/>
      <c r="AD7" s="191" t="s">
        <v>1474</v>
      </c>
      <c r="AE7" s="154"/>
    </row>
    <row r="8" spans="1:31" s="36" customFormat="1" ht="67.900000000000006" customHeight="1" thickTop="1" x14ac:dyDescent="0.6">
      <c r="A8" s="136" t="s">
        <v>593</v>
      </c>
      <c r="B8" s="137" t="s">
        <v>11</v>
      </c>
      <c r="C8" s="185" t="s">
        <v>594</v>
      </c>
      <c r="D8" s="186" t="s">
        <v>595</v>
      </c>
      <c r="E8" s="186" t="s">
        <v>596</v>
      </c>
      <c r="F8" s="188" t="s">
        <v>597</v>
      </c>
      <c r="G8" s="133" t="s">
        <v>657</v>
      </c>
      <c r="H8" s="133" t="s">
        <v>658</v>
      </c>
      <c r="I8" s="133" t="s">
        <v>659</v>
      </c>
      <c r="J8" s="133" t="s">
        <v>660</v>
      </c>
      <c r="K8" s="133" t="s">
        <v>661</v>
      </c>
      <c r="L8" s="133" t="s">
        <v>662</v>
      </c>
      <c r="M8" s="133" t="s">
        <v>663</v>
      </c>
      <c r="N8" s="133" t="s">
        <v>664</v>
      </c>
      <c r="O8" s="133" t="s">
        <v>665</v>
      </c>
      <c r="P8" s="133" t="s">
        <v>666</v>
      </c>
      <c r="Q8" s="133" t="s">
        <v>667</v>
      </c>
      <c r="R8" s="133" t="s">
        <v>668</v>
      </c>
      <c r="S8" s="271"/>
      <c r="T8" s="154" t="s">
        <v>1470</v>
      </c>
      <c r="U8" s="162"/>
      <c r="V8" s="154" t="s">
        <v>670</v>
      </c>
      <c r="W8" s="162"/>
      <c r="X8" s="162" t="s">
        <v>1475</v>
      </c>
      <c r="Y8" s="162" t="s">
        <v>1476</v>
      </c>
      <c r="Z8" s="360"/>
      <c r="AA8" s="162" t="s">
        <v>1475</v>
      </c>
      <c r="AB8" s="162" t="s">
        <v>1476</v>
      </c>
      <c r="AC8" s="271"/>
      <c r="AD8" s="162" t="s">
        <v>1477</v>
      </c>
      <c r="AE8" s="162" t="s">
        <v>1478</v>
      </c>
    </row>
    <row r="9" spans="1:31" s="149" customFormat="1" ht="15" customHeight="1" x14ac:dyDescent="0.6">
      <c r="A9" s="144">
        <v>1</v>
      </c>
      <c r="B9" s="128" t="s">
        <v>37</v>
      </c>
      <c r="C9" s="148" t="s">
        <v>1106</v>
      </c>
      <c r="D9" s="383" t="s">
        <v>353</v>
      </c>
      <c r="E9" s="383" t="s">
        <v>340</v>
      </c>
      <c r="F9" s="148" t="s">
        <v>350</v>
      </c>
      <c r="G9" s="148" t="s">
        <v>675</v>
      </c>
      <c r="H9" s="148" t="s">
        <v>675</v>
      </c>
      <c r="I9" s="148" t="s">
        <v>675</v>
      </c>
      <c r="J9" s="148" t="s">
        <v>682</v>
      </c>
      <c r="K9" s="148" t="s">
        <v>675</v>
      </c>
      <c r="L9" s="148" t="s">
        <v>675</v>
      </c>
      <c r="M9" s="148" t="s">
        <v>678</v>
      </c>
      <c r="N9" s="148" t="s">
        <v>682</v>
      </c>
      <c r="O9" s="148" t="s">
        <v>690</v>
      </c>
      <c r="P9" s="148" t="s">
        <v>1093</v>
      </c>
      <c r="Q9" s="148" t="s">
        <v>693</v>
      </c>
      <c r="R9" s="148" t="s">
        <v>675</v>
      </c>
      <c r="T9" s="192">
        <v>9</v>
      </c>
      <c r="U9" s="164"/>
      <c r="V9" s="163">
        <f>RANK(T9,$T$9:$T$61)</f>
        <v>1</v>
      </c>
      <c r="W9" s="190"/>
      <c r="X9" s="192">
        <f t="shared" ref="X9:X40" si="0">$T9*VLOOKUP($L9,GHG_weighting,2,FALSE)</f>
        <v>13.049999999999999</v>
      </c>
      <c r="Y9" s="192">
        <f t="shared" ref="Y9:Y40" si="1">$T9*VLOOKUP($L9,GHG_weighting,3,FALSE)</f>
        <v>13.049999999999999</v>
      </c>
      <c r="AA9" s="163">
        <f>RANK(X9,X$9:X$61)</f>
        <v>1</v>
      </c>
      <c r="AB9" s="163">
        <f>RANK(Y9,Y$9:Y$61)</f>
        <v>1</v>
      </c>
      <c r="AD9" s="150" t="str">
        <f>IF(AA9&lt;$V9,"Up by "&amp;($V9-AA9),IF(AA9&gt;$V9,"Down by "&amp;(AA9-$V9),""))</f>
        <v/>
      </c>
      <c r="AE9" s="150" t="str">
        <f>IF(AB9&lt;$V9,"Up by "&amp;($V9-AB9),IF(AB9&gt;$V9,"Down by "&amp;(AB9-$V9),""))</f>
        <v/>
      </c>
    </row>
    <row r="10" spans="1:31" s="149" customFormat="1" ht="15" customHeight="1" x14ac:dyDescent="0.6">
      <c r="A10" s="144">
        <v>2</v>
      </c>
      <c r="B10" s="128" t="s">
        <v>49</v>
      </c>
      <c r="C10" s="148" t="s">
        <v>1455</v>
      </c>
      <c r="D10" s="383" t="s">
        <v>385</v>
      </c>
      <c r="E10" s="383" t="s">
        <v>1456</v>
      </c>
      <c r="F10" s="357" t="s">
        <v>1457</v>
      </c>
      <c r="G10" s="148" t="s">
        <v>675</v>
      </c>
      <c r="H10" s="148" t="s">
        <v>675</v>
      </c>
      <c r="I10" s="148" t="s">
        <v>675</v>
      </c>
      <c r="J10" s="148" t="s">
        <v>682</v>
      </c>
      <c r="K10" s="148" t="s">
        <v>675</v>
      </c>
      <c r="L10" s="148" t="s">
        <v>675</v>
      </c>
      <c r="M10" s="148" t="s">
        <v>675</v>
      </c>
      <c r="N10" s="148" t="s">
        <v>680</v>
      </c>
      <c r="O10" s="148" t="s">
        <v>924</v>
      </c>
      <c r="P10" s="148" t="s">
        <v>867</v>
      </c>
      <c r="Q10" s="148" t="s">
        <v>693</v>
      </c>
      <c r="R10" s="148" t="s">
        <v>675</v>
      </c>
      <c r="T10" s="192">
        <v>9</v>
      </c>
      <c r="U10" s="164"/>
      <c r="V10" s="163">
        <f t="shared" ref="V10:V61" si="2">RANK(T10,$T$9:$T$61)</f>
        <v>1</v>
      </c>
      <c r="W10" s="190"/>
      <c r="X10" s="192">
        <f t="shared" si="0"/>
        <v>13.049999999999999</v>
      </c>
      <c r="Y10" s="192">
        <f t="shared" si="1"/>
        <v>13.049999999999999</v>
      </c>
      <c r="AA10" s="163">
        <f t="shared" ref="AA10:AA61" si="3">RANK(X10,X$9:X$61)</f>
        <v>1</v>
      </c>
      <c r="AB10" s="163">
        <f t="shared" ref="AB10:AB61" si="4">RANK(Y10,Y$9:Y$61)</f>
        <v>1</v>
      </c>
      <c r="AD10" s="150" t="str">
        <f t="shared" ref="AD10:AD61" si="5">IF(AA10&lt;$V10,"Up by "&amp;($V10-AA10),IF(AA10&gt;$V10,"Down by "&amp;(AA10-$V10),""))</f>
        <v/>
      </c>
      <c r="AE10" s="150" t="str">
        <f t="shared" ref="AE10:AE61" si="6">IF(AB10&lt;$V10,"Up by "&amp;($V10-AB10),IF(AB10&gt;$V10,"Down by "&amp;(AB10-$V10),""))</f>
        <v/>
      </c>
    </row>
    <row r="11" spans="1:31" s="149" customFormat="1" ht="15" customHeight="1" x14ac:dyDescent="0.6">
      <c r="A11" s="144">
        <v>4</v>
      </c>
      <c r="B11" s="128" t="s">
        <v>61</v>
      </c>
      <c r="C11" s="148" t="s">
        <v>769</v>
      </c>
      <c r="D11" s="383" t="s">
        <v>54</v>
      </c>
      <c r="E11" s="383" t="s">
        <v>62</v>
      </c>
      <c r="F11" s="148" t="s">
        <v>94</v>
      </c>
      <c r="G11" s="148" t="s">
        <v>675</v>
      </c>
      <c r="H11" s="148" t="s">
        <v>675</v>
      </c>
      <c r="I11" s="148" t="s">
        <v>678</v>
      </c>
      <c r="J11" s="148" t="s">
        <v>682</v>
      </c>
      <c r="K11" s="148" t="s">
        <v>678</v>
      </c>
      <c r="L11" s="148" t="s">
        <v>678</v>
      </c>
      <c r="M11" s="148" t="s">
        <v>680</v>
      </c>
      <c r="N11" s="148" t="s">
        <v>680</v>
      </c>
      <c r="O11" s="148" t="s">
        <v>786</v>
      </c>
      <c r="P11" s="148" t="s">
        <v>789</v>
      </c>
      <c r="Q11" s="148" t="s">
        <v>693</v>
      </c>
      <c r="R11" s="148" t="s">
        <v>675</v>
      </c>
      <c r="T11" s="192">
        <v>8</v>
      </c>
      <c r="U11" s="164"/>
      <c r="V11" s="163">
        <f t="shared" si="2"/>
        <v>3</v>
      </c>
      <c r="W11" s="190"/>
      <c r="X11" s="192">
        <f t="shared" si="0"/>
        <v>10.4</v>
      </c>
      <c r="Y11" s="192">
        <f t="shared" si="1"/>
        <v>10.4</v>
      </c>
      <c r="AA11" s="163">
        <f t="shared" si="3"/>
        <v>3</v>
      </c>
      <c r="AB11" s="163">
        <f t="shared" si="4"/>
        <v>3</v>
      </c>
      <c r="AD11" s="150" t="str">
        <f t="shared" si="5"/>
        <v/>
      </c>
      <c r="AE11" s="150" t="str">
        <f t="shared" si="6"/>
        <v/>
      </c>
    </row>
    <row r="12" spans="1:31" s="149" customFormat="1" ht="15" customHeight="1" x14ac:dyDescent="0.6">
      <c r="A12" s="144">
        <v>6</v>
      </c>
      <c r="B12" s="128" t="s">
        <v>79</v>
      </c>
      <c r="C12" s="148" t="s">
        <v>795</v>
      </c>
      <c r="D12" s="383" t="s">
        <v>38</v>
      </c>
      <c r="E12" s="383" t="s">
        <v>99</v>
      </c>
      <c r="F12" s="148" t="s">
        <v>100</v>
      </c>
      <c r="G12" s="148" t="s">
        <v>675</v>
      </c>
      <c r="H12" s="148" t="s">
        <v>678</v>
      </c>
      <c r="I12" s="148" t="s">
        <v>675</v>
      </c>
      <c r="J12" s="148" t="s">
        <v>682</v>
      </c>
      <c r="K12" s="148" t="s">
        <v>680</v>
      </c>
      <c r="L12" s="148" t="s">
        <v>680</v>
      </c>
      <c r="M12" s="148" t="s">
        <v>680</v>
      </c>
      <c r="N12" s="148" t="s">
        <v>682</v>
      </c>
      <c r="O12" s="148" t="s">
        <v>753</v>
      </c>
      <c r="P12" s="148" t="s">
        <v>789</v>
      </c>
      <c r="Q12" s="148" t="s">
        <v>693</v>
      </c>
      <c r="R12" s="148" t="s">
        <v>675</v>
      </c>
      <c r="T12" s="192">
        <v>8</v>
      </c>
      <c r="U12" s="164"/>
      <c r="V12" s="163">
        <f t="shared" si="2"/>
        <v>3</v>
      </c>
      <c r="W12" s="190"/>
      <c r="X12" s="192">
        <f t="shared" si="0"/>
        <v>9.1999999999999993</v>
      </c>
      <c r="Y12" s="192">
        <f t="shared" si="1"/>
        <v>9.1999999999999993</v>
      </c>
      <c r="AA12" s="163">
        <f t="shared" si="3"/>
        <v>5</v>
      </c>
      <c r="AB12" s="163">
        <f t="shared" si="4"/>
        <v>5</v>
      </c>
      <c r="AD12" s="150" t="str">
        <f t="shared" si="5"/>
        <v>Down by 2</v>
      </c>
      <c r="AE12" s="150" t="str">
        <f t="shared" si="6"/>
        <v>Down by 2</v>
      </c>
    </row>
    <row r="13" spans="1:31" s="149" customFormat="1" ht="15" customHeight="1" x14ac:dyDescent="0.6">
      <c r="A13" s="144">
        <v>7</v>
      </c>
      <c r="B13" s="128" t="s">
        <v>93</v>
      </c>
      <c r="C13" s="148" t="s">
        <v>1365</v>
      </c>
      <c r="D13" s="383" t="s">
        <v>385</v>
      </c>
      <c r="E13" s="383" t="s">
        <v>439</v>
      </c>
      <c r="F13" s="148" t="s">
        <v>1366</v>
      </c>
      <c r="G13" s="148" t="s">
        <v>675</v>
      </c>
      <c r="H13" s="148" t="s">
        <v>678</v>
      </c>
      <c r="I13" s="148" t="s">
        <v>675</v>
      </c>
      <c r="J13" s="148" t="s">
        <v>682</v>
      </c>
      <c r="K13" s="148" t="s">
        <v>675</v>
      </c>
      <c r="L13" s="148" t="s">
        <v>680</v>
      </c>
      <c r="M13" s="148" t="s">
        <v>680</v>
      </c>
      <c r="N13" s="148" t="s">
        <v>680</v>
      </c>
      <c r="O13" s="148" t="s">
        <v>924</v>
      </c>
      <c r="P13" s="148" t="s">
        <v>789</v>
      </c>
      <c r="Q13" s="148" t="s">
        <v>693</v>
      </c>
      <c r="R13" s="148" t="s">
        <v>675</v>
      </c>
      <c r="T13" s="192">
        <v>8</v>
      </c>
      <c r="U13" s="164"/>
      <c r="V13" s="163">
        <f t="shared" si="2"/>
        <v>3</v>
      </c>
      <c r="W13" s="190"/>
      <c r="X13" s="192">
        <f t="shared" si="0"/>
        <v>9.1999999999999993</v>
      </c>
      <c r="Y13" s="192">
        <f t="shared" si="1"/>
        <v>9.1999999999999993</v>
      </c>
      <c r="AA13" s="163">
        <f t="shared" si="3"/>
        <v>5</v>
      </c>
      <c r="AB13" s="163">
        <f t="shared" si="4"/>
        <v>5</v>
      </c>
      <c r="AD13" s="150" t="str">
        <f t="shared" si="5"/>
        <v>Down by 2</v>
      </c>
      <c r="AE13" s="150" t="str">
        <f t="shared" si="6"/>
        <v>Down by 2</v>
      </c>
    </row>
    <row r="14" spans="1:31" s="149" customFormat="1" ht="15" customHeight="1" x14ac:dyDescent="0.6">
      <c r="A14" s="144">
        <v>8</v>
      </c>
      <c r="B14" s="128" t="s">
        <v>98</v>
      </c>
      <c r="C14" s="148" t="s">
        <v>819</v>
      </c>
      <c r="D14" s="383" t="s">
        <v>54</v>
      </c>
      <c r="E14" s="383" t="s">
        <v>99</v>
      </c>
      <c r="F14" s="148" t="s">
        <v>127</v>
      </c>
      <c r="G14" s="148" t="s">
        <v>675</v>
      </c>
      <c r="H14" s="148" t="s">
        <v>678</v>
      </c>
      <c r="I14" s="148" t="s">
        <v>678</v>
      </c>
      <c r="J14" s="148" t="s">
        <v>682</v>
      </c>
      <c r="K14" s="148" t="s">
        <v>675</v>
      </c>
      <c r="L14" s="148" t="s">
        <v>678</v>
      </c>
      <c r="M14" s="148" t="s">
        <v>678</v>
      </c>
      <c r="N14" s="148" t="s">
        <v>680</v>
      </c>
      <c r="O14" s="148" t="s">
        <v>690</v>
      </c>
      <c r="P14" s="148" t="s">
        <v>789</v>
      </c>
      <c r="Q14" s="148" t="s">
        <v>693</v>
      </c>
      <c r="R14" s="148" t="s">
        <v>675</v>
      </c>
      <c r="T14" s="192">
        <v>7</v>
      </c>
      <c r="U14" s="164"/>
      <c r="V14" s="163">
        <f t="shared" si="2"/>
        <v>6</v>
      </c>
      <c r="W14" s="190"/>
      <c r="X14" s="192">
        <f t="shared" si="0"/>
        <v>9.1</v>
      </c>
      <c r="Y14" s="192">
        <f t="shared" si="1"/>
        <v>9.1</v>
      </c>
      <c r="AA14" s="163">
        <f t="shared" si="3"/>
        <v>7</v>
      </c>
      <c r="AB14" s="163">
        <f t="shared" si="4"/>
        <v>7</v>
      </c>
      <c r="AD14" s="150" t="str">
        <f t="shared" si="5"/>
        <v>Down by 1</v>
      </c>
      <c r="AE14" s="150" t="str">
        <f t="shared" si="6"/>
        <v>Down by 1</v>
      </c>
    </row>
    <row r="15" spans="1:31" s="149" customFormat="1" ht="15" customHeight="1" x14ac:dyDescent="0.6">
      <c r="A15" s="144">
        <v>10</v>
      </c>
      <c r="B15" s="128" t="s">
        <v>114</v>
      </c>
      <c r="C15" s="148" t="s">
        <v>962</v>
      </c>
      <c r="D15" s="383" t="s">
        <v>141</v>
      </c>
      <c r="E15" s="383" t="s">
        <v>211</v>
      </c>
      <c r="F15" s="148" t="s">
        <v>212</v>
      </c>
      <c r="G15" s="148" t="s">
        <v>675</v>
      </c>
      <c r="H15" s="148" t="s">
        <v>678</v>
      </c>
      <c r="I15" s="148" t="s">
        <v>678</v>
      </c>
      <c r="J15" s="148" t="s">
        <v>682</v>
      </c>
      <c r="K15" s="148" t="s">
        <v>675</v>
      </c>
      <c r="L15" s="148" t="s">
        <v>680</v>
      </c>
      <c r="M15" s="148" t="s">
        <v>678</v>
      </c>
      <c r="N15" s="148" t="s">
        <v>682</v>
      </c>
      <c r="O15" s="148" t="s">
        <v>690</v>
      </c>
      <c r="P15" s="148" t="s">
        <v>789</v>
      </c>
      <c r="Q15" s="148" t="s">
        <v>693</v>
      </c>
      <c r="R15" s="148" t="s">
        <v>675</v>
      </c>
      <c r="T15" s="192">
        <v>7</v>
      </c>
      <c r="U15" s="164"/>
      <c r="V15" s="163">
        <f t="shared" si="2"/>
        <v>6</v>
      </c>
      <c r="W15" s="190"/>
      <c r="X15" s="192">
        <f t="shared" si="0"/>
        <v>8.0499999999999989</v>
      </c>
      <c r="Y15" s="192">
        <f t="shared" si="1"/>
        <v>8.0499999999999989</v>
      </c>
      <c r="AA15" s="163">
        <f t="shared" si="3"/>
        <v>8</v>
      </c>
      <c r="AB15" s="163">
        <f t="shared" si="4"/>
        <v>8</v>
      </c>
      <c r="AD15" s="150" t="str">
        <f t="shared" si="5"/>
        <v>Down by 2</v>
      </c>
      <c r="AE15" s="150" t="str">
        <f t="shared" si="6"/>
        <v>Down by 2</v>
      </c>
    </row>
    <row r="16" spans="1:31" s="149" customFormat="1" ht="15" customHeight="1" x14ac:dyDescent="0.6">
      <c r="A16" s="144">
        <v>11</v>
      </c>
      <c r="B16" s="128" t="s">
        <v>126</v>
      </c>
      <c r="C16" s="148" t="s">
        <v>1122</v>
      </c>
      <c r="D16" s="383" t="s">
        <v>356</v>
      </c>
      <c r="E16" s="383" t="s">
        <v>340</v>
      </c>
      <c r="F16" s="148" t="s">
        <v>350</v>
      </c>
      <c r="G16" s="148" t="s">
        <v>678</v>
      </c>
      <c r="H16" s="148" t="s">
        <v>675</v>
      </c>
      <c r="I16" s="148" t="s">
        <v>678</v>
      </c>
      <c r="J16" s="148" t="s">
        <v>682</v>
      </c>
      <c r="K16" s="148" t="s">
        <v>675</v>
      </c>
      <c r="L16" s="148" t="s">
        <v>675</v>
      </c>
      <c r="M16" s="148" t="s">
        <v>680</v>
      </c>
      <c r="N16" s="148" t="s">
        <v>682</v>
      </c>
      <c r="O16" s="148" t="s">
        <v>690</v>
      </c>
      <c r="P16" s="148" t="s">
        <v>1093</v>
      </c>
      <c r="Q16" s="148" t="s">
        <v>693</v>
      </c>
      <c r="R16" s="148" t="s">
        <v>678</v>
      </c>
      <c r="T16" s="192">
        <v>7</v>
      </c>
      <c r="U16" s="164"/>
      <c r="V16" s="163">
        <f t="shared" si="2"/>
        <v>6</v>
      </c>
      <c r="W16" s="190"/>
      <c r="X16" s="192">
        <f t="shared" si="0"/>
        <v>10.15</v>
      </c>
      <c r="Y16" s="192">
        <f t="shared" si="1"/>
        <v>10.15</v>
      </c>
      <c r="AA16" s="163">
        <f t="shared" si="3"/>
        <v>4</v>
      </c>
      <c r="AB16" s="163">
        <f t="shared" si="4"/>
        <v>4</v>
      </c>
      <c r="AD16" s="150" t="str">
        <f t="shared" si="5"/>
        <v>Up by 2</v>
      </c>
      <c r="AE16" s="150" t="str">
        <f t="shared" si="6"/>
        <v>Up by 2</v>
      </c>
    </row>
    <row r="17" spans="1:31" s="149" customFormat="1" ht="15" customHeight="1" x14ac:dyDescent="0.6">
      <c r="A17" s="144">
        <v>12</v>
      </c>
      <c r="B17" s="128" t="s">
        <v>140</v>
      </c>
      <c r="C17" s="148" t="s">
        <v>672</v>
      </c>
      <c r="D17" s="383" t="s">
        <v>38</v>
      </c>
      <c r="E17" s="383" t="s">
        <v>39</v>
      </c>
      <c r="F17" s="148" t="s">
        <v>673</v>
      </c>
      <c r="G17" s="148" t="s">
        <v>675</v>
      </c>
      <c r="H17" s="148" t="s">
        <v>678</v>
      </c>
      <c r="I17" s="148" t="s">
        <v>680</v>
      </c>
      <c r="J17" s="148" t="s">
        <v>682</v>
      </c>
      <c r="K17" s="148" t="s">
        <v>678</v>
      </c>
      <c r="L17" s="148" t="s">
        <v>678</v>
      </c>
      <c r="M17" s="148" t="s">
        <v>680</v>
      </c>
      <c r="N17" s="148" t="s">
        <v>682</v>
      </c>
      <c r="O17" s="148" t="s">
        <v>690</v>
      </c>
      <c r="P17" s="148" t="s">
        <v>692</v>
      </c>
      <c r="Q17" s="148" t="s">
        <v>693</v>
      </c>
      <c r="R17" s="148" t="s">
        <v>675</v>
      </c>
      <c r="T17" s="192">
        <v>6</v>
      </c>
      <c r="U17" s="164"/>
      <c r="V17" s="163">
        <f t="shared" si="2"/>
        <v>9</v>
      </c>
      <c r="W17" s="190"/>
      <c r="X17" s="192">
        <f t="shared" si="0"/>
        <v>7.8000000000000007</v>
      </c>
      <c r="Y17" s="192">
        <f t="shared" si="1"/>
        <v>7.8000000000000007</v>
      </c>
      <c r="AA17" s="163">
        <f t="shared" si="3"/>
        <v>9</v>
      </c>
      <c r="AB17" s="163">
        <f t="shared" si="4"/>
        <v>9</v>
      </c>
      <c r="AD17" s="150" t="str">
        <f t="shared" si="5"/>
        <v/>
      </c>
      <c r="AE17" s="150" t="str">
        <f t="shared" si="6"/>
        <v/>
      </c>
    </row>
    <row r="18" spans="1:31" s="149" customFormat="1" ht="15" customHeight="1" x14ac:dyDescent="0.6">
      <c r="A18" s="144">
        <v>13</v>
      </c>
      <c r="B18" s="128" t="s">
        <v>148</v>
      </c>
      <c r="C18" s="148" t="s">
        <v>696</v>
      </c>
      <c r="D18" s="383" t="s">
        <v>38</v>
      </c>
      <c r="E18" s="383" t="s">
        <v>39</v>
      </c>
      <c r="F18" s="148" t="s">
        <v>697</v>
      </c>
      <c r="G18" s="148" t="s">
        <v>675</v>
      </c>
      <c r="H18" s="148" t="s">
        <v>678</v>
      </c>
      <c r="I18" s="148" t="s">
        <v>680</v>
      </c>
      <c r="J18" s="148" t="s">
        <v>682</v>
      </c>
      <c r="K18" s="148" t="s">
        <v>675</v>
      </c>
      <c r="L18" s="148" t="s">
        <v>678</v>
      </c>
      <c r="M18" s="148" t="s">
        <v>680</v>
      </c>
      <c r="N18" s="148" t="s">
        <v>682</v>
      </c>
      <c r="O18" s="148" t="s">
        <v>690</v>
      </c>
      <c r="P18" s="148" t="s">
        <v>692</v>
      </c>
      <c r="Q18" s="148" t="s">
        <v>693</v>
      </c>
      <c r="R18" s="148" t="s">
        <v>675</v>
      </c>
      <c r="T18" s="192">
        <v>6</v>
      </c>
      <c r="U18" s="164"/>
      <c r="V18" s="163">
        <f t="shared" si="2"/>
        <v>9</v>
      </c>
      <c r="W18" s="190"/>
      <c r="X18" s="192">
        <f t="shared" si="0"/>
        <v>7.8000000000000007</v>
      </c>
      <c r="Y18" s="192">
        <f t="shared" si="1"/>
        <v>7.8000000000000007</v>
      </c>
      <c r="AA18" s="163">
        <f t="shared" si="3"/>
        <v>9</v>
      </c>
      <c r="AB18" s="163">
        <f t="shared" si="4"/>
        <v>9</v>
      </c>
      <c r="AD18" s="150" t="str">
        <f t="shared" si="5"/>
        <v/>
      </c>
      <c r="AE18" s="150" t="str">
        <f t="shared" si="6"/>
        <v/>
      </c>
    </row>
    <row r="19" spans="1:31" s="149" customFormat="1" ht="15" customHeight="1" x14ac:dyDescent="0.6">
      <c r="A19" s="144">
        <v>14</v>
      </c>
      <c r="B19" s="128" t="s">
        <v>153</v>
      </c>
      <c r="C19" s="148" t="s">
        <v>757</v>
      </c>
      <c r="D19" s="383" t="s">
        <v>38</v>
      </c>
      <c r="E19" s="383" t="s">
        <v>62</v>
      </c>
      <c r="F19" s="148" t="s">
        <v>80</v>
      </c>
      <c r="G19" s="148" t="s">
        <v>675</v>
      </c>
      <c r="H19" s="148" t="s">
        <v>682</v>
      </c>
      <c r="I19" s="148" t="s">
        <v>675</v>
      </c>
      <c r="J19" s="148" t="s">
        <v>682</v>
      </c>
      <c r="K19" s="148" t="s">
        <v>675</v>
      </c>
      <c r="L19" s="148" t="s">
        <v>680</v>
      </c>
      <c r="M19" s="148" t="s">
        <v>682</v>
      </c>
      <c r="N19" s="148" t="s">
        <v>680</v>
      </c>
      <c r="O19" s="148" t="s">
        <v>753</v>
      </c>
      <c r="P19" s="148" t="s">
        <v>692</v>
      </c>
      <c r="Q19" s="148" t="s">
        <v>693</v>
      </c>
      <c r="R19" s="148" t="s">
        <v>675</v>
      </c>
      <c r="T19" s="192">
        <v>6</v>
      </c>
      <c r="U19" s="164"/>
      <c r="V19" s="163">
        <f t="shared" si="2"/>
        <v>9</v>
      </c>
      <c r="W19" s="190"/>
      <c r="X19" s="192">
        <f t="shared" si="0"/>
        <v>6.8999999999999995</v>
      </c>
      <c r="Y19" s="192">
        <f t="shared" si="1"/>
        <v>6.8999999999999995</v>
      </c>
      <c r="AA19" s="163">
        <f t="shared" si="3"/>
        <v>17</v>
      </c>
      <c r="AB19" s="163">
        <f t="shared" si="4"/>
        <v>17</v>
      </c>
      <c r="AD19" s="194" t="str">
        <f t="shared" si="5"/>
        <v>Down by 8</v>
      </c>
      <c r="AE19" s="194" t="str">
        <f t="shared" si="6"/>
        <v>Down by 8</v>
      </c>
    </row>
    <row r="20" spans="1:31" s="149" customFormat="1" ht="15" customHeight="1" x14ac:dyDescent="0.6">
      <c r="A20" s="144">
        <v>15</v>
      </c>
      <c r="B20" s="145" t="s">
        <v>168</v>
      </c>
      <c r="C20" s="148" t="s">
        <v>808</v>
      </c>
      <c r="D20" s="383" t="s">
        <v>38</v>
      </c>
      <c r="E20" s="383" t="s">
        <v>99</v>
      </c>
      <c r="F20" s="148" t="s">
        <v>115</v>
      </c>
      <c r="G20" s="148" t="s">
        <v>675</v>
      </c>
      <c r="H20" s="148" t="s">
        <v>680</v>
      </c>
      <c r="I20" s="148" t="s">
        <v>678</v>
      </c>
      <c r="J20" s="148" t="s">
        <v>682</v>
      </c>
      <c r="K20" s="148" t="s">
        <v>675</v>
      </c>
      <c r="L20" s="148" t="s">
        <v>680</v>
      </c>
      <c r="M20" s="148" t="s">
        <v>682</v>
      </c>
      <c r="N20" s="148" t="s">
        <v>680</v>
      </c>
      <c r="O20" s="148" t="s">
        <v>786</v>
      </c>
      <c r="P20" s="148" t="s">
        <v>692</v>
      </c>
      <c r="Q20" s="148" t="s">
        <v>693</v>
      </c>
      <c r="R20" s="148" t="s">
        <v>675</v>
      </c>
      <c r="T20" s="192">
        <v>6</v>
      </c>
      <c r="U20" s="164"/>
      <c r="V20" s="163">
        <f t="shared" si="2"/>
        <v>9</v>
      </c>
      <c r="W20" s="190"/>
      <c r="X20" s="192">
        <f t="shared" si="0"/>
        <v>6.8999999999999995</v>
      </c>
      <c r="Y20" s="192">
        <f t="shared" si="1"/>
        <v>6.8999999999999995</v>
      </c>
      <c r="AA20" s="163">
        <f t="shared" si="3"/>
        <v>17</v>
      </c>
      <c r="AB20" s="163">
        <f t="shared" si="4"/>
        <v>17</v>
      </c>
      <c r="AD20" s="194" t="str">
        <f t="shared" si="5"/>
        <v>Down by 8</v>
      </c>
      <c r="AE20" s="194" t="str">
        <f t="shared" si="6"/>
        <v>Down by 8</v>
      </c>
    </row>
    <row r="21" spans="1:31" s="149" customFormat="1" ht="15" customHeight="1" x14ac:dyDescent="0.6">
      <c r="A21" s="144">
        <v>16</v>
      </c>
      <c r="B21" s="128" t="s">
        <v>174</v>
      </c>
      <c r="C21" s="148" t="s">
        <v>913</v>
      </c>
      <c r="D21" s="383" t="s">
        <v>141</v>
      </c>
      <c r="E21" s="383" t="s">
        <v>183</v>
      </c>
      <c r="F21" s="148" t="s">
        <v>184</v>
      </c>
      <c r="G21" s="148" t="s">
        <v>675</v>
      </c>
      <c r="H21" s="148" t="s">
        <v>678</v>
      </c>
      <c r="I21" s="148" t="s">
        <v>680</v>
      </c>
      <c r="J21" s="148" t="s">
        <v>682</v>
      </c>
      <c r="K21" s="148" t="s">
        <v>675</v>
      </c>
      <c r="L21" s="148" t="s">
        <v>678</v>
      </c>
      <c r="M21" s="148" t="s">
        <v>678</v>
      </c>
      <c r="N21" s="148" t="s">
        <v>680</v>
      </c>
      <c r="O21" s="148" t="s">
        <v>924</v>
      </c>
      <c r="P21" s="148" t="s">
        <v>789</v>
      </c>
      <c r="Q21" s="148" t="s">
        <v>693</v>
      </c>
      <c r="R21" s="148" t="s">
        <v>675</v>
      </c>
      <c r="T21" s="192">
        <v>6</v>
      </c>
      <c r="U21" s="164"/>
      <c r="V21" s="163">
        <f t="shared" si="2"/>
        <v>9</v>
      </c>
      <c r="W21" s="190"/>
      <c r="X21" s="192">
        <f t="shared" si="0"/>
        <v>7.8000000000000007</v>
      </c>
      <c r="Y21" s="192">
        <f t="shared" si="1"/>
        <v>7.8000000000000007</v>
      </c>
      <c r="AA21" s="163">
        <f t="shared" si="3"/>
        <v>9</v>
      </c>
      <c r="AB21" s="163">
        <f t="shared" si="4"/>
        <v>9</v>
      </c>
      <c r="AD21" s="150" t="str">
        <f t="shared" si="5"/>
        <v/>
      </c>
      <c r="AE21" s="150" t="str">
        <f t="shared" si="6"/>
        <v/>
      </c>
    </row>
    <row r="22" spans="1:31" s="149" customFormat="1" ht="15" customHeight="1" x14ac:dyDescent="0.6">
      <c r="A22" s="144">
        <v>18</v>
      </c>
      <c r="B22" s="128" t="s">
        <v>182</v>
      </c>
      <c r="C22" s="148" t="s">
        <v>953</v>
      </c>
      <c r="D22" s="383" t="s">
        <v>38</v>
      </c>
      <c r="E22" s="383" t="s">
        <v>183</v>
      </c>
      <c r="F22" s="148" t="s">
        <v>198</v>
      </c>
      <c r="G22" s="148" t="s">
        <v>675</v>
      </c>
      <c r="H22" s="148" t="s">
        <v>682</v>
      </c>
      <c r="I22" s="148" t="s">
        <v>675</v>
      </c>
      <c r="J22" s="148" t="s">
        <v>682</v>
      </c>
      <c r="K22" s="148" t="s">
        <v>675</v>
      </c>
      <c r="L22" s="148" t="s">
        <v>680</v>
      </c>
      <c r="M22" s="148" t="s">
        <v>680</v>
      </c>
      <c r="N22" s="148" t="s">
        <v>682</v>
      </c>
      <c r="O22" s="148" t="s">
        <v>753</v>
      </c>
      <c r="P22" s="148" t="s">
        <v>692</v>
      </c>
      <c r="Q22" s="148" t="s">
        <v>693</v>
      </c>
      <c r="R22" s="148" t="s">
        <v>675</v>
      </c>
      <c r="T22" s="192">
        <v>6</v>
      </c>
      <c r="U22" s="164"/>
      <c r="V22" s="163">
        <f t="shared" si="2"/>
        <v>9</v>
      </c>
      <c r="W22" s="190"/>
      <c r="X22" s="192">
        <f t="shared" si="0"/>
        <v>6.8999999999999995</v>
      </c>
      <c r="Y22" s="192">
        <f t="shared" si="1"/>
        <v>6.8999999999999995</v>
      </c>
      <c r="AA22" s="163">
        <f t="shared" si="3"/>
        <v>17</v>
      </c>
      <c r="AB22" s="163">
        <f t="shared" si="4"/>
        <v>17</v>
      </c>
      <c r="AD22" s="194" t="str">
        <f t="shared" si="5"/>
        <v>Down by 8</v>
      </c>
      <c r="AE22" s="194" t="str">
        <f t="shared" si="6"/>
        <v>Down by 8</v>
      </c>
    </row>
    <row r="23" spans="1:31" s="149" customFormat="1" ht="15" customHeight="1" x14ac:dyDescent="0.6">
      <c r="A23" s="144">
        <v>19</v>
      </c>
      <c r="B23" s="128" t="s">
        <v>204</v>
      </c>
      <c r="C23" s="148" t="s">
        <v>1035</v>
      </c>
      <c r="D23" s="383" t="s">
        <v>141</v>
      </c>
      <c r="E23" s="383" t="s">
        <v>996</v>
      </c>
      <c r="F23" s="148" t="s">
        <v>253</v>
      </c>
      <c r="G23" s="148" t="s">
        <v>675</v>
      </c>
      <c r="H23" s="148" t="s">
        <v>678</v>
      </c>
      <c r="I23" s="148" t="s">
        <v>680</v>
      </c>
      <c r="J23" s="148" t="s">
        <v>682</v>
      </c>
      <c r="K23" s="148" t="s">
        <v>675</v>
      </c>
      <c r="L23" s="148" t="s">
        <v>680</v>
      </c>
      <c r="M23" s="148" t="s">
        <v>675</v>
      </c>
      <c r="N23" s="148" t="s">
        <v>680</v>
      </c>
      <c r="O23" s="148" t="s">
        <v>786</v>
      </c>
      <c r="P23" s="148" t="s">
        <v>789</v>
      </c>
      <c r="Q23" s="148" t="s">
        <v>693</v>
      </c>
      <c r="R23" s="148" t="s">
        <v>675</v>
      </c>
      <c r="T23" s="192">
        <v>6</v>
      </c>
      <c r="U23" s="164"/>
      <c r="V23" s="163">
        <f t="shared" si="2"/>
        <v>9</v>
      </c>
      <c r="W23" s="190"/>
      <c r="X23" s="192">
        <f t="shared" si="0"/>
        <v>6.8999999999999995</v>
      </c>
      <c r="Y23" s="192">
        <f t="shared" si="1"/>
        <v>6.8999999999999995</v>
      </c>
      <c r="AA23" s="163">
        <f t="shared" si="3"/>
        <v>17</v>
      </c>
      <c r="AB23" s="163">
        <f t="shared" si="4"/>
        <v>17</v>
      </c>
      <c r="AD23" s="194" t="str">
        <f t="shared" si="5"/>
        <v>Down by 8</v>
      </c>
      <c r="AE23" s="194" t="str">
        <f t="shared" si="6"/>
        <v>Down by 8</v>
      </c>
    </row>
    <row r="24" spans="1:31" s="149" customFormat="1" ht="15" customHeight="1" x14ac:dyDescent="0.6">
      <c r="A24" s="151" t="s">
        <v>952</v>
      </c>
      <c r="B24" s="127" t="s">
        <v>197</v>
      </c>
      <c r="C24" s="148" t="s">
        <v>1131</v>
      </c>
      <c r="D24" s="383" t="s">
        <v>360</v>
      </c>
      <c r="E24" s="383" t="s">
        <v>361</v>
      </c>
      <c r="F24" s="148" t="s">
        <v>362</v>
      </c>
      <c r="G24" s="148" t="s">
        <v>678</v>
      </c>
      <c r="H24" s="148" t="s">
        <v>678</v>
      </c>
      <c r="I24" s="148" t="s">
        <v>678</v>
      </c>
      <c r="J24" s="148" t="s">
        <v>682</v>
      </c>
      <c r="K24" s="148" t="s">
        <v>680</v>
      </c>
      <c r="L24" s="148" t="s">
        <v>678</v>
      </c>
      <c r="M24" s="148" t="s">
        <v>680</v>
      </c>
      <c r="N24" s="148" t="s">
        <v>283</v>
      </c>
      <c r="O24" s="148" t="s">
        <v>924</v>
      </c>
      <c r="P24" s="148" t="s">
        <v>867</v>
      </c>
      <c r="Q24" s="148" t="s">
        <v>693</v>
      </c>
      <c r="R24" s="148" t="s">
        <v>678</v>
      </c>
      <c r="T24" s="192">
        <v>6</v>
      </c>
      <c r="U24" s="164"/>
      <c r="V24" s="163">
        <f t="shared" si="2"/>
        <v>9</v>
      </c>
      <c r="W24" s="190"/>
      <c r="X24" s="192">
        <f t="shared" si="0"/>
        <v>7.8000000000000007</v>
      </c>
      <c r="Y24" s="192">
        <f t="shared" si="1"/>
        <v>7.8000000000000007</v>
      </c>
      <c r="AA24" s="163">
        <f t="shared" si="3"/>
        <v>9</v>
      </c>
      <c r="AB24" s="163">
        <f t="shared" si="4"/>
        <v>9</v>
      </c>
      <c r="AD24" s="150" t="str">
        <f t="shared" si="5"/>
        <v/>
      </c>
      <c r="AE24" s="150" t="str">
        <f t="shared" si="6"/>
        <v/>
      </c>
    </row>
    <row r="25" spans="1:31" s="149" customFormat="1" ht="15" customHeight="1" x14ac:dyDescent="0.6">
      <c r="A25" s="144">
        <v>20</v>
      </c>
      <c r="B25" s="128" t="s">
        <v>210</v>
      </c>
      <c r="C25" s="148" t="s">
        <v>1144</v>
      </c>
      <c r="D25" s="383" t="s">
        <v>368</v>
      </c>
      <c r="E25" s="383" t="s">
        <v>361</v>
      </c>
      <c r="F25" s="148" t="s">
        <v>369</v>
      </c>
      <c r="G25" s="148" t="s">
        <v>678</v>
      </c>
      <c r="H25" s="148" t="s">
        <v>678</v>
      </c>
      <c r="I25" s="148" t="s">
        <v>678</v>
      </c>
      <c r="J25" s="148" t="s">
        <v>682</v>
      </c>
      <c r="K25" s="148" t="s">
        <v>680</v>
      </c>
      <c r="L25" s="148" t="s">
        <v>678</v>
      </c>
      <c r="M25" s="148" t="s">
        <v>680</v>
      </c>
      <c r="N25" s="148" t="s">
        <v>680</v>
      </c>
      <c r="O25" s="148" t="s">
        <v>924</v>
      </c>
      <c r="P25" s="148" t="s">
        <v>867</v>
      </c>
      <c r="Q25" s="148" t="s">
        <v>693</v>
      </c>
      <c r="R25" s="148" t="s">
        <v>678</v>
      </c>
      <c r="T25" s="192">
        <v>6</v>
      </c>
      <c r="U25" s="164"/>
      <c r="V25" s="163">
        <f t="shared" si="2"/>
        <v>9</v>
      </c>
      <c r="W25" s="190"/>
      <c r="X25" s="192">
        <f t="shared" si="0"/>
        <v>7.8000000000000007</v>
      </c>
      <c r="Y25" s="192">
        <f t="shared" si="1"/>
        <v>7.8000000000000007</v>
      </c>
      <c r="AA25" s="163">
        <f t="shared" si="3"/>
        <v>9</v>
      </c>
      <c r="AB25" s="163">
        <f t="shared" si="4"/>
        <v>9</v>
      </c>
      <c r="AD25" s="150" t="str">
        <f t="shared" si="5"/>
        <v/>
      </c>
      <c r="AE25" s="150" t="str">
        <f t="shared" si="6"/>
        <v/>
      </c>
    </row>
    <row r="26" spans="1:31" s="149" customFormat="1" ht="15" customHeight="1" x14ac:dyDescent="0.6">
      <c r="A26" s="144">
        <v>21</v>
      </c>
      <c r="B26" s="128" t="s">
        <v>225</v>
      </c>
      <c r="C26" s="148" t="s">
        <v>1164</v>
      </c>
      <c r="D26" s="383" t="s">
        <v>368</v>
      </c>
      <c r="E26" s="383" t="s">
        <v>373</v>
      </c>
      <c r="F26" s="148" t="s">
        <v>374</v>
      </c>
      <c r="G26" s="148" t="s">
        <v>678</v>
      </c>
      <c r="H26" s="148" t="s">
        <v>680</v>
      </c>
      <c r="I26" s="148" t="s">
        <v>675</v>
      </c>
      <c r="J26" s="148" t="s">
        <v>682</v>
      </c>
      <c r="K26" s="148" t="s">
        <v>675</v>
      </c>
      <c r="L26" s="148" t="s">
        <v>678</v>
      </c>
      <c r="M26" s="148" t="s">
        <v>678</v>
      </c>
      <c r="N26" s="148" t="s">
        <v>680</v>
      </c>
      <c r="O26" s="148" t="s">
        <v>690</v>
      </c>
      <c r="P26" s="148" t="s">
        <v>1093</v>
      </c>
      <c r="Q26" s="148" t="s">
        <v>693</v>
      </c>
      <c r="R26" s="148" t="s">
        <v>675</v>
      </c>
      <c r="T26" s="192">
        <v>6</v>
      </c>
      <c r="U26" s="164"/>
      <c r="V26" s="163">
        <f t="shared" si="2"/>
        <v>9</v>
      </c>
      <c r="W26" s="190"/>
      <c r="X26" s="192">
        <f t="shared" si="0"/>
        <v>7.8000000000000007</v>
      </c>
      <c r="Y26" s="192">
        <f t="shared" si="1"/>
        <v>7.8000000000000007</v>
      </c>
      <c r="AA26" s="163">
        <f t="shared" si="3"/>
        <v>9</v>
      </c>
      <c r="AB26" s="163">
        <f t="shared" si="4"/>
        <v>9</v>
      </c>
      <c r="AD26" s="150" t="str">
        <f t="shared" si="5"/>
        <v/>
      </c>
      <c r="AE26" s="150" t="str">
        <f t="shared" si="6"/>
        <v/>
      </c>
    </row>
    <row r="27" spans="1:31" s="149" customFormat="1" ht="15" customHeight="1" x14ac:dyDescent="0.6">
      <c r="A27" s="144">
        <v>22</v>
      </c>
      <c r="B27" s="128" t="s">
        <v>233</v>
      </c>
      <c r="C27" s="148" t="s">
        <v>1049</v>
      </c>
      <c r="D27" s="383" t="s">
        <v>141</v>
      </c>
      <c r="E27" s="383" t="s">
        <v>265</v>
      </c>
      <c r="F27" s="148" t="s">
        <v>266</v>
      </c>
      <c r="G27" s="148" t="s">
        <v>675</v>
      </c>
      <c r="H27" s="148" t="s">
        <v>678</v>
      </c>
      <c r="I27" s="148" t="s">
        <v>678</v>
      </c>
      <c r="J27" s="148" t="s">
        <v>709</v>
      </c>
      <c r="K27" s="148" t="s">
        <v>675</v>
      </c>
      <c r="L27" s="148" t="s">
        <v>678</v>
      </c>
      <c r="M27" s="148" t="s">
        <v>680</v>
      </c>
      <c r="N27" s="148" t="s">
        <v>682</v>
      </c>
      <c r="O27" s="148" t="s">
        <v>924</v>
      </c>
      <c r="P27" s="148" t="s">
        <v>692</v>
      </c>
      <c r="Q27" s="148" t="s">
        <v>693</v>
      </c>
      <c r="R27" s="148" t="s">
        <v>678</v>
      </c>
      <c r="T27" s="192">
        <v>5.25</v>
      </c>
      <c r="U27" s="164"/>
      <c r="V27" s="163">
        <f t="shared" si="2"/>
        <v>19</v>
      </c>
      <c r="W27" s="190"/>
      <c r="X27" s="192">
        <f t="shared" si="0"/>
        <v>6.8250000000000002</v>
      </c>
      <c r="Y27" s="192">
        <f t="shared" si="1"/>
        <v>6.8250000000000002</v>
      </c>
      <c r="AA27" s="163">
        <f t="shared" si="3"/>
        <v>21</v>
      </c>
      <c r="AB27" s="163">
        <f t="shared" si="4"/>
        <v>21</v>
      </c>
      <c r="AD27" s="150" t="str">
        <f t="shared" si="5"/>
        <v>Down by 2</v>
      </c>
      <c r="AE27" s="150" t="str">
        <f t="shared" si="6"/>
        <v>Down by 2</v>
      </c>
    </row>
    <row r="28" spans="1:31" s="149" customFormat="1" ht="15" customHeight="1" x14ac:dyDescent="0.6">
      <c r="A28" s="144">
        <v>23</v>
      </c>
      <c r="B28" s="128" t="s">
        <v>242</v>
      </c>
      <c r="C28" s="148" t="s">
        <v>739</v>
      </c>
      <c r="D28" s="383" t="s">
        <v>38</v>
      </c>
      <c r="E28" s="383" t="s">
        <v>62</v>
      </c>
      <c r="F28" s="148" t="s">
        <v>740</v>
      </c>
      <c r="G28" s="148" t="s">
        <v>678</v>
      </c>
      <c r="H28" s="148" t="s">
        <v>682</v>
      </c>
      <c r="I28" s="148" t="s">
        <v>675</v>
      </c>
      <c r="J28" s="148" t="s">
        <v>682</v>
      </c>
      <c r="K28" s="148" t="s">
        <v>675</v>
      </c>
      <c r="L28" s="148" t="s">
        <v>680</v>
      </c>
      <c r="M28" s="148" t="s">
        <v>682</v>
      </c>
      <c r="N28" s="148" t="s">
        <v>680</v>
      </c>
      <c r="O28" s="148" t="s">
        <v>753</v>
      </c>
      <c r="P28" s="148" t="s">
        <v>692</v>
      </c>
      <c r="Q28" s="148" t="s">
        <v>693</v>
      </c>
      <c r="R28" s="148" t="s">
        <v>675</v>
      </c>
      <c r="T28" s="192">
        <v>5</v>
      </c>
      <c r="U28" s="164"/>
      <c r="V28" s="163">
        <f t="shared" si="2"/>
        <v>20</v>
      </c>
      <c r="W28" s="190"/>
      <c r="X28" s="192">
        <f t="shared" si="0"/>
        <v>5.75</v>
      </c>
      <c r="Y28" s="192">
        <f t="shared" si="1"/>
        <v>5.75</v>
      </c>
      <c r="AA28" s="163">
        <f t="shared" si="3"/>
        <v>23</v>
      </c>
      <c r="AB28" s="163">
        <f t="shared" si="4"/>
        <v>23</v>
      </c>
      <c r="AD28" s="150" t="str">
        <f t="shared" si="5"/>
        <v>Down by 3</v>
      </c>
      <c r="AE28" s="150" t="str">
        <f t="shared" si="6"/>
        <v>Down by 3</v>
      </c>
    </row>
    <row r="29" spans="1:31" s="149" customFormat="1" ht="15" customHeight="1" x14ac:dyDescent="0.6">
      <c r="A29" s="144">
        <v>24</v>
      </c>
      <c r="B29" s="128" t="s">
        <v>247</v>
      </c>
      <c r="C29" s="148" t="s">
        <v>1061</v>
      </c>
      <c r="D29" s="383" t="s">
        <v>141</v>
      </c>
      <c r="E29" s="383" t="s">
        <v>175</v>
      </c>
      <c r="F29" s="148" t="s">
        <v>325</v>
      </c>
      <c r="G29" s="148" t="s">
        <v>680</v>
      </c>
      <c r="H29" s="148" t="s">
        <v>678</v>
      </c>
      <c r="I29" s="148" t="s">
        <v>678</v>
      </c>
      <c r="J29" s="148" t="s">
        <v>682</v>
      </c>
      <c r="K29" s="148" t="s">
        <v>678</v>
      </c>
      <c r="L29" s="148" t="s">
        <v>680</v>
      </c>
      <c r="M29" s="148" t="s">
        <v>680</v>
      </c>
      <c r="N29" s="148" t="s">
        <v>682</v>
      </c>
      <c r="O29" s="148" t="s">
        <v>924</v>
      </c>
      <c r="P29" s="148" t="s">
        <v>789</v>
      </c>
      <c r="Q29" s="148" t="s">
        <v>693</v>
      </c>
      <c r="R29" s="148" t="s">
        <v>678</v>
      </c>
      <c r="T29" s="192">
        <v>5</v>
      </c>
      <c r="U29" s="164"/>
      <c r="V29" s="163">
        <f t="shared" si="2"/>
        <v>20</v>
      </c>
      <c r="W29" s="190"/>
      <c r="X29" s="192">
        <f t="shared" si="0"/>
        <v>5.75</v>
      </c>
      <c r="Y29" s="192">
        <f t="shared" si="1"/>
        <v>5.75</v>
      </c>
      <c r="AA29" s="163">
        <f t="shared" si="3"/>
        <v>23</v>
      </c>
      <c r="AB29" s="163">
        <f t="shared" si="4"/>
        <v>23</v>
      </c>
      <c r="AD29" s="150" t="str">
        <f t="shared" si="5"/>
        <v>Down by 3</v>
      </c>
      <c r="AE29" s="150" t="str">
        <f t="shared" si="6"/>
        <v>Down by 3</v>
      </c>
    </row>
    <row r="30" spans="1:31" s="149" customFormat="1" ht="15" customHeight="1" x14ac:dyDescent="0.6">
      <c r="A30" s="144">
        <v>25</v>
      </c>
      <c r="B30" s="128" t="s">
        <v>252</v>
      </c>
      <c r="C30" s="148" t="s">
        <v>1072</v>
      </c>
      <c r="D30" s="383" t="s">
        <v>339</v>
      </c>
      <c r="E30" s="383" t="s">
        <v>340</v>
      </c>
      <c r="F30" s="148" t="s">
        <v>341</v>
      </c>
      <c r="G30" s="148" t="s">
        <v>680</v>
      </c>
      <c r="H30" s="148" t="s">
        <v>678</v>
      </c>
      <c r="I30" s="148" t="s">
        <v>678</v>
      </c>
      <c r="J30" s="148" t="s">
        <v>682</v>
      </c>
      <c r="K30" s="148" t="s">
        <v>675</v>
      </c>
      <c r="L30" s="148" t="s">
        <v>675</v>
      </c>
      <c r="M30" s="148" t="s">
        <v>678</v>
      </c>
      <c r="N30" s="148" t="s">
        <v>682</v>
      </c>
      <c r="O30" s="148" t="s">
        <v>690</v>
      </c>
      <c r="P30" s="148" t="s">
        <v>1093</v>
      </c>
      <c r="Q30" s="148" t="s">
        <v>693</v>
      </c>
      <c r="R30" s="148" t="s">
        <v>675</v>
      </c>
      <c r="T30" s="192">
        <v>5</v>
      </c>
      <c r="U30" s="164"/>
      <c r="V30" s="163">
        <f t="shared" si="2"/>
        <v>20</v>
      </c>
      <c r="W30" s="190"/>
      <c r="X30" s="192">
        <f t="shared" si="0"/>
        <v>7.25</v>
      </c>
      <c r="Y30" s="192">
        <f t="shared" si="1"/>
        <v>7.25</v>
      </c>
      <c r="AA30" s="163">
        <f t="shared" si="3"/>
        <v>15</v>
      </c>
      <c r="AB30" s="163">
        <f t="shared" si="4"/>
        <v>15</v>
      </c>
      <c r="AD30" s="194" t="str">
        <f t="shared" si="5"/>
        <v>Up by 5</v>
      </c>
      <c r="AE30" s="194" t="str">
        <f t="shared" si="6"/>
        <v>Up by 5</v>
      </c>
    </row>
    <row r="31" spans="1:31" s="149" customFormat="1" ht="15" customHeight="1" x14ac:dyDescent="0.6">
      <c r="A31" s="144">
        <v>17</v>
      </c>
      <c r="B31" s="128" t="s">
        <v>264</v>
      </c>
      <c r="C31" s="148" t="s">
        <v>1098</v>
      </c>
      <c r="D31" s="383" t="s">
        <v>349</v>
      </c>
      <c r="E31" s="383" t="s">
        <v>340</v>
      </c>
      <c r="F31" s="148" t="s">
        <v>350</v>
      </c>
      <c r="G31" s="148" t="s">
        <v>678</v>
      </c>
      <c r="H31" s="148" t="s">
        <v>678</v>
      </c>
      <c r="I31" s="148" t="s">
        <v>680</v>
      </c>
      <c r="J31" s="148" t="s">
        <v>682</v>
      </c>
      <c r="K31" s="148" t="s">
        <v>675</v>
      </c>
      <c r="L31" s="148" t="s">
        <v>675</v>
      </c>
      <c r="M31" s="148" t="s">
        <v>678</v>
      </c>
      <c r="N31" s="148" t="s">
        <v>682</v>
      </c>
      <c r="O31" s="148" t="s">
        <v>690</v>
      </c>
      <c r="P31" s="148" t="s">
        <v>1093</v>
      </c>
      <c r="Q31" s="148" t="s">
        <v>693</v>
      </c>
      <c r="R31" s="148" t="s">
        <v>675</v>
      </c>
      <c r="T31" s="192">
        <v>5</v>
      </c>
      <c r="U31" s="164"/>
      <c r="V31" s="163">
        <f t="shared" si="2"/>
        <v>20</v>
      </c>
      <c r="W31" s="190"/>
      <c r="X31" s="192">
        <f t="shared" si="0"/>
        <v>7.25</v>
      </c>
      <c r="Y31" s="192">
        <f t="shared" si="1"/>
        <v>7.25</v>
      </c>
      <c r="AA31" s="163">
        <f t="shared" si="3"/>
        <v>15</v>
      </c>
      <c r="AB31" s="163">
        <f t="shared" si="4"/>
        <v>15</v>
      </c>
      <c r="AD31" s="194" t="str">
        <f t="shared" si="5"/>
        <v>Up by 5</v>
      </c>
      <c r="AE31" s="194" t="str">
        <f t="shared" si="6"/>
        <v>Up by 5</v>
      </c>
    </row>
    <row r="32" spans="1:31" s="149" customFormat="1" ht="15" customHeight="1" x14ac:dyDescent="0.6">
      <c r="A32" s="151" t="s">
        <v>952</v>
      </c>
      <c r="B32" s="127" t="s">
        <v>324</v>
      </c>
      <c r="C32" s="148" t="s">
        <v>1148</v>
      </c>
      <c r="D32" s="383" t="s">
        <v>360</v>
      </c>
      <c r="E32" s="383" t="s">
        <v>373</v>
      </c>
      <c r="F32" s="148" t="s">
        <v>374</v>
      </c>
      <c r="G32" s="148" t="s">
        <v>680</v>
      </c>
      <c r="H32" s="148" t="s">
        <v>680</v>
      </c>
      <c r="I32" s="148" t="s">
        <v>675</v>
      </c>
      <c r="J32" s="148" t="s">
        <v>682</v>
      </c>
      <c r="K32" s="148" t="s">
        <v>678</v>
      </c>
      <c r="L32" s="148" t="s">
        <v>678</v>
      </c>
      <c r="M32" s="148" t="s">
        <v>678</v>
      </c>
      <c r="N32" s="148" t="s">
        <v>680</v>
      </c>
      <c r="O32" s="148" t="s">
        <v>690</v>
      </c>
      <c r="P32" s="148" t="s">
        <v>1093</v>
      </c>
      <c r="Q32" s="148" t="s">
        <v>693</v>
      </c>
      <c r="R32" s="148" t="s">
        <v>675</v>
      </c>
      <c r="T32" s="192">
        <v>5</v>
      </c>
      <c r="U32" s="164"/>
      <c r="V32" s="163">
        <f t="shared" si="2"/>
        <v>20</v>
      </c>
      <c r="W32" s="190"/>
      <c r="X32" s="192">
        <f t="shared" si="0"/>
        <v>6.5</v>
      </c>
      <c r="Y32" s="192">
        <f t="shared" si="1"/>
        <v>6.5</v>
      </c>
      <c r="AA32" s="163">
        <f t="shared" si="3"/>
        <v>22</v>
      </c>
      <c r="AB32" s="163">
        <f t="shared" si="4"/>
        <v>22</v>
      </c>
      <c r="AD32" s="150" t="str">
        <f t="shared" si="5"/>
        <v>Down by 2</v>
      </c>
      <c r="AE32" s="150" t="str">
        <f t="shared" si="6"/>
        <v>Down by 2</v>
      </c>
    </row>
    <row r="33" spans="1:31" s="149" customFormat="1" ht="15" customHeight="1" x14ac:dyDescent="0.6">
      <c r="A33" s="144">
        <v>26</v>
      </c>
      <c r="B33" s="152" t="s">
        <v>338</v>
      </c>
      <c r="C33" s="148" t="s">
        <v>1277</v>
      </c>
      <c r="D33" s="383" t="s">
        <v>360</v>
      </c>
      <c r="E33" s="383" t="s">
        <v>416</v>
      </c>
      <c r="F33" s="148" t="s">
        <v>417</v>
      </c>
      <c r="G33" s="166" t="s">
        <v>678</v>
      </c>
      <c r="H33" s="166" t="s">
        <v>678</v>
      </c>
      <c r="I33" s="166" t="s">
        <v>680</v>
      </c>
      <c r="J33" s="166" t="s">
        <v>682</v>
      </c>
      <c r="K33" s="166" t="s">
        <v>678</v>
      </c>
      <c r="L33" s="166" t="s">
        <v>283</v>
      </c>
      <c r="M33" s="166" t="s">
        <v>680</v>
      </c>
      <c r="N33" s="166" t="s">
        <v>680</v>
      </c>
      <c r="O33" s="166" t="s">
        <v>690</v>
      </c>
      <c r="P33" s="166" t="s">
        <v>867</v>
      </c>
      <c r="Q33" s="166" t="s">
        <v>693</v>
      </c>
      <c r="R33" s="148" t="s">
        <v>678</v>
      </c>
      <c r="T33" s="193">
        <v>5</v>
      </c>
      <c r="U33" s="164"/>
      <c r="V33" s="163">
        <f t="shared" si="2"/>
        <v>20</v>
      </c>
      <c r="W33" s="190"/>
      <c r="X33" s="192">
        <f t="shared" si="0"/>
        <v>5.75</v>
      </c>
      <c r="Y33" s="192">
        <f t="shared" si="1"/>
        <v>5.75</v>
      </c>
      <c r="AA33" s="163">
        <f t="shared" si="3"/>
        <v>23</v>
      </c>
      <c r="AB33" s="163">
        <f t="shared" si="4"/>
        <v>23</v>
      </c>
      <c r="AD33" s="150" t="str">
        <f t="shared" si="5"/>
        <v>Down by 3</v>
      </c>
      <c r="AE33" s="150" t="str">
        <f t="shared" si="6"/>
        <v>Down by 3</v>
      </c>
    </row>
    <row r="34" spans="1:31" s="149" customFormat="1" ht="15" customHeight="1" x14ac:dyDescent="0.6">
      <c r="A34" s="144">
        <v>27</v>
      </c>
      <c r="B34" s="152" t="s">
        <v>348</v>
      </c>
      <c r="C34" s="148" t="s">
        <v>881</v>
      </c>
      <c r="D34" s="383" t="s">
        <v>141</v>
      </c>
      <c r="E34" s="383" t="s">
        <v>160</v>
      </c>
      <c r="F34" s="148" t="s">
        <v>169</v>
      </c>
      <c r="G34" s="148" t="s">
        <v>675</v>
      </c>
      <c r="H34" s="148" t="s">
        <v>675</v>
      </c>
      <c r="I34" s="148" t="s">
        <v>682</v>
      </c>
      <c r="J34" s="148" t="s">
        <v>709</v>
      </c>
      <c r="K34" s="148" t="s">
        <v>675</v>
      </c>
      <c r="L34" s="148" t="s">
        <v>682</v>
      </c>
      <c r="M34" s="148" t="s">
        <v>682</v>
      </c>
      <c r="N34" s="148" t="s">
        <v>682</v>
      </c>
      <c r="O34" s="148" t="s">
        <v>895</v>
      </c>
      <c r="P34" s="148" t="s">
        <v>692</v>
      </c>
      <c r="Q34" s="148" t="s">
        <v>693</v>
      </c>
      <c r="R34" s="148" t="s">
        <v>675</v>
      </c>
      <c r="T34" s="192">
        <v>4.5</v>
      </c>
      <c r="U34" s="164"/>
      <c r="V34" s="163">
        <f t="shared" si="2"/>
        <v>26</v>
      </c>
      <c r="W34" s="190"/>
      <c r="X34" s="192">
        <f t="shared" si="0"/>
        <v>4.5</v>
      </c>
      <c r="Y34" s="192">
        <f t="shared" si="1"/>
        <v>4.5</v>
      </c>
      <c r="AA34" s="163">
        <f t="shared" si="3"/>
        <v>28</v>
      </c>
      <c r="AB34" s="163">
        <f t="shared" si="4"/>
        <v>28</v>
      </c>
      <c r="AD34" s="150" t="str">
        <f t="shared" si="5"/>
        <v>Down by 2</v>
      </c>
      <c r="AE34" s="150" t="str">
        <f t="shared" si="6"/>
        <v>Down by 2</v>
      </c>
    </row>
    <row r="35" spans="1:31" s="149" customFormat="1" ht="15" customHeight="1" x14ac:dyDescent="0.6">
      <c r="A35" s="144">
        <v>28</v>
      </c>
      <c r="B35" s="152" t="s">
        <v>352</v>
      </c>
      <c r="C35" s="148" t="s">
        <v>1015</v>
      </c>
      <c r="D35" s="383" t="s">
        <v>141</v>
      </c>
      <c r="E35" s="383" t="s">
        <v>996</v>
      </c>
      <c r="F35" s="148" t="s">
        <v>248</v>
      </c>
      <c r="G35" s="148" t="s">
        <v>675</v>
      </c>
      <c r="H35" s="148" t="s">
        <v>678</v>
      </c>
      <c r="I35" s="148" t="s">
        <v>680</v>
      </c>
      <c r="J35" s="148" t="s">
        <v>709</v>
      </c>
      <c r="K35" s="148" t="s">
        <v>678</v>
      </c>
      <c r="L35" s="148" t="s">
        <v>709</v>
      </c>
      <c r="M35" s="148" t="s">
        <v>682</v>
      </c>
      <c r="N35" s="148" t="s">
        <v>680</v>
      </c>
      <c r="O35" s="148" t="s">
        <v>786</v>
      </c>
      <c r="P35" s="148" t="s">
        <v>692</v>
      </c>
      <c r="Q35" s="148" t="s">
        <v>693</v>
      </c>
      <c r="R35" s="148" t="s">
        <v>675</v>
      </c>
      <c r="T35" s="192">
        <v>4.5</v>
      </c>
      <c r="U35" s="164"/>
      <c r="V35" s="163">
        <f t="shared" si="2"/>
        <v>26</v>
      </c>
      <c r="W35" s="190"/>
      <c r="X35" s="192">
        <f t="shared" si="0"/>
        <v>3.8249999999999997</v>
      </c>
      <c r="Y35" s="192">
        <f t="shared" si="1"/>
        <v>3.375</v>
      </c>
      <c r="AA35" s="163">
        <f t="shared" si="3"/>
        <v>32</v>
      </c>
      <c r="AB35" s="163">
        <f t="shared" si="4"/>
        <v>35</v>
      </c>
      <c r="AD35" s="194" t="str">
        <f t="shared" si="5"/>
        <v>Down by 6</v>
      </c>
      <c r="AE35" s="194" t="str">
        <f t="shared" si="6"/>
        <v>Down by 9</v>
      </c>
    </row>
    <row r="36" spans="1:31" s="149" customFormat="1" ht="15" customHeight="1" x14ac:dyDescent="0.6">
      <c r="A36" s="144">
        <v>29</v>
      </c>
      <c r="B36" s="152" t="s">
        <v>355</v>
      </c>
      <c r="C36" s="148" t="s">
        <v>1175</v>
      </c>
      <c r="D36" s="383" t="s">
        <v>360</v>
      </c>
      <c r="E36" s="383" t="s">
        <v>381</v>
      </c>
      <c r="F36" s="148" t="s">
        <v>382</v>
      </c>
      <c r="G36" s="148" t="s">
        <v>678</v>
      </c>
      <c r="H36" s="148" t="s">
        <v>678</v>
      </c>
      <c r="I36" s="148" t="s">
        <v>682</v>
      </c>
      <c r="J36" s="148" t="s">
        <v>682</v>
      </c>
      <c r="K36" s="148" t="s">
        <v>680</v>
      </c>
      <c r="L36" s="148" t="s">
        <v>680</v>
      </c>
      <c r="M36" s="148" t="s">
        <v>678</v>
      </c>
      <c r="N36" s="148" t="s">
        <v>283</v>
      </c>
      <c r="O36" s="148" t="s">
        <v>690</v>
      </c>
      <c r="P36" s="148" t="s">
        <v>789</v>
      </c>
      <c r="Q36" s="148" t="s">
        <v>693</v>
      </c>
      <c r="R36" s="148" t="s">
        <v>675</v>
      </c>
      <c r="T36" s="192">
        <v>4</v>
      </c>
      <c r="U36" s="164"/>
      <c r="V36" s="163">
        <f t="shared" si="2"/>
        <v>28</v>
      </c>
      <c r="W36" s="190"/>
      <c r="X36" s="192">
        <f t="shared" si="0"/>
        <v>4.5999999999999996</v>
      </c>
      <c r="Y36" s="192">
        <f t="shared" si="1"/>
        <v>4.5999999999999996</v>
      </c>
      <c r="AA36" s="163">
        <f t="shared" si="3"/>
        <v>27</v>
      </c>
      <c r="AB36" s="163">
        <f t="shared" si="4"/>
        <v>27</v>
      </c>
      <c r="AD36" s="150" t="str">
        <f t="shared" si="5"/>
        <v>Up by 1</v>
      </c>
      <c r="AE36" s="150" t="str">
        <f t="shared" si="6"/>
        <v>Up by 1</v>
      </c>
    </row>
    <row r="37" spans="1:31" s="149" customFormat="1" ht="15" customHeight="1" x14ac:dyDescent="0.6">
      <c r="A37" s="144">
        <v>30</v>
      </c>
      <c r="B37" s="152" t="s">
        <v>359</v>
      </c>
      <c r="C37" s="148" t="s">
        <v>1350</v>
      </c>
      <c r="D37" s="383" t="s">
        <v>385</v>
      </c>
      <c r="E37" s="383" t="s">
        <v>439</v>
      </c>
      <c r="F37" s="148" t="s">
        <v>1351</v>
      </c>
      <c r="G37" s="148" t="s">
        <v>675</v>
      </c>
      <c r="H37" s="148" t="s">
        <v>682</v>
      </c>
      <c r="I37" s="148" t="s">
        <v>680</v>
      </c>
      <c r="J37" s="148" t="s">
        <v>682</v>
      </c>
      <c r="K37" s="148" t="s">
        <v>675</v>
      </c>
      <c r="L37" s="148" t="s">
        <v>678</v>
      </c>
      <c r="M37" s="148" t="s">
        <v>675</v>
      </c>
      <c r="N37" s="148" t="s">
        <v>680</v>
      </c>
      <c r="O37" s="148" t="s">
        <v>1360</v>
      </c>
      <c r="P37" s="148" t="s">
        <v>1093</v>
      </c>
      <c r="Q37" s="148" t="s">
        <v>693</v>
      </c>
      <c r="R37" s="148" t="s">
        <v>675</v>
      </c>
      <c r="T37" s="192">
        <v>4</v>
      </c>
      <c r="U37" s="164"/>
      <c r="V37" s="163">
        <f t="shared" si="2"/>
        <v>28</v>
      </c>
      <c r="W37" s="190"/>
      <c r="X37" s="192">
        <f t="shared" si="0"/>
        <v>5.2</v>
      </c>
      <c r="Y37" s="192">
        <f t="shared" si="1"/>
        <v>5.2</v>
      </c>
      <c r="AA37" s="163">
        <f t="shared" si="3"/>
        <v>26</v>
      </c>
      <c r="AB37" s="163">
        <f t="shared" si="4"/>
        <v>26</v>
      </c>
      <c r="AD37" s="150" t="str">
        <f t="shared" si="5"/>
        <v>Up by 2</v>
      </c>
      <c r="AE37" s="150" t="str">
        <f t="shared" si="6"/>
        <v>Up by 2</v>
      </c>
    </row>
    <row r="38" spans="1:31" s="149" customFormat="1" ht="15" customHeight="1" x14ac:dyDescent="0.6">
      <c r="A38" s="144">
        <v>31</v>
      </c>
      <c r="B38" s="152" t="s">
        <v>367</v>
      </c>
      <c r="C38" s="148" t="s">
        <v>1211</v>
      </c>
      <c r="D38" s="383" t="s">
        <v>360</v>
      </c>
      <c r="E38" s="383" t="s">
        <v>394</v>
      </c>
      <c r="F38" s="148" t="s">
        <v>1212</v>
      </c>
      <c r="G38" s="148" t="s">
        <v>680</v>
      </c>
      <c r="H38" s="148" t="s">
        <v>680</v>
      </c>
      <c r="I38" s="148" t="s">
        <v>675</v>
      </c>
      <c r="J38" s="148" t="s">
        <v>709</v>
      </c>
      <c r="K38" s="148" t="s">
        <v>680</v>
      </c>
      <c r="L38" s="148" t="s">
        <v>680</v>
      </c>
      <c r="M38" s="148" t="s">
        <v>678</v>
      </c>
      <c r="N38" s="148" t="s">
        <v>682</v>
      </c>
      <c r="O38" s="148" t="s">
        <v>924</v>
      </c>
      <c r="P38" s="148" t="s">
        <v>867</v>
      </c>
      <c r="Q38" s="148" t="s">
        <v>693</v>
      </c>
      <c r="R38" s="148" t="s">
        <v>680</v>
      </c>
      <c r="T38" s="192">
        <v>3.75</v>
      </c>
      <c r="U38" s="164"/>
      <c r="V38" s="163">
        <f t="shared" si="2"/>
        <v>30</v>
      </c>
      <c r="W38" s="190"/>
      <c r="X38" s="192">
        <f t="shared" si="0"/>
        <v>4.3125</v>
      </c>
      <c r="Y38" s="192">
        <f t="shared" si="1"/>
        <v>4.3125</v>
      </c>
      <c r="AA38" s="163">
        <f t="shared" si="3"/>
        <v>29</v>
      </c>
      <c r="AB38" s="163">
        <f t="shared" si="4"/>
        <v>29</v>
      </c>
      <c r="AD38" s="150" t="str">
        <f t="shared" si="5"/>
        <v>Up by 1</v>
      </c>
      <c r="AE38" s="150" t="str">
        <f t="shared" si="6"/>
        <v>Up by 1</v>
      </c>
    </row>
    <row r="39" spans="1:31" s="149" customFormat="1" ht="15" customHeight="1" x14ac:dyDescent="0.6">
      <c r="A39" s="144">
        <v>32</v>
      </c>
      <c r="B39" s="152" t="s">
        <v>372</v>
      </c>
      <c r="C39" s="148" t="s">
        <v>1249</v>
      </c>
      <c r="D39" s="383" t="s">
        <v>368</v>
      </c>
      <c r="E39" s="383" t="s">
        <v>400</v>
      </c>
      <c r="F39" s="148" t="s">
        <v>406</v>
      </c>
      <c r="G39" s="148" t="s">
        <v>675</v>
      </c>
      <c r="H39" s="148" t="s">
        <v>682</v>
      </c>
      <c r="I39" s="148" t="s">
        <v>678</v>
      </c>
      <c r="J39" s="148" t="s">
        <v>709</v>
      </c>
      <c r="K39" s="148" t="s">
        <v>678</v>
      </c>
      <c r="L39" s="148" t="s">
        <v>682</v>
      </c>
      <c r="M39" s="148" t="s">
        <v>682</v>
      </c>
      <c r="N39" s="148" t="s">
        <v>682</v>
      </c>
      <c r="O39" s="148" t="s">
        <v>690</v>
      </c>
      <c r="P39" s="148" t="s">
        <v>867</v>
      </c>
      <c r="Q39" s="148" t="s">
        <v>693</v>
      </c>
      <c r="R39" s="148" t="s">
        <v>680</v>
      </c>
      <c r="T39" s="192">
        <v>3.75</v>
      </c>
      <c r="U39" s="164"/>
      <c r="V39" s="163">
        <f t="shared" si="2"/>
        <v>30</v>
      </c>
      <c r="W39" s="190"/>
      <c r="X39" s="192">
        <f t="shared" si="0"/>
        <v>3.75</v>
      </c>
      <c r="Y39" s="192">
        <f t="shared" si="1"/>
        <v>3.75</v>
      </c>
      <c r="AA39" s="163">
        <f t="shared" si="3"/>
        <v>33</v>
      </c>
      <c r="AB39" s="163">
        <f t="shared" si="4"/>
        <v>32</v>
      </c>
      <c r="AD39" s="150" t="str">
        <f t="shared" si="5"/>
        <v>Down by 3</v>
      </c>
      <c r="AE39" s="150" t="str">
        <f t="shared" si="6"/>
        <v>Down by 2</v>
      </c>
    </row>
    <row r="40" spans="1:31" s="149" customFormat="1" ht="15" customHeight="1" x14ac:dyDescent="0.6">
      <c r="A40" s="144">
        <v>33</v>
      </c>
      <c r="B40" s="152" t="s">
        <v>378</v>
      </c>
      <c r="C40" s="148" t="s">
        <v>838</v>
      </c>
      <c r="D40" s="383" t="s">
        <v>141</v>
      </c>
      <c r="E40" s="383" t="s">
        <v>133</v>
      </c>
      <c r="F40" s="148" t="s">
        <v>142</v>
      </c>
      <c r="G40" s="148" t="s">
        <v>678</v>
      </c>
      <c r="H40" s="148" t="s">
        <v>682</v>
      </c>
      <c r="I40" s="148" t="s">
        <v>680</v>
      </c>
      <c r="J40" s="148" t="s">
        <v>682</v>
      </c>
      <c r="K40" s="148" t="s">
        <v>675</v>
      </c>
      <c r="L40" s="148" t="s">
        <v>283</v>
      </c>
      <c r="M40" s="148" t="s">
        <v>678</v>
      </c>
      <c r="N40" s="148" t="s">
        <v>680</v>
      </c>
      <c r="O40" s="148" t="s">
        <v>786</v>
      </c>
      <c r="P40" s="148" t="s">
        <v>789</v>
      </c>
      <c r="Q40" s="148" t="s">
        <v>693</v>
      </c>
      <c r="R40" s="148" t="s">
        <v>680</v>
      </c>
      <c r="T40" s="192">
        <v>3</v>
      </c>
      <c r="U40" s="164"/>
      <c r="V40" s="163">
        <f t="shared" si="2"/>
        <v>32</v>
      </c>
      <c r="W40" s="190"/>
      <c r="X40" s="192">
        <f t="shared" si="0"/>
        <v>3.4499999999999997</v>
      </c>
      <c r="Y40" s="192">
        <f t="shared" si="1"/>
        <v>3.4499999999999997</v>
      </c>
      <c r="AA40" s="163">
        <f t="shared" si="3"/>
        <v>34</v>
      </c>
      <c r="AB40" s="163">
        <f t="shared" si="4"/>
        <v>33</v>
      </c>
      <c r="AD40" s="150" t="str">
        <f t="shared" si="5"/>
        <v>Down by 2</v>
      </c>
      <c r="AE40" s="150" t="str">
        <f t="shared" si="6"/>
        <v>Down by 1</v>
      </c>
    </row>
    <row r="41" spans="1:31" s="149" customFormat="1" ht="15" customHeight="1" x14ac:dyDescent="0.6">
      <c r="A41" s="144">
        <v>34</v>
      </c>
      <c r="B41" s="152" t="s">
        <v>380</v>
      </c>
      <c r="C41" s="148" t="s">
        <v>975</v>
      </c>
      <c r="D41" s="383" t="s">
        <v>54</v>
      </c>
      <c r="E41" s="383" t="s">
        <v>976</v>
      </c>
      <c r="F41" s="148" t="s">
        <v>227</v>
      </c>
      <c r="G41" s="148" t="s">
        <v>682</v>
      </c>
      <c r="H41" s="148" t="s">
        <v>678</v>
      </c>
      <c r="I41" s="148" t="s">
        <v>680</v>
      </c>
      <c r="J41" s="148" t="s">
        <v>682</v>
      </c>
      <c r="K41" s="148" t="s">
        <v>678</v>
      </c>
      <c r="L41" s="148" t="s">
        <v>678</v>
      </c>
      <c r="M41" s="148" t="s">
        <v>675</v>
      </c>
      <c r="N41" s="148" t="s">
        <v>680</v>
      </c>
      <c r="O41" s="148" t="s">
        <v>690</v>
      </c>
      <c r="P41" s="148" t="s">
        <v>789</v>
      </c>
      <c r="Q41" s="148" t="s">
        <v>693</v>
      </c>
      <c r="R41" s="166" t="s">
        <v>678</v>
      </c>
      <c r="T41" s="192">
        <v>3</v>
      </c>
      <c r="U41" s="164"/>
      <c r="V41" s="163">
        <f t="shared" si="2"/>
        <v>32</v>
      </c>
      <c r="W41" s="190"/>
      <c r="X41" s="192">
        <f t="shared" ref="X41:X61" si="7">$T41*VLOOKUP($L41,GHG_weighting,2,FALSE)</f>
        <v>3.9000000000000004</v>
      </c>
      <c r="Y41" s="192">
        <f t="shared" ref="Y41:Y61" si="8">$T41*VLOOKUP($L41,GHG_weighting,3,FALSE)</f>
        <v>3.9000000000000004</v>
      </c>
      <c r="AA41" s="163">
        <f t="shared" si="3"/>
        <v>30</v>
      </c>
      <c r="AB41" s="163">
        <f t="shared" si="4"/>
        <v>30</v>
      </c>
      <c r="AD41" s="150" t="str">
        <f t="shared" si="5"/>
        <v>Up by 2</v>
      </c>
      <c r="AE41" s="150" t="str">
        <f t="shared" si="6"/>
        <v>Up by 2</v>
      </c>
    </row>
    <row r="42" spans="1:31" s="149" customFormat="1" ht="15" customHeight="1" x14ac:dyDescent="0.6">
      <c r="A42" s="144">
        <v>35</v>
      </c>
      <c r="B42" s="153" t="s">
        <v>384</v>
      </c>
      <c r="C42" s="148" t="s">
        <v>991</v>
      </c>
      <c r="D42" s="383" t="s">
        <v>38</v>
      </c>
      <c r="E42" s="383" t="s">
        <v>226</v>
      </c>
      <c r="F42" s="148" t="s">
        <v>227</v>
      </c>
      <c r="G42" s="148" t="s">
        <v>682</v>
      </c>
      <c r="H42" s="148" t="s">
        <v>678</v>
      </c>
      <c r="I42" s="148" t="s">
        <v>680</v>
      </c>
      <c r="J42" s="148" t="s">
        <v>682</v>
      </c>
      <c r="K42" s="148" t="s">
        <v>678</v>
      </c>
      <c r="L42" s="148" t="s">
        <v>678</v>
      </c>
      <c r="M42" s="148" t="s">
        <v>678</v>
      </c>
      <c r="N42" s="148" t="s">
        <v>680</v>
      </c>
      <c r="O42" s="148" t="s">
        <v>690</v>
      </c>
      <c r="P42" s="148" t="s">
        <v>692</v>
      </c>
      <c r="Q42" s="148" t="s">
        <v>693</v>
      </c>
      <c r="R42" s="148" t="s">
        <v>680</v>
      </c>
      <c r="T42" s="192">
        <v>3</v>
      </c>
      <c r="U42" s="164"/>
      <c r="V42" s="163">
        <f t="shared" si="2"/>
        <v>32</v>
      </c>
      <c r="W42" s="190"/>
      <c r="X42" s="192">
        <f t="shared" si="7"/>
        <v>3.9000000000000004</v>
      </c>
      <c r="Y42" s="192">
        <f t="shared" si="8"/>
        <v>3.9000000000000004</v>
      </c>
      <c r="AA42" s="163">
        <f t="shared" si="3"/>
        <v>30</v>
      </c>
      <c r="AB42" s="163">
        <f t="shared" si="4"/>
        <v>30</v>
      </c>
      <c r="AD42" s="150" t="str">
        <f t="shared" si="5"/>
        <v>Up by 2</v>
      </c>
      <c r="AE42" s="150" t="str">
        <f t="shared" si="6"/>
        <v>Up by 2</v>
      </c>
    </row>
    <row r="43" spans="1:31" s="149" customFormat="1" ht="15" customHeight="1" x14ac:dyDescent="0.6">
      <c r="A43" s="144">
        <v>36</v>
      </c>
      <c r="B43" s="153" t="s">
        <v>393</v>
      </c>
      <c r="C43" s="148" t="s">
        <v>1227</v>
      </c>
      <c r="D43" s="383" t="s">
        <v>368</v>
      </c>
      <c r="E43" s="383" t="s">
        <v>394</v>
      </c>
      <c r="F43" s="148" t="s">
        <v>1212</v>
      </c>
      <c r="G43" s="148" t="s">
        <v>680</v>
      </c>
      <c r="H43" s="148" t="s">
        <v>680</v>
      </c>
      <c r="I43" s="148" t="s">
        <v>678</v>
      </c>
      <c r="J43" s="148" t="s">
        <v>709</v>
      </c>
      <c r="K43" s="148" t="s">
        <v>678</v>
      </c>
      <c r="L43" s="148" t="s">
        <v>283</v>
      </c>
      <c r="M43" s="148" t="s">
        <v>678</v>
      </c>
      <c r="N43" s="148" t="s">
        <v>682</v>
      </c>
      <c r="O43" s="148" t="s">
        <v>924</v>
      </c>
      <c r="P43" s="148" t="s">
        <v>867</v>
      </c>
      <c r="Q43" s="148" t="s">
        <v>693</v>
      </c>
      <c r="R43" s="148" t="s">
        <v>680</v>
      </c>
      <c r="T43" s="192">
        <v>3</v>
      </c>
      <c r="U43" s="164"/>
      <c r="V43" s="163">
        <f t="shared" si="2"/>
        <v>32</v>
      </c>
      <c r="W43" s="190"/>
      <c r="X43" s="192">
        <f t="shared" si="7"/>
        <v>3.4499999999999997</v>
      </c>
      <c r="Y43" s="192">
        <f t="shared" si="8"/>
        <v>3.4499999999999997</v>
      </c>
      <c r="AA43" s="163">
        <f t="shared" si="3"/>
        <v>34</v>
      </c>
      <c r="AB43" s="163">
        <f t="shared" si="4"/>
        <v>33</v>
      </c>
      <c r="AD43" s="150" t="str">
        <f t="shared" si="5"/>
        <v>Down by 2</v>
      </c>
      <c r="AE43" s="150" t="str">
        <f t="shared" si="6"/>
        <v>Down by 1</v>
      </c>
    </row>
    <row r="44" spans="1:31" s="149" customFormat="1" ht="15" customHeight="1" x14ac:dyDescent="0.6">
      <c r="A44" s="144">
        <v>37</v>
      </c>
      <c r="B44" s="153" t="s">
        <v>398</v>
      </c>
      <c r="C44" s="148" t="s">
        <v>1196</v>
      </c>
      <c r="D44" s="383" t="s">
        <v>385</v>
      </c>
      <c r="E44" s="383" t="s">
        <v>386</v>
      </c>
      <c r="F44" s="148" t="s">
        <v>387</v>
      </c>
      <c r="G44" s="148" t="s">
        <v>675</v>
      </c>
      <c r="H44" s="148" t="s">
        <v>680</v>
      </c>
      <c r="I44" s="148" t="s">
        <v>680</v>
      </c>
      <c r="J44" s="148" t="s">
        <v>935</v>
      </c>
      <c r="K44" s="148" t="s">
        <v>675</v>
      </c>
      <c r="L44" s="148" t="s">
        <v>680</v>
      </c>
      <c r="M44" s="148" t="s">
        <v>678</v>
      </c>
      <c r="N44" s="148" t="s">
        <v>680</v>
      </c>
      <c r="O44" s="148" t="s">
        <v>690</v>
      </c>
      <c r="P44" s="148" t="s">
        <v>867</v>
      </c>
      <c r="Q44" s="148" t="s">
        <v>693</v>
      </c>
      <c r="R44" s="148" t="s">
        <v>680</v>
      </c>
      <c r="T44" s="192">
        <v>2.5</v>
      </c>
      <c r="U44" s="164"/>
      <c r="V44" s="163">
        <f t="shared" si="2"/>
        <v>36</v>
      </c>
      <c r="W44" s="190"/>
      <c r="X44" s="192">
        <f t="shared" si="7"/>
        <v>2.875</v>
      </c>
      <c r="Y44" s="192">
        <f t="shared" si="8"/>
        <v>2.875</v>
      </c>
      <c r="AA44" s="163">
        <f t="shared" si="3"/>
        <v>36</v>
      </c>
      <c r="AB44" s="163">
        <f t="shared" si="4"/>
        <v>36</v>
      </c>
      <c r="AD44" s="150" t="str">
        <f t="shared" si="5"/>
        <v/>
      </c>
      <c r="AE44" s="150" t="str">
        <f t="shared" si="6"/>
        <v/>
      </c>
    </row>
    <row r="45" spans="1:31" s="149" customFormat="1" ht="15" customHeight="1" x14ac:dyDescent="0.6">
      <c r="A45" s="144">
        <v>39</v>
      </c>
      <c r="B45" s="152" t="s">
        <v>405</v>
      </c>
      <c r="C45" s="148" t="s">
        <v>853</v>
      </c>
      <c r="D45" s="383" t="s">
        <v>38</v>
      </c>
      <c r="E45" s="383" t="s">
        <v>133</v>
      </c>
      <c r="F45" s="148" t="s">
        <v>149</v>
      </c>
      <c r="G45" s="148" t="s">
        <v>682</v>
      </c>
      <c r="H45" s="148" t="s">
        <v>678</v>
      </c>
      <c r="I45" s="148" t="s">
        <v>680</v>
      </c>
      <c r="J45" s="148" t="s">
        <v>709</v>
      </c>
      <c r="K45" s="148" t="s">
        <v>675</v>
      </c>
      <c r="L45" s="148" t="s">
        <v>682</v>
      </c>
      <c r="M45" s="148" t="s">
        <v>709</v>
      </c>
      <c r="N45" s="148" t="s">
        <v>709</v>
      </c>
      <c r="O45" s="148" t="s">
        <v>865</v>
      </c>
      <c r="P45" s="148" t="s">
        <v>867</v>
      </c>
      <c r="Q45" s="148" t="s">
        <v>693</v>
      </c>
      <c r="R45" s="148" t="s">
        <v>680</v>
      </c>
      <c r="T45" s="192">
        <v>2.25</v>
      </c>
      <c r="U45" s="164"/>
      <c r="V45" s="163">
        <f t="shared" si="2"/>
        <v>37</v>
      </c>
      <c r="W45" s="190"/>
      <c r="X45" s="192">
        <f t="shared" si="7"/>
        <v>2.25</v>
      </c>
      <c r="Y45" s="192">
        <f t="shared" si="8"/>
        <v>2.25</v>
      </c>
      <c r="AA45" s="163">
        <f t="shared" si="3"/>
        <v>43</v>
      </c>
      <c r="AB45" s="163">
        <f t="shared" si="4"/>
        <v>43</v>
      </c>
      <c r="AD45" s="194" t="str">
        <f t="shared" si="5"/>
        <v>Down by 6</v>
      </c>
      <c r="AE45" s="194" t="str">
        <f t="shared" si="6"/>
        <v>Down by 6</v>
      </c>
    </row>
    <row r="46" spans="1:31" s="149" customFormat="1" ht="15" customHeight="1" x14ac:dyDescent="0.6">
      <c r="A46" s="144">
        <v>40</v>
      </c>
      <c r="B46" s="152" t="s">
        <v>407</v>
      </c>
      <c r="C46" s="148" t="s">
        <v>868</v>
      </c>
      <c r="D46" s="383" t="s">
        <v>38</v>
      </c>
      <c r="E46" s="383" t="s">
        <v>133</v>
      </c>
      <c r="F46" s="148" t="s">
        <v>154</v>
      </c>
      <c r="G46" s="148" t="s">
        <v>680</v>
      </c>
      <c r="H46" s="148" t="s">
        <v>680</v>
      </c>
      <c r="I46" s="148" t="s">
        <v>680</v>
      </c>
      <c r="J46" s="148" t="s">
        <v>709</v>
      </c>
      <c r="K46" s="148" t="s">
        <v>678</v>
      </c>
      <c r="L46" s="148" t="s">
        <v>283</v>
      </c>
      <c r="M46" s="148" t="s">
        <v>283</v>
      </c>
      <c r="N46" s="148" t="s">
        <v>709</v>
      </c>
      <c r="O46" s="148" t="s">
        <v>690</v>
      </c>
      <c r="P46" s="148" t="s">
        <v>789</v>
      </c>
      <c r="Q46" s="148" t="s">
        <v>693</v>
      </c>
      <c r="R46" s="148" t="s">
        <v>680</v>
      </c>
      <c r="T46" s="192">
        <v>2.25</v>
      </c>
      <c r="U46" s="164"/>
      <c r="V46" s="163">
        <f t="shared" si="2"/>
        <v>37</v>
      </c>
      <c r="W46" s="190"/>
      <c r="X46" s="192">
        <f t="shared" si="7"/>
        <v>2.5874999999999999</v>
      </c>
      <c r="Y46" s="192">
        <f t="shared" si="8"/>
        <v>2.5874999999999999</v>
      </c>
      <c r="AA46" s="163">
        <f t="shared" si="3"/>
        <v>39</v>
      </c>
      <c r="AB46" s="163">
        <f t="shared" si="4"/>
        <v>39</v>
      </c>
      <c r="AD46" s="150" t="str">
        <f t="shared" si="5"/>
        <v>Down by 2</v>
      </c>
      <c r="AE46" s="150" t="str">
        <f t="shared" si="6"/>
        <v>Down by 2</v>
      </c>
    </row>
    <row r="47" spans="1:31" s="149" customFormat="1" ht="15" customHeight="1" x14ac:dyDescent="0.6">
      <c r="A47" s="144">
        <v>41</v>
      </c>
      <c r="B47" s="152" t="s">
        <v>413</v>
      </c>
      <c r="C47" s="148" t="s">
        <v>1377</v>
      </c>
      <c r="D47" s="383" t="s">
        <v>385</v>
      </c>
      <c r="E47" s="383" t="s">
        <v>454</v>
      </c>
      <c r="F47" s="148" t="s">
        <v>455</v>
      </c>
      <c r="G47" s="148" t="s">
        <v>678</v>
      </c>
      <c r="H47" s="148" t="s">
        <v>680</v>
      </c>
      <c r="I47" s="148" t="s">
        <v>682</v>
      </c>
      <c r="J47" s="148" t="s">
        <v>709</v>
      </c>
      <c r="K47" s="148" t="s">
        <v>678</v>
      </c>
      <c r="L47" s="148" t="s">
        <v>283</v>
      </c>
      <c r="M47" s="148" t="s">
        <v>678</v>
      </c>
      <c r="N47" s="148" t="s">
        <v>682</v>
      </c>
      <c r="O47" s="148" t="s">
        <v>690</v>
      </c>
      <c r="P47" s="148" t="s">
        <v>867</v>
      </c>
      <c r="Q47" s="148" t="s">
        <v>693</v>
      </c>
      <c r="R47" s="148" t="s">
        <v>678</v>
      </c>
      <c r="T47" s="192">
        <v>2.25</v>
      </c>
      <c r="U47" s="164"/>
      <c r="V47" s="163">
        <f t="shared" si="2"/>
        <v>37</v>
      </c>
      <c r="W47" s="190"/>
      <c r="X47" s="192">
        <f t="shared" si="7"/>
        <v>2.5874999999999999</v>
      </c>
      <c r="Y47" s="192">
        <f t="shared" si="8"/>
        <v>2.5874999999999999</v>
      </c>
      <c r="AA47" s="163">
        <f t="shared" si="3"/>
        <v>39</v>
      </c>
      <c r="AB47" s="163">
        <f t="shared" si="4"/>
        <v>39</v>
      </c>
      <c r="AD47" s="150" t="str">
        <f t="shared" si="5"/>
        <v>Down by 2</v>
      </c>
      <c r="AE47" s="150" t="str">
        <f t="shared" si="6"/>
        <v>Down by 2</v>
      </c>
    </row>
    <row r="48" spans="1:31" s="149" customFormat="1" ht="15" customHeight="1" x14ac:dyDescent="0.6">
      <c r="A48" s="151" t="s">
        <v>1272</v>
      </c>
      <c r="B48" s="127" t="s">
        <v>514</v>
      </c>
      <c r="C48" s="148" t="s">
        <v>899</v>
      </c>
      <c r="D48" s="383" t="s">
        <v>141</v>
      </c>
      <c r="E48" s="383" t="s">
        <v>175</v>
      </c>
      <c r="F48" s="148" t="s">
        <v>176</v>
      </c>
      <c r="G48" s="148" t="s">
        <v>680</v>
      </c>
      <c r="H48" s="148" t="s">
        <v>680</v>
      </c>
      <c r="I48" s="148" t="s">
        <v>682</v>
      </c>
      <c r="J48" s="148" t="s">
        <v>682</v>
      </c>
      <c r="K48" s="148" t="s">
        <v>680</v>
      </c>
      <c r="L48" s="148" t="s">
        <v>678</v>
      </c>
      <c r="M48" s="148" t="s">
        <v>680</v>
      </c>
      <c r="N48" s="148" t="s">
        <v>709</v>
      </c>
      <c r="O48" s="148" t="s">
        <v>690</v>
      </c>
      <c r="P48" s="148" t="s">
        <v>912</v>
      </c>
      <c r="Q48" s="148" t="s">
        <v>693</v>
      </c>
      <c r="R48" s="148" t="s">
        <v>680</v>
      </c>
      <c r="T48" s="192">
        <v>2</v>
      </c>
      <c r="U48" s="164"/>
      <c r="V48" s="163">
        <f t="shared" si="2"/>
        <v>40</v>
      </c>
      <c r="W48" s="190"/>
      <c r="X48" s="192">
        <f t="shared" si="7"/>
        <v>2.6</v>
      </c>
      <c r="Y48" s="192">
        <f t="shared" si="8"/>
        <v>2.6</v>
      </c>
      <c r="AA48" s="163">
        <f t="shared" si="3"/>
        <v>37</v>
      </c>
      <c r="AB48" s="163">
        <f t="shared" si="4"/>
        <v>37</v>
      </c>
      <c r="AD48" s="150" t="str">
        <f t="shared" si="5"/>
        <v>Up by 3</v>
      </c>
      <c r="AE48" s="150" t="str">
        <f t="shared" si="6"/>
        <v>Up by 3</v>
      </c>
    </row>
    <row r="49" spans="1:31" s="149" customFormat="1" ht="15" customHeight="1" x14ac:dyDescent="0.6">
      <c r="A49" s="144">
        <v>42</v>
      </c>
      <c r="B49" s="153" t="s">
        <v>415</v>
      </c>
      <c r="C49" s="148" t="s">
        <v>926</v>
      </c>
      <c r="D49" s="383" t="s">
        <v>54</v>
      </c>
      <c r="E49" s="383" t="s">
        <v>183</v>
      </c>
      <c r="F49" s="148" t="s">
        <v>205</v>
      </c>
      <c r="G49" s="148" t="s">
        <v>680</v>
      </c>
      <c r="H49" s="148" t="s">
        <v>680</v>
      </c>
      <c r="I49" s="148" t="s">
        <v>682</v>
      </c>
      <c r="J49" s="148" t="s">
        <v>682</v>
      </c>
      <c r="K49" s="148" t="s">
        <v>675</v>
      </c>
      <c r="L49" s="148" t="s">
        <v>678</v>
      </c>
      <c r="M49" s="148" t="s">
        <v>675</v>
      </c>
      <c r="N49" s="148" t="s">
        <v>680</v>
      </c>
      <c r="O49" s="148" t="s">
        <v>786</v>
      </c>
      <c r="P49" s="148" t="s">
        <v>692</v>
      </c>
      <c r="Q49" s="148" t="s">
        <v>693</v>
      </c>
      <c r="R49" s="148" t="s">
        <v>675</v>
      </c>
      <c r="T49" s="192">
        <v>2</v>
      </c>
      <c r="U49" s="164"/>
      <c r="V49" s="163">
        <f t="shared" si="2"/>
        <v>40</v>
      </c>
      <c r="W49" s="190"/>
      <c r="X49" s="192">
        <f t="shared" si="7"/>
        <v>2.6</v>
      </c>
      <c r="Y49" s="192">
        <f t="shared" si="8"/>
        <v>2.6</v>
      </c>
      <c r="AA49" s="163">
        <f t="shared" si="3"/>
        <v>37</v>
      </c>
      <c r="AB49" s="163">
        <f t="shared" si="4"/>
        <v>37</v>
      </c>
      <c r="AD49" s="150" t="str">
        <f t="shared" si="5"/>
        <v>Up by 3</v>
      </c>
      <c r="AE49" s="150" t="str">
        <f t="shared" si="6"/>
        <v>Up by 3</v>
      </c>
    </row>
    <row r="50" spans="1:31" s="149" customFormat="1" ht="15" customHeight="1" x14ac:dyDescent="0.6">
      <c r="A50" s="144">
        <v>43</v>
      </c>
      <c r="B50" s="153" t="s">
        <v>419</v>
      </c>
      <c r="C50" s="148" t="s">
        <v>1269</v>
      </c>
      <c r="D50" s="383" t="s">
        <v>368</v>
      </c>
      <c r="E50" s="383" t="s">
        <v>414</v>
      </c>
      <c r="F50" s="148" t="s">
        <v>409</v>
      </c>
      <c r="G50" s="148" t="s">
        <v>680</v>
      </c>
      <c r="H50" s="148" t="s">
        <v>682</v>
      </c>
      <c r="I50" s="148" t="s">
        <v>680</v>
      </c>
      <c r="J50" s="148" t="s">
        <v>682</v>
      </c>
      <c r="K50" s="148" t="s">
        <v>283</v>
      </c>
      <c r="L50" s="148" t="s">
        <v>680</v>
      </c>
      <c r="M50" s="148" t="s">
        <v>709</v>
      </c>
      <c r="N50" s="148" t="s">
        <v>682</v>
      </c>
      <c r="O50" s="148" t="s">
        <v>690</v>
      </c>
      <c r="P50" s="148" t="s">
        <v>867</v>
      </c>
      <c r="Q50" s="148" t="s">
        <v>693</v>
      </c>
      <c r="R50" s="148" t="s">
        <v>680</v>
      </c>
      <c r="T50" s="192">
        <v>2</v>
      </c>
      <c r="U50" s="164"/>
      <c r="V50" s="163">
        <f t="shared" si="2"/>
        <v>40</v>
      </c>
      <c r="W50" s="190"/>
      <c r="X50" s="192">
        <f t="shared" si="7"/>
        <v>2.2999999999999998</v>
      </c>
      <c r="Y50" s="192">
        <f t="shared" si="8"/>
        <v>2.2999999999999998</v>
      </c>
      <c r="AA50" s="163">
        <f t="shared" si="3"/>
        <v>41</v>
      </c>
      <c r="AB50" s="163">
        <f t="shared" si="4"/>
        <v>41</v>
      </c>
      <c r="AD50" s="150" t="str">
        <f t="shared" si="5"/>
        <v>Down by 1</v>
      </c>
      <c r="AE50" s="150" t="str">
        <f t="shared" si="6"/>
        <v>Down by 1</v>
      </c>
    </row>
    <row r="51" spans="1:31" s="149" customFormat="1" ht="15" customHeight="1" x14ac:dyDescent="0.6">
      <c r="A51" s="151" t="s">
        <v>1311</v>
      </c>
      <c r="B51" s="127" t="s">
        <v>423</v>
      </c>
      <c r="C51" s="148" t="s">
        <v>1406</v>
      </c>
      <c r="D51" s="383" t="s">
        <v>385</v>
      </c>
      <c r="E51" s="383" t="s">
        <v>484</v>
      </c>
      <c r="F51" s="148" t="s">
        <v>485</v>
      </c>
      <c r="G51" s="148" t="s">
        <v>680</v>
      </c>
      <c r="H51" s="148" t="s">
        <v>678</v>
      </c>
      <c r="I51" s="148" t="s">
        <v>680</v>
      </c>
      <c r="J51" s="148" t="s">
        <v>935</v>
      </c>
      <c r="K51" s="148" t="s">
        <v>680</v>
      </c>
      <c r="L51" s="148" t="s">
        <v>680</v>
      </c>
      <c r="M51" s="148" t="s">
        <v>678</v>
      </c>
      <c r="N51" s="148" t="s">
        <v>682</v>
      </c>
      <c r="O51" s="148" t="s">
        <v>690</v>
      </c>
      <c r="P51" s="148" t="s">
        <v>867</v>
      </c>
      <c r="Q51" s="148" t="s">
        <v>693</v>
      </c>
      <c r="R51" s="148" t="s">
        <v>680</v>
      </c>
      <c r="T51" s="192">
        <v>2</v>
      </c>
      <c r="U51" s="164"/>
      <c r="V51" s="163">
        <f t="shared" si="2"/>
        <v>40</v>
      </c>
      <c r="W51" s="190"/>
      <c r="X51" s="192">
        <f t="shared" si="7"/>
        <v>2.2999999999999998</v>
      </c>
      <c r="Y51" s="192">
        <f t="shared" si="8"/>
        <v>2.2999999999999998</v>
      </c>
      <c r="AA51" s="163">
        <f t="shared" si="3"/>
        <v>41</v>
      </c>
      <c r="AB51" s="163">
        <f t="shared" si="4"/>
        <v>41</v>
      </c>
      <c r="AD51" s="150" t="str">
        <f t="shared" si="5"/>
        <v>Down by 1</v>
      </c>
      <c r="AE51" s="150" t="str">
        <f t="shared" si="6"/>
        <v>Down by 1</v>
      </c>
    </row>
    <row r="52" spans="1:31" s="149" customFormat="1" ht="15" customHeight="1" x14ac:dyDescent="0.6">
      <c r="A52" s="144">
        <v>44</v>
      </c>
      <c r="B52" s="153" t="s">
        <v>428</v>
      </c>
      <c r="C52" s="148" t="s">
        <v>1255</v>
      </c>
      <c r="D52" s="383" t="s">
        <v>360</v>
      </c>
      <c r="E52" s="349"/>
      <c r="F52" s="148" t="s">
        <v>409</v>
      </c>
      <c r="G52" s="148" t="s">
        <v>680</v>
      </c>
      <c r="H52" s="148" t="s">
        <v>682</v>
      </c>
      <c r="I52" s="148" t="s">
        <v>680</v>
      </c>
      <c r="J52" s="148" t="s">
        <v>709</v>
      </c>
      <c r="K52" s="148" t="s">
        <v>283</v>
      </c>
      <c r="L52" s="148" t="s">
        <v>680</v>
      </c>
      <c r="M52" s="148" t="s">
        <v>709</v>
      </c>
      <c r="N52" s="148" t="s">
        <v>682</v>
      </c>
      <c r="O52" s="148" t="s">
        <v>690</v>
      </c>
      <c r="P52" s="148" t="s">
        <v>867</v>
      </c>
      <c r="Q52" s="148" t="s">
        <v>693</v>
      </c>
      <c r="R52" s="148" t="s">
        <v>680</v>
      </c>
      <c r="T52" s="192">
        <v>1.5</v>
      </c>
      <c r="U52" s="164"/>
      <c r="V52" s="163">
        <f t="shared" si="2"/>
        <v>44</v>
      </c>
      <c r="W52" s="190"/>
      <c r="X52" s="192">
        <f t="shared" si="7"/>
        <v>1.7249999999999999</v>
      </c>
      <c r="Y52" s="192">
        <f t="shared" si="8"/>
        <v>1.7249999999999999</v>
      </c>
      <c r="AA52" s="163">
        <f t="shared" si="3"/>
        <v>44</v>
      </c>
      <c r="AB52" s="163">
        <f t="shared" si="4"/>
        <v>44</v>
      </c>
      <c r="AD52" s="150" t="str">
        <f t="shared" si="5"/>
        <v/>
      </c>
      <c r="AE52" s="150" t="str">
        <f t="shared" si="6"/>
        <v/>
      </c>
    </row>
    <row r="53" spans="1:31" s="149" customFormat="1" ht="15" customHeight="1" x14ac:dyDescent="0.6">
      <c r="A53" s="144">
        <v>45</v>
      </c>
      <c r="B53" s="152" t="s">
        <v>433</v>
      </c>
      <c r="C53" s="148" t="s">
        <v>1312</v>
      </c>
      <c r="D53" s="383" t="s">
        <v>360</v>
      </c>
      <c r="E53" s="349"/>
      <c r="F53" s="148" t="s">
        <v>425</v>
      </c>
      <c r="G53" s="148" t="s">
        <v>680</v>
      </c>
      <c r="H53" s="148" t="s">
        <v>682</v>
      </c>
      <c r="I53" s="148" t="s">
        <v>680</v>
      </c>
      <c r="J53" s="148" t="s">
        <v>709</v>
      </c>
      <c r="K53" s="148" t="s">
        <v>675</v>
      </c>
      <c r="L53" s="148" t="s">
        <v>680</v>
      </c>
      <c r="M53" s="148" t="s">
        <v>283</v>
      </c>
      <c r="N53" s="148" t="s">
        <v>682</v>
      </c>
      <c r="O53" s="148" t="s">
        <v>924</v>
      </c>
      <c r="P53" s="148" t="s">
        <v>1093</v>
      </c>
      <c r="Q53" s="148" t="s">
        <v>693</v>
      </c>
      <c r="R53" s="148" t="s">
        <v>675</v>
      </c>
      <c r="T53" s="192">
        <v>1.5</v>
      </c>
      <c r="U53" s="164"/>
      <c r="V53" s="163">
        <f t="shared" si="2"/>
        <v>44</v>
      </c>
      <c r="W53" s="190"/>
      <c r="X53" s="192">
        <f t="shared" si="7"/>
        <v>1.7249999999999999</v>
      </c>
      <c r="Y53" s="192">
        <f t="shared" si="8"/>
        <v>1.7249999999999999</v>
      </c>
      <c r="AA53" s="163">
        <f t="shared" si="3"/>
        <v>44</v>
      </c>
      <c r="AB53" s="163">
        <f t="shared" si="4"/>
        <v>44</v>
      </c>
      <c r="AD53" s="150" t="str">
        <f t="shared" si="5"/>
        <v/>
      </c>
      <c r="AE53" s="150" t="str">
        <f t="shared" si="6"/>
        <v/>
      </c>
    </row>
    <row r="54" spans="1:31" s="149" customFormat="1" ht="15" customHeight="1" x14ac:dyDescent="0.6">
      <c r="A54" s="144">
        <v>46</v>
      </c>
      <c r="B54" s="152" t="s">
        <v>438</v>
      </c>
      <c r="C54" s="148" t="s">
        <v>1326</v>
      </c>
      <c r="D54" s="383" t="s">
        <v>349</v>
      </c>
      <c r="E54" s="349"/>
      <c r="F54" s="148" t="s">
        <v>430</v>
      </c>
      <c r="G54" s="148" t="s">
        <v>680</v>
      </c>
      <c r="H54" s="148" t="s">
        <v>682</v>
      </c>
      <c r="I54" s="148" t="s">
        <v>680</v>
      </c>
      <c r="J54" s="148" t="s">
        <v>709</v>
      </c>
      <c r="K54" s="148" t="s">
        <v>675</v>
      </c>
      <c r="L54" s="148" t="s">
        <v>680</v>
      </c>
      <c r="M54" s="148" t="s">
        <v>709</v>
      </c>
      <c r="N54" s="148" t="s">
        <v>709</v>
      </c>
      <c r="O54" s="148" t="s">
        <v>924</v>
      </c>
      <c r="P54" s="148" t="s">
        <v>867</v>
      </c>
      <c r="Q54" s="148" t="s">
        <v>693</v>
      </c>
      <c r="R54" s="148" t="s">
        <v>678</v>
      </c>
      <c r="T54" s="192">
        <v>1.5</v>
      </c>
      <c r="U54" s="164"/>
      <c r="V54" s="163">
        <f t="shared" si="2"/>
        <v>44</v>
      </c>
      <c r="W54" s="190"/>
      <c r="X54" s="192">
        <f t="shared" si="7"/>
        <v>1.7249999999999999</v>
      </c>
      <c r="Y54" s="192">
        <f t="shared" si="8"/>
        <v>1.7249999999999999</v>
      </c>
      <c r="AA54" s="163">
        <f t="shared" si="3"/>
        <v>44</v>
      </c>
      <c r="AB54" s="163">
        <f t="shared" si="4"/>
        <v>44</v>
      </c>
      <c r="AD54" s="150" t="str">
        <f t="shared" si="5"/>
        <v/>
      </c>
      <c r="AE54" s="150" t="str">
        <f t="shared" si="6"/>
        <v/>
      </c>
    </row>
    <row r="55" spans="1:31" s="149" customFormat="1" ht="15" customHeight="1" x14ac:dyDescent="0.6">
      <c r="A55" s="151" t="s">
        <v>1272</v>
      </c>
      <c r="B55" s="127" t="s">
        <v>503</v>
      </c>
      <c r="C55" s="148" t="s">
        <v>1338</v>
      </c>
      <c r="D55" s="383" t="s">
        <v>349</v>
      </c>
      <c r="E55" s="349"/>
      <c r="F55" s="148" t="s">
        <v>435</v>
      </c>
      <c r="G55" s="148" t="s">
        <v>680</v>
      </c>
      <c r="H55" s="148" t="s">
        <v>682</v>
      </c>
      <c r="I55" s="148" t="s">
        <v>680</v>
      </c>
      <c r="J55" s="148" t="s">
        <v>709</v>
      </c>
      <c r="K55" s="148" t="s">
        <v>675</v>
      </c>
      <c r="L55" s="148" t="s">
        <v>935</v>
      </c>
      <c r="M55" s="148" t="s">
        <v>935</v>
      </c>
      <c r="N55" s="148" t="s">
        <v>682</v>
      </c>
      <c r="O55" s="148" t="s">
        <v>924</v>
      </c>
      <c r="P55" s="148" t="s">
        <v>867</v>
      </c>
      <c r="Q55" s="148" t="s">
        <v>693</v>
      </c>
      <c r="R55" s="148" t="s">
        <v>709</v>
      </c>
      <c r="T55" s="192">
        <v>1.5</v>
      </c>
      <c r="U55" s="164"/>
      <c r="V55" s="163">
        <f t="shared" si="2"/>
        <v>44</v>
      </c>
      <c r="W55" s="190"/>
      <c r="X55" s="192">
        <f t="shared" si="7"/>
        <v>1.0499999999999998</v>
      </c>
      <c r="Y55" s="192">
        <f t="shared" si="8"/>
        <v>0.75</v>
      </c>
      <c r="AA55" s="163">
        <f t="shared" si="3"/>
        <v>47</v>
      </c>
      <c r="AB55" s="163">
        <f t="shared" si="4"/>
        <v>49</v>
      </c>
      <c r="AD55" s="150" t="str">
        <f t="shared" si="5"/>
        <v>Down by 3</v>
      </c>
      <c r="AE55" s="150" t="str">
        <f t="shared" si="6"/>
        <v>Down by 5</v>
      </c>
    </row>
    <row r="56" spans="1:31" s="149" customFormat="1" ht="15" customHeight="1" x14ac:dyDescent="0.6">
      <c r="A56" s="144">
        <v>47</v>
      </c>
      <c r="B56" s="152" t="s">
        <v>453</v>
      </c>
      <c r="C56" s="148" t="s">
        <v>995</v>
      </c>
      <c r="D56" s="383" t="s">
        <v>54</v>
      </c>
      <c r="E56" s="349"/>
      <c r="F56" s="148" t="s">
        <v>243</v>
      </c>
      <c r="G56" s="148" t="s">
        <v>680</v>
      </c>
      <c r="H56" s="148" t="s">
        <v>678</v>
      </c>
      <c r="I56" s="148" t="s">
        <v>680</v>
      </c>
      <c r="J56" s="148" t="s">
        <v>1002</v>
      </c>
      <c r="K56" s="148" t="s">
        <v>675</v>
      </c>
      <c r="L56" s="148" t="s">
        <v>709</v>
      </c>
      <c r="M56" s="148" t="s">
        <v>709</v>
      </c>
      <c r="N56" s="148" t="s">
        <v>680</v>
      </c>
      <c r="O56" s="148" t="s">
        <v>924</v>
      </c>
      <c r="P56" s="148" t="s">
        <v>789</v>
      </c>
      <c r="Q56" s="148" t="s">
        <v>1011</v>
      </c>
      <c r="R56" s="148" t="s">
        <v>709</v>
      </c>
      <c r="T56" s="192">
        <v>1</v>
      </c>
      <c r="U56" s="164"/>
      <c r="V56" s="163">
        <f t="shared" si="2"/>
        <v>48</v>
      </c>
      <c r="W56" s="190"/>
      <c r="X56" s="192">
        <f t="shared" si="7"/>
        <v>0.85</v>
      </c>
      <c r="Y56" s="192">
        <f t="shared" si="8"/>
        <v>0.75</v>
      </c>
      <c r="AA56" s="163">
        <f t="shared" si="3"/>
        <v>50</v>
      </c>
      <c r="AB56" s="163">
        <f t="shared" si="4"/>
        <v>49</v>
      </c>
      <c r="AD56" s="150" t="str">
        <f t="shared" si="5"/>
        <v>Down by 2</v>
      </c>
      <c r="AE56" s="150" t="str">
        <f t="shared" si="6"/>
        <v>Down by 1</v>
      </c>
    </row>
    <row r="57" spans="1:31" s="149" customFormat="1" ht="15" customHeight="1" x14ac:dyDescent="0.6">
      <c r="A57" s="144">
        <v>49</v>
      </c>
      <c r="B57" s="152" t="s">
        <v>483</v>
      </c>
      <c r="C57" s="148" t="s">
        <v>1297</v>
      </c>
      <c r="D57" s="383" t="s">
        <v>349</v>
      </c>
      <c r="E57" s="383" t="s">
        <v>420</v>
      </c>
      <c r="F57" s="148" t="s">
        <v>421</v>
      </c>
      <c r="G57" s="148" t="s">
        <v>680</v>
      </c>
      <c r="H57" s="148" t="s">
        <v>682</v>
      </c>
      <c r="I57" s="148" t="s">
        <v>682</v>
      </c>
      <c r="J57" s="148" t="s">
        <v>682</v>
      </c>
      <c r="K57" s="148" t="s">
        <v>675</v>
      </c>
      <c r="L57" s="148" t="s">
        <v>682</v>
      </c>
      <c r="M57" s="148" t="s">
        <v>709</v>
      </c>
      <c r="N57" s="148" t="s">
        <v>680</v>
      </c>
      <c r="O57" s="148" t="s">
        <v>924</v>
      </c>
      <c r="P57" s="148" t="s">
        <v>867</v>
      </c>
      <c r="Q57" s="148" t="s">
        <v>693</v>
      </c>
      <c r="R57" s="148" t="s">
        <v>680</v>
      </c>
      <c r="T57" s="192">
        <v>1</v>
      </c>
      <c r="U57" s="164"/>
      <c r="V57" s="163">
        <f t="shared" si="2"/>
        <v>48</v>
      </c>
      <c r="W57" s="190"/>
      <c r="X57" s="192">
        <f t="shared" si="7"/>
        <v>1</v>
      </c>
      <c r="Y57" s="192">
        <f t="shared" si="8"/>
        <v>1</v>
      </c>
      <c r="AA57" s="163">
        <f t="shared" si="3"/>
        <v>48</v>
      </c>
      <c r="AB57" s="163">
        <f t="shared" si="4"/>
        <v>47</v>
      </c>
      <c r="AD57" s="150" t="str">
        <f t="shared" si="5"/>
        <v/>
      </c>
      <c r="AE57" s="150" t="str">
        <f t="shared" si="6"/>
        <v>Up by 1</v>
      </c>
    </row>
    <row r="58" spans="1:31" s="149" customFormat="1" ht="15" customHeight="1" x14ac:dyDescent="0.6">
      <c r="A58" s="144">
        <v>50</v>
      </c>
      <c r="B58" s="152" t="s">
        <v>497</v>
      </c>
      <c r="C58" s="148" t="s">
        <v>1422</v>
      </c>
      <c r="D58" s="383" t="s">
        <v>385</v>
      </c>
      <c r="E58" s="383" t="s">
        <v>498</v>
      </c>
      <c r="F58" s="148" t="s">
        <v>499</v>
      </c>
      <c r="G58" s="148" t="s">
        <v>682</v>
      </c>
      <c r="H58" s="148" t="s">
        <v>283</v>
      </c>
      <c r="I58" s="148" t="s">
        <v>680</v>
      </c>
      <c r="J58" s="148" t="s">
        <v>709</v>
      </c>
      <c r="K58" s="148" t="s">
        <v>680</v>
      </c>
      <c r="L58" s="148" t="s">
        <v>680</v>
      </c>
      <c r="M58" s="148" t="s">
        <v>680</v>
      </c>
      <c r="N58" s="148" t="s">
        <v>709</v>
      </c>
      <c r="O58" s="148" t="s">
        <v>924</v>
      </c>
      <c r="P58" s="148" t="s">
        <v>867</v>
      </c>
      <c r="Q58" s="148" t="s">
        <v>693</v>
      </c>
      <c r="R58" s="148" t="s">
        <v>680</v>
      </c>
      <c r="T58" s="192">
        <v>0.75</v>
      </c>
      <c r="U58" s="164"/>
      <c r="V58" s="163">
        <f t="shared" si="2"/>
        <v>50</v>
      </c>
      <c r="W58" s="190"/>
      <c r="X58" s="192">
        <f t="shared" si="7"/>
        <v>0.86249999999999993</v>
      </c>
      <c r="Y58" s="192">
        <f t="shared" si="8"/>
        <v>0.86249999999999993</v>
      </c>
      <c r="AA58" s="163">
        <f t="shared" si="3"/>
        <v>49</v>
      </c>
      <c r="AB58" s="163">
        <f t="shared" si="4"/>
        <v>48</v>
      </c>
      <c r="AD58" s="150" t="str">
        <f t="shared" si="5"/>
        <v>Up by 1</v>
      </c>
      <c r="AE58" s="150" t="str">
        <f t="shared" si="6"/>
        <v>Up by 2</v>
      </c>
    </row>
    <row r="59" spans="1:31" s="149" customFormat="1" ht="15" customHeight="1" x14ac:dyDescent="0.6">
      <c r="A59" s="151" t="s">
        <v>1272</v>
      </c>
      <c r="B59" s="127" t="s">
        <v>505</v>
      </c>
      <c r="C59" s="148" t="s">
        <v>1273</v>
      </c>
      <c r="D59" s="383" t="s">
        <v>385</v>
      </c>
      <c r="E59" s="383" t="s">
        <v>515</v>
      </c>
      <c r="F59" s="148" t="s">
        <v>516</v>
      </c>
      <c r="G59" s="148" t="s">
        <v>682</v>
      </c>
      <c r="H59" s="148" t="s">
        <v>682</v>
      </c>
      <c r="I59" s="148" t="s">
        <v>682</v>
      </c>
      <c r="J59" s="148" t="s">
        <v>682</v>
      </c>
      <c r="K59" s="148" t="s">
        <v>675</v>
      </c>
      <c r="L59" s="148" t="s">
        <v>675</v>
      </c>
      <c r="M59" s="148" t="s">
        <v>682</v>
      </c>
      <c r="N59" s="148" t="s">
        <v>283</v>
      </c>
      <c r="O59" s="148" t="s">
        <v>924</v>
      </c>
      <c r="P59" s="148" t="s">
        <v>867</v>
      </c>
      <c r="Q59" s="148" t="s">
        <v>693</v>
      </c>
      <c r="R59" s="148" t="s">
        <v>680</v>
      </c>
      <c r="T59" s="192">
        <v>0</v>
      </c>
      <c r="U59" s="164"/>
      <c r="V59" s="163">
        <f t="shared" si="2"/>
        <v>51</v>
      </c>
      <c r="W59" s="190"/>
      <c r="X59" s="192">
        <f t="shared" si="7"/>
        <v>0</v>
      </c>
      <c r="Y59" s="192">
        <f t="shared" si="8"/>
        <v>0</v>
      </c>
      <c r="AA59" s="163">
        <f t="shared" si="3"/>
        <v>51</v>
      </c>
      <c r="AB59" s="163">
        <f t="shared" si="4"/>
        <v>51</v>
      </c>
      <c r="AD59" s="150" t="str">
        <f t="shared" si="5"/>
        <v/>
      </c>
      <c r="AE59" s="150" t="str">
        <f t="shared" si="6"/>
        <v/>
      </c>
    </row>
    <row r="60" spans="1:31" s="149" customFormat="1" ht="15" customHeight="1" x14ac:dyDescent="0.6">
      <c r="A60" s="151" t="s">
        <v>1272</v>
      </c>
      <c r="B60" s="127" t="s">
        <v>508</v>
      </c>
      <c r="C60" s="148" t="s">
        <v>1436</v>
      </c>
      <c r="D60" s="383" t="s">
        <v>385</v>
      </c>
      <c r="E60" s="383" t="s">
        <v>1437</v>
      </c>
      <c r="F60" s="148" t="s">
        <v>1438</v>
      </c>
      <c r="G60" s="148" t="s">
        <v>283</v>
      </c>
      <c r="H60" s="148" t="s">
        <v>935</v>
      </c>
      <c r="I60" s="148" t="s">
        <v>682</v>
      </c>
      <c r="J60" s="148" t="s">
        <v>709</v>
      </c>
      <c r="K60" s="148" t="s">
        <v>675</v>
      </c>
      <c r="L60" s="148" t="s">
        <v>709</v>
      </c>
      <c r="M60" s="148" t="s">
        <v>283</v>
      </c>
      <c r="N60" s="148" t="s">
        <v>709</v>
      </c>
      <c r="O60" s="148" t="s">
        <v>924</v>
      </c>
      <c r="P60" s="148" t="s">
        <v>867</v>
      </c>
      <c r="Q60" s="148" t="s">
        <v>693</v>
      </c>
      <c r="R60" s="148" t="s">
        <v>675</v>
      </c>
      <c r="T60" s="192">
        <v>0</v>
      </c>
      <c r="U60" s="164"/>
      <c r="V60" s="163">
        <f t="shared" si="2"/>
        <v>51</v>
      </c>
      <c r="W60" s="190"/>
      <c r="X60" s="192">
        <f t="shared" si="7"/>
        <v>0</v>
      </c>
      <c r="Y60" s="192">
        <f t="shared" si="8"/>
        <v>0</v>
      </c>
      <c r="AA60" s="163">
        <f t="shared" si="3"/>
        <v>51</v>
      </c>
      <c r="AB60" s="163">
        <f t="shared" si="4"/>
        <v>51</v>
      </c>
      <c r="AD60" s="150" t="str">
        <f t="shared" si="5"/>
        <v/>
      </c>
      <c r="AE60" s="150" t="str">
        <f t="shared" si="6"/>
        <v/>
      </c>
    </row>
    <row r="61" spans="1:31" s="149" customFormat="1" ht="15" customHeight="1" x14ac:dyDescent="0.6">
      <c r="A61" s="151" t="s">
        <v>1272</v>
      </c>
      <c r="B61" s="127" t="s">
        <v>459</v>
      </c>
      <c r="C61" s="148" t="s">
        <v>1450</v>
      </c>
      <c r="D61" s="383" t="s">
        <v>385</v>
      </c>
      <c r="E61" s="383" t="s">
        <v>509</v>
      </c>
      <c r="F61" s="148" t="s">
        <v>1451</v>
      </c>
      <c r="G61" s="148" t="s">
        <v>283</v>
      </c>
      <c r="H61" s="148" t="s">
        <v>709</v>
      </c>
      <c r="I61" s="148" t="s">
        <v>682</v>
      </c>
      <c r="J61" s="148" t="s">
        <v>682</v>
      </c>
      <c r="K61" s="148" t="s">
        <v>675</v>
      </c>
      <c r="L61" s="148" t="s">
        <v>709</v>
      </c>
      <c r="M61" s="148" t="s">
        <v>283</v>
      </c>
      <c r="N61" s="148" t="s">
        <v>709</v>
      </c>
      <c r="O61" s="148" t="s">
        <v>924</v>
      </c>
      <c r="P61" s="148" t="s">
        <v>867</v>
      </c>
      <c r="Q61" s="148" t="s">
        <v>693</v>
      </c>
      <c r="R61" s="148" t="s">
        <v>675</v>
      </c>
      <c r="T61" s="192">
        <v>0</v>
      </c>
      <c r="U61" s="164"/>
      <c r="V61" s="163">
        <f t="shared" si="2"/>
        <v>51</v>
      </c>
      <c r="W61" s="190"/>
      <c r="X61" s="192">
        <f t="shared" si="7"/>
        <v>0</v>
      </c>
      <c r="Y61" s="192">
        <f t="shared" si="8"/>
        <v>0</v>
      </c>
      <c r="AA61" s="163">
        <f t="shared" si="3"/>
        <v>51</v>
      </c>
      <c r="AB61" s="163">
        <f t="shared" si="4"/>
        <v>51</v>
      </c>
      <c r="AD61" s="150" t="str">
        <f t="shared" si="5"/>
        <v/>
      </c>
      <c r="AE61" s="150" t="str">
        <f t="shared" si="6"/>
        <v/>
      </c>
    </row>
  </sheetData>
  <sortState xmlns:xlrd2="http://schemas.microsoft.com/office/spreadsheetml/2017/richdata2" ref="C9:V61">
    <sortCondition descending="1" ref="T9:T61"/>
  </sortState>
  <mergeCells count="4">
    <mergeCell ref="X4:AB5"/>
    <mergeCell ref="G6:N6"/>
    <mergeCell ref="O6:R6"/>
    <mergeCell ref="T4:V5"/>
  </mergeCells>
  <conditionalFormatting sqref="B6:F6 B9:F9 C1:F5 C10:F51 D57:F60 C56:C61 B10:B61 G9:N61 B8 D56 C52:D55 F52:F56">
    <cfRule type="cellIs" dxfId="669" priority="112" operator="equal">
      <formula>"?"</formula>
    </cfRule>
  </conditionalFormatting>
  <conditionalFormatting sqref="B32">
    <cfRule type="cellIs" dxfId="668" priority="105" operator="equal">
      <formula>"?"</formula>
    </cfRule>
  </conditionalFormatting>
  <conditionalFormatting sqref="D61">
    <cfRule type="cellIs" dxfId="667" priority="92" operator="equal">
      <formula>"?"</formula>
    </cfRule>
  </conditionalFormatting>
  <conditionalFormatting sqref="E61">
    <cfRule type="cellIs" dxfId="666" priority="85" operator="equal">
      <formula>"?"</formula>
    </cfRule>
  </conditionalFormatting>
  <conditionalFormatting sqref="T9:T61">
    <cfRule type="colorScale" priority="113">
      <colorScale>
        <cfvo type="min"/>
        <cfvo type="percentile" val="50"/>
        <cfvo type="max"/>
        <color rgb="FFF8696B"/>
        <color rgb="FFFFEB84"/>
        <color rgb="FF63BE7B"/>
      </colorScale>
    </cfRule>
  </conditionalFormatting>
  <conditionalFormatting sqref="V9:Y61">
    <cfRule type="colorScale" priority="114">
      <colorScale>
        <cfvo type="min"/>
        <cfvo type="percentile" val="50"/>
        <cfvo type="max"/>
        <color rgb="FF63BE7B"/>
        <color rgb="FFFFEB84"/>
        <color rgb="FFF8696B"/>
      </colorScale>
    </cfRule>
  </conditionalFormatting>
  <conditionalFormatting sqref="R17:R61">
    <cfRule type="cellIs" dxfId="665" priority="78" operator="equal">
      <formula>"?"</formula>
    </cfRule>
  </conditionalFormatting>
  <conditionalFormatting sqref="C8:F8">
    <cfRule type="cellIs" dxfId="664" priority="71" operator="equal">
      <formula>"?"</formula>
    </cfRule>
  </conditionalFormatting>
  <conditionalFormatting sqref="AA9:AB61">
    <cfRule type="colorScale" priority="15">
      <colorScale>
        <cfvo type="min"/>
        <cfvo type="percentile" val="50"/>
        <cfvo type="max"/>
        <color rgb="FF63BE7B"/>
        <color rgb="FFFFEB84"/>
        <color rgb="FFF8696B"/>
      </colorScale>
    </cfRule>
  </conditionalFormatting>
  <conditionalFormatting sqref="X9:Y61">
    <cfRule type="colorScale" priority="13">
      <colorScale>
        <cfvo type="min"/>
        <cfvo type="percentile" val="50"/>
        <cfvo type="max"/>
        <color rgb="FFF8696B"/>
        <color rgb="FFFFEB84"/>
        <color rgb="FF63BE7B"/>
      </colorScale>
    </cfRule>
  </conditionalFormatting>
  <conditionalFormatting sqref="AA9:AA61">
    <cfRule type="colorScale" priority="10">
      <colorScale>
        <cfvo type="min"/>
        <cfvo type="percentile" val="50"/>
        <cfvo type="max"/>
        <color rgb="FF63BE7B"/>
        <color rgb="FFFFEB84"/>
        <color rgb="FFF8696B"/>
      </colorScale>
    </cfRule>
  </conditionalFormatting>
  <conditionalFormatting sqref="AB9:AB61">
    <cfRule type="colorScale" priority="9">
      <colorScale>
        <cfvo type="min"/>
        <cfvo type="percentile" val="50"/>
        <cfvo type="max"/>
        <color rgb="FF63BE7B"/>
        <color rgb="FFFFEB84"/>
        <color rgb="FFF8696B"/>
      </colorScale>
    </cfRule>
  </conditionalFormatting>
  <conditionalFormatting sqref="V9:V61">
    <cfRule type="colorScale" priority="8">
      <colorScale>
        <cfvo type="min"/>
        <cfvo type="percentile" val="50"/>
        <cfvo type="max"/>
        <color rgb="FF63BE7B"/>
        <color rgb="FFFFEB84"/>
        <color rgb="FFF8696B"/>
      </colorScale>
    </cfRule>
  </conditionalFormatting>
  <conditionalFormatting sqref="E52:E56">
    <cfRule type="cellIs" dxfId="663" priority="7" operator="equal">
      <formula>"?"</formula>
    </cfRule>
  </conditionalFormatting>
  <pageMargins left="0.7" right="0.7" top="0.75" bottom="0.75" header="0.3" footer="0.3"/>
  <pageSetup paperSize="9" orientation="landscape"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93" operator="equal" id="{B2517F20-38B9-450B-B00D-22426C93774F}">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94" operator="equal" id="{9E611D12-90CA-4A85-9EDD-68C1F6642E00}">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95" operator="equal" id="{9CA83112-5484-4637-8527-D2D13C4A97CB}">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96" operator="equal" id="{2BD846A4-225D-444D-B891-9FEF6B64FC4E}">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97" operator="equal" id="{28A9A4BA-50C3-461E-BC68-200EB072E9DA}">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98" operator="equal" id="{48C8AFF8-10B8-4EDD-AAD6-A12BBBBEA06B}">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B33:B61</xm:sqref>
        </x14:conditionalFormatting>
        <x14:conditionalFormatting xmlns:xm="http://schemas.microsoft.com/office/excel/2006/main">
          <x14:cfRule type="cellIs" priority="4359" operator="equal" id="{CF502573-8E3E-4734-936F-FD8CA7BC5A94}">
            <xm:f>'Legend and scoring'!$H$17</xm:f>
            <x14:dxf>
              <fill>
                <patternFill>
                  <bgColor theme="9" tint="-0.24994659260841701"/>
                </patternFill>
              </fill>
            </x14:dxf>
          </x14:cfRule>
          <x14:cfRule type="cellIs" priority="4360" operator="equal" id="{47702EE1-D0FA-4893-AD7B-F86DCD3A674C}">
            <xm:f>'Legend and scoring'!$H$16</xm:f>
            <x14:dxf>
              <fill>
                <patternFill>
                  <bgColor theme="9" tint="0.39994506668294322"/>
                </patternFill>
              </fill>
            </x14:dxf>
          </x14:cfRule>
          <x14:cfRule type="cellIs" priority="4361" operator="equal" id="{A439B06B-7054-465F-86DE-B442BE55B4BE}">
            <xm:f>'Legend and scoring'!$H$15</xm:f>
            <x14:dxf>
              <fill>
                <patternFill>
                  <bgColor theme="9" tint="0.59996337778862885"/>
                </patternFill>
              </fill>
            </x14:dxf>
          </x14:cfRule>
          <x14:cfRule type="cellIs" priority="4362" operator="equal" id="{1DC5F199-D0A3-4BBB-BE6E-1AD488A85F15}">
            <xm:f>'Legend and scoring'!$H$12</xm:f>
            <x14:dxf>
              <fill>
                <patternFill>
                  <bgColor theme="5" tint="-0.24994659260841701"/>
                </patternFill>
              </fill>
            </x14:dxf>
          </x14:cfRule>
          <x14:cfRule type="cellIs" priority="4363" operator="equal" id="{7EB6E512-DD54-403F-B748-48EBE462F06E}">
            <xm:f>'Legend and scoring'!$H$11</xm:f>
            <x14:dxf>
              <fill>
                <patternFill>
                  <bgColor theme="5" tint="0.39994506668294322"/>
                </patternFill>
              </fill>
            </x14:dxf>
          </x14:cfRule>
          <x14:cfRule type="cellIs" priority="4364" operator="equal" id="{7F2D6147-293F-4FEE-8294-02A01E4CD410}">
            <xm:f>'Legend and scoring'!$H$10</xm:f>
            <x14:dxf>
              <fill>
                <patternFill>
                  <bgColor theme="5" tint="0.59996337778862885"/>
                </patternFill>
              </fill>
            </x14:dxf>
          </x14:cfRule>
          <xm:sqref>B6:F6 C1:F5 C10:F51 D57:F60 C56:C61 G9:N61 B10:B32 D61:E61 R17:R61 B8:F9 D56 C52:D55 F52:F56</xm:sqref>
        </x14:conditionalFormatting>
        <x14:conditionalFormatting xmlns:xm="http://schemas.microsoft.com/office/excel/2006/main">
          <x14:cfRule type="cellIs" priority="1" operator="equal" id="{6FB158F9-247D-4D27-A629-BD052792EDA0}">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58991396-104F-4798-A9FE-2B84A82D7685}">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D9DC80A1-408E-4D9A-A977-1B6257D453A8}">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F21B552D-A9A6-4694-A618-8612741AE219}">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C5543D74-7077-41B0-A592-8F9A19CC4C42}">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42FFE317-695A-415A-A343-D30E8AA68BC9}">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F473-1F30-41C0-939F-63228C99C341}">
  <sheetPr>
    <tabColor theme="9" tint="-0.249977111117893"/>
  </sheetPr>
  <dimension ref="A1:AK1048546"/>
  <sheetViews>
    <sheetView topLeftCell="C1" workbookViewId="0">
      <pane xSplit="4" ySplit="6" topLeftCell="O31" activePane="bottomRight" state="frozen"/>
      <selection pane="topRight" activeCell="CL12" sqref="CL12"/>
      <selection pane="bottomLeft" activeCell="CL12" sqref="CL12"/>
      <selection pane="bottomRight" activeCell="E1" sqref="E1"/>
    </sheetView>
  </sheetViews>
  <sheetFormatPr defaultColWidth="9.1328125" defaultRowHeight="409.6" customHeight="1" x14ac:dyDescent="0.75"/>
  <cols>
    <col min="1" max="1" width="12" hidden="1" customWidth="1"/>
    <col min="2" max="2" width="10.86328125" hidden="1" customWidth="1"/>
    <col min="3" max="3" width="10.86328125" customWidth="1"/>
    <col min="4" max="4" width="24.86328125" customWidth="1"/>
    <col min="5" max="5" width="60.86328125" customWidth="1"/>
    <col min="6" max="6" width="47.54296875" customWidth="1"/>
    <col min="16" max="16" width="11.54296875" customWidth="1"/>
    <col min="17" max="17" width="10.26953125" customWidth="1"/>
    <col min="19" max="19" width="3.86328125" customWidth="1"/>
    <col min="20" max="27" width="0" hidden="1" customWidth="1"/>
    <col min="28" max="28" width="4.7265625" hidden="1" customWidth="1"/>
    <col min="29" max="29" width="11" customWidth="1"/>
    <col min="30" max="30" width="4.1328125" customWidth="1"/>
    <col min="31" max="31" width="9" customWidth="1"/>
  </cols>
  <sheetData>
    <row r="1" spans="1:37" s="36" customFormat="1" ht="17.25" customHeight="1" x14ac:dyDescent="0.75">
      <c r="A1" s="327"/>
      <c r="B1" s="313"/>
      <c r="C1" s="125" t="s">
        <v>1465</v>
      </c>
      <c r="D1" s="125"/>
      <c r="E1" s="195"/>
      <c r="F1" s="126">
        <f>'Front page'!B5</f>
        <v>43972</v>
      </c>
      <c r="G1" s="313"/>
      <c r="H1" s="313"/>
      <c r="I1" s="313"/>
      <c r="J1" s="313"/>
      <c r="K1" s="313"/>
      <c r="L1" s="313"/>
      <c r="M1" s="313"/>
      <c r="N1" s="313"/>
      <c r="O1" s="313"/>
      <c r="P1" s="313"/>
      <c r="Q1" s="313"/>
      <c r="R1" s="313"/>
      <c r="S1" s="271"/>
      <c r="T1" s="271"/>
      <c r="U1" s="271"/>
      <c r="V1" s="271"/>
      <c r="W1" s="271"/>
      <c r="X1" s="271"/>
      <c r="Y1" s="271"/>
      <c r="Z1"/>
      <c r="AA1"/>
      <c r="AB1"/>
      <c r="AC1" s="161"/>
      <c r="AD1" s="161"/>
      <c r="AE1" s="161"/>
      <c r="AF1" s="161"/>
      <c r="AG1"/>
      <c r="AH1"/>
      <c r="AI1"/>
      <c r="AJ1"/>
      <c r="AK1"/>
    </row>
    <row r="2" spans="1:37" s="36" customFormat="1" ht="17.25" customHeight="1" x14ac:dyDescent="0.75">
      <c r="A2" s="327"/>
      <c r="B2" s="313"/>
      <c r="C2" s="330"/>
      <c r="D2" s="330"/>
      <c r="E2" s="331"/>
      <c r="F2" s="332"/>
      <c r="G2" s="313"/>
      <c r="H2" s="313"/>
      <c r="I2" s="313"/>
      <c r="J2" s="313"/>
      <c r="K2" s="313"/>
      <c r="L2" s="313"/>
      <c r="M2" s="313"/>
      <c r="N2" s="313"/>
      <c r="O2" s="313"/>
      <c r="P2" s="313"/>
      <c r="Q2" s="313"/>
      <c r="R2" s="313"/>
      <c r="S2" s="271"/>
      <c r="T2" s="271"/>
      <c r="U2" s="271"/>
      <c r="V2" s="271"/>
      <c r="W2" s="271"/>
      <c r="X2" s="271"/>
      <c r="Y2" s="271"/>
      <c r="Z2"/>
      <c r="AA2"/>
      <c r="AB2"/>
      <c r="AC2" s="161"/>
      <c r="AD2" s="161"/>
      <c r="AE2" s="161"/>
      <c r="AF2" s="161"/>
      <c r="AG2"/>
      <c r="AH2"/>
      <c r="AI2"/>
      <c r="AJ2"/>
      <c r="AK2"/>
    </row>
    <row r="3" spans="1:37" s="36" customFormat="1" ht="17.25" customHeight="1" x14ac:dyDescent="0.75">
      <c r="A3" s="327"/>
      <c r="B3" s="313"/>
      <c r="C3" s="125" t="s">
        <v>1479</v>
      </c>
      <c r="D3" s="125"/>
      <c r="E3" s="331"/>
      <c r="F3" s="332"/>
      <c r="G3" s="313"/>
      <c r="H3" s="313"/>
      <c r="I3" s="313"/>
      <c r="J3" s="313"/>
      <c r="K3" s="313"/>
      <c r="L3" s="313"/>
      <c r="M3" s="313"/>
      <c r="N3" s="313"/>
      <c r="O3" s="313"/>
      <c r="P3" s="313"/>
      <c r="Q3" s="313"/>
      <c r="R3" s="313"/>
      <c r="S3" s="271"/>
      <c r="T3" s="130" t="s">
        <v>1466</v>
      </c>
      <c r="U3" s="271"/>
      <c r="V3" s="271"/>
      <c r="W3" s="271"/>
      <c r="X3" s="271"/>
      <c r="Y3" s="271"/>
      <c r="Z3"/>
      <c r="AA3"/>
      <c r="AB3"/>
      <c r="AC3" s="161"/>
      <c r="AD3" s="161"/>
      <c r="AE3" s="161"/>
      <c r="AF3" s="161"/>
      <c r="AG3"/>
      <c r="AH3"/>
      <c r="AI3"/>
      <c r="AJ3"/>
      <c r="AK3"/>
    </row>
    <row r="4" spans="1:37" s="36" customFormat="1" ht="17.25" customHeight="1" x14ac:dyDescent="0.75">
      <c r="A4" s="327"/>
      <c r="B4" s="313"/>
      <c r="C4" s="313"/>
      <c r="D4" s="330"/>
      <c r="E4" s="358"/>
      <c r="F4" s="359"/>
      <c r="G4" s="409" t="s">
        <v>1467</v>
      </c>
      <c r="H4" s="409"/>
      <c r="I4" s="409"/>
      <c r="J4" s="409"/>
      <c r="K4" s="409"/>
      <c r="L4" s="409"/>
      <c r="M4" s="409"/>
      <c r="N4" s="409"/>
      <c r="O4" s="409" t="s">
        <v>1468</v>
      </c>
      <c r="P4" s="409"/>
      <c r="Q4" s="409"/>
      <c r="R4" s="409"/>
      <c r="S4" s="271"/>
      <c r="T4" s="410" t="s">
        <v>1467</v>
      </c>
      <c r="U4" s="411"/>
      <c r="V4" s="411"/>
      <c r="W4" s="411"/>
      <c r="X4" s="411"/>
      <c r="Y4" s="411"/>
      <c r="Z4" s="411"/>
      <c r="AA4" s="412"/>
      <c r="AB4" s="158"/>
      <c r="AC4" s="161"/>
      <c r="AD4" s="161"/>
      <c r="AE4" s="161"/>
      <c r="AF4" s="161"/>
      <c r="AG4"/>
      <c r="AH4"/>
      <c r="AI4"/>
      <c r="AJ4"/>
      <c r="AK4"/>
    </row>
    <row r="5" spans="1:37" s="36" customFormat="1" ht="39" customHeight="1" x14ac:dyDescent="0.75">
      <c r="A5" s="184"/>
      <c r="B5" s="184"/>
      <c r="C5" s="184"/>
      <c r="D5" s="184"/>
      <c r="E5" s="184"/>
      <c r="F5" s="184"/>
      <c r="G5" s="133" t="s">
        <v>580</v>
      </c>
      <c r="H5" s="133" t="s">
        <v>581</v>
      </c>
      <c r="I5" s="133" t="s">
        <v>582</v>
      </c>
      <c r="J5" s="133" t="s">
        <v>583</v>
      </c>
      <c r="K5" s="133" t="s">
        <v>584</v>
      </c>
      <c r="L5" s="133" t="s">
        <v>585</v>
      </c>
      <c r="M5" s="133" t="s">
        <v>586</v>
      </c>
      <c r="N5" s="133" t="s">
        <v>587</v>
      </c>
      <c r="O5" s="133" t="s">
        <v>588</v>
      </c>
      <c r="P5" s="133" t="s">
        <v>589</v>
      </c>
      <c r="Q5" s="133" t="s">
        <v>590</v>
      </c>
      <c r="R5" s="133" t="s">
        <v>591</v>
      </c>
      <c r="S5" s="271"/>
      <c r="T5" s="134" t="s">
        <v>591</v>
      </c>
      <c r="U5" s="134" t="str">
        <f t="shared" ref="U5:AA5" si="0">H5</f>
        <v>Risk</v>
      </c>
      <c r="V5" s="134" t="str">
        <f t="shared" si="0"/>
        <v>Wider production impacts</v>
      </c>
      <c r="W5" s="134" t="str">
        <f t="shared" si="0"/>
        <v>Applicability</v>
      </c>
      <c r="X5" s="134" t="str">
        <f t="shared" si="0"/>
        <v>Timeframe</v>
      </c>
      <c r="Y5" s="134" t="str">
        <f t="shared" si="0"/>
        <v>GHG</v>
      </c>
      <c r="Z5" s="134" t="str">
        <f t="shared" si="0"/>
        <v>Other Env</v>
      </c>
      <c r="AA5" s="155" t="str">
        <f t="shared" si="0"/>
        <v>Uncertainty</v>
      </c>
      <c r="AB5" s="159"/>
      <c r="AC5" s="161"/>
      <c r="AD5" s="161"/>
      <c r="AE5" s="402" t="s">
        <v>1469</v>
      </c>
      <c r="AF5" s="402"/>
      <c r="AG5"/>
      <c r="AH5"/>
      <c r="AI5"/>
      <c r="AJ5"/>
      <c r="AK5"/>
    </row>
    <row r="6" spans="1:37" s="207" customFormat="1" ht="65" x14ac:dyDescent="0.75">
      <c r="A6" s="138" t="s">
        <v>593</v>
      </c>
      <c r="B6" s="138" t="s">
        <v>11</v>
      </c>
      <c r="C6" s="186" t="s">
        <v>594</v>
      </c>
      <c r="D6" s="186" t="s">
        <v>595</v>
      </c>
      <c r="E6" s="186" t="s">
        <v>596</v>
      </c>
      <c r="F6" s="188" t="s">
        <v>597</v>
      </c>
      <c r="G6" s="186" t="s">
        <v>657</v>
      </c>
      <c r="H6" s="186" t="s">
        <v>658</v>
      </c>
      <c r="I6" s="186" t="s">
        <v>659</v>
      </c>
      <c r="J6" s="186" t="s">
        <v>660</v>
      </c>
      <c r="K6" s="186" t="s">
        <v>661</v>
      </c>
      <c r="L6" s="186" t="s">
        <v>662</v>
      </c>
      <c r="M6" s="186" t="s">
        <v>663</v>
      </c>
      <c r="N6" s="186" t="s">
        <v>664</v>
      </c>
      <c r="O6" s="186" t="s">
        <v>665</v>
      </c>
      <c r="P6" s="186" t="s">
        <v>666</v>
      </c>
      <c r="Q6" s="186" t="s">
        <v>667</v>
      </c>
      <c r="R6" s="186" t="s">
        <v>668</v>
      </c>
      <c r="S6" s="361"/>
      <c r="T6" s="186" t="s">
        <v>668</v>
      </c>
      <c r="U6" s="186" t="s">
        <v>658</v>
      </c>
      <c r="V6" s="186" t="s">
        <v>659</v>
      </c>
      <c r="W6" s="186" t="s">
        <v>660</v>
      </c>
      <c r="X6" s="186" t="s">
        <v>661</v>
      </c>
      <c r="Y6" s="186" t="s">
        <v>662</v>
      </c>
      <c r="Z6" s="186" t="s">
        <v>663</v>
      </c>
      <c r="AA6" s="188" t="s">
        <v>664</v>
      </c>
      <c r="AB6" s="205"/>
      <c r="AC6" s="186" t="s">
        <v>1470</v>
      </c>
      <c r="AD6" s="205"/>
      <c r="AE6" s="205" t="s">
        <v>1480</v>
      </c>
      <c r="AF6" s="206" t="s">
        <v>670</v>
      </c>
      <c r="AG6" s="208"/>
      <c r="AH6" s="186" t="s">
        <v>1481</v>
      </c>
      <c r="AI6" s="208"/>
      <c r="AJ6" s="208"/>
      <c r="AK6" s="208"/>
    </row>
    <row r="7" spans="1:37" s="197" customFormat="1" ht="26" x14ac:dyDescent="0.75">
      <c r="A7" s="183">
        <v>1</v>
      </c>
      <c r="B7" s="255" t="s">
        <v>37</v>
      </c>
      <c r="C7" s="383" t="s">
        <v>769</v>
      </c>
      <c r="D7" s="383" t="s">
        <v>54</v>
      </c>
      <c r="E7" s="383" t="s">
        <v>62</v>
      </c>
      <c r="F7" s="383" t="s">
        <v>94</v>
      </c>
      <c r="G7" s="383" t="s">
        <v>675</v>
      </c>
      <c r="H7" s="383" t="s">
        <v>675</v>
      </c>
      <c r="I7" s="383" t="s">
        <v>678</v>
      </c>
      <c r="J7" s="383" t="s">
        <v>682</v>
      </c>
      <c r="K7" s="383" t="s">
        <v>678</v>
      </c>
      <c r="L7" s="383" t="s">
        <v>678</v>
      </c>
      <c r="M7" s="383" t="s">
        <v>680</v>
      </c>
      <c r="N7" s="383" t="s">
        <v>680</v>
      </c>
      <c r="O7" s="383" t="s">
        <v>786</v>
      </c>
      <c r="P7" s="383" t="s">
        <v>789</v>
      </c>
      <c r="Q7" s="383" t="s">
        <v>693</v>
      </c>
      <c r="R7" s="383" t="s">
        <v>675</v>
      </c>
      <c r="T7" s="203">
        <f>IFERROR(INDEX('Legend and scoring'!$I$4:$I$8,MATCH('EC &lt;= 5 years duration ranked'!G11,'Legend and scoring'!$H$4:$H$8,0),1),0)</f>
        <v>3</v>
      </c>
      <c r="U7" s="203">
        <f>IFERROR(INDEX('Legend and scoring'!$I$4:$I$8,MATCH('EC &lt;= 5 years duration ranked'!H11,'Legend and scoring'!$H$4:$H$8,0),1),0)</f>
        <v>2</v>
      </c>
      <c r="V7" s="203">
        <f>IFERROR(INDEX('Legend and scoring'!$I$4:$I$8,MATCH('EC &lt;= 5 years duration ranked'!I11,'Legend and scoring'!$H$4:$H$8,0),1),0)</f>
        <v>1</v>
      </c>
      <c r="W7" s="203">
        <f>IFERROR(INDEX('Legend and scoring'!$I$19:$I$23,MATCH('EC &lt;= 5 years duration ranked'!J11,'Legend and scoring'!$H$19:$H$23,0),1),0)</f>
        <v>1</v>
      </c>
      <c r="X7" s="203">
        <f>IFERROR(INDEX('Legend and scoring'!$I$4:$I$8,MATCH('EC &lt;= 5 years duration ranked'!K11,'Legend and scoring'!$H$4:$H$8,0),1),0)</f>
        <v>2</v>
      </c>
      <c r="Y7" s="203">
        <f>IFERROR(INDEX('Legend and scoring'!$I$10:$I$17,MATCH('EC &lt;= 5 years duration ranked'!L11,'Legend and scoring'!$H$10:$H$17,0),1),0)</f>
        <v>2</v>
      </c>
      <c r="Z7" s="203">
        <f>IFERROR(INDEX('Legend and scoring'!$I$10:$I$17,MATCH('EC &lt;= 5 years duration ranked'!M11,'Legend and scoring'!$H$10:$H$17,0),1),0)</f>
        <v>1</v>
      </c>
      <c r="AA7" s="204">
        <f>IFERROR(INDEX('Legend and scoring'!$I$25:$I$28,MATCH('EC &lt;= 5 years duration ranked'!N11,'Legend and scoring'!$H$25:$H$28,0),1),0)</f>
        <v>1</v>
      </c>
      <c r="AB7" s="200"/>
      <c r="AC7" s="202">
        <v>8</v>
      </c>
      <c r="AD7" s="200"/>
      <c r="AE7" s="202">
        <f>RANK(AC7,AC$7:AC$30)</f>
        <v>1</v>
      </c>
      <c r="AF7" s="202">
        <v>3</v>
      </c>
      <c r="AG7" s="208"/>
      <c r="AH7" s="203" t="s">
        <v>1482</v>
      </c>
      <c r="AI7" s="208"/>
      <c r="AJ7" s="208"/>
      <c r="AK7" s="208"/>
    </row>
    <row r="8" spans="1:37" s="197" customFormat="1" ht="52" x14ac:dyDescent="0.75">
      <c r="A8" s="183">
        <v>2</v>
      </c>
      <c r="B8" s="255" t="s">
        <v>49</v>
      </c>
      <c r="C8" s="383" t="s">
        <v>795</v>
      </c>
      <c r="D8" s="383" t="s">
        <v>38</v>
      </c>
      <c r="E8" s="383" t="s">
        <v>99</v>
      </c>
      <c r="F8" s="383" t="s">
        <v>100</v>
      </c>
      <c r="G8" s="383" t="s">
        <v>675</v>
      </c>
      <c r="H8" s="383" t="s">
        <v>678</v>
      </c>
      <c r="I8" s="383" t="s">
        <v>675</v>
      </c>
      <c r="J8" s="383" t="s">
        <v>682</v>
      </c>
      <c r="K8" s="383" t="s">
        <v>680</v>
      </c>
      <c r="L8" s="383" t="s">
        <v>680</v>
      </c>
      <c r="M8" s="383" t="s">
        <v>680</v>
      </c>
      <c r="N8" s="383" t="s">
        <v>682</v>
      </c>
      <c r="O8" s="383" t="s">
        <v>753</v>
      </c>
      <c r="P8" s="383" t="s">
        <v>789</v>
      </c>
      <c r="Q8" s="383" t="s">
        <v>693</v>
      </c>
      <c r="R8" s="383" t="s">
        <v>675</v>
      </c>
      <c r="T8" s="203">
        <f>IFERROR(INDEX('Legend and scoring'!$I$4:$I$8,MATCH('EC &lt;= 5 years duration ranked'!G12,'Legend and scoring'!$H$4:$H$8,0),1),0)</f>
        <v>3</v>
      </c>
      <c r="U8" s="203">
        <f>IFERROR(INDEX('Legend and scoring'!$I$4:$I$8,MATCH('EC &lt;= 5 years duration ranked'!H12,'Legend and scoring'!$H$4:$H$8,0),1),0)</f>
        <v>2</v>
      </c>
      <c r="V8" s="203">
        <f>IFERROR(INDEX('Legend and scoring'!$I$4:$I$8,MATCH('EC &lt;= 5 years duration ranked'!I12,'Legend and scoring'!$H$4:$H$8,0),1),0)</f>
        <v>1</v>
      </c>
      <c r="W8" s="203">
        <f>IFERROR(INDEX('Legend and scoring'!$I$19:$I$23,MATCH('EC &lt;= 5 years duration ranked'!J12,'Legend and scoring'!$H$19:$H$23,0),1),0)</f>
        <v>1</v>
      </c>
      <c r="X8" s="203">
        <f>IFERROR(INDEX('Legend and scoring'!$I$4:$I$8,MATCH('EC &lt;= 5 years duration ranked'!K12,'Legend and scoring'!$H$4:$H$8,0),1),0)</f>
        <v>3</v>
      </c>
      <c r="Y8" s="203">
        <f>IFERROR(INDEX('Legend and scoring'!$I$10:$I$17,MATCH('EC &lt;= 5 years duration ranked'!L12,'Legend and scoring'!$H$10:$H$17,0),1),0)</f>
        <v>2</v>
      </c>
      <c r="Z8" s="203">
        <f>IFERROR(INDEX('Legend and scoring'!$I$10:$I$17,MATCH('EC &lt;= 5 years duration ranked'!M12,'Legend and scoring'!$H$10:$H$17,0),1),0)</f>
        <v>2</v>
      </c>
      <c r="AA8" s="204">
        <f>IFERROR(INDEX('Legend and scoring'!$I$25:$I$28,MATCH('EC &lt;= 5 years duration ranked'!N12,'Legend and scoring'!$H$25:$H$28,0),1),0)</f>
        <v>1.5</v>
      </c>
      <c r="AB8" s="200"/>
      <c r="AC8" s="202">
        <v>8</v>
      </c>
      <c r="AD8" s="200"/>
      <c r="AE8" s="202">
        <f t="shared" ref="AE8:AE30" si="1">RANK(AC8,AC$7:AC$30)</f>
        <v>1</v>
      </c>
      <c r="AF8" s="202">
        <v>3</v>
      </c>
      <c r="AG8" s="208"/>
      <c r="AH8" s="203" t="s">
        <v>1482</v>
      </c>
      <c r="AI8" s="208"/>
      <c r="AJ8" s="208"/>
      <c r="AK8" s="208"/>
    </row>
    <row r="9" spans="1:37" s="197" customFormat="1" ht="39" x14ac:dyDescent="0.75">
      <c r="A9" s="183">
        <v>4</v>
      </c>
      <c r="B9" s="255" t="s">
        <v>61</v>
      </c>
      <c r="C9" s="383" t="s">
        <v>962</v>
      </c>
      <c r="D9" s="383" t="s">
        <v>141</v>
      </c>
      <c r="E9" s="383" t="s">
        <v>211</v>
      </c>
      <c r="F9" s="383" t="s">
        <v>212</v>
      </c>
      <c r="G9" s="383" t="s">
        <v>675</v>
      </c>
      <c r="H9" s="383" t="s">
        <v>678</v>
      </c>
      <c r="I9" s="383" t="s">
        <v>678</v>
      </c>
      <c r="J9" s="383" t="s">
        <v>682</v>
      </c>
      <c r="K9" s="383" t="s">
        <v>675</v>
      </c>
      <c r="L9" s="383" t="s">
        <v>680</v>
      </c>
      <c r="M9" s="383" t="s">
        <v>678</v>
      </c>
      <c r="N9" s="383" t="s">
        <v>682</v>
      </c>
      <c r="O9" s="383" t="s">
        <v>690</v>
      </c>
      <c r="P9" s="383" t="s">
        <v>789</v>
      </c>
      <c r="Q9" s="383" t="s">
        <v>693</v>
      </c>
      <c r="R9" s="383" t="s">
        <v>675</v>
      </c>
      <c r="T9" s="203">
        <f>IFERROR(INDEX('Legend and scoring'!$I$4:$I$8,MATCH('EC &lt;= 5 years duration ranked'!G23,'Legend and scoring'!$H$4:$H$8,0),1),0)</f>
        <v>2</v>
      </c>
      <c r="U9" s="203">
        <f>IFERROR(INDEX('Legend and scoring'!$I$4:$I$8,MATCH('EC &lt;= 5 years duration ranked'!H23,'Legend and scoring'!$H$4:$H$8,0),1),0)</f>
        <v>0</v>
      </c>
      <c r="V9" s="203">
        <f>IFERROR(INDEX('Legend and scoring'!$I$4:$I$8,MATCH('EC &lt;= 5 years duration ranked'!I23,'Legend and scoring'!$H$4:$H$8,0),1),0)</f>
        <v>1</v>
      </c>
      <c r="W9" s="203">
        <f>IFERROR(INDEX('Legend and scoring'!$I$19:$I$23,MATCH('EC &lt;= 5 years duration ranked'!J23,'Legend and scoring'!$H$19:$H$23,0),1),0)</f>
        <v>1</v>
      </c>
      <c r="X9" s="203">
        <f>IFERROR(INDEX('Legend and scoring'!$I$4:$I$8,MATCH('EC &lt;= 5 years duration ranked'!K23,'Legend and scoring'!$H$4:$H$8,0),1),0)</f>
        <v>3</v>
      </c>
      <c r="Y9" s="203">
        <f>IFERROR(INDEX('Legend and scoring'!$I$10:$I$17,MATCH('EC &lt;= 5 years duration ranked'!L23,'Legend and scoring'!$H$10:$H$17,0),1),0)</f>
        <v>-1</v>
      </c>
      <c r="Z9" s="203">
        <f>IFERROR(INDEX('Legend and scoring'!$I$10:$I$17,MATCH('EC &lt;= 5 years duration ranked'!M23,'Legend and scoring'!$H$10:$H$17,0),1),0)</f>
        <v>2</v>
      </c>
      <c r="AA9" s="204">
        <f>IFERROR(INDEX('Legend and scoring'!$I$25:$I$28,MATCH('EC &lt;= 5 years duration ranked'!N23,'Legend and scoring'!$H$25:$H$28,0),1),0)</f>
        <v>1.5</v>
      </c>
      <c r="AB9" s="200"/>
      <c r="AC9" s="202">
        <v>7</v>
      </c>
      <c r="AD9" s="200"/>
      <c r="AE9" s="202">
        <f t="shared" si="1"/>
        <v>3</v>
      </c>
      <c r="AF9" s="202">
        <v>6</v>
      </c>
      <c r="AG9" s="208"/>
      <c r="AH9" s="203" t="s">
        <v>1482</v>
      </c>
      <c r="AI9" s="208"/>
      <c r="AJ9" s="208"/>
      <c r="AK9" s="208"/>
    </row>
    <row r="10" spans="1:37" s="197" customFormat="1" ht="39" x14ac:dyDescent="0.75">
      <c r="A10" s="183">
        <v>6</v>
      </c>
      <c r="B10" s="255" t="s">
        <v>79</v>
      </c>
      <c r="C10" s="383" t="s">
        <v>819</v>
      </c>
      <c r="D10" s="383" t="s">
        <v>54</v>
      </c>
      <c r="E10" s="383" t="s">
        <v>99</v>
      </c>
      <c r="F10" s="383" t="s">
        <v>127</v>
      </c>
      <c r="G10" s="383" t="s">
        <v>675</v>
      </c>
      <c r="H10" s="383" t="s">
        <v>678</v>
      </c>
      <c r="I10" s="383" t="s">
        <v>678</v>
      </c>
      <c r="J10" s="383" t="s">
        <v>682</v>
      </c>
      <c r="K10" s="383" t="s">
        <v>675</v>
      </c>
      <c r="L10" s="383" t="s">
        <v>678</v>
      </c>
      <c r="M10" s="383" t="s">
        <v>678</v>
      </c>
      <c r="N10" s="383" t="s">
        <v>680</v>
      </c>
      <c r="O10" s="383" t="s">
        <v>690</v>
      </c>
      <c r="P10" s="383" t="s">
        <v>789</v>
      </c>
      <c r="Q10" s="383" t="s">
        <v>693</v>
      </c>
      <c r="R10" s="383" t="s">
        <v>675</v>
      </c>
      <c r="T10" s="203">
        <f>IFERROR(INDEX('Legend and scoring'!$I$4:$I$8,MATCH('EC &lt;= 5 years duration ranked'!G14,'Legend and scoring'!$H$4:$H$8,0),1),0)</f>
        <v>3</v>
      </c>
      <c r="U10" s="203">
        <f>IFERROR(INDEX('Legend and scoring'!$I$4:$I$8,MATCH('EC &lt;= 5 years duration ranked'!H14,'Legend and scoring'!$H$4:$H$8,0),1),0)</f>
        <v>2</v>
      </c>
      <c r="V10" s="203">
        <f>IFERROR(INDEX('Legend and scoring'!$I$4:$I$8,MATCH('EC &lt;= 5 years duration ranked'!I14,'Legend and scoring'!$H$4:$H$8,0),1),0)</f>
        <v>1</v>
      </c>
      <c r="W10" s="203">
        <f>IFERROR(INDEX('Legend and scoring'!$I$19:$I$23,MATCH('EC &lt;= 5 years duration ranked'!J14,'Legend and scoring'!$H$19:$H$23,0),1),0)</f>
        <v>1</v>
      </c>
      <c r="X10" s="203">
        <f>IFERROR(INDEX('Legend and scoring'!$I$4:$I$8,MATCH('EC &lt;= 5 years duration ranked'!K14,'Legend and scoring'!$H$4:$H$8,0),1),0)</f>
        <v>3</v>
      </c>
      <c r="Y10" s="203">
        <f>IFERROR(INDEX('Legend and scoring'!$I$10:$I$17,MATCH('EC &lt;= 5 years duration ranked'!L14,'Legend and scoring'!$H$10:$H$17,0),1),0)</f>
        <v>2</v>
      </c>
      <c r="Z10" s="203">
        <f>IFERROR(INDEX('Legend and scoring'!$I$10:$I$17,MATCH('EC &lt;= 5 years duration ranked'!M14,'Legend and scoring'!$H$10:$H$17,0),1),0)</f>
        <v>1</v>
      </c>
      <c r="AA10" s="204">
        <f>IFERROR(INDEX('Legend and scoring'!$I$25:$I$28,MATCH('EC &lt;= 5 years duration ranked'!N14,'Legend and scoring'!$H$25:$H$28,0),1),0)</f>
        <v>1</v>
      </c>
      <c r="AB10" s="200"/>
      <c r="AC10" s="202">
        <v>7</v>
      </c>
      <c r="AD10" s="200"/>
      <c r="AE10" s="202">
        <f t="shared" si="1"/>
        <v>3</v>
      </c>
      <c r="AF10" s="202">
        <v>6</v>
      </c>
      <c r="AG10" s="208"/>
      <c r="AH10" s="203" t="s">
        <v>1482</v>
      </c>
      <c r="AI10" s="208"/>
      <c r="AJ10" s="208"/>
      <c r="AK10" s="208"/>
    </row>
    <row r="11" spans="1:37" s="197" customFormat="1" ht="156" x14ac:dyDescent="0.75">
      <c r="A11" s="183">
        <v>7</v>
      </c>
      <c r="B11" s="255" t="s">
        <v>93</v>
      </c>
      <c r="C11" s="383" t="s">
        <v>672</v>
      </c>
      <c r="D11" s="383" t="s">
        <v>38</v>
      </c>
      <c r="E11" s="383" t="s">
        <v>39</v>
      </c>
      <c r="F11" s="383" t="s">
        <v>673</v>
      </c>
      <c r="G11" s="383" t="s">
        <v>675</v>
      </c>
      <c r="H11" s="383" t="s">
        <v>678</v>
      </c>
      <c r="I11" s="383" t="s">
        <v>680</v>
      </c>
      <c r="J11" s="383" t="s">
        <v>682</v>
      </c>
      <c r="K11" s="383" t="s">
        <v>678</v>
      </c>
      <c r="L11" s="383" t="s">
        <v>678</v>
      </c>
      <c r="M11" s="383" t="s">
        <v>680</v>
      </c>
      <c r="N11" s="383" t="s">
        <v>682</v>
      </c>
      <c r="O11" s="383" t="s">
        <v>690</v>
      </c>
      <c r="P11" s="383" t="s">
        <v>692</v>
      </c>
      <c r="Q11" s="383" t="s">
        <v>693</v>
      </c>
      <c r="R11" s="383" t="s">
        <v>675</v>
      </c>
      <c r="T11" s="203">
        <f>IFERROR(INDEX('Legend and scoring'!$I$4:$I$8,MATCH('EC &lt;= 5 years duration ranked'!G7,'Legend and scoring'!$H$4:$H$8,0),1),0)</f>
        <v>3</v>
      </c>
      <c r="U11" s="203">
        <f>IFERROR(INDEX('Legend and scoring'!$I$4:$I$8,MATCH('EC &lt;= 5 years duration ranked'!H7,'Legend and scoring'!$H$4:$H$8,0),1),0)</f>
        <v>3</v>
      </c>
      <c r="V11" s="203">
        <f>IFERROR(INDEX('Legend and scoring'!$I$4:$I$8,MATCH('EC &lt;= 5 years duration ranked'!I7,'Legend and scoring'!$H$4:$H$8,0),1),0)</f>
        <v>2</v>
      </c>
      <c r="W11" s="203">
        <f>IFERROR(INDEX('Legend and scoring'!$I$19:$I$23,MATCH('EC &lt;= 5 years duration ranked'!J7,'Legend and scoring'!$H$19:$H$23,0),1),0)</f>
        <v>1</v>
      </c>
      <c r="X11" s="203">
        <f>IFERROR(INDEX('Legend and scoring'!$I$4:$I$8,MATCH('EC &lt;= 5 years duration ranked'!K7,'Legend and scoring'!$H$4:$H$8,0),1),0)</f>
        <v>2</v>
      </c>
      <c r="Y11" s="203">
        <f>IFERROR(INDEX('Legend and scoring'!$I$10:$I$17,MATCH('EC &lt;= 5 years duration ranked'!L7,'Legend and scoring'!$H$10:$H$17,0),1),0)</f>
        <v>2</v>
      </c>
      <c r="Z11" s="203">
        <f>IFERROR(INDEX('Legend and scoring'!$I$10:$I$17,MATCH('EC &lt;= 5 years duration ranked'!M7,'Legend and scoring'!$H$10:$H$17,0),1),0)</f>
        <v>1</v>
      </c>
      <c r="AA11" s="204">
        <f>IFERROR(INDEX('Legend and scoring'!$I$25:$I$28,MATCH('EC &lt;= 5 years duration ranked'!N7,'Legend and scoring'!$H$25:$H$28,0),1),0)</f>
        <v>1.5</v>
      </c>
      <c r="AB11" s="200"/>
      <c r="AC11" s="202">
        <v>6</v>
      </c>
      <c r="AD11" s="200"/>
      <c r="AE11" s="202">
        <f t="shared" si="1"/>
        <v>5</v>
      </c>
      <c r="AF11" s="202">
        <v>9</v>
      </c>
      <c r="AG11" s="208"/>
      <c r="AH11" s="203" t="s">
        <v>1482</v>
      </c>
      <c r="AI11" s="208"/>
      <c r="AJ11" s="208"/>
      <c r="AK11" s="208"/>
    </row>
    <row r="12" spans="1:37" s="197" customFormat="1" ht="26" x14ac:dyDescent="0.75">
      <c r="A12" s="183">
        <v>8</v>
      </c>
      <c r="B12" s="255" t="s">
        <v>98</v>
      </c>
      <c r="C12" s="383" t="s">
        <v>913</v>
      </c>
      <c r="D12" s="383" t="s">
        <v>141</v>
      </c>
      <c r="E12" s="383" t="s">
        <v>183</v>
      </c>
      <c r="F12" s="383" t="s">
        <v>184</v>
      </c>
      <c r="G12" s="383" t="s">
        <v>675</v>
      </c>
      <c r="H12" s="383" t="s">
        <v>678</v>
      </c>
      <c r="I12" s="383" t="s">
        <v>680</v>
      </c>
      <c r="J12" s="383" t="s">
        <v>682</v>
      </c>
      <c r="K12" s="383" t="s">
        <v>675</v>
      </c>
      <c r="L12" s="383" t="s">
        <v>678</v>
      </c>
      <c r="M12" s="383" t="s">
        <v>678</v>
      </c>
      <c r="N12" s="383" t="s">
        <v>680</v>
      </c>
      <c r="O12" s="383" t="s">
        <v>924</v>
      </c>
      <c r="P12" s="383" t="s">
        <v>789</v>
      </c>
      <c r="Q12" s="383" t="s">
        <v>693</v>
      </c>
      <c r="R12" s="383" t="s">
        <v>675</v>
      </c>
      <c r="T12" s="203">
        <f>IFERROR(INDEX('Legend and scoring'!$I$4:$I$8,MATCH('EC &lt;= 5 years duration ranked'!G20,'Legend and scoring'!$H$4:$H$8,0),1),0)</f>
        <v>2</v>
      </c>
      <c r="U12" s="203">
        <f>IFERROR(INDEX('Legend and scoring'!$I$4:$I$8,MATCH('EC &lt;= 5 years duration ranked'!H20,'Legend and scoring'!$H$4:$H$8,0),1),0)</f>
        <v>0</v>
      </c>
      <c r="V12" s="203">
        <f>IFERROR(INDEX('Legend and scoring'!$I$4:$I$8,MATCH('EC &lt;= 5 years duration ranked'!I20,'Legend and scoring'!$H$4:$H$8,0),1),0)</f>
        <v>3</v>
      </c>
      <c r="W12" s="203">
        <f>IFERROR(INDEX('Legend and scoring'!$I$19:$I$23,MATCH('EC &lt;= 5 years duration ranked'!J20,'Legend and scoring'!$H$19:$H$23,0),1),0)</f>
        <v>1</v>
      </c>
      <c r="X12" s="203">
        <f>IFERROR(INDEX('Legend and scoring'!$I$4:$I$8,MATCH('EC &lt;= 5 years duration ranked'!K20,'Legend and scoring'!$H$4:$H$8,0),1),0)</f>
        <v>3</v>
      </c>
      <c r="Y12" s="203">
        <f>IFERROR(INDEX('Legend and scoring'!$I$10:$I$17,MATCH('EC &lt;= 5 years duration ranked'!L20,'Legend and scoring'!$H$10:$H$17,0),1),0)</f>
        <v>1</v>
      </c>
      <c r="Z12" s="203">
        <f>IFERROR(INDEX('Legend and scoring'!$I$10:$I$17,MATCH('EC &lt;= 5 years duration ranked'!M20,'Legend and scoring'!$H$10:$H$17,0),1),0)</f>
        <v>0</v>
      </c>
      <c r="AA12" s="204">
        <f>IFERROR(INDEX('Legend and scoring'!$I$25:$I$28,MATCH('EC &lt;= 5 years duration ranked'!N20,'Legend and scoring'!$H$25:$H$28,0),1),0)</f>
        <v>1.5</v>
      </c>
      <c r="AB12" s="200"/>
      <c r="AC12" s="202">
        <v>6</v>
      </c>
      <c r="AD12" s="200"/>
      <c r="AE12" s="202">
        <f t="shared" si="1"/>
        <v>5</v>
      </c>
      <c r="AF12" s="202">
        <v>9</v>
      </c>
      <c r="AG12" s="208"/>
      <c r="AH12" s="203" t="s">
        <v>1482</v>
      </c>
      <c r="AI12" s="208"/>
      <c r="AJ12" s="208"/>
      <c r="AK12" s="208"/>
    </row>
    <row r="13" spans="1:37" s="197" customFormat="1" ht="39" x14ac:dyDescent="0.75">
      <c r="A13" s="183">
        <v>10</v>
      </c>
      <c r="B13" s="255" t="s">
        <v>114</v>
      </c>
      <c r="C13" s="383" t="s">
        <v>953</v>
      </c>
      <c r="D13" s="383" t="s">
        <v>38</v>
      </c>
      <c r="E13" s="383" t="s">
        <v>183</v>
      </c>
      <c r="F13" s="383" t="s">
        <v>198</v>
      </c>
      <c r="G13" s="383" t="s">
        <v>675</v>
      </c>
      <c r="H13" s="383" t="s">
        <v>682</v>
      </c>
      <c r="I13" s="383" t="s">
        <v>675</v>
      </c>
      <c r="J13" s="383" t="s">
        <v>682</v>
      </c>
      <c r="K13" s="383" t="s">
        <v>675</v>
      </c>
      <c r="L13" s="383" t="s">
        <v>680</v>
      </c>
      <c r="M13" s="383" t="s">
        <v>680</v>
      </c>
      <c r="N13" s="383" t="s">
        <v>682</v>
      </c>
      <c r="O13" s="383" t="s">
        <v>753</v>
      </c>
      <c r="P13" s="383" t="s">
        <v>692</v>
      </c>
      <c r="Q13" s="383" t="s">
        <v>693</v>
      </c>
      <c r="R13" s="383" t="s">
        <v>675</v>
      </c>
      <c r="T13" s="203">
        <f>IFERROR(INDEX('Legend and scoring'!$I$4:$I$8,MATCH('EC &lt;= 5 years duration ranked'!G22,'Legend and scoring'!$H$4:$H$8,0),1),0)</f>
        <v>3</v>
      </c>
      <c r="U13" s="203">
        <f>IFERROR(INDEX('Legend and scoring'!$I$4:$I$8,MATCH('EC &lt;= 5 years duration ranked'!H22,'Legend and scoring'!$H$4:$H$8,0),1),0)</f>
        <v>2</v>
      </c>
      <c r="V13" s="203">
        <f>IFERROR(INDEX('Legend and scoring'!$I$4:$I$8,MATCH('EC &lt;= 5 years duration ranked'!I22,'Legend and scoring'!$H$4:$H$8,0),1),0)</f>
        <v>1</v>
      </c>
      <c r="W13" s="203">
        <f>IFERROR(INDEX('Legend and scoring'!$I$19:$I$23,MATCH('EC &lt;= 5 years duration ranked'!J22,'Legend and scoring'!$H$19:$H$23,0),1),0)</f>
        <v>0.75</v>
      </c>
      <c r="X13" s="203">
        <f>IFERROR(INDEX('Legend and scoring'!$I$4:$I$8,MATCH('EC &lt;= 5 years duration ranked'!K22,'Legend and scoring'!$H$4:$H$8,0),1),0)</f>
        <v>2</v>
      </c>
      <c r="Y13" s="203">
        <f>IFERROR(INDEX('Legend and scoring'!$I$10:$I$17,MATCH('EC &lt;= 5 years duration ranked'!L22,'Legend and scoring'!$H$10:$H$17,0),1),0)</f>
        <v>-1</v>
      </c>
      <c r="Z13" s="203">
        <f>IFERROR(INDEX('Legend and scoring'!$I$10:$I$17,MATCH('EC &lt;= 5 years duration ranked'!M22,'Legend and scoring'!$H$10:$H$17,0),1),0)</f>
        <v>0</v>
      </c>
      <c r="AA13" s="204">
        <f>IFERROR(INDEX('Legend and scoring'!$I$25:$I$28,MATCH('EC &lt;= 5 years duration ranked'!N22,'Legend and scoring'!$H$25:$H$28,0),1),0)</f>
        <v>1.5</v>
      </c>
      <c r="AB13" s="200"/>
      <c r="AC13" s="202">
        <v>6</v>
      </c>
      <c r="AD13" s="200"/>
      <c r="AE13" s="202">
        <f t="shared" si="1"/>
        <v>5</v>
      </c>
      <c r="AF13" s="202">
        <v>9</v>
      </c>
      <c r="AG13" s="208"/>
      <c r="AH13" s="203" t="s">
        <v>1482</v>
      </c>
      <c r="AI13" s="208"/>
      <c r="AJ13" s="208"/>
      <c r="AK13" s="208"/>
    </row>
    <row r="14" spans="1:37" s="197" customFormat="1" ht="117" x14ac:dyDescent="0.75">
      <c r="A14" s="183">
        <v>11</v>
      </c>
      <c r="B14" s="255" t="s">
        <v>126</v>
      </c>
      <c r="C14" s="383" t="s">
        <v>696</v>
      </c>
      <c r="D14" s="383" t="s">
        <v>38</v>
      </c>
      <c r="E14" s="383" t="s">
        <v>39</v>
      </c>
      <c r="F14" s="383" t="s">
        <v>697</v>
      </c>
      <c r="G14" s="383" t="s">
        <v>675</v>
      </c>
      <c r="H14" s="383" t="s">
        <v>678</v>
      </c>
      <c r="I14" s="383" t="s">
        <v>680</v>
      </c>
      <c r="J14" s="383" t="s">
        <v>682</v>
      </c>
      <c r="K14" s="383" t="s">
        <v>675</v>
      </c>
      <c r="L14" s="383" t="s">
        <v>678</v>
      </c>
      <c r="M14" s="383" t="s">
        <v>680</v>
      </c>
      <c r="N14" s="383" t="s">
        <v>682</v>
      </c>
      <c r="O14" s="383" t="s">
        <v>690</v>
      </c>
      <c r="P14" s="383" t="s">
        <v>692</v>
      </c>
      <c r="Q14" s="383" t="s">
        <v>693</v>
      </c>
      <c r="R14" s="383" t="s">
        <v>675</v>
      </c>
      <c r="T14" s="203">
        <f>IFERROR(INDEX('Legend and scoring'!$I$4:$I$8,MATCH('EC &lt;= 5 years duration ranked'!G8,'Legend and scoring'!$H$4:$H$8,0),1),0)</f>
        <v>3</v>
      </c>
      <c r="U14" s="203">
        <f>IFERROR(INDEX('Legend and scoring'!$I$4:$I$8,MATCH('EC &lt;= 5 years duration ranked'!H8,'Legend and scoring'!$H$4:$H$8,0),1),0)</f>
        <v>2</v>
      </c>
      <c r="V14" s="203">
        <f>IFERROR(INDEX('Legend and scoring'!$I$4:$I$8,MATCH('EC &lt;= 5 years duration ranked'!I8,'Legend and scoring'!$H$4:$H$8,0),1),0)</f>
        <v>3</v>
      </c>
      <c r="W14" s="203">
        <f>IFERROR(INDEX('Legend and scoring'!$I$19:$I$23,MATCH('EC &lt;= 5 years duration ranked'!J8,'Legend and scoring'!$H$19:$H$23,0),1),0)</f>
        <v>1</v>
      </c>
      <c r="X14" s="203">
        <f>IFERROR(INDEX('Legend and scoring'!$I$4:$I$8,MATCH('EC &lt;= 5 years duration ranked'!K8,'Legend and scoring'!$H$4:$H$8,0),1),0)</f>
        <v>1</v>
      </c>
      <c r="Y14" s="203">
        <f>IFERROR(INDEX('Legend and scoring'!$I$10:$I$17,MATCH('EC &lt;= 5 years duration ranked'!L8,'Legend and scoring'!$H$10:$H$17,0),1),0)</f>
        <v>1</v>
      </c>
      <c r="Z14" s="203">
        <f>IFERROR(INDEX('Legend and scoring'!$I$10:$I$17,MATCH('EC &lt;= 5 years duration ranked'!M8,'Legend and scoring'!$H$10:$H$17,0),1),0)</f>
        <v>1</v>
      </c>
      <c r="AA14" s="204">
        <f>IFERROR(INDEX('Legend and scoring'!$I$25:$I$28,MATCH('EC &lt;= 5 years duration ranked'!N8,'Legend and scoring'!$H$25:$H$28,0),1),0)</f>
        <v>1</v>
      </c>
      <c r="AB14" s="200"/>
      <c r="AC14" s="202">
        <v>6</v>
      </c>
      <c r="AD14" s="200"/>
      <c r="AE14" s="202">
        <f t="shared" si="1"/>
        <v>5</v>
      </c>
      <c r="AF14" s="202">
        <v>9</v>
      </c>
      <c r="AG14" s="208"/>
      <c r="AH14" s="203" t="s">
        <v>1482</v>
      </c>
      <c r="AI14" s="208"/>
      <c r="AJ14" s="208"/>
      <c r="AK14" s="208"/>
    </row>
    <row r="15" spans="1:37" s="197" customFormat="1" ht="39" x14ac:dyDescent="0.75">
      <c r="A15" s="183">
        <v>12</v>
      </c>
      <c r="B15" s="255" t="s">
        <v>140</v>
      </c>
      <c r="C15" s="383" t="s">
        <v>1035</v>
      </c>
      <c r="D15" s="383" t="s">
        <v>141</v>
      </c>
      <c r="E15" s="383" t="s">
        <v>996</v>
      </c>
      <c r="F15" s="383" t="s">
        <v>253</v>
      </c>
      <c r="G15" s="383" t="s">
        <v>675</v>
      </c>
      <c r="H15" s="383" t="s">
        <v>678</v>
      </c>
      <c r="I15" s="383" t="s">
        <v>680</v>
      </c>
      <c r="J15" s="383" t="s">
        <v>682</v>
      </c>
      <c r="K15" s="383" t="s">
        <v>675</v>
      </c>
      <c r="L15" s="383" t="s">
        <v>680</v>
      </c>
      <c r="M15" s="383" t="s">
        <v>675</v>
      </c>
      <c r="N15" s="383" t="s">
        <v>680</v>
      </c>
      <c r="O15" s="383" t="s">
        <v>786</v>
      </c>
      <c r="P15" s="383" t="s">
        <v>789</v>
      </c>
      <c r="Q15" s="383" t="s">
        <v>693</v>
      </c>
      <c r="R15" s="383" t="s">
        <v>675</v>
      </c>
      <c r="T15" s="203">
        <f>IFERROR(INDEX('Legend and scoring'!$I$4:$I$8,MATCH('EC &lt;= 5 years duration ranked'!G28,'Legend and scoring'!$H$4:$H$8,0),1),0)</f>
        <v>1</v>
      </c>
      <c r="U15" s="203">
        <f>IFERROR(INDEX('Legend and scoring'!$I$4:$I$8,MATCH('EC &lt;= 5 years duration ranked'!H28,'Legend and scoring'!$H$4:$H$8,0),1),0)</f>
        <v>1</v>
      </c>
      <c r="V15" s="203">
        <f>IFERROR(INDEX('Legend and scoring'!$I$4:$I$8,MATCH('EC &lt;= 5 years duration ranked'!I28,'Legend and scoring'!$H$4:$H$8,0),1),0)</f>
        <v>0</v>
      </c>
      <c r="W15" s="203">
        <f>IFERROR(INDEX('Legend and scoring'!$I$19:$I$23,MATCH('EC &lt;= 5 years duration ranked'!J28,'Legend and scoring'!$H$19:$H$23,0),1),0)</f>
        <v>1</v>
      </c>
      <c r="X15" s="203">
        <f>IFERROR(INDEX('Legend and scoring'!$I$4:$I$8,MATCH('EC &lt;= 5 years duration ranked'!K28,'Legend and scoring'!$H$4:$H$8,0),1),0)</f>
        <v>1</v>
      </c>
      <c r="Y15" s="203">
        <f>IFERROR(INDEX('Legend and scoring'!$I$10:$I$17,MATCH('EC &lt;= 5 years duration ranked'!L28,'Legend and scoring'!$H$10:$H$17,0),1),0)</f>
        <v>2</v>
      </c>
      <c r="Z15" s="203">
        <f>IFERROR(INDEX('Legend and scoring'!$I$10:$I$17,MATCH('EC &lt;= 5 years duration ranked'!M28,'Legend and scoring'!$H$10:$H$17,0),1),0)</f>
        <v>1</v>
      </c>
      <c r="AA15" s="204">
        <f>IFERROR(INDEX('Legend and scoring'!$I$25:$I$28,MATCH('EC &lt;= 5 years duration ranked'!N28,'Legend and scoring'!$H$25:$H$28,0),1),0)</f>
        <v>0.5</v>
      </c>
      <c r="AB15" s="200"/>
      <c r="AC15" s="202">
        <v>6</v>
      </c>
      <c r="AD15" s="200"/>
      <c r="AE15" s="202">
        <f t="shared" si="1"/>
        <v>5</v>
      </c>
      <c r="AF15" s="202">
        <v>9</v>
      </c>
      <c r="AG15" s="208"/>
      <c r="AH15" s="203" t="s">
        <v>1482</v>
      </c>
      <c r="AI15" s="208"/>
      <c r="AJ15" s="208"/>
      <c r="AK15" s="208"/>
    </row>
    <row r="16" spans="1:37" s="197" customFormat="1" ht="26" x14ac:dyDescent="0.75">
      <c r="A16" s="183">
        <v>13</v>
      </c>
      <c r="B16" s="255" t="s">
        <v>148</v>
      </c>
      <c r="C16" s="383" t="s">
        <v>757</v>
      </c>
      <c r="D16" s="383" t="s">
        <v>38</v>
      </c>
      <c r="E16" s="383" t="s">
        <v>62</v>
      </c>
      <c r="F16" s="383" t="s">
        <v>80</v>
      </c>
      <c r="G16" s="383" t="s">
        <v>675</v>
      </c>
      <c r="H16" s="383" t="s">
        <v>682</v>
      </c>
      <c r="I16" s="383" t="s">
        <v>675</v>
      </c>
      <c r="J16" s="383" t="s">
        <v>682</v>
      </c>
      <c r="K16" s="383" t="s">
        <v>675</v>
      </c>
      <c r="L16" s="383" t="s">
        <v>680</v>
      </c>
      <c r="M16" s="383" t="s">
        <v>682</v>
      </c>
      <c r="N16" s="383" t="s">
        <v>680</v>
      </c>
      <c r="O16" s="383" t="s">
        <v>753</v>
      </c>
      <c r="P16" s="383" t="s">
        <v>692</v>
      </c>
      <c r="Q16" s="383" t="s">
        <v>693</v>
      </c>
      <c r="R16" s="383" t="s">
        <v>675</v>
      </c>
      <c r="T16" s="203">
        <f>IFERROR(INDEX('Legend and scoring'!$I$4:$I$8,MATCH('EC &lt;= 5 years duration ranked'!G10,'Legend and scoring'!$H$4:$H$8,0),1),0)</f>
        <v>3</v>
      </c>
      <c r="U16" s="203">
        <f>IFERROR(INDEX('Legend and scoring'!$I$4:$I$8,MATCH('EC &lt;= 5 years duration ranked'!H10,'Legend and scoring'!$H$4:$H$8,0),1),0)</f>
        <v>2</v>
      </c>
      <c r="V16" s="203">
        <f>IFERROR(INDEX('Legend and scoring'!$I$4:$I$8,MATCH('EC &lt;= 5 years duration ranked'!I10,'Legend and scoring'!$H$4:$H$8,0),1),0)</f>
        <v>2</v>
      </c>
      <c r="W16" s="203">
        <f>IFERROR(INDEX('Legend and scoring'!$I$19:$I$23,MATCH('EC &lt;= 5 years duration ranked'!J10,'Legend and scoring'!$H$19:$H$23,0),1),0)</f>
        <v>1</v>
      </c>
      <c r="X16" s="203">
        <f>IFERROR(INDEX('Legend and scoring'!$I$4:$I$8,MATCH('EC &lt;= 5 years duration ranked'!K10,'Legend and scoring'!$H$4:$H$8,0),1),0)</f>
        <v>3</v>
      </c>
      <c r="Y16" s="203">
        <f>IFERROR(INDEX('Legend and scoring'!$I$10:$I$17,MATCH('EC &lt;= 5 years duration ranked'!L10,'Legend and scoring'!$H$10:$H$17,0),1),0)</f>
        <v>2</v>
      </c>
      <c r="Z16" s="203">
        <f>IFERROR(INDEX('Legend and scoring'!$I$10:$I$17,MATCH('EC &lt;= 5 years duration ranked'!M10,'Legend and scoring'!$H$10:$H$17,0),1),0)</f>
        <v>2</v>
      </c>
      <c r="AA16" s="204">
        <f>IFERROR(INDEX('Legend and scoring'!$I$25:$I$28,MATCH('EC &lt;= 5 years duration ranked'!N10,'Legend and scoring'!$H$25:$H$28,0),1),0)</f>
        <v>1.5</v>
      </c>
      <c r="AB16" s="200"/>
      <c r="AC16" s="202">
        <v>6</v>
      </c>
      <c r="AD16" s="200"/>
      <c r="AE16" s="202">
        <f t="shared" si="1"/>
        <v>5</v>
      </c>
      <c r="AF16" s="202">
        <v>9</v>
      </c>
      <c r="AG16" s="208"/>
      <c r="AH16" s="203" t="s">
        <v>1482</v>
      </c>
      <c r="AI16" s="208"/>
      <c r="AJ16" s="208"/>
      <c r="AK16" s="208"/>
    </row>
    <row r="17" spans="1:37" s="197" customFormat="1" ht="26" x14ac:dyDescent="0.75">
      <c r="A17" s="183">
        <v>14</v>
      </c>
      <c r="B17" s="255" t="s">
        <v>153</v>
      </c>
      <c r="C17" s="383" t="s">
        <v>808</v>
      </c>
      <c r="D17" s="383" t="s">
        <v>38</v>
      </c>
      <c r="E17" s="383" t="s">
        <v>99</v>
      </c>
      <c r="F17" s="383" t="s">
        <v>115</v>
      </c>
      <c r="G17" s="383" t="s">
        <v>675</v>
      </c>
      <c r="H17" s="383" t="s">
        <v>680</v>
      </c>
      <c r="I17" s="383" t="s">
        <v>678</v>
      </c>
      <c r="J17" s="383" t="s">
        <v>682</v>
      </c>
      <c r="K17" s="383" t="s">
        <v>675</v>
      </c>
      <c r="L17" s="383" t="s">
        <v>680</v>
      </c>
      <c r="M17" s="383" t="s">
        <v>682</v>
      </c>
      <c r="N17" s="383" t="s">
        <v>680</v>
      </c>
      <c r="O17" s="383" t="s">
        <v>786</v>
      </c>
      <c r="P17" s="383" t="s">
        <v>692</v>
      </c>
      <c r="Q17" s="383" t="s">
        <v>693</v>
      </c>
      <c r="R17" s="383" t="s">
        <v>675</v>
      </c>
      <c r="T17" s="203">
        <f>IFERROR(INDEX('Legend and scoring'!$I$4:$I$8,MATCH('EC &lt;= 5 years duration ranked'!G13,'Legend and scoring'!$H$4:$H$8,0),1),0)</f>
        <v>3</v>
      </c>
      <c r="U17" s="203">
        <f>IFERROR(INDEX('Legend and scoring'!$I$4:$I$8,MATCH('EC &lt;= 5 years duration ranked'!H13,'Legend and scoring'!$H$4:$H$8,0),1),0)</f>
        <v>0</v>
      </c>
      <c r="V17" s="203">
        <f>IFERROR(INDEX('Legend and scoring'!$I$4:$I$8,MATCH('EC &lt;= 5 years duration ranked'!I13,'Legend and scoring'!$H$4:$H$8,0),1),0)</f>
        <v>3</v>
      </c>
      <c r="W17" s="203">
        <f>IFERROR(INDEX('Legend and scoring'!$I$19:$I$23,MATCH('EC &lt;= 5 years duration ranked'!J13,'Legend and scoring'!$H$19:$H$23,0),1),0)</f>
        <v>1</v>
      </c>
      <c r="X17" s="203">
        <f>IFERROR(INDEX('Legend and scoring'!$I$4:$I$8,MATCH('EC &lt;= 5 years duration ranked'!K13,'Legend and scoring'!$H$4:$H$8,0),1),0)</f>
        <v>3</v>
      </c>
      <c r="Y17" s="203">
        <f>IFERROR(INDEX('Legend and scoring'!$I$10:$I$17,MATCH('EC &lt;= 5 years duration ranked'!L13,'Legend and scoring'!$H$10:$H$17,0),1),0)</f>
        <v>1</v>
      </c>
      <c r="Z17" s="203">
        <f>IFERROR(INDEX('Legend and scoring'!$I$10:$I$17,MATCH('EC &lt;= 5 years duration ranked'!M13,'Legend and scoring'!$H$10:$H$17,0),1),0)</f>
        <v>1</v>
      </c>
      <c r="AA17" s="204">
        <f>IFERROR(INDEX('Legend and scoring'!$I$25:$I$28,MATCH('EC &lt;= 5 years duration ranked'!N13,'Legend and scoring'!$H$25:$H$28,0),1),0)</f>
        <v>1</v>
      </c>
      <c r="AB17" s="200"/>
      <c r="AC17" s="202">
        <v>6</v>
      </c>
      <c r="AD17" s="200"/>
      <c r="AE17" s="202">
        <f t="shared" si="1"/>
        <v>5</v>
      </c>
      <c r="AF17" s="202">
        <v>9</v>
      </c>
      <c r="AG17" s="208"/>
      <c r="AH17" s="203" t="s">
        <v>1482</v>
      </c>
      <c r="AI17" s="208"/>
      <c r="AJ17" s="208"/>
      <c r="AK17" s="208"/>
    </row>
    <row r="18" spans="1:37" s="197" customFormat="1" ht="52" x14ac:dyDescent="0.75">
      <c r="A18" s="183">
        <v>15</v>
      </c>
      <c r="B18" s="183" t="s">
        <v>168</v>
      </c>
      <c r="C18" s="383" t="s">
        <v>1049</v>
      </c>
      <c r="D18" s="383" t="s">
        <v>141</v>
      </c>
      <c r="E18" s="383" t="s">
        <v>265</v>
      </c>
      <c r="F18" s="383" t="s">
        <v>266</v>
      </c>
      <c r="G18" s="383" t="s">
        <v>675</v>
      </c>
      <c r="H18" s="383" t="s">
        <v>678</v>
      </c>
      <c r="I18" s="383" t="s">
        <v>678</v>
      </c>
      <c r="J18" s="383" t="s">
        <v>709</v>
      </c>
      <c r="K18" s="383" t="s">
        <v>675</v>
      </c>
      <c r="L18" s="383" t="s">
        <v>678</v>
      </c>
      <c r="M18" s="383" t="s">
        <v>680</v>
      </c>
      <c r="N18" s="383" t="s">
        <v>682</v>
      </c>
      <c r="O18" s="383" t="s">
        <v>924</v>
      </c>
      <c r="P18" s="383" t="s">
        <v>692</v>
      </c>
      <c r="Q18" s="383" t="s">
        <v>693</v>
      </c>
      <c r="R18" s="383" t="s">
        <v>678</v>
      </c>
      <c r="T18" s="203">
        <f>IFERROR(INDEX('Legend and scoring'!$I$4:$I$8,MATCH('EC &lt;= 5 years duration ranked'!G29,'Legend and scoring'!$H$4:$H$8,0),1),0)</f>
        <v>1</v>
      </c>
      <c r="U18" s="203">
        <f>IFERROR(INDEX('Legend and scoring'!$I$4:$I$8,MATCH('EC &lt;= 5 years duration ranked'!H29,'Legend and scoring'!$H$4:$H$8,0),1),0)</f>
        <v>1</v>
      </c>
      <c r="V18" s="203">
        <f>IFERROR(INDEX('Legend and scoring'!$I$4:$I$8,MATCH('EC &lt;= 5 years duration ranked'!I29,'Legend and scoring'!$H$4:$H$8,0),1),0)</f>
        <v>0</v>
      </c>
      <c r="W18" s="203">
        <f>IFERROR(INDEX('Legend and scoring'!$I$19:$I$23,MATCH('EC &lt;= 5 years duration ranked'!J29,'Legend and scoring'!$H$19:$H$23,0),1),0)</f>
        <v>1</v>
      </c>
      <c r="X18" s="203">
        <f>IFERROR(INDEX('Legend and scoring'!$I$4:$I$8,MATCH('EC &lt;= 5 years duration ranked'!K29,'Legend and scoring'!$H$4:$H$8,0),1),0)</f>
        <v>3</v>
      </c>
      <c r="Y18" s="203">
        <f>IFERROR(INDEX('Legend and scoring'!$I$10:$I$17,MATCH('EC &lt;= 5 years duration ranked'!L29,'Legend and scoring'!$H$10:$H$17,0),1),0)</f>
        <v>2</v>
      </c>
      <c r="Z18" s="203">
        <f>IFERROR(INDEX('Legend and scoring'!$I$10:$I$17,MATCH('EC &lt;= 5 years duration ranked'!M29,'Legend and scoring'!$H$10:$H$17,0),1),0)</f>
        <v>3</v>
      </c>
      <c r="AA18" s="204">
        <f>IFERROR(INDEX('Legend and scoring'!$I$25:$I$28,MATCH('EC &lt;= 5 years duration ranked'!N29,'Legend and scoring'!$H$25:$H$28,0),1),0)</f>
        <v>1.5</v>
      </c>
      <c r="AB18" s="200"/>
      <c r="AC18" s="202">
        <v>5.25</v>
      </c>
      <c r="AD18" s="200"/>
      <c r="AE18" s="202">
        <f t="shared" si="1"/>
        <v>12</v>
      </c>
      <c r="AF18" s="202">
        <v>19</v>
      </c>
      <c r="AG18" s="208"/>
      <c r="AH18" s="203" t="s">
        <v>789</v>
      </c>
      <c r="AI18" s="208"/>
      <c r="AJ18" s="208"/>
      <c r="AK18" s="208"/>
    </row>
    <row r="19" spans="1:37" s="197" customFormat="1" ht="26" x14ac:dyDescent="0.75">
      <c r="A19" s="183">
        <v>16</v>
      </c>
      <c r="B19" s="255" t="s">
        <v>174</v>
      </c>
      <c r="C19" s="383" t="s">
        <v>1061</v>
      </c>
      <c r="D19" s="383" t="s">
        <v>141</v>
      </c>
      <c r="E19" s="383" t="s">
        <v>175</v>
      </c>
      <c r="F19" s="383" t="s">
        <v>325</v>
      </c>
      <c r="G19" s="383" t="s">
        <v>680</v>
      </c>
      <c r="H19" s="383" t="s">
        <v>678</v>
      </c>
      <c r="I19" s="383" t="s">
        <v>678</v>
      </c>
      <c r="J19" s="383" t="s">
        <v>682</v>
      </c>
      <c r="K19" s="383" t="s">
        <v>678</v>
      </c>
      <c r="L19" s="383" t="s">
        <v>680</v>
      </c>
      <c r="M19" s="383" t="s">
        <v>680</v>
      </c>
      <c r="N19" s="383" t="s">
        <v>682</v>
      </c>
      <c r="O19" s="383" t="s">
        <v>924</v>
      </c>
      <c r="P19" s="383" t="s">
        <v>789</v>
      </c>
      <c r="Q19" s="383" t="s">
        <v>693</v>
      </c>
      <c r="R19" s="383" t="s">
        <v>678</v>
      </c>
      <c r="T19" s="203">
        <f>IFERROR(INDEX('Legend and scoring'!$I$4:$I$8,MATCH('EC &lt;= 5 years duration ranked'!G30,'Legend and scoring'!$H$4:$H$8,0),1),0)</f>
        <v>1</v>
      </c>
      <c r="U19" s="203">
        <f>IFERROR(INDEX('Legend and scoring'!$I$4:$I$8,MATCH('EC &lt;= 5 years duration ranked'!H30,'Legend and scoring'!$H$4:$H$8,0),1),0)</f>
        <v>2</v>
      </c>
      <c r="V19" s="203">
        <f>IFERROR(INDEX('Legend and scoring'!$I$4:$I$8,MATCH('EC &lt;= 5 years duration ranked'!I30,'Legend and scoring'!$H$4:$H$8,0),1),0)</f>
        <v>1</v>
      </c>
      <c r="W19" s="203">
        <f>IFERROR(INDEX('Legend and scoring'!$I$19:$I$23,MATCH('EC &lt;= 5 years duration ranked'!J30,'Legend and scoring'!$H$19:$H$23,0),1),0)</f>
        <v>0.25</v>
      </c>
      <c r="X19" s="203">
        <f>IFERROR(INDEX('Legend and scoring'!$I$4:$I$8,MATCH('EC &lt;= 5 years duration ranked'!K30,'Legend and scoring'!$H$4:$H$8,0),1),0)</f>
        <v>3</v>
      </c>
      <c r="Y19" s="203">
        <f>IFERROR(INDEX('Legend and scoring'!$I$10:$I$17,MATCH('EC &lt;= 5 years duration ranked'!L30,'Legend and scoring'!$H$10:$H$17,0),1),0)</f>
        <v>-1</v>
      </c>
      <c r="Z19" s="203">
        <f>IFERROR(INDEX('Legend and scoring'!$I$10:$I$17,MATCH('EC &lt;= 5 years duration ranked'!M30,'Legend and scoring'!$H$10:$H$17,0),1),0)</f>
        <v>-1</v>
      </c>
      <c r="AA19" s="204">
        <f>IFERROR(INDEX('Legend and scoring'!$I$25:$I$28,MATCH('EC &lt;= 5 years duration ranked'!N30,'Legend and scoring'!$H$25:$H$28,0),1),0)</f>
        <v>1.5</v>
      </c>
      <c r="AB19" s="200"/>
      <c r="AC19" s="202">
        <v>5</v>
      </c>
      <c r="AD19" s="200"/>
      <c r="AE19" s="202">
        <f t="shared" si="1"/>
        <v>13</v>
      </c>
      <c r="AF19" s="202">
        <v>20</v>
      </c>
      <c r="AG19" s="208"/>
      <c r="AH19" s="203" t="s">
        <v>789</v>
      </c>
      <c r="AI19" s="208"/>
      <c r="AJ19" s="208"/>
      <c r="AK19" s="208"/>
    </row>
    <row r="20" spans="1:37" s="197" customFormat="1" ht="52" x14ac:dyDescent="0.75">
      <c r="A20" s="183">
        <v>18</v>
      </c>
      <c r="B20" s="255" t="s">
        <v>182</v>
      </c>
      <c r="C20" s="383" t="s">
        <v>739</v>
      </c>
      <c r="D20" s="383" t="s">
        <v>38</v>
      </c>
      <c r="E20" s="383" t="s">
        <v>62</v>
      </c>
      <c r="F20" s="383" t="s">
        <v>740</v>
      </c>
      <c r="G20" s="383" t="s">
        <v>678</v>
      </c>
      <c r="H20" s="383" t="s">
        <v>682</v>
      </c>
      <c r="I20" s="383" t="s">
        <v>675</v>
      </c>
      <c r="J20" s="383" t="s">
        <v>682</v>
      </c>
      <c r="K20" s="383" t="s">
        <v>675</v>
      </c>
      <c r="L20" s="383" t="s">
        <v>680</v>
      </c>
      <c r="M20" s="383" t="s">
        <v>682</v>
      </c>
      <c r="N20" s="383" t="s">
        <v>680</v>
      </c>
      <c r="O20" s="383" t="s">
        <v>753</v>
      </c>
      <c r="P20" s="383" t="s">
        <v>692</v>
      </c>
      <c r="Q20" s="383" t="s">
        <v>693</v>
      </c>
      <c r="R20" s="383" t="s">
        <v>675</v>
      </c>
      <c r="T20" s="203">
        <f>IFERROR(INDEX('Legend and scoring'!$I$4:$I$8,MATCH('EC &lt;= 5 years duration ranked'!G9,'Legend and scoring'!$H$4:$H$8,0),1),0)</f>
        <v>3</v>
      </c>
      <c r="U20" s="203">
        <f>IFERROR(INDEX('Legend and scoring'!$I$4:$I$8,MATCH('EC &lt;= 5 years duration ranked'!H9,'Legend and scoring'!$H$4:$H$8,0),1),0)</f>
        <v>2</v>
      </c>
      <c r="V20" s="203">
        <f>IFERROR(INDEX('Legend and scoring'!$I$4:$I$8,MATCH('EC &lt;= 5 years duration ranked'!I9,'Legend and scoring'!$H$4:$H$8,0),1),0)</f>
        <v>2</v>
      </c>
      <c r="W20" s="203">
        <f>IFERROR(INDEX('Legend and scoring'!$I$19:$I$23,MATCH('EC &lt;= 5 years duration ranked'!J9,'Legend and scoring'!$H$19:$H$23,0),1),0)</f>
        <v>1</v>
      </c>
      <c r="X20" s="203">
        <f>IFERROR(INDEX('Legend and scoring'!$I$4:$I$8,MATCH('EC &lt;= 5 years duration ranked'!K9,'Legend and scoring'!$H$4:$H$8,0),1),0)</f>
        <v>3</v>
      </c>
      <c r="Y20" s="203">
        <f>IFERROR(INDEX('Legend and scoring'!$I$10:$I$17,MATCH('EC &lt;= 5 years duration ranked'!L9,'Legend and scoring'!$H$10:$H$17,0),1),0)</f>
        <v>1</v>
      </c>
      <c r="Z20" s="203">
        <f>IFERROR(INDEX('Legend and scoring'!$I$10:$I$17,MATCH('EC &lt;= 5 years duration ranked'!M9,'Legend and scoring'!$H$10:$H$17,0),1),0)</f>
        <v>2</v>
      </c>
      <c r="AA20" s="204">
        <f>IFERROR(INDEX('Legend and scoring'!$I$25:$I$28,MATCH('EC &lt;= 5 years duration ranked'!N9,'Legend and scoring'!$H$25:$H$28,0),1),0)</f>
        <v>1</v>
      </c>
      <c r="AB20" s="200"/>
      <c r="AC20" s="202">
        <v>5</v>
      </c>
      <c r="AD20" s="200"/>
      <c r="AE20" s="202">
        <f t="shared" si="1"/>
        <v>13</v>
      </c>
      <c r="AF20" s="202">
        <v>20</v>
      </c>
      <c r="AG20" s="208"/>
      <c r="AH20" s="203" t="s">
        <v>789</v>
      </c>
      <c r="AI20" s="208"/>
      <c r="AJ20" s="208"/>
      <c r="AK20" s="208"/>
    </row>
    <row r="21" spans="1:37" s="197" customFormat="1" ht="65" x14ac:dyDescent="0.75">
      <c r="A21" s="183">
        <v>19</v>
      </c>
      <c r="B21" s="255" t="s">
        <v>204</v>
      </c>
      <c r="C21" s="383" t="s">
        <v>881</v>
      </c>
      <c r="D21" s="383" t="s">
        <v>141</v>
      </c>
      <c r="E21" s="383" t="s">
        <v>160</v>
      </c>
      <c r="F21" s="383" t="s">
        <v>169</v>
      </c>
      <c r="G21" s="383" t="s">
        <v>675</v>
      </c>
      <c r="H21" s="383" t="s">
        <v>675</v>
      </c>
      <c r="I21" s="383" t="s">
        <v>682</v>
      </c>
      <c r="J21" s="383" t="s">
        <v>709</v>
      </c>
      <c r="K21" s="383" t="s">
        <v>675</v>
      </c>
      <c r="L21" s="383" t="s">
        <v>682</v>
      </c>
      <c r="M21" s="383" t="s">
        <v>682</v>
      </c>
      <c r="N21" s="383" t="s">
        <v>682</v>
      </c>
      <c r="O21" s="383" t="s">
        <v>895</v>
      </c>
      <c r="P21" s="383" t="s">
        <v>692</v>
      </c>
      <c r="Q21" s="383" t="s">
        <v>693</v>
      </c>
      <c r="R21" s="383" t="s">
        <v>675</v>
      </c>
      <c r="T21" s="203">
        <f>IFERROR(INDEX('Legend and scoring'!$I$4:$I$8,MATCH('EC &lt;= 5 years duration ranked'!G18,'Legend and scoring'!$H$4:$H$8,0),1),0)</f>
        <v>3</v>
      </c>
      <c r="U21" s="203">
        <f>IFERROR(INDEX('Legend and scoring'!$I$4:$I$8,MATCH('EC &lt;= 5 years duration ranked'!H18,'Legend and scoring'!$H$4:$H$8,0),1),0)</f>
        <v>2</v>
      </c>
      <c r="V21" s="203">
        <f>IFERROR(INDEX('Legend and scoring'!$I$4:$I$8,MATCH('EC &lt;= 5 years duration ranked'!I18,'Legend and scoring'!$H$4:$H$8,0),1),0)</f>
        <v>2</v>
      </c>
      <c r="W21" s="203">
        <f>IFERROR(INDEX('Legend and scoring'!$I$19:$I$23,MATCH('EC &lt;= 5 years duration ranked'!J18,'Legend and scoring'!$H$19:$H$23,0),1),0)</f>
        <v>0.75</v>
      </c>
      <c r="X21" s="203">
        <f>IFERROR(INDEX('Legend and scoring'!$I$4:$I$8,MATCH('EC &lt;= 5 years duration ranked'!K18,'Legend and scoring'!$H$4:$H$8,0),1),0)</f>
        <v>3</v>
      </c>
      <c r="Y21" s="203">
        <f>IFERROR(INDEX('Legend and scoring'!$I$10:$I$17,MATCH('EC &lt;= 5 years duration ranked'!L18,'Legend and scoring'!$H$10:$H$17,0),1),0)</f>
        <v>2</v>
      </c>
      <c r="Z21" s="203">
        <f>IFERROR(INDEX('Legend and scoring'!$I$10:$I$17,MATCH('EC &lt;= 5 years duration ranked'!M18,'Legend and scoring'!$H$10:$H$17,0),1),0)</f>
        <v>1</v>
      </c>
      <c r="AA21" s="204">
        <f>IFERROR(INDEX('Legend and scoring'!$I$25:$I$28,MATCH('EC &lt;= 5 years duration ranked'!N18,'Legend and scoring'!$H$25:$H$28,0),1),0)</f>
        <v>1</v>
      </c>
      <c r="AB21" s="200"/>
      <c r="AC21" s="202">
        <v>4.5</v>
      </c>
      <c r="AD21" s="200"/>
      <c r="AE21" s="202">
        <f t="shared" si="1"/>
        <v>15</v>
      </c>
      <c r="AF21" s="202">
        <v>26</v>
      </c>
      <c r="AG21" s="208"/>
      <c r="AH21" s="203" t="s">
        <v>789</v>
      </c>
      <c r="AI21" s="208"/>
      <c r="AJ21" s="208"/>
      <c r="AK21" s="208"/>
    </row>
    <row r="22" spans="1:37" s="197" customFormat="1" ht="52" x14ac:dyDescent="0.75">
      <c r="A22" s="129" t="s">
        <v>952</v>
      </c>
      <c r="B22" s="129" t="s">
        <v>197</v>
      </c>
      <c r="C22" s="383" t="s">
        <v>1015</v>
      </c>
      <c r="D22" s="383" t="s">
        <v>141</v>
      </c>
      <c r="E22" s="383" t="s">
        <v>996</v>
      </c>
      <c r="F22" s="383" t="s">
        <v>248</v>
      </c>
      <c r="G22" s="383" t="s">
        <v>675</v>
      </c>
      <c r="H22" s="383" t="s">
        <v>678</v>
      </c>
      <c r="I22" s="383" t="s">
        <v>680</v>
      </c>
      <c r="J22" s="383" t="s">
        <v>709</v>
      </c>
      <c r="K22" s="383" t="s">
        <v>678</v>
      </c>
      <c r="L22" s="383" t="s">
        <v>709</v>
      </c>
      <c r="M22" s="383" t="s">
        <v>682</v>
      </c>
      <c r="N22" s="383" t="s">
        <v>680</v>
      </c>
      <c r="O22" s="383" t="s">
        <v>786</v>
      </c>
      <c r="P22" s="383" t="s">
        <v>692</v>
      </c>
      <c r="Q22" s="383" t="s">
        <v>693</v>
      </c>
      <c r="R22" s="383" t="s">
        <v>675</v>
      </c>
      <c r="T22" s="203">
        <f>IFERROR(INDEX('Legend and scoring'!$I$4:$I$8,MATCH('EC &lt;= 5 years duration ranked'!G27,'Legend and scoring'!$H$4:$H$8,0),1),0)</f>
        <v>1</v>
      </c>
      <c r="U22" s="203">
        <f>IFERROR(INDEX('Legend and scoring'!$I$4:$I$8,MATCH('EC &lt;= 5 years duration ranked'!H27,'Legend and scoring'!$H$4:$H$8,0),1),0)</f>
        <v>1</v>
      </c>
      <c r="V22" s="203">
        <f>IFERROR(INDEX('Legend and scoring'!$I$4:$I$8,MATCH('EC &lt;= 5 years duration ranked'!I27,'Legend and scoring'!$H$4:$H$8,0),1),0)</f>
        <v>1</v>
      </c>
      <c r="W22" s="203">
        <f>IFERROR(INDEX('Legend and scoring'!$I$19:$I$23,MATCH('EC &lt;= 5 years duration ranked'!J27,'Legend and scoring'!$H$19:$H$23,0),1),0)</f>
        <v>0.75</v>
      </c>
      <c r="X22" s="203">
        <f>IFERROR(INDEX('Legend and scoring'!$I$4:$I$8,MATCH('EC &lt;= 5 years duration ranked'!K27,'Legend and scoring'!$H$4:$H$8,0),1),0)</f>
        <v>2</v>
      </c>
      <c r="Y22" s="203">
        <f>IFERROR(INDEX('Legend and scoring'!$I$10:$I$17,MATCH('EC &lt;= 5 years duration ranked'!L27,'Legend and scoring'!$H$10:$H$17,0),1),0)</f>
        <v>-1</v>
      </c>
      <c r="Z22" s="203">
        <f>IFERROR(INDEX('Legend and scoring'!$I$10:$I$17,MATCH('EC &lt;= 5 years duration ranked'!M27,'Legend and scoring'!$H$10:$H$17,0),1),0)</f>
        <v>-1</v>
      </c>
      <c r="AA22" s="204">
        <f>IFERROR(INDEX('Legend and scoring'!$I$25:$I$28,MATCH('EC &lt;= 5 years duration ranked'!N27,'Legend and scoring'!$H$25:$H$28,0),1),0)</f>
        <v>0.5</v>
      </c>
      <c r="AB22" s="200"/>
      <c r="AC22" s="202">
        <v>4.5</v>
      </c>
      <c r="AD22" s="200"/>
      <c r="AE22" s="202">
        <f t="shared" si="1"/>
        <v>15</v>
      </c>
      <c r="AF22" s="202">
        <v>26</v>
      </c>
      <c r="AG22" s="208"/>
      <c r="AH22" s="203" t="s">
        <v>789</v>
      </c>
      <c r="AI22" s="208"/>
      <c r="AJ22" s="208"/>
      <c r="AK22" s="208"/>
    </row>
    <row r="23" spans="1:37" s="197" customFormat="1" ht="39" x14ac:dyDescent="0.75">
      <c r="A23" s="183">
        <v>20</v>
      </c>
      <c r="B23" s="255" t="s">
        <v>210</v>
      </c>
      <c r="C23" s="383" t="s">
        <v>838</v>
      </c>
      <c r="D23" s="383" t="s">
        <v>141</v>
      </c>
      <c r="E23" s="383" t="s">
        <v>133</v>
      </c>
      <c r="F23" s="383" t="s">
        <v>142</v>
      </c>
      <c r="G23" s="383" t="s">
        <v>678</v>
      </c>
      <c r="H23" s="383" t="s">
        <v>682</v>
      </c>
      <c r="I23" s="383" t="s">
        <v>680</v>
      </c>
      <c r="J23" s="383" t="s">
        <v>682</v>
      </c>
      <c r="K23" s="383" t="s">
        <v>675</v>
      </c>
      <c r="L23" s="383" t="s">
        <v>283</v>
      </c>
      <c r="M23" s="383" t="s">
        <v>678</v>
      </c>
      <c r="N23" s="383" t="s">
        <v>680</v>
      </c>
      <c r="O23" s="383" t="s">
        <v>786</v>
      </c>
      <c r="P23" s="383" t="s">
        <v>789</v>
      </c>
      <c r="Q23" s="383" t="s">
        <v>693</v>
      </c>
      <c r="R23" s="383" t="s">
        <v>680</v>
      </c>
      <c r="T23" s="203">
        <f>IFERROR(INDEX('Legend and scoring'!$I$4:$I$8,MATCH('EC &lt;= 5 years duration ranked'!G15,'Legend and scoring'!$H$4:$H$8,0),1),0)</f>
        <v>3</v>
      </c>
      <c r="U23" s="203">
        <f>IFERROR(INDEX('Legend and scoring'!$I$4:$I$8,MATCH('EC &lt;= 5 years duration ranked'!H15,'Legend and scoring'!$H$4:$H$8,0),1),0)</f>
        <v>2</v>
      </c>
      <c r="V23" s="203">
        <f>IFERROR(INDEX('Legend and scoring'!$I$4:$I$8,MATCH('EC &lt;= 5 years duration ranked'!I15,'Legend and scoring'!$H$4:$H$8,0),1),0)</f>
        <v>1</v>
      </c>
      <c r="W23" s="203">
        <f>IFERROR(INDEX('Legend and scoring'!$I$19:$I$23,MATCH('EC &lt;= 5 years duration ranked'!J15,'Legend and scoring'!$H$19:$H$23,0),1),0)</f>
        <v>1</v>
      </c>
      <c r="X23" s="203">
        <f>IFERROR(INDEX('Legend and scoring'!$I$4:$I$8,MATCH('EC &lt;= 5 years duration ranked'!K15,'Legend and scoring'!$H$4:$H$8,0),1),0)</f>
        <v>3</v>
      </c>
      <c r="Y23" s="203">
        <f>IFERROR(INDEX('Legend and scoring'!$I$10:$I$17,MATCH('EC &lt;= 5 years duration ranked'!L15,'Legend and scoring'!$H$10:$H$17,0),1),0)</f>
        <v>1</v>
      </c>
      <c r="Z23" s="203">
        <f>IFERROR(INDEX('Legend and scoring'!$I$10:$I$17,MATCH('EC &lt;= 5 years duration ranked'!M15,'Legend and scoring'!$H$10:$H$17,0),1),0)</f>
        <v>3</v>
      </c>
      <c r="AA23" s="204">
        <f>IFERROR(INDEX('Legend and scoring'!$I$25:$I$28,MATCH('EC &lt;= 5 years duration ranked'!N15,'Legend and scoring'!$H$25:$H$28,0),1),0)</f>
        <v>1.5</v>
      </c>
      <c r="AB23" s="200"/>
      <c r="AC23" s="202">
        <v>3</v>
      </c>
      <c r="AD23" s="200"/>
      <c r="AE23" s="202">
        <f t="shared" si="1"/>
        <v>17</v>
      </c>
      <c r="AF23" s="202">
        <v>32</v>
      </c>
      <c r="AG23" s="208"/>
      <c r="AH23" s="203" t="s">
        <v>1223</v>
      </c>
      <c r="AI23" s="208"/>
      <c r="AJ23" s="208"/>
      <c r="AK23" s="208"/>
    </row>
    <row r="24" spans="1:37" s="197" customFormat="1" ht="65" x14ac:dyDescent="0.75">
      <c r="A24" s="183">
        <v>21</v>
      </c>
      <c r="B24" s="255" t="s">
        <v>225</v>
      </c>
      <c r="C24" s="383" t="s">
        <v>975</v>
      </c>
      <c r="D24" s="383" t="s">
        <v>54</v>
      </c>
      <c r="E24" s="383" t="s">
        <v>976</v>
      </c>
      <c r="F24" s="383" t="s">
        <v>227</v>
      </c>
      <c r="G24" s="383" t="s">
        <v>682</v>
      </c>
      <c r="H24" s="383" t="s">
        <v>678</v>
      </c>
      <c r="I24" s="383" t="s">
        <v>680</v>
      </c>
      <c r="J24" s="383" t="s">
        <v>682</v>
      </c>
      <c r="K24" s="383" t="s">
        <v>678</v>
      </c>
      <c r="L24" s="383" t="s">
        <v>678</v>
      </c>
      <c r="M24" s="383" t="s">
        <v>675</v>
      </c>
      <c r="N24" s="383" t="s">
        <v>680</v>
      </c>
      <c r="O24" s="383" t="s">
        <v>690</v>
      </c>
      <c r="P24" s="383" t="s">
        <v>789</v>
      </c>
      <c r="Q24" s="383" t="s">
        <v>693</v>
      </c>
      <c r="R24" s="383" t="s">
        <v>678</v>
      </c>
      <c r="T24" s="203">
        <f>IFERROR(INDEX('Legend and scoring'!$I$4:$I$8,MATCH('EC &lt;= 5 years duration ranked'!G24,'Legend and scoring'!$H$4:$H$8,0),1),0)</f>
        <v>0</v>
      </c>
      <c r="U24" s="203">
        <f>IFERROR(INDEX('Legend and scoring'!$I$4:$I$8,MATCH('EC &lt;= 5 years duration ranked'!H24,'Legend and scoring'!$H$4:$H$8,0),1),0)</f>
        <v>2</v>
      </c>
      <c r="V24" s="203">
        <f>IFERROR(INDEX('Legend and scoring'!$I$4:$I$8,MATCH('EC &lt;= 5 years duration ranked'!I24,'Legend and scoring'!$H$4:$H$8,0),1),0)</f>
        <v>1</v>
      </c>
      <c r="W24" s="203">
        <f>IFERROR(INDEX('Legend and scoring'!$I$19:$I$23,MATCH('EC &lt;= 5 years duration ranked'!J24,'Legend and scoring'!$H$19:$H$23,0),1),0)</f>
        <v>1</v>
      </c>
      <c r="X24" s="203">
        <f>IFERROR(INDEX('Legend and scoring'!$I$4:$I$8,MATCH('EC &lt;= 5 years duration ranked'!K24,'Legend and scoring'!$H$4:$H$8,0),1),0)</f>
        <v>2</v>
      </c>
      <c r="Y24" s="203">
        <f>IFERROR(INDEX('Legend and scoring'!$I$10:$I$17,MATCH('EC &lt;= 5 years duration ranked'!L24,'Legend and scoring'!$H$10:$H$17,0),1),0)</f>
        <v>2</v>
      </c>
      <c r="Z24" s="203">
        <f>IFERROR(INDEX('Legend and scoring'!$I$10:$I$17,MATCH('EC &lt;= 5 years duration ranked'!M24,'Legend and scoring'!$H$10:$H$17,0),1),0)</f>
        <v>3</v>
      </c>
      <c r="AA24" s="204">
        <f>IFERROR(INDEX('Legend and scoring'!$I$25:$I$28,MATCH('EC &lt;= 5 years duration ranked'!N24,'Legend and scoring'!$H$25:$H$28,0),1),0)</f>
        <v>1.5</v>
      </c>
      <c r="AB24" s="200"/>
      <c r="AC24" s="202">
        <v>3</v>
      </c>
      <c r="AD24" s="200"/>
      <c r="AE24" s="202">
        <f t="shared" si="1"/>
        <v>17</v>
      </c>
      <c r="AF24" s="202">
        <v>32</v>
      </c>
      <c r="AG24" s="208"/>
      <c r="AH24" s="203" t="s">
        <v>1223</v>
      </c>
      <c r="AI24" s="208"/>
      <c r="AJ24" s="208"/>
      <c r="AK24" s="208"/>
    </row>
    <row r="25" spans="1:37" s="197" customFormat="1" ht="65" x14ac:dyDescent="0.75">
      <c r="A25" s="183">
        <v>22</v>
      </c>
      <c r="B25" s="255" t="s">
        <v>233</v>
      </c>
      <c r="C25" s="383" t="s">
        <v>991</v>
      </c>
      <c r="D25" s="383" t="s">
        <v>38</v>
      </c>
      <c r="E25" s="383" t="s">
        <v>226</v>
      </c>
      <c r="F25" s="383" t="s">
        <v>227</v>
      </c>
      <c r="G25" s="383" t="s">
        <v>682</v>
      </c>
      <c r="H25" s="383" t="s">
        <v>678</v>
      </c>
      <c r="I25" s="383" t="s">
        <v>680</v>
      </c>
      <c r="J25" s="383" t="s">
        <v>682</v>
      </c>
      <c r="K25" s="383" t="s">
        <v>678</v>
      </c>
      <c r="L25" s="383" t="s">
        <v>678</v>
      </c>
      <c r="M25" s="383" t="s">
        <v>678</v>
      </c>
      <c r="N25" s="383" t="s">
        <v>680</v>
      </c>
      <c r="O25" s="383" t="s">
        <v>690</v>
      </c>
      <c r="P25" s="383" t="s">
        <v>692</v>
      </c>
      <c r="Q25" s="383" t="s">
        <v>693</v>
      </c>
      <c r="R25" s="383" t="s">
        <v>680</v>
      </c>
      <c r="T25" s="203">
        <f>IFERROR(INDEX('Legend and scoring'!$I$4:$I$8,MATCH('EC &lt;= 5 years duration ranked'!G25,'Legend and scoring'!$H$4:$H$8,0),1),0)</f>
        <v>0</v>
      </c>
      <c r="U25" s="203">
        <f>IFERROR(INDEX('Legend and scoring'!$I$4:$I$8,MATCH('EC &lt;= 5 years duration ranked'!H25,'Legend and scoring'!$H$4:$H$8,0),1),0)</f>
        <v>2</v>
      </c>
      <c r="V25" s="203">
        <f>IFERROR(INDEX('Legend and scoring'!$I$4:$I$8,MATCH('EC &lt;= 5 years duration ranked'!I25,'Legend and scoring'!$H$4:$H$8,0),1),0)</f>
        <v>1</v>
      </c>
      <c r="W25" s="203">
        <f>IFERROR(INDEX('Legend and scoring'!$I$19:$I$23,MATCH('EC &lt;= 5 years duration ranked'!J25,'Legend and scoring'!$H$19:$H$23,0),1),0)</f>
        <v>1</v>
      </c>
      <c r="X25" s="203">
        <f>IFERROR(INDEX('Legend and scoring'!$I$4:$I$8,MATCH('EC &lt;= 5 years duration ranked'!K25,'Legend and scoring'!$H$4:$H$8,0),1),0)</f>
        <v>2</v>
      </c>
      <c r="Y25" s="203">
        <f>IFERROR(INDEX('Legend and scoring'!$I$10:$I$17,MATCH('EC &lt;= 5 years duration ranked'!L25,'Legend and scoring'!$H$10:$H$17,0),1),0)</f>
        <v>2</v>
      </c>
      <c r="Z25" s="203">
        <f>IFERROR(INDEX('Legend and scoring'!$I$10:$I$17,MATCH('EC &lt;= 5 years duration ranked'!M25,'Legend and scoring'!$H$10:$H$17,0),1),0)</f>
        <v>2</v>
      </c>
      <c r="AA25" s="204">
        <f>IFERROR(INDEX('Legend and scoring'!$I$25:$I$28,MATCH('EC &lt;= 5 years duration ranked'!N25,'Legend and scoring'!$H$25:$H$28,0),1),0)</f>
        <v>1.5</v>
      </c>
      <c r="AB25" s="200"/>
      <c r="AC25" s="202">
        <v>3</v>
      </c>
      <c r="AD25" s="200"/>
      <c r="AE25" s="202">
        <f t="shared" si="1"/>
        <v>17</v>
      </c>
      <c r="AF25" s="202">
        <v>32</v>
      </c>
      <c r="AG25" s="208"/>
      <c r="AH25" s="203" t="s">
        <v>1223</v>
      </c>
      <c r="AI25" s="208"/>
      <c r="AJ25" s="208"/>
      <c r="AK25" s="208"/>
    </row>
    <row r="26" spans="1:37" s="197" customFormat="1" ht="39" x14ac:dyDescent="0.75">
      <c r="A26" s="183">
        <v>23</v>
      </c>
      <c r="B26" s="255" t="s">
        <v>242</v>
      </c>
      <c r="C26" s="383" t="s">
        <v>853</v>
      </c>
      <c r="D26" s="383" t="s">
        <v>38</v>
      </c>
      <c r="E26" s="383" t="s">
        <v>133</v>
      </c>
      <c r="F26" s="383" t="s">
        <v>149</v>
      </c>
      <c r="G26" s="383" t="s">
        <v>682</v>
      </c>
      <c r="H26" s="383" t="s">
        <v>678</v>
      </c>
      <c r="I26" s="383" t="s">
        <v>680</v>
      </c>
      <c r="J26" s="383" t="s">
        <v>709</v>
      </c>
      <c r="K26" s="383" t="s">
        <v>675</v>
      </c>
      <c r="L26" s="383" t="s">
        <v>682</v>
      </c>
      <c r="M26" s="383" t="s">
        <v>709</v>
      </c>
      <c r="N26" s="383" t="s">
        <v>709</v>
      </c>
      <c r="O26" s="383" t="s">
        <v>865</v>
      </c>
      <c r="P26" s="383" t="s">
        <v>867</v>
      </c>
      <c r="Q26" s="383" t="s">
        <v>693</v>
      </c>
      <c r="R26" s="383" t="s">
        <v>680</v>
      </c>
      <c r="T26" s="203">
        <f>IFERROR(INDEX('Legend and scoring'!$I$4:$I$8,MATCH('EC &lt;= 5 years duration ranked'!G16,'Legend and scoring'!$H$4:$H$8,0),1),0)</f>
        <v>3</v>
      </c>
      <c r="U26" s="203">
        <f>IFERROR(INDEX('Legend and scoring'!$I$4:$I$8,MATCH('EC &lt;= 5 years duration ranked'!H16,'Legend and scoring'!$H$4:$H$8,0),1),0)</f>
        <v>0</v>
      </c>
      <c r="V26" s="203">
        <f>IFERROR(INDEX('Legend and scoring'!$I$4:$I$8,MATCH('EC &lt;= 5 years duration ranked'!I16,'Legend and scoring'!$H$4:$H$8,0),1),0)</f>
        <v>3</v>
      </c>
      <c r="W26" s="203">
        <f>IFERROR(INDEX('Legend and scoring'!$I$19:$I$23,MATCH('EC &lt;= 5 years duration ranked'!J16,'Legend and scoring'!$H$19:$H$23,0),1),0)</f>
        <v>1</v>
      </c>
      <c r="X26" s="203">
        <f>IFERROR(INDEX('Legend and scoring'!$I$4:$I$8,MATCH('EC &lt;= 5 years duration ranked'!K16,'Legend and scoring'!$H$4:$H$8,0),1),0)</f>
        <v>3</v>
      </c>
      <c r="Y26" s="203">
        <f>IFERROR(INDEX('Legend and scoring'!$I$10:$I$17,MATCH('EC &lt;= 5 years duration ranked'!L16,'Legend and scoring'!$H$10:$H$17,0),1),0)</f>
        <v>1</v>
      </c>
      <c r="Z26" s="203">
        <f>IFERROR(INDEX('Legend and scoring'!$I$10:$I$17,MATCH('EC &lt;= 5 years duration ranked'!M16,'Legend and scoring'!$H$10:$H$17,0),1),0)</f>
        <v>0</v>
      </c>
      <c r="AA26" s="204">
        <f>IFERROR(INDEX('Legend and scoring'!$I$25:$I$28,MATCH('EC &lt;= 5 years duration ranked'!N16,'Legend and scoring'!$H$25:$H$28,0),1),0)</f>
        <v>1.5</v>
      </c>
      <c r="AB26" s="200"/>
      <c r="AC26" s="202">
        <v>2.25</v>
      </c>
      <c r="AD26" s="200"/>
      <c r="AE26" s="202">
        <f t="shared" si="1"/>
        <v>20</v>
      </c>
      <c r="AF26" s="202">
        <v>37</v>
      </c>
      <c r="AG26" s="208"/>
      <c r="AH26" s="203" t="s">
        <v>1223</v>
      </c>
      <c r="AI26" s="208"/>
      <c r="AJ26" s="208"/>
      <c r="AK26" s="208"/>
    </row>
    <row r="27" spans="1:37" s="197" customFormat="1" ht="26" x14ac:dyDescent="0.75">
      <c r="A27" s="183">
        <v>24</v>
      </c>
      <c r="B27" s="255" t="s">
        <v>247</v>
      </c>
      <c r="C27" s="383" t="s">
        <v>868</v>
      </c>
      <c r="D27" s="383" t="s">
        <v>38</v>
      </c>
      <c r="E27" s="383" t="s">
        <v>133</v>
      </c>
      <c r="F27" s="383" t="s">
        <v>154</v>
      </c>
      <c r="G27" s="383" t="s">
        <v>680</v>
      </c>
      <c r="H27" s="383" t="s">
        <v>680</v>
      </c>
      <c r="I27" s="383" t="s">
        <v>680</v>
      </c>
      <c r="J27" s="383" t="s">
        <v>709</v>
      </c>
      <c r="K27" s="383" t="s">
        <v>678</v>
      </c>
      <c r="L27" s="383" t="s">
        <v>283</v>
      </c>
      <c r="M27" s="383" t="s">
        <v>283</v>
      </c>
      <c r="N27" s="383" t="s">
        <v>709</v>
      </c>
      <c r="O27" s="383" t="s">
        <v>690</v>
      </c>
      <c r="P27" s="383" t="s">
        <v>789</v>
      </c>
      <c r="Q27" s="383" t="s">
        <v>693</v>
      </c>
      <c r="R27" s="383" t="s">
        <v>680</v>
      </c>
      <c r="T27" s="203">
        <f>IFERROR(INDEX('Legend and scoring'!$I$4:$I$8,MATCH('EC &lt;= 5 years duration ranked'!G17,'Legend and scoring'!$H$4:$H$8,0),1),0)</f>
        <v>3</v>
      </c>
      <c r="U27" s="203">
        <f>IFERROR(INDEX('Legend and scoring'!$I$4:$I$8,MATCH('EC &lt;= 5 years duration ranked'!H17,'Legend and scoring'!$H$4:$H$8,0),1),0)</f>
        <v>1</v>
      </c>
      <c r="V27" s="203">
        <f>IFERROR(INDEX('Legend and scoring'!$I$4:$I$8,MATCH('EC &lt;= 5 years duration ranked'!I17,'Legend and scoring'!$H$4:$H$8,0),1),0)</f>
        <v>2</v>
      </c>
      <c r="W27" s="203">
        <f>IFERROR(INDEX('Legend and scoring'!$I$19:$I$23,MATCH('EC &lt;= 5 years duration ranked'!J17,'Legend and scoring'!$H$19:$H$23,0),1),0)</f>
        <v>1</v>
      </c>
      <c r="X27" s="203">
        <f>IFERROR(INDEX('Legend and scoring'!$I$4:$I$8,MATCH('EC &lt;= 5 years duration ranked'!K17,'Legend and scoring'!$H$4:$H$8,0),1),0)</f>
        <v>3</v>
      </c>
      <c r="Y27" s="203">
        <f>IFERROR(INDEX('Legend and scoring'!$I$10:$I$17,MATCH('EC &lt;= 5 years duration ranked'!L17,'Legend and scoring'!$H$10:$H$17,0),1),0)</f>
        <v>1</v>
      </c>
      <c r="Z27" s="203">
        <f>IFERROR(INDEX('Legend and scoring'!$I$10:$I$17,MATCH('EC &lt;= 5 years duration ranked'!M17,'Legend and scoring'!$H$10:$H$17,0),1),0)</f>
        <v>0</v>
      </c>
      <c r="AA27" s="204">
        <f>IFERROR(INDEX('Legend and scoring'!$I$25:$I$28,MATCH('EC &lt;= 5 years duration ranked'!N17,'Legend and scoring'!$H$25:$H$28,0),1),0)</f>
        <v>1.5</v>
      </c>
      <c r="AB27" s="200"/>
      <c r="AC27" s="202">
        <v>2.25</v>
      </c>
      <c r="AD27" s="200"/>
      <c r="AE27" s="202">
        <f t="shared" si="1"/>
        <v>20</v>
      </c>
      <c r="AF27" s="202">
        <v>37</v>
      </c>
      <c r="AG27" s="208"/>
      <c r="AH27" s="203" t="s">
        <v>1223</v>
      </c>
      <c r="AI27" s="208"/>
      <c r="AJ27" s="208"/>
      <c r="AK27" s="208"/>
    </row>
    <row r="28" spans="1:37" s="197" customFormat="1" ht="26" x14ac:dyDescent="0.75">
      <c r="A28" s="183">
        <v>25</v>
      </c>
      <c r="B28" s="255" t="s">
        <v>252</v>
      </c>
      <c r="C28" s="383" t="s">
        <v>899</v>
      </c>
      <c r="D28" s="383" t="s">
        <v>141</v>
      </c>
      <c r="E28" s="383" t="s">
        <v>175</v>
      </c>
      <c r="F28" s="383" t="s">
        <v>176</v>
      </c>
      <c r="G28" s="383" t="s">
        <v>680</v>
      </c>
      <c r="H28" s="383" t="s">
        <v>680</v>
      </c>
      <c r="I28" s="383" t="s">
        <v>682</v>
      </c>
      <c r="J28" s="383" t="s">
        <v>682</v>
      </c>
      <c r="K28" s="383" t="s">
        <v>680</v>
      </c>
      <c r="L28" s="383" t="s">
        <v>678</v>
      </c>
      <c r="M28" s="383" t="s">
        <v>680</v>
      </c>
      <c r="N28" s="383" t="s">
        <v>709</v>
      </c>
      <c r="O28" s="383" t="s">
        <v>690</v>
      </c>
      <c r="P28" s="383" t="s">
        <v>912</v>
      </c>
      <c r="Q28" s="383" t="s">
        <v>693</v>
      </c>
      <c r="R28" s="383" t="s">
        <v>680</v>
      </c>
      <c r="T28" s="203">
        <f>IFERROR(INDEX('Legend and scoring'!$I$4:$I$8,MATCH('EC &lt;= 5 years duration ranked'!G19,'Legend and scoring'!$H$4:$H$8,0),1),0)</f>
        <v>1</v>
      </c>
      <c r="U28" s="203">
        <f>IFERROR(INDEX('Legend and scoring'!$I$4:$I$8,MATCH('EC &lt;= 5 years duration ranked'!H19,'Legend and scoring'!$H$4:$H$8,0),1),0)</f>
        <v>2</v>
      </c>
      <c r="V28" s="203">
        <f>IFERROR(INDEX('Legend and scoring'!$I$4:$I$8,MATCH('EC &lt;= 5 years duration ranked'!I19,'Legend and scoring'!$H$4:$H$8,0),1),0)</f>
        <v>2</v>
      </c>
      <c r="W28" s="203">
        <f>IFERROR(INDEX('Legend and scoring'!$I$19:$I$23,MATCH('EC &lt;= 5 years duration ranked'!J19,'Legend and scoring'!$H$19:$H$23,0),1),0)</f>
        <v>1</v>
      </c>
      <c r="X28" s="203">
        <f>IFERROR(INDEX('Legend and scoring'!$I$4:$I$8,MATCH('EC &lt;= 5 years duration ranked'!K19,'Legend and scoring'!$H$4:$H$8,0),1),0)</f>
        <v>2</v>
      </c>
      <c r="Y28" s="203">
        <f>IFERROR(INDEX('Legend and scoring'!$I$10:$I$17,MATCH('EC &lt;= 5 years duration ranked'!L19,'Legend and scoring'!$H$10:$H$17,0),1),0)</f>
        <v>1</v>
      </c>
      <c r="Z28" s="203">
        <f>IFERROR(INDEX('Legend and scoring'!$I$10:$I$17,MATCH('EC &lt;= 5 years duration ranked'!M19,'Legend and scoring'!$H$10:$H$17,0),1),0)</f>
        <v>1</v>
      </c>
      <c r="AA28" s="204">
        <f>IFERROR(INDEX('Legend and scoring'!$I$25:$I$28,MATCH('EC &lt;= 5 years duration ranked'!N19,'Legend and scoring'!$H$25:$H$28,0),1),0)</f>
        <v>1</v>
      </c>
      <c r="AB28" s="200"/>
      <c r="AC28" s="202">
        <v>2</v>
      </c>
      <c r="AD28" s="200"/>
      <c r="AE28" s="202">
        <f t="shared" si="1"/>
        <v>22</v>
      </c>
      <c r="AF28" s="202">
        <v>40</v>
      </c>
      <c r="AG28" s="208"/>
      <c r="AH28" s="203" t="s">
        <v>1223</v>
      </c>
      <c r="AI28" s="208"/>
      <c r="AJ28" s="208"/>
      <c r="AK28" s="208"/>
    </row>
    <row r="29" spans="1:37" s="197" customFormat="1" ht="39" x14ac:dyDescent="0.75">
      <c r="A29" s="183">
        <v>17</v>
      </c>
      <c r="B29" s="255" t="s">
        <v>264</v>
      </c>
      <c r="C29" s="383" t="s">
        <v>926</v>
      </c>
      <c r="D29" s="383" t="s">
        <v>54</v>
      </c>
      <c r="E29" s="383" t="s">
        <v>183</v>
      </c>
      <c r="F29" s="383" t="s">
        <v>205</v>
      </c>
      <c r="G29" s="383" t="s">
        <v>680</v>
      </c>
      <c r="H29" s="383" t="s">
        <v>680</v>
      </c>
      <c r="I29" s="383" t="s">
        <v>682</v>
      </c>
      <c r="J29" s="383" t="s">
        <v>682</v>
      </c>
      <c r="K29" s="383" t="s">
        <v>675</v>
      </c>
      <c r="L29" s="383" t="s">
        <v>678</v>
      </c>
      <c r="M29" s="383" t="s">
        <v>675</v>
      </c>
      <c r="N29" s="383" t="s">
        <v>680</v>
      </c>
      <c r="O29" s="383" t="s">
        <v>786</v>
      </c>
      <c r="P29" s="383" t="s">
        <v>692</v>
      </c>
      <c r="Q29" s="383" t="s">
        <v>693</v>
      </c>
      <c r="R29" s="383" t="s">
        <v>675</v>
      </c>
      <c r="T29" s="203">
        <f>IFERROR(INDEX('Legend and scoring'!$I$4:$I$8,MATCH('EC &lt;= 5 years duration ranked'!G21,'Legend and scoring'!$H$4:$H$8,0),1),0)</f>
        <v>3</v>
      </c>
      <c r="U29" s="203">
        <f>IFERROR(INDEX('Legend and scoring'!$I$4:$I$8,MATCH('EC &lt;= 5 years duration ranked'!H21,'Legend and scoring'!$H$4:$H$8,0),1),0)</f>
        <v>3</v>
      </c>
      <c r="V29" s="203">
        <f>IFERROR(INDEX('Legend and scoring'!$I$4:$I$8,MATCH('EC &lt;= 5 years duration ranked'!I21,'Legend and scoring'!$H$4:$H$8,0),1),0)</f>
        <v>0</v>
      </c>
      <c r="W29" s="203">
        <f>IFERROR(INDEX('Legend and scoring'!$I$19:$I$23,MATCH('EC &lt;= 5 years duration ranked'!J21,'Legend and scoring'!$H$19:$H$23,0),1),0)</f>
        <v>0.75</v>
      </c>
      <c r="X29" s="203">
        <f>IFERROR(INDEX('Legend and scoring'!$I$4:$I$8,MATCH('EC &lt;= 5 years duration ranked'!K21,'Legend and scoring'!$H$4:$H$8,0),1),0)</f>
        <v>3</v>
      </c>
      <c r="Y29" s="203">
        <f>IFERROR(INDEX('Legend and scoring'!$I$10:$I$17,MATCH('EC &lt;= 5 years duration ranked'!L21,'Legend and scoring'!$H$10:$H$17,0),1),0)</f>
        <v>0</v>
      </c>
      <c r="Z29" s="203">
        <f>IFERROR(INDEX('Legend and scoring'!$I$10:$I$17,MATCH('EC &lt;= 5 years duration ranked'!M21,'Legend and scoring'!$H$10:$H$17,0),1),0)</f>
        <v>0</v>
      </c>
      <c r="AA29" s="204">
        <f>IFERROR(INDEX('Legend and scoring'!$I$25:$I$28,MATCH('EC &lt;= 5 years duration ranked'!N21,'Legend and scoring'!$H$25:$H$28,0),1),0)</f>
        <v>1</v>
      </c>
      <c r="AB29" s="200"/>
      <c r="AC29" s="202">
        <v>2</v>
      </c>
      <c r="AD29" s="200"/>
      <c r="AE29" s="202">
        <f t="shared" si="1"/>
        <v>22</v>
      </c>
      <c r="AF29" s="202">
        <v>40</v>
      </c>
      <c r="AG29" s="208"/>
      <c r="AH29" s="203" t="s">
        <v>1223</v>
      </c>
      <c r="AI29" s="208"/>
      <c r="AJ29" s="208"/>
      <c r="AK29" s="208"/>
    </row>
    <row r="30" spans="1:37" s="197" customFormat="1" ht="14.75" x14ac:dyDescent="0.75">
      <c r="A30" s="129" t="s">
        <v>952</v>
      </c>
      <c r="B30" s="129" t="s">
        <v>324</v>
      </c>
      <c r="C30" s="383" t="s">
        <v>995</v>
      </c>
      <c r="D30" s="383" t="s">
        <v>54</v>
      </c>
      <c r="E30" s="383" t="s">
        <v>996</v>
      </c>
      <c r="F30" s="383" t="s">
        <v>243</v>
      </c>
      <c r="G30" s="383" t="s">
        <v>680</v>
      </c>
      <c r="H30" s="383" t="s">
        <v>678</v>
      </c>
      <c r="I30" s="383" t="s">
        <v>680</v>
      </c>
      <c r="J30" s="383" t="s">
        <v>1002</v>
      </c>
      <c r="K30" s="383" t="s">
        <v>675</v>
      </c>
      <c r="L30" s="383" t="s">
        <v>709</v>
      </c>
      <c r="M30" s="383" t="s">
        <v>709</v>
      </c>
      <c r="N30" s="383" t="s">
        <v>680</v>
      </c>
      <c r="O30" s="383" t="s">
        <v>924</v>
      </c>
      <c r="P30" s="383" t="s">
        <v>789</v>
      </c>
      <c r="Q30" s="383" t="s">
        <v>1011</v>
      </c>
      <c r="R30" s="383" t="s">
        <v>709</v>
      </c>
      <c r="T30" s="203">
        <f>IFERROR(INDEX('Legend and scoring'!$I$4:$I$8,MATCH('EC &lt;= 5 years duration ranked'!G26,'Legend and scoring'!$H$4:$H$8,0),1),0)</f>
        <v>0</v>
      </c>
      <c r="U30" s="203">
        <f>IFERROR(INDEX('Legend and scoring'!$I$4:$I$8,MATCH('EC &lt;= 5 years duration ranked'!H26,'Legend and scoring'!$H$4:$H$8,0),1),0)</f>
        <v>2</v>
      </c>
      <c r="V30" s="203">
        <f>IFERROR(INDEX('Legend and scoring'!$I$4:$I$8,MATCH('EC &lt;= 5 years duration ranked'!I26,'Legend and scoring'!$H$4:$H$8,0),1),0)</f>
        <v>1</v>
      </c>
      <c r="W30" s="203">
        <f>IFERROR(INDEX('Legend and scoring'!$I$19:$I$23,MATCH('EC &lt;= 5 years duration ranked'!J26,'Legend and scoring'!$H$19:$H$23,0),1),0)</f>
        <v>0.75</v>
      </c>
      <c r="X30" s="203">
        <f>IFERROR(INDEX('Legend and scoring'!$I$4:$I$8,MATCH('EC &lt;= 5 years duration ranked'!K26,'Legend and scoring'!$H$4:$H$8,0),1),0)</f>
        <v>3</v>
      </c>
      <c r="Y30" s="203">
        <f>IFERROR(INDEX('Legend and scoring'!$I$10:$I$17,MATCH('EC &lt;= 5 years duration ranked'!L26,'Legend and scoring'!$H$10:$H$17,0),1),0)</f>
        <v>0</v>
      </c>
      <c r="Z30" s="203">
        <f>IFERROR(INDEX('Legend and scoring'!$I$10:$I$17,MATCH('EC &lt;= 5 years duration ranked'!M26,'Legend and scoring'!$H$10:$H$17,0),1),0)</f>
        <v>-1</v>
      </c>
      <c r="AA30" s="204">
        <f>IFERROR(INDEX('Legend and scoring'!$I$25:$I$28,MATCH('EC &lt;= 5 years duration ranked'!N26,'Legend and scoring'!$H$25:$H$28,0),1),0)</f>
        <v>0.5</v>
      </c>
      <c r="AB30" s="200"/>
      <c r="AC30" s="202">
        <v>1</v>
      </c>
      <c r="AD30" s="200"/>
      <c r="AE30" s="202">
        <f t="shared" si="1"/>
        <v>24</v>
      </c>
      <c r="AF30" s="202">
        <v>48</v>
      </c>
      <c r="AG30" s="208"/>
      <c r="AH30" s="203" t="s">
        <v>1223</v>
      </c>
      <c r="AI30" s="208"/>
      <c r="AJ30" s="208"/>
      <c r="AK30" s="208"/>
    </row>
    <row r="31" spans="1:37" s="208" customFormat="1" ht="14.75" x14ac:dyDescent="0.75"/>
    <row r="32" spans="1:37" s="208" customFormat="1" ht="14.75" x14ac:dyDescent="0.75"/>
    <row r="33" s="208" customFormat="1" ht="14.75" x14ac:dyDescent="0.75"/>
    <row r="34" s="208" customFormat="1" ht="14.75" x14ac:dyDescent="0.75"/>
    <row r="35" s="208" customFormat="1" ht="14.75" x14ac:dyDescent="0.75"/>
    <row r="36" s="208" customFormat="1" ht="14.75" x14ac:dyDescent="0.75"/>
    <row r="37" s="208" customFormat="1" ht="14.75" x14ac:dyDescent="0.75"/>
    <row r="38" s="208" customFormat="1" ht="14.75" x14ac:dyDescent="0.75"/>
    <row r="39" s="208" customFormat="1" ht="14.75" x14ac:dyDescent="0.75"/>
    <row r="40" s="208" customFormat="1" ht="14.75" x14ac:dyDescent="0.75"/>
    <row r="41" s="208" customFormat="1" ht="14.75" x14ac:dyDescent="0.75"/>
    <row r="42" s="208" customFormat="1" ht="14.75" x14ac:dyDescent="0.75"/>
    <row r="43" s="208" customFormat="1" ht="14.75" x14ac:dyDescent="0.75"/>
    <row r="44" s="208" customFormat="1" ht="14.75" x14ac:dyDescent="0.75"/>
    <row r="45" s="208" customFormat="1" ht="14.75" x14ac:dyDescent="0.75"/>
    <row r="46" s="208" customFormat="1" ht="14.75" x14ac:dyDescent="0.75"/>
    <row r="47" s="208" customFormat="1" ht="14.75" x14ac:dyDescent="0.75"/>
    <row r="48" s="208" customFormat="1" ht="14.75" x14ac:dyDescent="0.75"/>
    <row r="49" spans="5:5" ht="17.25" customHeight="1" x14ac:dyDescent="0.75"/>
    <row r="50" spans="5:5" ht="17.25" customHeight="1" x14ac:dyDescent="0.75"/>
    <row r="51" spans="5:5" ht="17.25" customHeight="1" x14ac:dyDescent="0.75"/>
    <row r="52" spans="5:5" ht="17.25" customHeight="1" x14ac:dyDescent="0.75">
      <c r="E52" s="349"/>
    </row>
    <row r="53" spans="5:5" ht="17.25" customHeight="1" x14ac:dyDescent="0.75">
      <c r="E53" s="349"/>
    </row>
    <row r="54" spans="5:5" ht="17.25" customHeight="1" x14ac:dyDescent="0.75">
      <c r="E54" s="349"/>
    </row>
    <row r="55" spans="5:5" ht="17.25" customHeight="1" x14ac:dyDescent="0.75">
      <c r="E55" s="349"/>
    </row>
    <row r="56" spans="5:5" ht="17.25" customHeight="1" x14ac:dyDescent="0.75">
      <c r="E56" s="349"/>
    </row>
    <row r="57" spans="5:5" ht="17.25" customHeight="1" x14ac:dyDescent="0.75"/>
    <row r="58" spans="5:5" ht="17.25" customHeight="1" x14ac:dyDescent="0.75"/>
    <row r="59" spans="5:5" ht="17.25" customHeight="1" x14ac:dyDescent="0.75"/>
    <row r="60" spans="5:5" ht="17.25" customHeight="1" x14ac:dyDescent="0.75"/>
    <row r="61" spans="5:5" ht="17.25" customHeight="1" x14ac:dyDescent="0.75"/>
    <row r="62" spans="5:5" ht="17.25" customHeight="1" x14ac:dyDescent="0.75"/>
    <row r="63" spans="5:5" ht="17.25" customHeight="1" x14ac:dyDescent="0.75"/>
    <row r="64" spans="5:5" ht="17.25" customHeight="1" x14ac:dyDescent="0.75"/>
    <row r="65" ht="17.25" customHeight="1" x14ac:dyDescent="0.75"/>
    <row r="66" ht="17.25" customHeight="1" x14ac:dyDescent="0.75"/>
    <row r="67" ht="17.25" customHeight="1" x14ac:dyDescent="0.75"/>
    <row r="68" ht="17.25" customHeight="1" x14ac:dyDescent="0.75"/>
    <row r="69" ht="17.25" customHeight="1" x14ac:dyDescent="0.75"/>
    <row r="70" ht="17.25" customHeight="1" x14ac:dyDescent="0.75"/>
    <row r="71" ht="17.25" customHeight="1" x14ac:dyDescent="0.75"/>
    <row r="72" ht="17.25" customHeight="1" x14ac:dyDescent="0.75"/>
    <row r="73" ht="17.25" customHeight="1" x14ac:dyDescent="0.75"/>
    <row r="74" ht="17.25" customHeight="1" x14ac:dyDescent="0.75"/>
    <row r="75" ht="17.25" customHeight="1" x14ac:dyDescent="0.75"/>
    <row r="76" ht="17.25" customHeight="1" x14ac:dyDescent="0.75"/>
    <row r="77" ht="17.25" customHeight="1" x14ac:dyDescent="0.75"/>
    <row r="78" ht="17.25" customHeight="1" x14ac:dyDescent="0.75"/>
    <row r="79" ht="17.25" customHeight="1" x14ac:dyDescent="0.75"/>
    <row r="80" ht="17.25" customHeight="1" x14ac:dyDescent="0.75"/>
    <row r="81" ht="17.25" customHeight="1" x14ac:dyDescent="0.75"/>
    <row r="82" ht="17.25" customHeight="1" x14ac:dyDescent="0.75"/>
    <row r="83" ht="17.25" customHeight="1" x14ac:dyDescent="0.75"/>
    <row r="84" ht="17.25" customHeight="1" x14ac:dyDescent="0.75"/>
    <row r="85" ht="17.25" customHeight="1" x14ac:dyDescent="0.75"/>
    <row r="86" ht="17.25" customHeight="1" x14ac:dyDescent="0.75"/>
    <row r="87" ht="17.25" customHeight="1" x14ac:dyDescent="0.75"/>
    <row r="88" ht="17.25" customHeight="1" x14ac:dyDescent="0.75"/>
    <row r="89" ht="17.25" customHeight="1" x14ac:dyDescent="0.75"/>
    <row r="90" ht="17.25" customHeight="1" x14ac:dyDescent="0.75"/>
    <row r="91" ht="17.25" customHeight="1" x14ac:dyDescent="0.75"/>
    <row r="92" ht="17.25" customHeight="1" x14ac:dyDescent="0.75"/>
    <row r="93" ht="17.25" customHeight="1" x14ac:dyDescent="0.75"/>
    <row r="94" ht="17.25" customHeight="1" x14ac:dyDescent="0.75"/>
    <row r="95" ht="17.25" customHeight="1" x14ac:dyDescent="0.75"/>
    <row r="96" ht="17.25" customHeight="1" x14ac:dyDescent="0.75"/>
    <row r="97" ht="17.25" customHeight="1" x14ac:dyDescent="0.75"/>
    <row r="98" ht="17.25" customHeight="1" x14ac:dyDescent="0.75"/>
    <row r="99" ht="17.25" customHeight="1" x14ac:dyDescent="0.75"/>
    <row r="100" ht="17.25" customHeight="1" x14ac:dyDescent="0.75"/>
    <row r="101" ht="17.25" customHeight="1" x14ac:dyDescent="0.75"/>
    <row r="102" ht="17.25" customHeight="1" x14ac:dyDescent="0.75"/>
    <row r="103" ht="17.25" customHeight="1" x14ac:dyDescent="0.75"/>
    <row r="104" ht="17.25" customHeight="1" x14ac:dyDescent="0.75"/>
    <row r="105" ht="17.25" customHeight="1" x14ac:dyDescent="0.75"/>
    <row r="106" ht="17.25" customHeight="1" x14ac:dyDescent="0.75"/>
    <row r="107" ht="17.25" customHeight="1" x14ac:dyDescent="0.75"/>
    <row r="108" ht="17.25" customHeight="1" x14ac:dyDescent="0.75"/>
    <row r="109" ht="17.25" customHeight="1" x14ac:dyDescent="0.75"/>
    <row r="110" ht="17.25" customHeight="1" x14ac:dyDescent="0.75"/>
    <row r="111" ht="17.25" customHeight="1" x14ac:dyDescent="0.75"/>
    <row r="112" ht="17.25" customHeight="1" x14ac:dyDescent="0.75"/>
    <row r="113" ht="17.25" customHeight="1" x14ac:dyDescent="0.75"/>
    <row r="114" ht="17.25" customHeight="1" x14ac:dyDescent="0.75"/>
    <row r="115" ht="17.25" customHeight="1" x14ac:dyDescent="0.75"/>
    <row r="116" ht="17.25" customHeight="1" x14ac:dyDescent="0.75"/>
    <row r="117" ht="17.25" customHeight="1" x14ac:dyDescent="0.75"/>
    <row r="118" ht="17.25" customHeight="1" x14ac:dyDescent="0.75"/>
    <row r="119" ht="17.25" customHeight="1" x14ac:dyDescent="0.75"/>
    <row r="120" ht="17.25" customHeight="1" x14ac:dyDescent="0.75"/>
    <row r="121" ht="17.25" customHeight="1" x14ac:dyDescent="0.75"/>
    <row r="122" ht="17.25" customHeight="1" x14ac:dyDescent="0.75"/>
    <row r="123" ht="17.25" customHeight="1" x14ac:dyDescent="0.75"/>
    <row r="124" ht="17.25" customHeight="1" x14ac:dyDescent="0.75"/>
    <row r="125" ht="17.25" customHeight="1" x14ac:dyDescent="0.75"/>
    <row r="126" ht="17.25" customHeight="1" x14ac:dyDescent="0.75"/>
    <row r="127" ht="17.25" customHeight="1" x14ac:dyDescent="0.75"/>
    <row r="128" ht="17.25" customHeight="1" x14ac:dyDescent="0.75"/>
    <row r="129" ht="17.25" customHeight="1" x14ac:dyDescent="0.75"/>
    <row r="130" ht="17.25" customHeight="1" x14ac:dyDescent="0.75"/>
    <row r="131" ht="17.25" customHeight="1" x14ac:dyDescent="0.75"/>
    <row r="132" ht="17.25" customHeight="1" x14ac:dyDescent="0.75"/>
    <row r="133" ht="17.25" customHeight="1" x14ac:dyDescent="0.75"/>
    <row r="134" ht="17.25" customHeight="1" x14ac:dyDescent="0.75"/>
    <row r="135" ht="17.25" customHeight="1" x14ac:dyDescent="0.75"/>
    <row r="136" ht="17.25" customHeight="1" x14ac:dyDescent="0.75"/>
    <row r="137" ht="17.25" customHeight="1" x14ac:dyDescent="0.75"/>
    <row r="138" ht="17.25" customHeight="1" x14ac:dyDescent="0.75"/>
    <row r="139" ht="17.25" customHeight="1" x14ac:dyDescent="0.75"/>
    <row r="1048546" ht="15" customHeight="1" x14ac:dyDescent="0.75"/>
  </sheetData>
  <sortState xmlns:xlrd2="http://schemas.microsoft.com/office/spreadsheetml/2017/richdata2" ref="C7:AF30">
    <sortCondition descending="1" ref="AC7:AC30"/>
  </sortState>
  <mergeCells count="4">
    <mergeCell ref="G4:N4"/>
    <mergeCell ref="O4:R4"/>
    <mergeCell ref="T4:AA4"/>
    <mergeCell ref="AE5:AF5"/>
  </mergeCells>
  <conditionalFormatting sqref="B4:F4 C1:F3 B6:F30 G7:N30">
    <cfRule type="cellIs" dxfId="644" priority="49" operator="equal">
      <formula>"?"</formula>
    </cfRule>
  </conditionalFormatting>
  <conditionalFormatting sqref="B30">
    <cfRule type="cellIs" dxfId="643" priority="42" operator="equal">
      <formula>"?"</formula>
    </cfRule>
  </conditionalFormatting>
  <conditionalFormatting sqref="R15:R30">
    <cfRule type="cellIs" dxfId="642" priority="15" operator="equal">
      <formula>"?"</formula>
    </cfRule>
  </conditionalFormatting>
  <conditionalFormatting sqref="AC7:AC30">
    <cfRule type="colorScale" priority="3271">
      <colorScale>
        <cfvo type="min"/>
        <cfvo type="percentile" val="50"/>
        <cfvo type="max"/>
        <color rgb="FFF8696B"/>
        <color rgb="FFFFEB84"/>
        <color rgb="FF63BE7B"/>
      </colorScale>
    </cfRule>
  </conditionalFormatting>
  <conditionalFormatting sqref="AF7:AF30">
    <cfRule type="colorScale" priority="3272">
      <colorScale>
        <cfvo type="min"/>
        <cfvo type="percentile" val="50"/>
        <cfvo type="max"/>
        <color rgb="FF63BE7B"/>
        <color rgb="FFFFEB84"/>
        <color rgb="FFF8696B"/>
      </colorScale>
    </cfRule>
  </conditionalFormatting>
  <conditionalFormatting sqref="AE7:AE30">
    <cfRule type="colorScale" priority="8">
      <colorScale>
        <cfvo type="min"/>
        <cfvo type="percentile" val="50"/>
        <cfvo type="max"/>
        <color rgb="FF63BE7B"/>
        <color rgb="FFFFEB84"/>
        <color rgb="FFF8696B"/>
      </colorScale>
    </cfRule>
  </conditionalFormatting>
  <conditionalFormatting sqref="E52:E56">
    <cfRule type="cellIs" dxfId="641" priority="7" operator="equal">
      <formula>"?"</formula>
    </cfRule>
  </conditionalFormatting>
  <pageMargins left="0.7" right="0.7" top="0.75" bottom="0.75" header="0.3" footer="0.3"/>
  <pageSetup paperSize="9" orientation="landscape"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419" operator="equal" id="{5BD445BB-6FAF-4DB6-8FBB-E9843A1B3816}">
            <xm:f>'Legend and scoring'!$H$17</xm:f>
            <x14:dxf>
              <fill>
                <patternFill>
                  <bgColor theme="9" tint="-0.24994659260841701"/>
                </patternFill>
              </fill>
            </x14:dxf>
          </x14:cfRule>
          <x14:cfRule type="cellIs" priority="4420" operator="equal" id="{D1F66518-0EE9-402D-8914-6EE7FBB9307E}">
            <xm:f>'Legend and scoring'!$H$16</xm:f>
            <x14:dxf>
              <fill>
                <patternFill>
                  <bgColor theme="9" tint="0.39994506668294322"/>
                </patternFill>
              </fill>
            </x14:dxf>
          </x14:cfRule>
          <x14:cfRule type="cellIs" priority="4421" operator="equal" id="{96E9F886-89C1-4AA5-8D38-DAB033F9D726}">
            <xm:f>'Legend and scoring'!$H$15</xm:f>
            <x14:dxf>
              <fill>
                <patternFill>
                  <bgColor theme="9" tint="0.59996337778862885"/>
                </patternFill>
              </fill>
            </x14:dxf>
          </x14:cfRule>
          <x14:cfRule type="cellIs" priority="4422" operator="equal" id="{6295449A-081A-4DE6-8E6C-73CC4FCB3F44}">
            <xm:f>'Legend and scoring'!$H$12</xm:f>
            <x14:dxf>
              <fill>
                <patternFill>
                  <bgColor theme="5" tint="-0.24994659260841701"/>
                </patternFill>
              </fill>
            </x14:dxf>
          </x14:cfRule>
          <x14:cfRule type="cellIs" priority="4423" operator="equal" id="{628668BB-F45A-496C-8C71-89A9CA82013E}">
            <xm:f>'Legend and scoring'!$H$11</xm:f>
            <x14:dxf>
              <fill>
                <patternFill>
                  <bgColor theme="5" tint="0.39994506668294322"/>
                </patternFill>
              </fill>
            </x14:dxf>
          </x14:cfRule>
          <x14:cfRule type="cellIs" priority="4424" operator="equal" id="{17CADEF3-0FF2-46B0-AC65-DD5DEEC64AA4}">
            <xm:f>'Legend and scoring'!$H$10</xm:f>
            <x14:dxf>
              <fill>
                <patternFill>
                  <bgColor theme="5" tint="0.59996337778862885"/>
                </patternFill>
              </fill>
            </x14:dxf>
          </x14:cfRule>
          <xm:sqref>B4:F4 C1:F3 G7:N30 B6:F30 R15:R30</xm:sqref>
        </x14:conditionalFormatting>
        <x14:conditionalFormatting xmlns:xm="http://schemas.microsoft.com/office/excel/2006/main">
          <x14:cfRule type="cellIs" priority="1" operator="equal" id="{9FE160EB-5430-4F26-BC09-BAB24E0026CF}">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CADC7570-9E18-4DFA-AE7C-65144EBAB994}">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885FB18F-C9E1-4E9C-B8C2-3454E0C99650}">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85E21E23-A8CB-49F9-825E-D2F550523CCC}">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A2DE608F-00ED-4FB9-8F70-66961CBBFC8D}">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18A84008-191B-41AF-9185-7339DC681B55}">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2AF7-79C8-45E3-B679-9A8D5DFF0C04}">
  <sheetPr>
    <tabColor theme="9" tint="-0.249977111117893"/>
  </sheetPr>
  <dimension ref="A1:AH56"/>
  <sheetViews>
    <sheetView topLeftCell="C1" workbookViewId="0">
      <pane xSplit="4" ySplit="6" topLeftCell="G31" activePane="bottomRight" state="frozen"/>
      <selection pane="topRight" activeCell="CL12" sqref="CL12"/>
      <selection pane="bottomLeft" activeCell="CL12" sqref="CL12"/>
      <selection pane="bottomRight" activeCell="E1" sqref="E1"/>
    </sheetView>
  </sheetViews>
  <sheetFormatPr defaultColWidth="9.1328125" defaultRowHeight="14.75" x14ac:dyDescent="0.75"/>
  <cols>
    <col min="1" max="1" width="12" hidden="1" customWidth="1"/>
    <col min="2" max="2" width="10.86328125" hidden="1" customWidth="1"/>
    <col min="3" max="3" width="10.86328125" customWidth="1"/>
    <col min="4" max="5" width="24.86328125" customWidth="1"/>
    <col min="6" max="6" width="47.54296875" customWidth="1"/>
    <col min="16" max="16" width="11.54296875" customWidth="1"/>
    <col min="17" max="17" width="10.26953125" customWidth="1"/>
    <col min="19" max="19" width="3.86328125" customWidth="1"/>
    <col min="20" max="27" width="9.1328125" customWidth="1"/>
    <col min="28" max="28" width="4.7265625" customWidth="1"/>
    <col min="29" max="29" width="11" customWidth="1"/>
    <col min="30" max="30" width="4.1328125" customWidth="1"/>
    <col min="31" max="31" width="10" customWidth="1"/>
  </cols>
  <sheetData>
    <row r="1" spans="1:34" s="36" customFormat="1" x14ac:dyDescent="0.75">
      <c r="A1" s="327"/>
      <c r="B1" s="313"/>
      <c r="C1" s="125" t="s">
        <v>1465</v>
      </c>
      <c r="D1" s="125"/>
      <c r="E1" s="195"/>
      <c r="F1" s="126">
        <f>'Front page'!B5</f>
        <v>43972</v>
      </c>
      <c r="G1" s="313"/>
      <c r="H1" s="313"/>
      <c r="I1" s="313"/>
      <c r="J1" s="313"/>
      <c r="K1" s="313"/>
      <c r="L1" s="313"/>
      <c r="M1" s="313"/>
      <c r="N1" s="313"/>
      <c r="O1" s="313"/>
      <c r="P1" s="313"/>
      <c r="Q1" s="313"/>
      <c r="R1" s="313"/>
      <c r="S1" s="271"/>
      <c r="T1" s="271"/>
      <c r="U1" s="271"/>
      <c r="V1" s="271"/>
      <c r="W1" s="271"/>
      <c r="X1" s="271"/>
      <c r="Y1" s="271"/>
      <c r="Z1"/>
      <c r="AA1"/>
      <c r="AB1"/>
      <c r="AC1" s="161"/>
      <c r="AD1" s="161"/>
      <c r="AE1" s="161"/>
      <c r="AF1" s="161"/>
      <c r="AG1" s="271"/>
      <c r="AH1" s="271"/>
    </row>
    <row r="2" spans="1:34" s="36" customFormat="1" x14ac:dyDescent="0.75">
      <c r="A2" s="327"/>
      <c r="B2" s="313"/>
      <c r="C2" s="330"/>
      <c r="D2" s="330"/>
      <c r="E2" s="331"/>
      <c r="F2" s="332"/>
      <c r="G2" s="313"/>
      <c r="H2" s="313"/>
      <c r="I2" s="313"/>
      <c r="J2" s="313"/>
      <c r="K2" s="313"/>
      <c r="L2" s="313"/>
      <c r="M2" s="313"/>
      <c r="N2" s="313"/>
      <c r="O2" s="313"/>
      <c r="P2" s="313"/>
      <c r="Q2" s="313"/>
      <c r="R2" s="313"/>
      <c r="S2" s="271"/>
      <c r="T2" s="271"/>
      <c r="U2" s="271"/>
      <c r="V2" s="271"/>
      <c r="W2" s="271"/>
      <c r="X2" s="271"/>
      <c r="Y2" s="271"/>
      <c r="Z2"/>
      <c r="AA2"/>
      <c r="AB2"/>
      <c r="AC2" s="161"/>
      <c r="AD2" s="161"/>
      <c r="AE2" s="161"/>
      <c r="AF2" s="161"/>
      <c r="AG2" s="271"/>
      <c r="AH2" s="271"/>
    </row>
    <row r="3" spans="1:34" s="36" customFormat="1" x14ac:dyDescent="0.75">
      <c r="A3" s="327"/>
      <c r="B3" s="313"/>
      <c r="C3" s="125" t="s">
        <v>1479</v>
      </c>
      <c r="D3" s="125"/>
      <c r="E3" s="331"/>
      <c r="F3" s="332"/>
      <c r="G3" s="313"/>
      <c r="H3" s="313"/>
      <c r="I3" s="313"/>
      <c r="J3" s="313"/>
      <c r="K3" s="313"/>
      <c r="L3" s="313"/>
      <c r="M3" s="313"/>
      <c r="N3" s="313"/>
      <c r="O3" s="313"/>
      <c r="P3" s="313"/>
      <c r="Q3" s="313"/>
      <c r="R3" s="313"/>
      <c r="S3" s="271"/>
      <c r="T3" s="130" t="s">
        <v>1466</v>
      </c>
      <c r="U3" s="271"/>
      <c r="V3" s="271"/>
      <c r="W3" s="271"/>
      <c r="X3" s="271"/>
      <c r="Y3" s="271"/>
      <c r="Z3"/>
      <c r="AA3"/>
      <c r="AB3"/>
      <c r="AC3" s="161"/>
      <c r="AD3" s="161"/>
      <c r="AE3" s="161"/>
      <c r="AF3" s="161"/>
      <c r="AG3" s="271"/>
      <c r="AH3" s="271"/>
    </row>
    <row r="4" spans="1:34" s="36" customFormat="1" ht="15.5" thickBot="1" x14ac:dyDescent="0.9">
      <c r="A4" s="327"/>
      <c r="B4" s="313"/>
      <c r="C4" s="313"/>
      <c r="D4" s="330"/>
      <c r="E4" s="358"/>
      <c r="F4" s="359"/>
      <c r="G4" s="409" t="s">
        <v>1467</v>
      </c>
      <c r="H4" s="409"/>
      <c r="I4" s="409"/>
      <c r="J4" s="409"/>
      <c r="K4" s="409"/>
      <c r="L4" s="409"/>
      <c r="M4" s="409"/>
      <c r="N4" s="409"/>
      <c r="O4" s="409" t="s">
        <v>1468</v>
      </c>
      <c r="P4" s="409"/>
      <c r="Q4" s="409"/>
      <c r="R4" s="409"/>
      <c r="S4" s="271"/>
      <c r="T4" s="410" t="s">
        <v>1467</v>
      </c>
      <c r="U4" s="411"/>
      <c r="V4" s="411"/>
      <c r="W4" s="411"/>
      <c r="X4" s="411"/>
      <c r="Y4" s="411"/>
      <c r="Z4" s="411"/>
      <c r="AA4" s="412"/>
      <c r="AB4" s="158"/>
      <c r="AC4" s="161"/>
      <c r="AD4" s="161"/>
      <c r="AE4" s="161"/>
      <c r="AF4" s="161"/>
      <c r="AG4" s="271"/>
      <c r="AH4" s="271"/>
    </row>
    <row r="5" spans="1:34" s="36" customFormat="1" ht="53.5" thickTop="1" thickBot="1" x14ac:dyDescent="0.9">
      <c r="A5" s="181" t="s">
        <v>565</v>
      </c>
      <c r="B5" s="182"/>
      <c r="C5" s="184"/>
      <c r="D5" s="184"/>
      <c r="E5" s="184"/>
      <c r="F5" s="184"/>
      <c r="G5" s="133" t="s">
        <v>580</v>
      </c>
      <c r="H5" s="133" t="s">
        <v>581</v>
      </c>
      <c r="I5" s="133" t="s">
        <v>582</v>
      </c>
      <c r="J5" s="133" t="s">
        <v>583</v>
      </c>
      <c r="K5" s="133" t="s">
        <v>584</v>
      </c>
      <c r="L5" s="133" t="s">
        <v>585</v>
      </c>
      <c r="M5" s="133" t="s">
        <v>586</v>
      </c>
      <c r="N5" s="133" t="s">
        <v>587</v>
      </c>
      <c r="O5" s="133" t="s">
        <v>588</v>
      </c>
      <c r="P5" s="133" t="s">
        <v>589</v>
      </c>
      <c r="Q5" s="133" t="s">
        <v>590</v>
      </c>
      <c r="R5" s="133" t="s">
        <v>591</v>
      </c>
      <c r="S5" s="271"/>
      <c r="T5" s="134" t="s">
        <v>591</v>
      </c>
      <c r="U5" s="134" t="str">
        <f t="shared" ref="U5:AA5" si="0">H5</f>
        <v>Risk</v>
      </c>
      <c r="V5" s="134" t="str">
        <f t="shared" si="0"/>
        <v>Wider production impacts</v>
      </c>
      <c r="W5" s="134" t="str">
        <f t="shared" si="0"/>
        <v>Applicability</v>
      </c>
      <c r="X5" s="134" t="str">
        <f t="shared" si="0"/>
        <v>Timeframe</v>
      </c>
      <c r="Y5" s="134" t="str">
        <f t="shared" si="0"/>
        <v>GHG</v>
      </c>
      <c r="Z5" s="134" t="str">
        <f t="shared" si="0"/>
        <v>Other Env</v>
      </c>
      <c r="AA5" s="155" t="str">
        <f t="shared" si="0"/>
        <v>Uncertainty</v>
      </c>
      <c r="AB5" s="159"/>
      <c r="AC5" s="161"/>
      <c r="AD5" s="161"/>
      <c r="AE5" s="402" t="s">
        <v>1469</v>
      </c>
      <c r="AF5" s="402"/>
      <c r="AG5" s="271"/>
      <c r="AH5" s="271"/>
    </row>
    <row r="6" spans="1:34" s="36" customFormat="1" ht="65.75" thickTop="1" x14ac:dyDescent="0.6">
      <c r="A6" s="136" t="s">
        <v>593</v>
      </c>
      <c r="B6" s="137" t="s">
        <v>11</v>
      </c>
      <c r="C6" s="185" t="s">
        <v>594</v>
      </c>
      <c r="D6" s="186" t="s">
        <v>595</v>
      </c>
      <c r="E6" s="186" t="s">
        <v>596</v>
      </c>
      <c r="F6" s="188" t="s">
        <v>597</v>
      </c>
      <c r="G6" s="133" t="s">
        <v>657</v>
      </c>
      <c r="H6" s="133" t="s">
        <v>658</v>
      </c>
      <c r="I6" s="133" t="s">
        <v>659</v>
      </c>
      <c r="J6" s="133" t="s">
        <v>660</v>
      </c>
      <c r="K6" s="133" t="s">
        <v>661</v>
      </c>
      <c r="L6" s="133" t="s">
        <v>662</v>
      </c>
      <c r="M6" s="133" t="s">
        <v>663</v>
      </c>
      <c r="N6" s="133" t="s">
        <v>664</v>
      </c>
      <c r="O6" s="133" t="s">
        <v>665</v>
      </c>
      <c r="P6" s="133" t="s">
        <v>666</v>
      </c>
      <c r="Q6" s="133" t="s">
        <v>667</v>
      </c>
      <c r="R6" s="133" t="s">
        <v>668</v>
      </c>
      <c r="S6" s="271"/>
      <c r="T6" s="133" t="s">
        <v>668</v>
      </c>
      <c r="U6" s="133" t="s">
        <v>658</v>
      </c>
      <c r="V6" s="133" t="s">
        <v>659</v>
      </c>
      <c r="W6" s="133" t="s">
        <v>660</v>
      </c>
      <c r="X6" s="133" t="s">
        <v>661</v>
      </c>
      <c r="Y6" s="133" t="s">
        <v>662</v>
      </c>
      <c r="Z6" s="133" t="s">
        <v>663</v>
      </c>
      <c r="AA6" s="156" t="s">
        <v>664</v>
      </c>
      <c r="AB6" s="159"/>
      <c r="AC6" s="154" t="s">
        <v>1470</v>
      </c>
      <c r="AD6" s="162"/>
      <c r="AE6" s="162" t="s">
        <v>1483</v>
      </c>
      <c r="AF6" s="187" t="s">
        <v>670</v>
      </c>
      <c r="AG6" s="271"/>
      <c r="AH6" s="186" t="s">
        <v>1481</v>
      </c>
    </row>
    <row r="7" spans="1:34" s="197" customFormat="1" ht="78" x14ac:dyDescent="0.75">
      <c r="A7" s="183">
        <v>1</v>
      </c>
      <c r="B7" s="255" t="s">
        <v>37</v>
      </c>
      <c r="C7" s="383" t="s">
        <v>1106</v>
      </c>
      <c r="D7" s="383" t="s">
        <v>353</v>
      </c>
      <c r="E7" s="383" t="s">
        <v>340</v>
      </c>
      <c r="F7" s="383" t="s">
        <v>350</v>
      </c>
      <c r="G7" s="196" t="s">
        <v>675</v>
      </c>
      <c r="H7" s="196" t="s">
        <v>675</v>
      </c>
      <c r="I7" s="196" t="s">
        <v>675</v>
      </c>
      <c r="J7" s="196" t="s">
        <v>682</v>
      </c>
      <c r="K7" s="196" t="s">
        <v>675</v>
      </c>
      <c r="L7" s="196" t="s">
        <v>675</v>
      </c>
      <c r="M7" s="196" t="s">
        <v>678</v>
      </c>
      <c r="N7" s="196" t="s">
        <v>682</v>
      </c>
      <c r="O7" s="196" t="s">
        <v>690</v>
      </c>
      <c r="P7" s="196" t="s">
        <v>1093</v>
      </c>
      <c r="Q7" s="196" t="s">
        <v>693</v>
      </c>
      <c r="R7" s="383" t="s">
        <v>675</v>
      </c>
      <c r="T7" s="198">
        <f>IFERROR(INDEX('Legend and scoring'!$I$4:$I$8,MATCH('F &lt;= 5 years duration ranked'!G9,'Legend and scoring'!$H$4:$H$8,0),1),0)</f>
        <v>3</v>
      </c>
      <c r="U7" s="198">
        <f>IFERROR(INDEX('Legend and scoring'!$I$4:$I$8,MATCH('F &lt;= 5 years duration ranked'!H9,'Legend and scoring'!$H$4:$H$8,0),1),0)</f>
        <v>2</v>
      </c>
      <c r="V7" s="198">
        <f>IFERROR(INDEX('Legend and scoring'!$I$4:$I$8,MATCH('F &lt;= 5 years duration ranked'!I9,'Legend and scoring'!$H$4:$H$8,0),1),0)</f>
        <v>3</v>
      </c>
      <c r="W7" s="198">
        <f>IFERROR(INDEX('Legend and scoring'!$I$19:$I$23,MATCH('F &lt;= 5 years duration ranked'!J9,'Legend and scoring'!$H$19:$H$23,0),1),0)</f>
        <v>1</v>
      </c>
      <c r="X7" s="198">
        <f>IFERROR(INDEX('Legend and scoring'!$I$4:$I$8,MATCH('F &lt;= 5 years duration ranked'!K9,'Legend and scoring'!$H$4:$H$8,0),1),0)</f>
        <v>3</v>
      </c>
      <c r="Y7" s="198">
        <f>IFERROR(INDEX('Legend and scoring'!$I$10:$I$17,MATCH('F &lt;= 5 years duration ranked'!L9,'Legend and scoring'!$H$10:$H$17,0),1),0)</f>
        <v>1</v>
      </c>
      <c r="Z7" s="198">
        <f>IFERROR(INDEX('Legend and scoring'!$I$10:$I$17,MATCH('F &lt;= 5 years duration ranked'!M9,'Legend and scoring'!$H$10:$H$17,0),1),0)</f>
        <v>1</v>
      </c>
      <c r="AA7" s="199">
        <f>IFERROR(INDEX('Legend and scoring'!$I$25:$I$28,MATCH('F &lt;= 5 years duration ranked'!N9,'Legend and scoring'!$H$25:$H$28,0),1),0)</f>
        <v>1.5</v>
      </c>
      <c r="AB7" s="200"/>
      <c r="AC7" s="201">
        <v>9</v>
      </c>
      <c r="AD7" s="200"/>
      <c r="AE7" s="202">
        <f>RANK(AC7,AC$7:AC$35)</f>
        <v>1</v>
      </c>
      <c r="AF7" s="201">
        <v>1</v>
      </c>
      <c r="AH7" s="203" t="s">
        <v>1482</v>
      </c>
    </row>
    <row r="8" spans="1:34" s="197" customFormat="1" ht="13" x14ac:dyDescent="0.75">
      <c r="A8" s="183">
        <v>2</v>
      </c>
      <c r="B8" s="255" t="s">
        <v>49</v>
      </c>
      <c r="C8" s="383" t="s">
        <v>1455</v>
      </c>
      <c r="D8" s="383" t="s">
        <v>385</v>
      </c>
      <c r="E8" s="383" t="s">
        <v>1456</v>
      </c>
      <c r="F8" s="362" t="s">
        <v>1457</v>
      </c>
      <c r="G8" s="383" t="s">
        <v>675</v>
      </c>
      <c r="H8" s="383" t="s">
        <v>675</v>
      </c>
      <c r="I8" s="383" t="s">
        <v>675</v>
      </c>
      <c r="J8" s="383" t="s">
        <v>682</v>
      </c>
      <c r="K8" s="383" t="s">
        <v>675</v>
      </c>
      <c r="L8" s="383" t="s">
        <v>675</v>
      </c>
      <c r="M8" s="383" t="s">
        <v>675</v>
      </c>
      <c r="N8" s="383" t="s">
        <v>680</v>
      </c>
      <c r="O8" s="383" t="s">
        <v>924</v>
      </c>
      <c r="P8" s="383" t="s">
        <v>867</v>
      </c>
      <c r="Q8" s="383" t="s">
        <v>693</v>
      </c>
      <c r="R8" s="383" t="s">
        <v>675</v>
      </c>
      <c r="T8" s="203">
        <f>IFERROR(INDEX('Legend and scoring'!$I$4:$I$8,MATCH('F &lt;= 5 years duration ranked'!G35,'Legend and scoring'!$H$4:$H$8,0),1),0)</f>
        <v>0</v>
      </c>
      <c r="U8" s="203">
        <f>IFERROR(INDEX('Legend and scoring'!$I$4:$I$8,MATCH('F &lt;= 5 years duration ranked'!H35,'Legend and scoring'!$H$4:$H$8,0),1),0)</f>
        <v>0</v>
      </c>
      <c r="V8" s="203">
        <f>IFERROR(INDEX('Legend and scoring'!$I$4:$I$8,MATCH('F &lt;= 5 years duration ranked'!I35,'Legend and scoring'!$H$4:$H$8,0),1),0)</f>
        <v>0</v>
      </c>
      <c r="W8" s="203">
        <f>IFERROR(INDEX('Legend and scoring'!$I$19:$I$23,MATCH('F &lt;= 5 years duration ranked'!J35,'Legend and scoring'!$H$19:$H$23,0),1),0)</f>
        <v>1</v>
      </c>
      <c r="X8" s="203">
        <f>IFERROR(INDEX('Legend and scoring'!$I$4:$I$8,MATCH('F &lt;= 5 years duration ranked'!K35,'Legend and scoring'!$H$4:$H$8,0),1),0)</f>
        <v>3</v>
      </c>
      <c r="Y8" s="203">
        <f>IFERROR(INDEX('Legend and scoring'!$I$10:$I$17,MATCH('F &lt;= 5 years duration ranked'!L35,'Legend and scoring'!$H$10:$H$17,0),1),0)</f>
        <v>-1</v>
      </c>
      <c r="Z8" s="203">
        <f>IFERROR(INDEX('Legend and scoring'!$I$10:$I$17,MATCH('F &lt;= 5 years duration ranked'!M35,'Legend and scoring'!$H$10:$H$17,0),1),0)</f>
        <v>-1</v>
      </c>
      <c r="AA8" s="204">
        <f>IFERROR(INDEX('Legend and scoring'!$I$25:$I$28,MATCH('F &lt;= 5 years duration ranked'!N35,'Legend and scoring'!$H$25:$H$28,0),1),0)</f>
        <v>0.5</v>
      </c>
      <c r="AB8" s="200"/>
      <c r="AC8" s="202">
        <v>9</v>
      </c>
      <c r="AD8" s="200"/>
      <c r="AE8" s="202">
        <f t="shared" ref="AE8:AE35" si="1">RANK(AC8,AC$7:AC$35)</f>
        <v>1</v>
      </c>
      <c r="AF8" s="202">
        <v>1</v>
      </c>
      <c r="AH8" s="203" t="s">
        <v>1482</v>
      </c>
    </row>
    <row r="9" spans="1:34" s="197" customFormat="1" ht="130" x14ac:dyDescent="0.75">
      <c r="A9" s="183">
        <v>7</v>
      </c>
      <c r="B9" s="255" t="s">
        <v>93</v>
      </c>
      <c r="C9" s="383" t="s">
        <v>1365</v>
      </c>
      <c r="D9" s="383" t="s">
        <v>385</v>
      </c>
      <c r="E9" s="383" t="s">
        <v>439</v>
      </c>
      <c r="F9" s="383" t="s">
        <v>1366</v>
      </c>
      <c r="G9" s="383" t="s">
        <v>675</v>
      </c>
      <c r="H9" s="383" t="s">
        <v>678</v>
      </c>
      <c r="I9" s="383" t="s">
        <v>675</v>
      </c>
      <c r="J9" s="383" t="s">
        <v>682</v>
      </c>
      <c r="K9" s="383" t="s">
        <v>675</v>
      </c>
      <c r="L9" s="383" t="s">
        <v>680</v>
      </c>
      <c r="M9" s="383" t="s">
        <v>680</v>
      </c>
      <c r="N9" s="383" t="s">
        <v>680</v>
      </c>
      <c r="O9" s="383" t="s">
        <v>924</v>
      </c>
      <c r="P9" s="383" t="s">
        <v>789</v>
      </c>
      <c r="Q9" s="383" t="s">
        <v>693</v>
      </c>
      <c r="R9" s="383" t="s">
        <v>675</v>
      </c>
      <c r="T9" s="203">
        <f>IFERROR(INDEX('Legend and scoring'!$I$4:$I$8,MATCH('F &lt;= 5 years duration ranked'!G29,'Legend and scoring'!$H$4:$H$8,0),1),0)</f>
        <v>1</v>
      </c>
      <c r="U9" s="203">
        <f>IFERROR(INDEX('Legend and scoring'!$I$4:$I$8,MATCH('F &lt;= 5 years duration ranked'!H29,'Legend and scoring'!$H$4:$H$8,0),1),0)</f>
        <v>0</v>
      </c>
      <c r="V9" s="203">
        <f>IFERROR(INDEX('Legend and scoring'!$I$4:$I$8,MATCH('F &lt;= 5 years duration ranked'!I29,'Legend and scoring'!$H$4:$H$8,0),1),0)</f>
        <v>1</v>
      </c>
      <c r="W9" s="203">
        <f>IFERROR(INDEX('Legend and scoring'!$I$19:$I$23,MATCH('F &lt;= 5 years duration ranked'!J29,'Legend and scoring'!$H$19:$H$23,0),1),0)</f>
        <v>0.75</v>
      </c>
      <c r="X9" s="203">
        <f>IFERROR(INDEX('Legend and scoring'!$I$4:$I$8,MATCH('F &lt;= 5 years duration ranked'!K29,'Legend and scoring'!$H$4:$H$8,0),1),0)</f>
        <v>3</v>
      </c>
      <c r="Y9" s="203">
        <f>IFERROR(INDEX('Legend and scoring'!$I$10:$I$17,MATCH('F &lt;= 5 years duration ranked'!L29,'Legend and scoring'!$H$10:$H$17,0),1),0)</f>
        <v>1</v>
      </c>
      <c r="Z9" s="203">
        <f>IFERROR(INDEX('Legend and scoring'!$I$10:$I$17,MATCH('F &lt;= 5 years duration ranked'!M29,'Legend and scoring'!$H$10:$H$17,0),1),0)</f>
        <v>-1</v>
      </c>
      <c r="AA9" s="204">
        <f>IFERROR(INDEX('Legend and scoring'!$I$25:$I$28,MATCH('F &lt;= 5 years duration ranked'!N29,'Legend and scoring'!$H$25:$H$28,0),1),0)</f>
        <v>0.5</v>
      </c>
      <c r="AB9" s="200"/>
      <c r="AC9" s="202">
        <v>8</v>
      </c>
      <c r="AD9" s="200"/>
      <c r="AE9" s="202">
        <f t="shared" si="1"/>
        <v>3</v>
      </c>
      <c r="AF9" s="202">
        <v>3</v>
      </c>
      <c r="AH9" s="203" t="s">
        <v>1482</v>
      </c>
    </row>
    <row r="10" spans="1:34" s="197" customFormat="1" ht="78" x14ac:dyDescent="0.75">
      <c r="A10" s="183">
        <v>11</v>
      </c>
      <c r="B10" s="255" t="s">
        <v>126</v>
      </c>
      <c r="C10" s="383" t="s">
        <v>1122</v>
      </c>
      <c r="D10" s="383" t="s">
        <v>356</v>
      </c>
      <c r="E10" s="383" t="s">
        <v>340</v>
      </c>
      <c r="F10" s="383" t="s">
        <v>350</v>
      </c>
      <c r="G10" s="383" t="s">
        <v>678</v>
      </c>
      <c r="H10" s="383" t="s">
        <v>675</v>
      </c>
      <c r="I10" s="383" t="s">
        <v>678</v>
      </c>
      <c r="J10" s="383" t="s">
        <v>682</v>
      </c>
      <c r="K10" s="383" t="s">
        <v>675</v>
      </c>
      <c r="L10" s="383" t="s">
        <v>675</v>
      </c>
      <c r="M10" s="383" t="s">
        <v>680</v>
      </c>
      <c r="N10" s="383" t="s">
        <v>682</v>
      </c>
      <c r="O10" s="383" t="s">
        <v>690</v>
      </c>
      <c r="P10" s="383" t="s">
        <v>1093</v>
      </c>
      <c r="Q10" s="383" t="s">
        <v>693</v>
      </c>
      <c r="R10" s="383" t="s">
        <v>678</v>
      </c>
      <c r="T10" s="203">
        <f>IFERROR(INDEX('Legend and scoring'!$I$4:$I$8,MATCH('F &lt;= 5 years duration ranked'!G10,'Legend and scoring'!$H$4:$H$8,0),1),0)</f>
        <v>2</v>
      </c>
      <c r="U10" s="203">
        <f>IFERROR(INDEX('Legend and scoring'!$I$4:$I$8,MATCH('F &lt;= 5 years duration ranked'!H10,'Legend and scoring'!$H$4:$H$8,0),1),0)</f>
        <v>3</v>
      </c>
      <c r="V10" s="203">
        <f>IFERROR(INDEX('Legend and scoring'!$I$4:$I$8,MATCH('F &lt;= 5 years duration ranked'!I10,'Legend and scoring'!$H$4:$H$8,0),1),0)</f>
        <v>2</v>
      </c>
      <c r="W10" s="203">
        <f>IFERROR(INDEX('Legend and scoring'!$I$19:$I$23,MATCH('F &lt;= 5 years duration ranked'!J10,'Legend and scoring'!$H$19:$H$23,0),1),0)</f>
        <v>1</v>
      </c>
      <c r="X10" s="203">
        <f>IFERROR(INDEX('Legend and scoring'!$I$4:$I$8,MATCH('F &lt;= 5 years duration ranked'!K10,'Legend and scoring'!$H$4:$H$8,0),1),0)</f>
        <v>3</v>
      </c>
      <c r="Y10" s="203">
        <f>IFERROR(INDEX('Legend and scoring'!$I$10:$I$17,MATCH('F &lt;= 5 years duration ranked'!L10,'Legend and scoring'!$H$10:$H$17,0),1),0)</f>
        <v>3</v>
      </c>
      <c r="Z10" s="203">
        <f>IFERROR(INDEX('Legend and scoring'!$I$10:$I$17,MATCH('F &lt;= 5 years duration ranked'!M10,'Legend and scoring'!$H$10:$H$17,0),1),0)</f>
        <v>1</v>
      </c>
      <c r="AA10" s="204">
        <f>IFERROR(INDEX('Legend and scoring'!$I$25:$I$28,MATCH('F &lt;= 5 years duration ranked'!N10,'Legend and scoring'!$H$25:$H$28,0),1),0)</f>
        <v>1</v>
      </c>
      <c r="AB10" s="200"/>
      <c r="AC10" s="202">
        <v>7</v>
      </c>
      <c r="AD10" s="200"/>
      <c r="AE10" s="202">
        <f t="shared" si="1"/>
        <v>4</v>
      </c>
      <c r="AF10" s="202">
        <v>6</v>
      </c>
      <c r="AH10" s="203" t="s">
        <v>1482</v>
      </c>
    </row>
    <row r="11" spans="1:34" s="197" customFormat="1" ht="26" x14ac:dyDescent="0.75">
      <c r="A11" s="129" t="s">
        <v>952</v>
      </c>
      <c r="B11" s="129" t="s">
        <v>197</v>
      </c>
      <c r="C11" s="383" t="s">
        <v>1131</v>
      </c>
      <c r="D11" s="383" t="s">
        <v>360</v>
      </c>
      <c r="E11" s="383" t="s">
        <v>361</v>
      </c>
      <c r="F11" s="383" t="s">
        <v>362</v>
      </c>
      <c r="G11" s="383" t="s">
        <v>678</v>
      </c>
      <c r="H11" s="383" t="s">
        <v>678</v>
      </c>
      <c r="I11" s="383" t="s">
        <v>678</v>
      </c>
      <c r="J11" s="383" t="s">
        <v>682</v>
      </c>
      <c r="K11" s="383" t="s">
        <v>680</v>
      </c>
      <c r="L11" s="383" t="s">
        <v>678</v>
      </c>
      <c r="M11" s="383" t="s">
        <v>680</v>
      </c>
      <c r="N11" s="383" t="s">
        <v>283</v>
      </c>
      <c r="O11" s="383" t="s">
        <v>924</v>
      </c>
      <c r="P11" s="383" t="s">
        <v>867</v>
      </c>
      <c r="Q11" s="383" t="s">
        <v>693</v>
      </c>
      <c r="R11" s="383" t="s">
        <v>678</v>
      </c>
      <c r="T11" s="203">
        <f>IFERROR(INDEX('Legend and scoring'!$I$4:$I$8,MATCH('F &lt;= 5 years duration ranked'!G11,'Legend and scoring'!$H$4:$H$8,0),1),0)</f>
        <v>2</v>
      </c>
      <c r="U11" s="203">
        <f>IFERROR(INDEX('Legend and scoring'!$I$4:$I$8,MATCH('F &lt;= 5 years duration ranked'!H11,'Legend and scoring'!$H$4:$H$8,0),1),0)</f>
        <v>2</v>
      </c>
      <c r="V11" s="203">
        <f>IFERROR(INDEX('Legend and scoring'!$I$4:$I$8,MATCH('F &lt;= 5 years duration ranked'!I11,'Legend and scoring'!$H$4:$H$8,0),1),0)</f>
        <v>2</v>
      </c>
      <c r="W11" s="203">
        <f>IFERROR(INDEX('Legend and scoring'!$I$19:$I$23,MATCH('F &lt;= 5 years duration ranked'!J11,'Legend and scoring'!$H$19:$H$23,0),1),0)</f>
        <v>1</v>
      </c>
      <c r="X11" s="203">
        <f>IFERROR(INDEX('Legend and scoring'!$I$4:$I$8,MATCH('F &lt;= 5 years duration ranked'!K11,'Legend and scoring'!$H$4:$H$8,0),1),0)</f>
        <v>1</v>
      </c>
      <c r="Y11" s="203">
        <f>IFERROR(INDEX('Legend and scoring'!$I$10:$I$17,MATCH('F &lt;= 5 years duration ranked'!L11,'Legend and scoring'!$H$10:$H$17,0),1),0)</f>
        <v>2</v>
      </c>
      <c r="Z11" s="203">
        <f>IFERROR(INDEX('Legend and scoring'!$I$10:$I$17,MATCH('F &lt;= 5 years duration ranked'!M11,'Legend and scoring'!$H$10:$H$17,0),1),0)</f>
        <v>1</v>
      </c>
      <c r="AA11" s="204">
        <f>IFERROR(INDEX('Legend and scoring'!$I$25:$I$28,MATCH('F &lt;= 5 years duration ranked'!N11,'Legend and scoring'!$H$25:$H$28,0),1),0)</f>
        <v>1</v>
      </c>
      <c r="AB11" s="200"/>
      <c r="AC11" s="202">
        <v>6</v>
      </c>
      <c r="AD11" s="200"/>
      <c r="AE11" s="202">
        <f t="shared" si="1"/>
        <v>5</v>
      </c>
      <c r="AF11" s="202">
        <v>9</v>
      </c>
      <c r="AH11" s="203" t="s">
        <v>1482</v>
      </c>
    </row>
    <row r="12" spans="1:34" s="197" customFormat="1" ht="26" x14ac:dyDescent="0.75">
      <c r="A12" s="183">
        <v>20</v>
      </c>
      <c r="B12" s="255" t="s">
        <v>210</v>
      </c>
      <c r="C12" s="383" t="s">
        <v>1144</v>
      </c>
      <c r="D12" s="383" t="s">
        <v>368</v>
      </c>
      <c r="E12" s="383" t="s">
        <v>361</v>
      </c>
      <c r="F12" s="383" t="s">
        <v>369</v>
      </c>
      <c r="G12" s="383" t="s">
        <v>678</v>
      </c>
      <c r="H12" s="383" t="s">
        <v>678</v>
      </c>
      <c r="I12" s="383" t="s">
        <v>678</v>
      </c>
      <c r="J12" s="383" t="s">
        <v>682</v>
      </c>
      <c r="K12" s="383" t="s">
        <v>680</v>
      </c>
      <c r="L12" s="383" t="s">
        <v>678</v>
      </c>
      <c r="M12" s="383" t="s">
        <v>680</v>
      </c>
      <c r="N12" s="383" t="s">
        <v>680</v>
      </c>
      <c r="O12" s="383" t="s">
        <v>924</v>
      </c>
      <c r="P12" s="383" t="s">
        <v>867</v>
      </c>
      <c r="Q12" s="383" t="s">
        <v>693</v>
      </c>
      <c r="R12" s="383" t="s">
        <v>678</v>
      </c>
      <c r="T12" s="203">
        <f>IFERROR(INDEX('Legend and scoring'!$I$4:$I$8,MATCH('F &lt;= 5 years duration ranked'!G12,'Legend and scoring'!$H$4:$H$8,0),1),0)</f>
        <v>2</v>
      </c>
      <c r="U12" s="203">
        <f>IFERROR(INDEX('Legend and scoring'!$I$4:$I$8,MATCH('F &lt;= 5 years duration ranked'!H12,'Legend and scoring'!$H$4:$H$8,0),1),0)</f>
        <v>2</v>
      </c>
      <c r="V12" s="203">
        <f>IFERROR(INDEX('Legend and scoring'!$I$4:$I$8,MATCH('F &lt;= 5 years duration ranked'!I12,'Legend and scoring'!$H$4:$H$8,0),1),0)</f>
        <v>2</v>
      </c>
      <c r="W12" s="203">
        <f>IFERROR(INDEX('Legend and scoring'!$I$19:$I$23,MATCH('F &lt;= 5 years duration ranked'!J12,'Legend and scoring'!$H$19:$H$23,0),1),0)</f>
        <v>1</v>
      </c>
      <c r="X12" s="203">
        <f>IFERROR(INDEX('Legend and scoring'!$I$4:$I$8,MATCH('F &lt;= 5 years duration ranked'!K12,'Legend and scoring'!$H$4:$H$8,0),1),0)</f>
        <v>1</v>
      </c>
      <c r="Y12" s="203">
        <f>IFERROR(INDEX('Legend and scoring'!$I$10:$I$17,MATCH('F &lt;= 5 years duration ranked'!L12,'Legend and scoring'!$H$10:$H$17,0),1),0)</f>
        <v>2</v>
      </c>
      <c r="Z12" s="203">
        <f>IFERROR(INDEX('Legend and scoring'!$I$10:$I$17,MATCH('F &lt;= 5 years duration ranked'!M12,'Legend and scoring'!$H$10:$H$17,0),1),0)</f>
        <v>1</v>
      </c>
      <c r="AA12" s="204">
        <f>IFERROR(INDEX('Legend and scoring'!$I$25:$I$28,MATCH('F &lt;= 5 years duration ranked'!N12,'Legend and scoring'!$H$25:$H$28,0),1),0)</f>
        <v>1.5</v>
      </c>
      <c r="AB12" s="200"/>
      <c r="AC12" s="202">
        <v>6</v>
      </c>
      <c r="AD12" s="200"/>
      <c r="AE12" s="202">
        <f t="shared" si="1"/>
        <v>5</v>
      </c>
      <c r="AF12" s="202">
        <v>9</v>
      </c>
      <c r="AH12" s="203" t="s">
        <v>1482</v>
      </c>
    </row>
    <row r="13" spans="1:34" s="197" customFormat="1" ht="39" x14ac:dyDescent="0.75">
      <c r="A13" s="183">
        <v>21</v>
      </c>
      <c r="B13" s="255" t="s">
        <v>225</v>
      </c>
      <c r="C13" s="383" t="s">
        <v>1164</v>
      </c>
      <c r="D13" s="383" t="s">
        <v>368</v>
      </c>
      <c r="E13" s="383" t="s">
        <v>373</v>
      </c>
      <c r="F13" s="383" t="s">
        <v>374</v>
      </c>
      <c r="G13" s="383" t="s">
        <v>678</v>
      </c>
      <c r="H13" s="383" t="s">
        <v>680</v>
      </c>
      <c r="I13" s="383" t="s">
        <v>675</v>
      </c>
      <c r="J13" s="383" t="s">
        <v>682</v>
      </c>
      <c r="K13" s="383" t="s">
        <v>675</v>
      </c>
      <c r="L13" s="383" t="s">
        <v>678</v>
      </c>
      <c r="M13" s="383" t="s">
        <v>678</v>
      </c>
      <c r="N13" s="383" t="s">
        <v>680</v>
      </c>
      <c r="O13" s="383" t="s">
        <v>690</v>
      </c>
      <c r="P13" s="383" t="s">
        <v>1093</v>
      </c>
      <c r="Q13" s="383" t="s">
        <v>693</v>
      </c>
      <c r="R13" s="383" t="s">
        <v>675</v>
      </c>
      <c r="T13" s="203">
        <f>IFERROR(INDEX('Legend and scoring'!$I$4:$I$8,MATCH('F &lt;= 5 years duration ranked'!G14,'Legend and scoring'!$H$4:$H$8,0),1),0)</f>
        <v>1</v>
      </c>
      <c r="U13" s="203">
        <f>IFERROR(INDEX('Legend and scoring'!$I$4:$I$8,MATCH('F &lt;= 5 years duration ranked'!H14,'Legend and scoring'!$H$4:$H$8,0),1),0)</f>
        <v>2</v>
      </c>
      <c r="V13" s="203">
        <f>IFERROR(INDEX('Legend and scoring'!$I$4:$I$8,MATCH('F &lt;= 5 years duration ranked'!I14,'Legend and scoring'!$H$4:$H$8,0),1),0)</f>
        <v>2</v>
      </c>
      <c r="W13" s="203">
        <f>IFERROR(INDEX('Legend and scoring'!$I$19:$I$23,MATCH('F &lt;= 5 years duration ranked'!J14,'Legend and scoring'!$H$19:$H$23,0),1),0)</f>
        <v>1</v>
      </c>
      <c r="X13" s="203">
        <f>IFERROR(INDEX('Legend and scoring'!$I$4:$I$8,MATCH('F &lt;= 5 years duration ranked'!K14,'Legend and scoring'!$H$4:$H$8,0),1),0)</f>
        <v>3</v>
      </c>
      <c r="Y13" s="203">
        <f>IFERROR(INDEX('Legend and scoring'!$I$10:$I$17,MATCH('F &lt;= 5 years duration ranked'!L14,'Legend and scoring'!$H$10:$H$17,0),1),0)</f>
        <v>3</v>
      </c>
      <c r="Z13" s="203">
        <f>IFERROR(INDEX('Legend and scoring'!$I$10:$I$17,MATCH('F &lt;= 5 years duration ranked'!M14,'Legend and scoring'!$H$10:$H$17,0),1),0)</f>
        <v>2</v>
      </c>
      <c r="AA13" s="204">
        <f>IFERROR(INDEX('Legend and scoring'!$I$25:$I$28,MATCH('F &lt;= 5 years duration ranked'!N14,'Legend and scoring'!$H$25:$H$28,0),1),0)</f>
        <v>1</v>
      </c>
      <c r="AB13" s="200"/>
      <c r="AC13" s="202">
        <v>6</v>
      </c>
      <c r="AD13" s="200"/>
      <c r="AE13" s="202">
        <f t="shared" si="1"/>
        <v>5</v>
      </c>
      <c r="AF13" s="202">
        <v>9</v>
      </c>
      <c r="AH13" s="203" t="s">
        <v>1482</v>
      </c>
    </row>
    <row r="14" spans="1:34" s="197" customFormat="1" ht="104" x14ac:dyDescent="0.75">
      <c r="A14" s="183">
        <v>25</v>
      </c>
      <c r="B14" s="255" t="s">
        <v>252</v>
      </c>
      <c r="C14" s="383" t="s">
        <v>1072</v>
      </c>
      <c r="D14" s="383" t="s">
        <v>339</v>
      </c>
      <c r="E14" s="383" t="s">
        <v>340</v>
      </c>
      <c r="F14" s="383" t="s">
        <v>341</v>
      </c>
      <c r="G14" s="383" t="s">
        <v>680</v>
      </c>
      <c r="H14" s="383" t="s">
        <v>678</v>
      </c>
      <c r="I14" s="383" t="s">
        <v>678</v>
      </c>
      <c r="J14" s="383" t="s">
        <v>682</v>
      </c>
      <c r="K14" s="383" t="s">
        <v>675</v>
      </c>
      <c r="L14" s="383" t="s">
        <v>675</v>
      </c>
      <c r="M14" s="383" t="s">
        <v>678</v>
      </c>
      <c r="N14" s="383" t="s">
        <v>682</v>
      </c>
      <c r="O14" s="383" t="s">
        <v>690</v>
      </c>
      <c r="P14" s="383" t="s">
        <v>1093</v>
      </c>
      <c r="Q14" s="383" t="s">
        <v>693</v>
      </c>
      <c r="R14" s="383" t="s">
        <v>675</v>
      </c>
      <c r="T14" s="203">
        <f>IFERROR(INDEX('Legend and scoring'!$I$4:$I$8,MATCH('F &lt;= 5 years duration ranked'!G7,'Legend and scoring'!$H$4:$H$8,0),1),0)</f>
        <v>3</v>
      </c>
      <c r="U14" s="203">
        <f>IFERROR(INDEX('Legend and scoring'!$I$4:$I$8,MATCH('F &lt;= 5 years duration ranked'!H7,'Legend and scoring'!$H$4:$H$8,0),1),0)</f>
        <v>3</v>
      </c>
      <c r="V14" s="203">
        <f>IFERROR(INDEX('Legend and scoring'!$I$4:$I$8,MATCH('F &lt;= 5 years duration ranked'!I7,'Legend and scoring'!$H$4:$H$8,0),1),0)</f>
        <v>3</v>
      </c>
      <c r="W14" s="203">
        <f>IFERROR(INDEX('Legend and scoring'!$I$19:$I$23,MATCH('F &lt;= 5 years duration ranked'!J7,'Legend and scoring'!$H$19:$H$23,0),1),0)</f>
        <v>1</v>
      </c>
      <c r="X14" s="203">
        <f>IFERROR(INDEX('Legend and scoring'!$I$4:$I$8,MATCH('F &lt;= 5 years duration ranked'!K7,'Legend and scoring'!$H$4:$H$8,0),1),0)</f>
        <v>3</v>
      </c>
      <c r="Y14" s="203">
        <f>IFERROR(INDEX('Legend and scoring'!$I$10:$I$17,MATCH('F &lt;= 5 years duration ranked'!L7,'Legend and scoring'!$H$10:$H$17,0),1),0)</f>
        <v>3</v>
      </c>
      <c r="Z14" s="203">
        <f>IFERROR(INDEX('Legend and scoring'!$I$10:$I$17,MATCH('F &lt;= 5 years duration ranked'!M7,'Legend and scoring'!$H$10:$H$17,0),1),0)</f>
        <v>2</v>
      </c>
      <c r="AA14" s="204">
        <f>IFERROR(INDEX('Legend and scoring'!$I$25:$I$28,MATCH('F &lt;= 5 years duration ranked'!N7,'Legend and scoring'!$H$25:$H$28,0),1),0)</f>
        <v>1</v>
      </c>
      <c r="AB14" s="200"/>
      <c r="AC14" s="202">
        <v>5</v>
      </c>
      <c r="AD14" s="200"/>
      <c r="AE14" s="202">
        <f t="shared" si="1"/>
        <v>8</v>
      </c>
      <c r="AF14" s="202">
        <v>20</v>
      </c>
      <c r="AH14" s="203" t="s">
        <v>789</v>
      </c>
    </row>
    <row r="15" spans="1:34" s="197" customFormat="1" ht="39" x14ac:dyDescent="0.75">
      <c r="A15" s="183">
        <v>26</v>
      </c>
      <c r="B15" s="197" t="s">
        <v>338</v>
      </c>
      <c r="C15" s="383" t="s">
        <v>1277</v>
      </c>
      <c r="D15" s="383" t="s">
        <v>360</v>
      </c>
      <c r="E15" s="383" t="s">
        <v>416</v>
      </c>
      <c r="F15" s="383" t="s">
        <v>417</v>
      </c>
      <c r="G15" s="383" t="s">
        <v>678</v>
      </c>
      <c r="H15" s="383" t="s">
        <v>678</v>
      </c>
      <c r="I15" s="383" t="s">
        <v>680</v>
      </c>
      <c r="J15" s="383" t="s">
        <v>682</v>
      </c>
      <c r="K15" s="383" t="s">
        <v>678</v>
      </c>
      <c r="L15" s="383" t="s">
        <v>283</v>
      </c>
      <c r="M15" s="383" t="s">
        <v>680</v>
      </c>
      <c r="N15" s="383" t="s">
        <v>680</v>
      </c>
      <c r="O15" s="383" t="s">
        <v>690</v>
      </c>
      <c r="P15" s="383" t="s">
        <v>867</v>
      </c>
      <c r="Q15" s="383" t="s">
        <v>693</v>
      </c>
      <c r="R15" s="196" t="s">
        <v>678</v>
      </c>
      <c r="T15" s="203">
        <f>IFERROR(INDEX('Legend and scoring'!$I$4:$I$8,MATCH('F &lt;= 5 years duration ranked'!G23,'Legend and scoring'!$H$4:$H$8,0),1),0)</f>
        <v>3</v>
      </c>
      <c r="U15" s="203">
        <f>IFERROR(INDEX('Legend and scoring'!$I$4:$I$8,MATCH('F &lt;= 5 years duration ranked'!H23,'Legend and scoring'!$H$4:$H$8,0),1),0)</f>
        <v>1</v>
      </c>
      <c r="V15" s="203">
        <f>IFERROR(INDEX('Legend and scoring'!$I$4:$I$8,MATCH('F &lt;= 5 years duration ranked'!I23,'Legend and scoring'!$H$4:$H$8,0),1),0)</f>
        <v>1</v>
      </c>
      <c r="W15" s="203">
        <f>IFERROR(INDEX('Legend and scoring'!$I$19:$I$23,MATCH('F &lt;= 5 years duration ranked'!J23,'Legend and scoring'!$H$19:$H$23,0),1),0)</f>
        <v>0.5</v>
      </c>
      <c r="X15" s="203">
        <f>IFERROR(INDEX('Legend and scoring'!$I$4:$I$8,MATCH('F &lt;= 5 years duration ranked'!K23,'Legend and scoring'!$H$4:$H$8,0),1),0)</f>
        <v>3</v>
      </c>
      <c r="Y15" s="203">
        <f>IFERROR(INDEX('Legend and scoring'!$I$10:$I$17,MATCH('F &lt;= 5 years duration ranked'!L23,'Legend and scoring'!$H$10:$H$17,0),1),0)</f>
        <v>1</v>
      </c>
      <c r="Z15" s="203">
        <f>IFERROR(INDEX('Legend and scoring'!$I$10:$I$17,MATCH('F &lt;= 5 years duration ranked'!M23,'Legend and scoring'!$H$10:$H$17,0),1),0)</f>
        <v>2</v>
      </c>
      <c r="AA15" s="204">
        <f>IFERROR(INDEX('Legend and scoring'!$I$25:$I$28,MATCH('F &lt;= 5 years duration ranked'!N23,'Legend and scoring'!$H$25:$H$28,0),1),0)</f>
        <v>1.5</v>
      </c>
      <c r="AB15" s="200"/>
      <c r="AC15" s="202">
        <v>5</v>
      </c>
      <c r="AD15" s="200"/>
      <c r="AE15" s="202">
        <f t="shared" si="1"/>
        <v>8</v>
      </c>
      <c r="AF15" s="202">
        <v>20</v>
      </c>
      <c r="AH15" s="203" t="s">
        <v>789</v>
      </c>
    </row>
    <row r="16" spans="1:34" s="197" customFormat="1" ht="78" x14ac:dyDescent="0.75">
      <c r="A16" s="183">
        <v>17</v>
      </c>
      <c r="B16" s="255" t="s">
        <v>264</v>
      </c>
      <c r="C16" s="383" t="s">
        <v>1098</v>
      </c>
      <c r="D16" s="383" t="s">
        <v>349</v>
      </c>
      <c r="E16" s="383" t="s">
        <v>340</v>
      </c>
      <c r="F16" s="383" t="s">
        <v>350</v>
      </c>
      <c r="G16" s="383" t="s">
        <v>678</v>
      </c>
      <c r="H16" s="383" t="s">
        <v>678</v>
      </c>
      <c r="I16" s="383" t="s">
        <v>680</v>
      </c>
      <c r="J16" s="383" t="s">
        <v>682</v>
      </c>
      <c r="K16" s="383" t="s">
        <v>675</v>
      </c>
      <c r="L16" s="383" t="s">
        <v>675</v>
      </c>
      <c r="M16" s="383" t="s">
        <v>678</v>
      </c>
      <c r="N16" s="383" t="s">
        <v>682</v>
      </c>
      <c r="O16" s="383" t="s">
        <v>690</v>
      </c>
      <c r="P16" s="383" t="s">
        <v>1093</v>
      </c>
      <c r="Q16" s="383" t="s">
        <v>693</v>
      </c>
      <c r="R16" s="383" t="s">
        <v>675</v>
      </c>
      <c r="T16" s="203">
        <f>IFERROR(INDEX('Legend and scoring'!$I$4:$I$8,MATCH('F &lt;= 5 years duration ranked'!G8,'Legend and scoring'!$H$4:$H$8,0),1),0)</f>
        <v>3</v>
      </c>
      <c r="U16" s="203">
        <f>IFERROR(INDEX('Legend and scoring'!$I$4:$I$8,MATCH('F &lt;= 5 years duration ranked'!H8,'Legend and scoring'!$H$4:$H$8,0),1),0)</f>
        <v>3</v>
      </c>
      <c r="V16" s="203">
        <f>IFERROR(INDEX('Legend and scoring'!$I$4:$I$8,MATCH('F &lt;= 5 years duration ranked'!I8,'Legend and scoring'!$H$4:$H$8,0),1),0)</f>
        <v>3</v>
      </c>
      <c r="W16" s="203">
        <f>IFERROR(INDEX('Legend and scoring'!$I$19:$I$23,MATCH('F &lt;= 5 years duration ranked'!J8,'Legend and scoring'!$H$19:$H$23,0),1),0)</f>
        <v>1</v>
      </c>
      <c r="X16" s="203">
        <f>IFERROR(INDEX('Legend and scoring'!$I$4:$I$8,MATCH('F &lt;= 5 years duration ranked'!K8,'Legend and scoring'!$H$4:$H$8,0),1),0)</f>
        <v>3</v>
      </c>
      <c r="Y16" s="203">
        <f>IFERROR(INDEX('Legend and scoring'!$I$10:$I$17,MATCH('F &lt;= 5 years duration ranked'!L8,'Legend and scoring'!$H$10:$H$17,0),1),0)</f>
        <v>3</v>
      </c>
      <c r="Z16" s="203">
        <f>IFERROR(INDEX('Legend and scoring'!$I$10:$I$17,MATCH('F &lt;= 5 years duration ranked'!M8,'Legend and scoring'!$H$10:$H$17,0),1),0)</f>
        <v>3</v>
      </c>
      <c r="AA16" s="204">
        <f>IFERROR(INDEX('Legend and scoring'!$I$25:$I$28,MATCH('F &lt;= 5 years duration ranked'!N8,'Legend and scoring'!$H$25:$H$28,0),1),0)</f>
        <v>1.5</v>
      </c>
      <c r="AB16" s="200"/>
      <c r="AC16" s="202">
        <v>5</v>
      </c>
      <c r="AD16" s="200"/>
      <c r="AE16" s="202">
        <f t="shared" si="1"/>
        <v>8</v>
      </c>
      <c r="AF16" s="202">
        <v>20</v>
      </c>
      <c r="AH16" s="203" t="s">
        <v>789</v>
      </c>
    </row>
    <row r="17" spans="1:34" s="197" customFormat="1" ht="39" x14ac:dyDescent="0.75">
      <c r="A17" s="129" t="s">
        <v>952</v>
      </c>
      <c r="B17" s="129" t="s">
        <v>324</v>
      </c>
      <c r="C17" s="383" t="s">
        <v>1148</v>
      </c>
      <c r="D17" s="383" t="s">
        <v>360</v>
      </c>
      <c r="E17" s="383" t="s">
        <v>373</v>
      </c>
      <c r="F17" s="383" t="s">
        <v>374</v>
      </c>
      <c r="G17" s="383" t="s">
        <v>680</v>
      </c>
      <c r="H17" s="383" t="s">
        <v>680</v>
      </c>
      <c r="I17" s="383" t="s">
        <v>675</v>
      </c>
      <c r="J17" s="383" t="s">
        <v>682</v>
      </c>
      <c r="K17" s="383" t="s">
        <v>678</v>
      </c>
      <c r="L17" s="383" t="s">
        <v>678</v>
      </c>
      <c r="M17" s="383" t="s">
        <v>678</v>
      </c>
      <c r="N17" s="383" t="s">
        <v>680</v>
      </c>
      <c r="O17" s="383" t="s">
        <v>690</v>
      </c>
      <c r="P17" s="383" t="s">
        <v>1093</v>
      </c>
      <c r="Q17" s="383" t="s">
        <v>693</v>
      </c>
      <c r="R17" s="383" t="s">
        <v>675</v>
      </c>
      <c r="T17" s="203">
        <f>IFERROR(INDEX('Legend and scoring'!$I$4:$I$8,MATCH('F &lt;= 5 years duration ranked'!G13,'Legend and scoring'!$H$4:$H$8,0),1),0)</f>
        <v>2</v>
      </c>
      <c r="U17" s="203">
        <f>IFERROR(INDEX('Legend and scoring'!$I$4:$I$8,MATCH('F &lt;= 5 years duration ranked'!H13,'Legend and scoring'!$H$4:$H$8,0),1),0)</f>
        <v>1</v>
      </c>
      <c r="V17" s="203">
        <f>IFERROR(INDEX('Legend and scoring'!$I$4:$I$8,MATCH('F &lt;= 5 years duration ranked'!I13,'Legend and scoring'!$H$4:$H$8,0),1),0)</f>
        <v>3</v>
      </c>
      <c r="W17" s="203">
        <f>IFERROR(INDEX('Legend and scoring'!$I$19:$I$23,MATCH('F &lt;= 5 years duration ranked'!J13,'Legend and scoring'!$H$19:$H$23,0),1),0)</f>
        <v>1</v>
      </c>
      <c r="X17" s="203">
        <f>IFERROR(INDEX('Legend and scoring'!$I$4:$I$8,MATCH('F &lt;= 5 years duration ranked'!K13,'Legend and scoring'!$H$4:$H$8,0),1),0)</f>
        <v>3</v>
      </c>
      <c r="Y17" s="203">
        <f>IFERROR(INDEX('Legend and scoring'!$I$10:$I$17,MATCH('F &lt;= 5 years duration ranked'!L13,'Legend and scoring'!$H$10:$H$17,0),1),0)</f>
        <v>2</v>
      </c>
      <c r="Z17" s="203">
        <f>IFERROR(INDEX('Legend and scoring'!$I$10:$I$17,MATCH('F &lt;= 5 years duration ranked'!M13,'Legend and scoring'!$H$10:$H$17,0),1),0)</f>
        <v>2</v>
      </c>
      <c r="AA17" s="204">
        <f>IFERROR(INDEX('Legend and scoring'!$I$25:$I$28,MATCH('F &lt;= 5 years duration ranked'!N13,'Legend and scoring'!$H$25:$H$28,0),1),0)</f>
        <v>1.5</v>
      </c>
      <c r="AB17" s="200"/>
      <c r="AC17" s="202">
        <v>5</v>
      </c>
      <c r="AD17" s="200"/>
      <c r="AE17" s="202">
        <f t="shared" si="1"/>
        <v>8</v>
      </c>
      <c r="AF17" s="202">
        <v>20</v>
      </c>
      <c r="AH17" s="203" t="s">
        <v>789</v>
      </c>
    </row>
    <row r="18" spans="1:34" s="197" customFormat="1" ht="65" x14ac:dyDescent="0.75">
      <c r="A18" s="183">
        <v>30</v>
      </c>
      <c r="B18" s="197" t="s">
        <v>359</v>
      </c>
      <c r="C18" s="383" t="s">
        <v>1350</v>
      </c>
      <c r="D18" s="383" t="s">
        <v>385</v>
      </c>
      <c r="E18" s="383" t="s">
        <v>439</v>
      </c>
      <c r="F18" s="383" t="s">
        <v>1351</v>
      </c>
      <c r="G18" s="383" t="s">
        <v>675</v>
      </c>
      <c r="H18" s="383" t="s">
        <v>682</v>
      </c>
      <c r="I18" s="383" t="s">
        <v>680</v>
      </c>
      <c r="J18" s="383" t="s">
        <v>682</v>
      </c>
      <c r="K18" s="383" t="s">
        <v>675</v>
      </c>
      <c r="L18" s="383" t="s">
        <v>678</v>
      </c>
      <c r="M18" s="383" t="s">
        <v>675</v>
      </c>
      <c r="N18" s="383" t="s">
        <v>680</v>
      </c>
      <c r="O18" s="383" t="s">
        <v>1360</v>
      </c>
      <c r="P18" s="383" t="s">
        <v>1093</v>
      </c>
      <c r="Q18" s="383" t="s">
        <v>693</v>
      </c>
      <c r="R18" s="383" t="s">
        <v>675</v>
      </c>
      <c r="T18" s="203">
        <f>IFERROR(INDEX('Legend and scoring'!$I$4:$I$8,MATCH('F &lt;= 5 years duration ranked'!G28,'Legend and scoring'!$H$4:$H$8,0),1),0)</f>
        <v>1</v>
      </c>
      <c r="U18" s="203">
        <f>IFERROR(INDEX('Legend and scoring'!$I$4:$I$8,MATCH('F &lt;= 5 years duration ranked'!H28,'Legend and scoring'!$H$4:$H$8,0),1),0)</f>
        <v>0</v>
      </c>
      <c r="V18" s="203">
        <f>IFERROR(INDEX('Legend and scoring'!$I$4:$I$8,MATCH('F &lt;= 5 years duration ranked'!I28,'Legend and scoring'!$H$4:$H$8,0),1),0)</f>
        <v>1</v>
      </c>
      <c r="W18" s="203">
        <f>IFERROR(INDEX('Legend and scoring'!$I$19:$I$23,MATCH('F &lt;= 5 years duration ranked'!J28,'Legend and scoring'!$H$19:$H$23,0),1),0)</f>
        <v>0.75</v>
      </c>
      <c r="X18" s="203">
        <f>IFERROR(INDEX('Legend and scoring'!$I$4:$I$8,MATCH('F &lt;= 5 years duration ranked'!K28,'Legend and scoring'!$H$4:$H$8,0),1),0)</f>
        <v>3</v>
      </c>
      <c r="Y18" s="203">
        <f>IFERROR(INDEX('Legend and scoring'!$I$10:$I$17,MATCH('F &lt;= 5 years duration ranked'!L28,'Legend and scoring'!$H$10:$H$17,0),1),0)</f>
        <v>1</v>
      </c>
      <c r="Z18" s="203">
        <f>IFERROR(INDEX('Legend and scoring'!$I$10:$I$17,MATCH('F &lt;= 5 years duration ranked'!M28,'Legend and scoring'!$H$10:$H$17,0),1),0)</f>
        <v>-1</v>
      </c>
      <c r="AA18" s="204">
        <f>IFERROR(INDEX('Legend and scoring'!$I$25:$I$28,MATCH('F &lt;= 5 years duration ranked'!N28,'Legend and scoring'!$H$25:$H$28,0),1),0)</f>
        <v>1</v>
      </c>
      <c r="AB18" s="200"/>
      <c r="AC18" s="202">
        <v>4</v>
      </c>
      <c r="AD18" s="200"/>
      <c r="AE18" s="202">
        <f t="shared" si="1"/>
        <v>12</v>
      </c>
      <c r="AF18" s="202">
        <v>28</v>
      </c>
      <c r="AH18" s="203" t="s">
        <v>789</v>
      </c>
    </row>
    <row r="19" spans="1:34" s="197" customFormat="1" ht="26" x14ac:dyDescent="0.75">
      <c r="A19" s="183">
        <v>29</v>
      </c>
      <c r="B19" s="197" t="s">
        <v>355</v>
      </c>
      <c r="C19" s="383" t="s">
        <v>1175</v>
      </c>
      <c r="D19" s="383" t="s">
        <v>360</v>
      </c>
      <c r="E19" s="383" t="s">
        <v>381</v>
      </c>
      <c r="F19" s="383" t="s">
        <v>382</v>
      </c>
      <c r="G19" s="383" t="s">
        <v>678</v>
      </c>
      <c r="H19" s="383" t="s">
        <v>678</v>
      </c>
      <c r="I19" s="383" t="s">
        <v>682</v>
      </c>
      <c r="J19" s="383" t="s">
        <v>682</v>
      </c>
      <c r="K19" s="383" t="s">
        <v>680</v>
      </c>
      <c r="L19" s="383" t="s">
        <v>680</v>
      </c>
      <c r="M19" s="383" t="s">
        <v>678</v>
      </c>
      <c r="N19" s="383" t="s">
        <v>283</v>
      </c>
      <c r="O19" s="383" t="s">
        <v>690</v>
      </c>
      <c r="P19" s="383" t="s">
        <v>789</v>
      </c>
      <c r="Q19" s="383" t="s">
        <v>693</v>
      </c>
      <c r="R19" s="383" t="s">
        <v>675</v>
      </c>
      <c r="T19" s="203">
        <f>IFERROR(INDEX('Legend and scoring'!$I$4:$I$8,MATCH('F &lt;= 5 years duration ranked'!G15,'Legend and scoring'!$H$4:$H$8,0),1),0)</f>
        <v>2</v>
      </c>
      <c r="U19" s="203">
        <f>IFERROR(INDEX('Legend and scoring'!$I$4:$I$8,MATCH('F &lt;= 5 years duration ranked'!H15,'Legend and scoring'!$H$4:$H$8,0),1),0)</f>
        <v>2</v>
      </c>
      <c r="V19" s="203">
        <f>IFERROR(INDEX('Legend and scoring'!$I$4:$I$8,MATCH('F &lt;= 5 years duration ranked'!I15,'Legend and scoring'!$H$4:$H$8,0),1),0)</f>
        <v>1</v>
      </c>
      <c r="W19" s="203">
        <f>IFERROR(INDEX('Legend and scoring'!$I$19:$I$23,MATCH('F &lt;= 5 years duration ranked'!J15,'Legend and scoring'!$H$19:$H$23,0),1),0)</f>
        <v>1</v>
      </c>
      <c r="X19" s="203">
        <f>IFERROR(INDEX('Legend and scoring'!$I$4:$I$8,MATCH('F &lt;= 5 years duration ranked'!K15,'Legend and scoring'!$H$4:$H$8,0),1),0)</f>
        <v>2</v>
      </c>
      <c r="Y19" s="203">
        <f>IFERROR(INDEX('Legend and scoring'!$I$10:$I$17,MATCH('F &lt;= 5 years duration ranked'!L15,'Legend and scoring'!$H$10:$H$17,0),1),0)</f>
        <v>-1</v>
      </c>
      <c r="Z19" s="203">
        <f>IFERROR(INDEX('Legend and scoring'!$I$10:$I$17,MATCH('F &lt;= 5 years duration ranked'!M15,'Legend and scoring'!$H$10:$H$17,0),1),0)</f>
        <v>1</v>
      </c>
      <c r="AA19" s="204">
        <f>IFERROR(INDEX('Legend and scoring'!$I$25:$I$28,MATCH('F &lt;= 5 years duration ranked'!N15,'Legend and scoring'!$H$25:$H$28,0),1),0)</f>
        <v>1.5</v>
      </c>
      <c r="AB19" s="200"/>
      <c r="AC19" s="202">
        <v>4</v>
      </c>
      <c r="AD19" s="200"/>
      <c r="AE19" s="202">
        <f t="shared" si="1"/>
        <v>12</v>
      </c>
      <c r="AF19" s="202">
        <v>28</v>
      </c>
      <c r="AH19" s="203" t="s">
        <v>789</v>
      </c>
    </row>
    <row r="20" spans="1:34" s="197" customFormat="1" ht="65" x14ac:dyDescent="0.75">
      <c r="A20" s="183">
        <v>31</v>
      </c>
      <c r="B20" s="197" t="s">
        <v>367</v>
      </c>
      <c r="C20" s="383" t="s">
        <v>1211</v>
      </c>
      <c r="D20" s="383" t="s">
        <v>360</v>
      </c>
      <c r="E20" s="383" t="s">
        <v>394</v>
      </c>
      <c r="F20" s="383" t="s">
        <v>1212</v>
      </c>
      <c r="G20" s="383" t="s">
        <v>680</v>
      </c>
      <c r="H20" s="383" t="s">
        <v>680</v>
      </c>
      <c r="I20" s="383" t="s">
        <v>675</v>
      </c>
      <c r="J20" s="383" t="s">
        <v>709</v>
      </c>
      <c r="K20" s="383" t="s">
        <v>680</v>
      </c>
      <c r="L20" s="383" t="s">
        <v>680</v>
      </c>
      <c r="M20" s="383" t="s">
        <v>678</v>
      </c>
      <c r="N20" s="383" t="s">
        <v>682</v>
      </c>
      <c r="O20" s="383" t="s">
        <v>924</v>
      </c>
      <c r="P20" s="383" t="s">
        <v>867</v>
      </c>
      <c r="Q20" s="383" t="s">
        <v>693</v>
      </c>
      <c r="R20" s="383" t="s">
        <v>680</v>
      </c>
      <c r="T20" s="203">
        <f>IFERROR(INDEX('Legend and scoring'!$I$4:$I$8,MATCH('F &lt;= 5 years duration ranked'!G17,'Legend and scoring'!$H$4:$H$8,0),1),0)</f>
        <v>1</v>
      </c>
      <c r="U20" s="203">
        <f>IFERROR(INDEX('Legend and scoring'!$I$4:$I$8,MATCH('F &lt;= 5 years duration ranked'!H17,'Legend and scoring'!$H$4:$H$8,0),1),0)</f>
        <v>1</v>
      </c>
      <c r="V20" s="203">
        <f>IFERROR(INDEX('Legend and scoring'!$I$4:$I$8,MATCH('F &lt;= 5 years duration ranked'!I17,'Legend and scoring'!$H$4:$H$8,0),1),0)</f>
        <v>3</v>
      </c>
      <c r="W20" s="203">
        <f>IFERROR(INDEX('Legend and scoring'!$I$19:$I$23,MATCH('F &lt;= 5 years duration ranked'!J17,'Legend and scoring'!$H$19:$H$23,0),1),0)</f>
        <v>1</v>
      </c>
      <c r="X20" s="203">
        <f>IFERROR(INDEX('Legend and scoring'!$I$4:$I$8,MATCH('F &lt;= 5 years duration ranked'!K17,'Legend and scoring'!$H$4:$H$8,0),1),0)</f>
        <v>2</v>
      </c>
      <c r="Y20" s="203">
        <f>IFERROR(INDEX('Legend and scoring'!$I$10:$I$17,MATCH('F &lt;= 5 years duration ranked'!L17,'Legend and scoring'!$H$10:$H$17,0),1),0)</f>
        <v>2</v>
      </c>
      <c r="Z20" s="203">
        <f>IFERROR(INDEX('Legend and scoring'!$I$10:$I$17,MATCH('F &lt;= 5 years duration ranked'!M17,'Legend and scoring'!$H$10:$H$17,0),1),0)</f>
        <v>2</v>
      </c>
      <c r="AA20" s="204">
        <f>IFERROR(INDEX('Legend and scoring'!$I$25:$I$28,MATCH('F &lt;= 5 years duration ranked'!N17,'Legend and scoring'!$H$25:$H$28,0),1),0)</f>
        <v>1.5</v>
      </c>
      <c r="AB20" s="200"/>
      <c r="AC20" s="202">
        <v>3.75</v>
      </c>
      <c r="AD20" s="200"/>
      <c r="AE20" s="202">
        <f t="shared" si="1"/>
        <v>14</v>
      </c>
      <c r="AF20" s="202">
        <v>30</v>
      </c>
      <c r="AH20" s="203" t="s">
        <v>789</v>
      </c>
    </row>
    <row r="21" spans="1:34" s="197" customFormat="1" ht="52" x14ac:dyDescent="0.75">
      <c r="A21" s="183">
        <v>32</v>
      </c>
      <c r="B21" s="197" t="s">
        <v>372</v>
      </c>
      <c r="C21" s="383" t="s">
        <v>1249</v>
      </c>
      <c r="D21" s="383" t="s">
        <v>368</v>
      </c>
      <c r="E21" s="383" t="s">
        <v>400</v>
      </c>
      <c r="F21" s="383" t="s">
        <v>406</v>
      </c>
      <c r="G21" s="383" t="s">
        <v>675</v>
      </c>
      <c r="H21" s="383" t="s">
        <v>682</v>
      </c>
      <c r="I21" s="383" t="s">
        <v>678</v>
      </c>
      <c r="J21" s="383" t="s">
        <v>709</v>
      </c>
      <c r="K21" s="383" t="s">
        <v>678</v>
      </c>
      <c r="L21" s="383" t="s">
        <v>682</v>
      </c>
      <c r="M21" s="383" t="s">
        <v>682</v>
      </c>
      <c r="N21" s="383" t="s">
        <v>682</v>
      </c>
      <c r="O21" s="383" t="s">
        <v>690</v>
      </c>
      <c r="P21" s="383" t="s">
        <v>867</v>
      </c>
      <c r="Q21" s="383" t="s">
        <v>693</v>
      </c>
      <c r="R21" s="383" t="s">
        <v>680</v>
      </c>
      <c r="T21" s="203">
        <f>IFERROR(INDEX('Legend and scoring'!$I$4:$I$8,MATCH('F &lt;= 5 years duration ranked'!G19,'Legend and scoring'!$H$4:$H$8,0),1),0)</f>
        <v>2</v>
      </c>
      <c r="U21" s="203">
        <f>IFERROR(INDEX('Legend and scoring'!$I$4:$I$8,MATCH('F &lt;= 5 years duration ranked'!H19,'Legend and scoring'!$H$4:$H$8,0),1),0)</f>
        <v>2</v>
      </c>
      <c r="V21" s="203">
        <f>IFERROR(INDEX('Legend and scoring'!$I$4:$I$8,MATCH('F &lt;= 5 years duration ranked'!I19,'Legend and scoring'!$H$4:$H$8,0),1),0)</f>
        <v>0</v>
      </c>
      <c r="W21" s="203">
        <f>IFERROR(INDEX('Legend and scoring'!$I$19:$I$23,MATCH('F &lt;= 5 years duration ranked'!J19,'Legend and scoring'!$H$19:$H$23,0),1),0)</f>
        <v>1</v>
      </c>
      <c r="X21" s="203">
        <f>IFERROR(INDEX('Legend and scoring'!$I$4:$I$8,MATCH('F &lt;= 5 years duration ranked'!K19,'Legend and scoring'!$H$4:$H$8,0),1),0)</f>
        <v>1</v>
      </c>
      <c r="Y21" s="203">
        <f>IFERROR(INDEX('Legend and scoring'!$I$10:$I$17,MATCH('F &lt;= 5 years duration ranked'!L19,'Legend and scoring'!$H$10:$H$17,0),1),0)</f>
        <v>1</v>
      </c>
      <c r="Z21" s="203">
        <f>IFERROR(INDEX('Legend and scoring'!$I$10:$I$17,MATCH('F &lt;= 5 years duration ranked'!M19,'Legend and scoring'!$H$10:$H$17,0),1),0)</f>
        <v>2</v>
      </c>
      <c r="AA21" s="204">
        <f>IFERROR(INDEX('Legend and scoring'!$I$25:$I$28,MATCH('F &lt;= 5 years duration ranked'!N19,'Legend and scoring'!$H$25:$H$28,0),1),0)</f>
        <v>1</v>
      </c>
      <c r="AB21" s="200"/>
      <c r="AC21" s="202">
        <v>3.75</v>
      </c>
      <c r="AD21" s="200"/>
      <c r="AE21" s="202">
        <f t="shared" si="1"/>
        <v>14</v>
      </c>
      <c r="AF21" s="202">
        <v>30</v>
      </c>
      <c r="AH21" s="203" t="s">
        <v>789</v>
      </c>
    </row>
    <row r="22" spans="1:34" s="197" customFormat="1" ht="65" x14ac:dyDescent="0.75">
      <c r="A22" s="183">
        <v>36</v>
      </c>
      <c r="B22" s="153" t="s">
        <v>393</v>
      </c>
      <c r="C22" s="383" t="s">
        <v>1227</v>
      </c>
      <c r="D22" s="383" t="s">
        <v>368</v>
      </c>
      <c r="E22" s="383" t="s">
        <v>394</v>
      </c>
      <c r="F22" s="383" t="s">
        <v>1212</v>
      </c>
      <c r="G22" s="383" t="s">
        <v>680</v>
      </c>
      <c r="H22" s="383" t="s">
        <v>680</v>
      </c>
      <c r="I22" s="383" t="s">
        <v>678</v>
      </c>
      <c r="J22" s="383" t="s">
        <v>709</v>
      </c>
      <c r="K22" s="383" t="s">
        <v>678</v>
      </c>
      <c r="L22" s="383" t="s">
        <v>283</v>
      </c>
      <c r="M22" s="383" t="s">
        <v>678</v>
      </c>
      <c r="N22" s="383" t="s">
        <v>682</v>
      </c>
      <c r="O22" s="383" t="s">
        <v>924</v>
      </c>
      <c r="P22" s="383" t="s">
        <v>867</v>
      </c>
      <c r="Q22" s="383" t="s">
        <v>693</v>
      </c>
      <c r="R22" s="383" t="s">
        <v>680</v>
      </c>
      <c r="T22" s="203">
        <f>IFERROR(INDEX('Legend and scoring'!$I$4:$I$8,MATCH('F &lt;= 5 years duration ranked'!G18,'Legend and scoring'!$H$4:$H$8,0),1),0)</f>
        <v>3</v>
      </c>
      <c r="U22" s="203">
        <f>IFERROR(INDEX('Legend and scoring'!$I$4:$I$8,MATCH('F &lt;= 5 years duration ranked'!H18,'Legend and scoring'!$H$4:$H$8,0),1),0)</f>
        <v>0</v>
      </c>
      <c r="V22" s="203">
        <f>IFERROR(INDEX('Legend and scoring'!$I$4:$I$8,MATCH('F &lt;= 5 years duration ranked'!I18,'Legend and scoring'!$H$4:$H$8,0),1),0)</f>
        <v>1</v>
      </c>
      <c r="W22" s="203">
        <f>IFERROR(INDEX('Legend and scoring'!$I$19:$I$23,MATCH('F &lt;= 5 years duration ranked'!J18,'Legend and scoring'!$H$19:$H$23,0),1),0)</f>
        <v>1</v>
      </c>
      <c r="X22" s="203">
        <f>IFERROR(INDEX('Legend and scoring'!$I$4:$I$8,MATCH('F &lt;= 5 years duration ranked'!K18,'Legend and scoring'!$H$4:$H$8,0),1),0)</f>
        <v>3</v>
      </c>
      <c r="Y22" s="203">
        <f>IFERROR(INDEX('Legend and scoring'!$I$10:$I$17,MATCH('F &lt;= 5 years duration ranked'!L18,'Legend and scoring'!$H$10:$H$17,0),1),0)</f>
        <v>2</v>
      </c>
      <c r="Z22" s="203">
        <f>IFERROR(INDEX('Legend and scoring'!$I$10:$I$17,MATCH('F &lt;= 5 years duration ranked'!M18,'Legend and scoring'!$H$10:$H$17,0),1),0)</f>
        <v>3</v>
      </c>
      <c r="AA22" s="204">
        <f>IFERROR(INDEX('Legend and scoring'!$I$25:$I$28,MATCH('F &lt;= 5 years duration ranked'!N18,'Legend and scoring'!$H$25:$H$28,0),1),0)</f>
        <v>1.5</v>
      </c>
      <c r="AB22" s="200"/>
      <c r="AC22" s="202">
        <v>3</v>
      </c>
      <c r="AD22" s="200"/>
      <c r="AE22" s="202">
        <f t="shared" si="1"/>
        <v>16</v>
      </c>
      <c r="AF22" s="202">
        <v>32</v>
      </c>
      <c r="AH22" s="203" t="s">
        <v>1223</v>
      </c>
    </row>
    <row r="23" spans="1:34" s="197" customFormat="1" ht="39" x14ac:dyDescent="0.75">
      <c r="A23" s="183">
        <v>37</v>
      </c>
      <c r="B23" s="153" t="s">
        <v>398</v>
      </c>
      <c r="C23" s="383" t="s">
        <v>1196</v>
      </c>
      <c r="D23" s="383" t="s">
        <v>385</v>
      </c>
      <c r="E23" s="383" t="s">
        <v>386</v>
      </c>
      <c r="F23" s="383" t="s">
        <v>387</v>
      </c>
      <c r="G23" s="383" t="s">
        <v>675</v>
      </c>
      <c r="H23" s="383" t="s">
        <v>680</v>
      </c>
      <c r="I23" s="383" t="s">
        <v>680</v>
      </c>
      <c r="J23" s="383" t="s">
        <v>935</v>
      </c>
      <c r="K23" s="383" t="s">
        <v>675</v>
      </c>
      <c r="L23" s="383" t="s">
        <v>680</v>
      </c>
      <c r="M23" s="383" t="s">
        <v>678</v>
      </c>
      <c r="N23" s="383" t="s">
        <v>680</v>
      </c>
      <c r="O23" s="383" t="s">
        <v>690</v>
      </c>
      <c r="P23" s="383" t="s">
        <v>867</v>
      </c>
      <c r="Q23" s="383" t="s">
        <v>693</v>
      </c>
      <c r="R23" s="383" t="s">
        <v>680</v>
      </c>
      <c r="T23" s="203">
        <f>IFERROR(INDEX('Legend and scoring'!$I$4:$I$8,MATCH('F &lt;= 5 years duration ranked'!G16,'Legend and scoring'!$H$4:$H$8,0),1),0)</f>
        <v>2</v>
      </c>
      <c r="U23" s="203">
        <f>IFERROR(INDEX('Legend and scoring'!$I$4:$I$8,MATCH('F &lt;= 5 years duration ranked'!H16,'Legend and scoring'!$H$4:$H$8,0),1),0)</f>
        <v>2</v>
      </c>
      <c r="V23" s="203">
        <f>IFERROR(INDEX('Legend and scoring'!$I$4:$I$8,MATCH('F &lt;= 5 years duration ranked'!I16,'Legend and scoring'!$H$4:$H$8,0),1),0)</f>
        <v>1</v>
      </c>
      <c r="W23" s="203">
        <f>IFERROR(INDEX('Legend and scoring'!$I$19:$I$23,MATCH('F &lt;= 5 years duration ranked'!J16,'Legend and scoring'!$H$19:$H$23,0),1),0)</f>
        <v>1</v>
      </c>
      <c r="X23" s="203">
        <f>IFERROR(INDEX('Legend and scoring'!$I$4:$I$8,MATCH('F &lt;= 5 years duration ranked'!K16,'Legend and scoring'!$H$4:$H$8,0),1),0)</f>
        <v>3</v>
      </c>
      <c r="Y23" s="203">
        <f>IFERROR(INDEX('Legend and scoring'!$I$10:$I$17,MATCH('F &lt;= 5 years duration ranked'!L16,'Legend and scoring'!$H$10:$H$17,0),1),0)</f>
        <v>3</v>
      </c>
      <c r="Z23" s="203">
        <f>IFERROR(INDEX('Legend and scoring'!$I$10:$I$17,MATCH('F &lt;= 5 years duration ranked'!M16,'Legend and scoring'!$H$10:$H$17,0),1),0)</f>
        <v>2</v>
      </c>
      <c r="AA23" s="204">
        <f>IFERROR(INDEX('Legend and scoring'!$I$25:$I$28,MATCH('F &lt;= 5 years duration ranked'!N16,'Legend and scoring'!$H$25:$H$28,0),1),0)</f>
        <v>1</v>
      </c>
      <c r="AB23" s="200"/>
      <c r="AC23" s="202">
        <v>2.5</v>
      </c>
      <c r="AD23" s="200"/>
      <c r="AE23" s="202">
        <f t="shared" si="1"/>
        <v>17</v>
      </c>
      <c r="AF23" s="202">
        <v>36</v>
      </c>
      <c r="AH23" s="203" t="s">
        <v>1223</v>
      </c>
    </row>
    <row r="24" spans="1:34" s="197" customFormat="1" ht="117" x14ac:dyDescent="0.75">
      <c r="A24" s="183">
        <v>41</v>
      </c>
      <c r="B24" s="197" t="s">
        <v>413</v>
      </c>
      <c r="C24" s="383" t="s">
        <v>1377</v>
      </c>
      <c r="D24" s="383" t="s">
        <v>385</v>
      </c>
      <c r="E24" s="383" t="s">
        <v>454</v>
      </c>
      <c r="F24" s="383" t="s">
        <v>455</v>
      </c>
      <c r="G24" s="383" t="s">
        <v>678</v>
      </c>
      <c r="H24" s="383" t="s">
        <v>680</v>
      </c>
      <c r="I24" s="383" t="s">
        <v>682</v>
      </c>
      <c r="J24" s="383" t="s">
        <v>709</v>
      </c>
      <c r="K24" s="383" t="s">
        <v>678</v>
      </c>
      <c r="L24" s="383" t="s">
        <v>283</v>
      </c>
      <c r="M24" s="383" t="s">
        <v>678</v>
      </c>
      <c r="N24" s="383" t="s">
        <v>682</v>
      </c>
      <c r="O24" s="383" t="s">
        <v>690</v>
      </c>
      <c r="P24" s="383" t="s">
        <v>867</v>
      </c>
      <c r="Q24" s="383" t="s">
        <v>693</v>
      </c>
      <c r="R24" s="383" t="s">
        <v>678</v>
      </c>
      <c r="T24" s="203">
        <f>IFERROR(INDEX('Legend and scoring'!$I$4:$I$8,MATCH('F &lt;= 5 years duration ranked'!G30,'Legend and scoring'!$H$4:$H$8,0),1),0)</f>
        <v>1</v>
      </c>
      <c r="U24" s="203">
        <f>IFERROR(INDEX('Legend and scoring'!$I$4:$I$8,MATCH('F &lt;= 5 years duration ranked'!H30,'Legend and scoring'!$H$4:$H$8,0),1),0)</f>
        <v>0</v>
      </c>
      <c r="V24" s="203">
        <f>IFERROR(INDEX('Legend and scoring'!$I$4:$I$8,MATCH('F &lt;= 5 years duration ranked'!I30,'Legend and scoring'!$H$4:$H$8,0),1),0)</f>
        <v>1</v>
      </c>
      <c r="W24" s="203">
        <f>IFERROR(INDEX('Legend and scoring'!$I$19:$I$23,MATCH('F &lt;= 5 years duration ranked'!J30,'Legend and scoring'!$H$19:$H$23,0),1),0)</f>
        <v>0.75</v>
      </c>
      <c r="X24" s="203">
        <f>IFERROR(INDEX('Legend and scoring'!$I$4:$I$8,MATCH('F &lt;= 5 years duration ranked'!K30,'Legend and scoring'!$H$4:$H$8,0),1),0)</f>
        <v>3</v>
      </c>
      <c r="Y24" s="203">
        <f>IFERROR(INDEX('Legend and scoring'!$I$10:$I$17,MATCH('F &lt;= 5 years duration ranked'!L30,'Legend and scoring'!$H$10:$H$17,0),1),0)</f>
        <v>-2</v>
      </c>
      <c r="Z24" s="203">
        <f>IFERROR(INDEX('Legend and scoring'!$I$10:$I$17,MATCH('F &lt;= 5 years duration ranked'!M30,'Legend and scoring'!$H$10:$H$17,0),1),0)</f>
        <v>-2</v>
      </c>
      <c r="AA24" s="204">
        <f>IFERROR(INDEX('Legend and scoring'!$I$25:$I$28,MATCH('F &lt;= 5 years duration ranked'!N30,'Legend and scoring'!$H$25:$H$28,0),1),0)</f>
        <v>1</v>
      </c>
      <c r="AB24" s="200"/>
      <c r="AC24" s="202">
        <v>2.25</v>
      </c>
      <c r="AD24" s="200"/>
      <c r="AE24" s="202">
        <f t="shared" si="1"/>
        <v>18</v>
      </c>
      <c r="AF24" s="202">
        <v>37</v>
      </c>
      <c r="AH24" s="203" t="s">
        <v>1223</v>
      </c>
    </row>
    <row r="25" spans="1:34" s="197" customFormat="1" ht="104" x14ac:dyDescent="0.75">
      <c r="A25" s="183">
        <v>43</v>
      </c>
      <c r="B25" s="153" t="s">
        <v>419</v>
      </c>
      <c r="C25" s="383" t="s">
        <v>1269</v>
      </c>
      <c r="D25" s="383" t="s">
        <v>368</v>
      </c>
      <c r="E25" s="383" t="s">
        <v>414</v>
      </c>
      <c r="F25" s="383" t="s">
        <v>409</v>
      </c>
      <c r="G25" s="383" t="s">
        <v>680</v>
      </c>
      <c r="H25" s="383" t="s">
        <v>682</v>
      </c>
      <c r="I25" s="383" t="s">
        <v>680</v>
      </c>
      <c r="J25" s="383" t="s">
        <v>682</v>
      </c>
      <c r="K25" s="383" t="s">
        <v>283</v>
      </c>
      <c r="L25" s="383" t="s">
        <v>680</v>
      </c>
      <c r="M25" s="383" t="s">
        <v>709</v>
      </c>
      <c r="N25" s="383" t="s">
        <v>682</v>
      </c>
      <c r="O25" s="383" t="s">
        <v>690</v>
      </c>
      <c r="P25" s="383" t="s">
        <v>867</v>
      </c>
      <c r="Q25" s="383" t="s">
        <v>693</v>
      </c>
      <c r="R25" s="383" t="s">
        <v>680</v>
      </c>
      <c r="T25" s="203">
        <f>IFERROR(INDEX('Legend and scoring'!$I$4:$I$8,MATCH('F &lt;= 5 years duration ranked'!G21,'Legend and scoring'!$H$4:$H$8,0),1),0)</f>
        <v>3</v>
      </c>
      <c r="U25" s="203">
        <f>IFERROR(INDEX('Legend and scoring'!$I$4:$I$8,MATCH('F &lt;= 5 years duration ranked'!H21,'Legend and scoring'!$H$4:$H$8,0),1),0)</f>
        <v>0</v>
      </c>
      <c r="V25" s="203">
        <f>IFERROR(INDEX('Legend and scoring'!$I$4:$I$8,MATCH('F &lt;= 5 years duration ranked'!I21,'Legend and scoring'!$H$4:$H$8,0),1),0)</f>
        <v>2</v>
      </c>
      <c r="W25" s="203">
        <f>IFERROR(INDEX('Legend and scoring'!$I$19:$I$23,MATCH('F &lt;= 5 years duration ranked'!J21,'Legend and scoring'!$H$19:$H$23,0),1),0)</f>
        <v>0.75</v>
      </c>
      <c r="X25" s="203">
        <f>IFERROR(INDEX('Legend and scoring'!$I$4:$I$8,MATCH('F &lt;= 5 years duration ranked'!K21,'Legend and scoring'!$H$4:$H$8,0),1),0)</f>
        <v>2</v>
      </c>
      <c r="Y25" s="203">
        <f>IFERROR(INDEX('Legend and scoring'!$I$10:$I$17,MATCH('F &lt;= 5 years duration ranked'!L21,'Legend and scoring'!$H$10:$H$17,0),1),0)</f>
        <v>0</v>
      </c>
      <c r="Z25" s="203">
        <f>IFERROR(INDEX('Legend and scoring'!$I$10:$I$17,MATCH('F &lt;= 5 years duration ranked'!M21,'Legend and scoring'!$H$10:$H$17,0),1),0)</f>
        <v>0</v>
      </c>
      <c r="AA25" s="204">
        <f>IFERROR(INDEX('Legend and scoring'!$I$25:$I$28,MATCH('F &lt;= 5 years duration ranked'!N21,'Legend and scoring'!$H$25:$H$28,0),1),0)</f>
        <v>1</v>
      </c>
      <c r="AB25" s="200"/>
      <c r="AC25" s="202">
        <v>2</v>
      </c>
      <c r="AD25" s="200"/>
      <c r="AE25" s="202">
        <f t="shared" si="1"/>
        <v>19</v>
      </c>
      <c r="AF25" s="202">
        <v>40</v>
      </c>
      <c r="AH25" s="203" t="s">
        <v>1223</v>
      </c>
    </row>
    <row r="26" spans="1:34" s="197" customFormat="1" ht="117" x14ac:dyDescent="0.75">
      <c r="A26" s="129" t="s">
        <v>1311</v>
      </c>
      <c r="B26" s="129" t="s">
        <v>423</v>
      </c>
      <c r="C26" s="383" t="s">
        <v>1406</v>
      </c>
      <c r="D26" s="383" t="s">
        <v>385</v>
      </c>
      <c r="E26" s="383" t="s">
        <v>484</v>
      </c>
      <c r="F26" s="383" t="s">
        <v>485</v>
      </c>
      <c r="G26" s="383" t="s">
        <v>680</v>
      </c>
      <c r="H26" s="383" t="s">
        <v>678</v>
      </c>
      <c r="I26" s="383" t="s">
        <v>680</v>
      </c>
      <c r="J26" s="383" t="s">
        <v>935</v>
      </c>
      <c r="K26" s="383" t="s">
        <v>680</v>
      </c>
      <c r="L26" s="383" t="s">
        <v>680</v>
      </c>
      <c r="M26" s="383" t="s">
        <v>678</v>
      </c>
      <c r="N26" s="383" t="s">
        <v>682</v>
      </c>
      <c r="O26" s="383" t="s">
        <v>690</v>
      </c>
      <c r="P26" s="383" t="s">
        <v>867</v>
      </c>
      <c r="Q26" s="383" t="s">
        <v>693</v>
      </c>
      <c r="R26" s="383" t="s">
        <v>680</v>
      </c>
      <c r="T26" s="203">
        <f>IFERROR(INDEX('Legend and scoring'!$I$4:$I$8,MATCH('F &lt;= 5 years duration ranked'!G31,'Legend and scoring'!$H$4:$H$8,0),1),0)</f>
        <v>1</v>
      </c>
      <c r="U26" s="203">
        <f>IFERROR(INDEX('Legend and scoring'!$I$4:$I$8,MATCH('F &lt;= 5 years duration ranked'!H31,'Legend and scoring'!$H$4:$H$8,0),1),0)</f>
        <v>0</v>
      </c>
      <c r="V26" s="203">
        <f>IFERROR(INDEX('Legend and scoring'!$I$4:$I$8,MATCH('F &lt;= 5 years duration ranked'!I31,'Legend and scoring'!$H$4:$H$8,0),1),0)</f>
        <v>0</v>
      </c>
      <c r="W26" s="203">
        <f>IFERROR(INDEX('Legend and scoring'!$I$19:$I$23,MATCH('F &lt;= 5 years duration ranked'!J31,'Legend and scoring'!$H$19:$H$23,0),1),0)</f>
        <v>1</v>
      </c>
      <c r="X26" s="203">
        <f>IFERROR(INDEX('Legend and scoring'!$I$4:$I$8,MATCH('F &lt;= 5 years duration ranked'!K31,'Legend and scoring'!$H$4:$H$8,0),1),0)</f>
        <v>3</v>
      </c>
      <c r="Y26" s="203">
        <f>IFERROR(INDEX('Legend and scoring'!$I$10:$I$17,MATCH('F &lt;= 5 years duration ranked'!L31,'Legend and scoring'!$H$10:$H$17,0),1),0)</f>
        <v>0</v>
      </c>
      <c r="Z26" s="203">
        <f>IFERROR(INDEX('Legend and scoring'!$I$10:$I$17,MATCH('F &lt;= 5 years duration ranked'!M31,'Legend and scoring'!$H$10:$H$17,0),1),0)</f>
        <v>-1</v>
      </c>
      <c r="AA26" s="204">
        <f>IFERROR(INDEX('Legend and scoring'!$I$25:$I$28,MATCH('F &lt;= 5 years duration ranked'!N31,'Legend and scoring'!$H$25:$H$28,0),1),0)</f>
        <v>1.5</v>
      </c>
      <c r="AB26" s="200"/>
      <c r="AC26" s="202">
        <v>2</v>
      </c>
      <c r="AD26" s="200"/>
      <c r="AE26" s="202">
        <f t="shared" si="1"/>
        <v>19</v>
      </c>
      <c r="AF26" s="202">
        <v>40</v>
      </c>
      <c r="AH26" s="203" t="s">
        <v>1223</v>
      </c>
    </row>
    <row r="27" spans="1:34" s="197" customFormat="1" ht="104" x14ac:dyDescent="0.75">
      <c r="A27" s="183">
        <v>44</v>
      </c>
      <c r="B27" s="153" t="s">
        <v>428</v>
      </c>
      <c r="C27" s="383" t="s">
        <v>1255</v>
      </c>
      <c r="D27" s="383" t="s">
        <v>360</v>
      </c>
      <c r="E27" s="383" t="s">
        <v>408</v>
      </c>
      <c r="F27" s="383" t="s">
        <v>409</v>
      </c>
      <c r="G27" s="383" t="s">
        <v>680</v>
      </c>
      <c r="H27" s="383" t="s">
        <v>682</v>
      </c>
      <c r="I27" s="383" t="s">
        <v>680</v>
      </c>
      <c r="J27" s="383" t="s">
        <v>709</v>
      </c>
      <c r="K27" s="383" t="s">
        <v>283</v>
      </c>
      <c r="L27" s="383" t="s">
        <v>680</v>
      </c>
      <c r="M27" s="383" t="s">
        <v>709</v>
      </c>
      <c r="N27" s="383" t="s">
        <v>682</v>
      </c>
      <c r="O27" s="383" t="s">
        <v>690</v>
      </c>
      <c r="P27" s="383" t="s">
        <v>867</v>
      </c>
      <c r="Q27" s="383" t="s">
        <v>693</v>
      </c>
      <c r="R27" s="383" t="s">
        <v>680</v>
      </c>
      <c r="T27" s="203">
        <f>IFERROR(INDEX('Legend and scoring'!$I$4:$I$8,MATCH('F &lt;= 5 years duration ranked'!G20,'Legend and scoring'!$H$4:$H$8,0),1),0)</f>
        <v>1</v>
      </c>
      <c r="U27" s="203">
        <f>IFERROR(INDEX('Legend and scoring'!$I$4:$I$8,MATCH('F &lt;= 5 years duration ranked'!H20,'Legend and scoring'!$H$4:$H$8,0),1),0)</f>
        <v>1</v>
      </c>
      <c r="V27" s="203">
        <f>IFERROR(INDEX('Legend and scoring'!$I$4:$I$8,MATCH('F &lt;= 5 years duration ranked'!I20,'Legend and scoring'!$H$4:$H$8,0),1),0)</f>
        <v>3</v>
      </c>
      <c r="W27" s="203">
        <f>IFERROR(INDEX('Legend and scoring'!$I$19:$I$23,MATCH('F &lt;= 5 years duration ranked'!J20,'Legend and scoring'!$H$19:$H$23,0),1),0)</f>
        <v>0.75</v>
      </c>
      <c r="X27" s="203">
        <f>IFERROR(INDEX('Legend and scoring'!$I$4:$I$8,MATCH('F &lt;= 5 years duration ranked'!K20,'Legend and scoring'!$H$4:$H$8,0),1),0)</f>
        <v>1</v>
      </c>
      <c r="Y27" s="203">
        <f>IFERROR(INDEX('Legend and scoring'!$I$10:$I$17,MATCH('F &lt;= 5 years duration ranked'!L20,'Legend and scoring'!$H$10:$H$17,0),1),0)</f>
        <v>1</v>
      </c>
      <c r="Z27" s="203">
        <f>IFERROR(INDEX('Legend and scoring'!$I$10:$I$17,MATCH('F &lt;= 5 years duration ranked'!M20,'Legend and scoring'!$H$10:$H$17,0),1),0)</f>
        <v>2</v>
      </c>
      <c r="AA27" s="204">
        <f>IFERROR(INDEX('Legend and scoring'!$I$25:$I$28,MATCH('F &lt;= 5 years duration ranked'!N20,'Legend and scoring'!$H$25:$H$28,0),1),0)</f>
        <v>1</v>
      </c>
      <c r="AB27" s="200"/>
      <c r="AC27" s="202">
        <v>1.5</v>
      </c>
      <c r="AD27" s="200"/>
      <c r="AE27" s="202">
        <f t="shared" si="1"/>
        <v>21</v>
      </c>
      <c r="AF27" s="202">
        <v>44</v>
      </c>
      <c r="AH27" s="203" t="s">
        <v>1223</v>
      </c>
    </row>
    <row r="28" spans="1:34" s="197" customFormat="1" ht="78" x14ac:dyDescent="0.75">
      <c r="A28" s="183">
        <v>45</v>
      </c>
      <c r="B28" s="197" t="s">
        <v>433</v>
      </c>
      <c r="C28" s="383" t="s">
        <v>1312</v>
      </c>
      <c r="D28" s="383" t="s">
        <v>360</v>
      </c>
      <c r="E28" s="383" t="s">
        <v>424</v>
      </c>
      <c r="F28" s="383" t="s">
        <v>425</v>
      </c>
      <c r="G28" s="383" t="s">
        <v>680</v>
      </c>
      <c r="H28" s="383" t="s">
        <v>682</v>
      </c>
      <c r="I28" s="383" t="s">
        <v>680</v>
      </c>
      <c r="J28" s="383" t="s">
        <v>709</v>
      </c>
      <c r="K28" s="383" t="s">
        <v>675</v>
      </c>
      <c r="L28" s="383" t="s">
        <v>680</v>
      </c>
      <c r="M28" s="383" t="s">
        <v>283</v>
      </c>
      <c r="N28" s="383" t="s">
        <v>682</v>
      </c>
      <c r="O28" s="383" t="s">
        <v>924</v>
      </c>
      <c r="P28" s="383" t="s">
        <v>1093</v>
      </c>
      <c r="Q28" s="383" t="s">
        <v>693</v>
      </c>
      <c r="R28" s="383" t="s">
        <v>675</v>
      </c>
      <c r="T28" s="203">
        <f>IFERROR(INDEX('Legend and scoring'!$I$4:$I$8,MATCH('F &lt;= 5 years duration ranked'!G25,'Legend and scoring'!$H$4:$H$8,0),1),0)</f>
        <v>1</v>
      </c>
      <c r="U28" s="203">
        <f>IFERROR(INDEX('Legend and scoring'!$I$4:$I$8,MATCH('F &lt;= 5 years duration ranked'!H25,'Legend and scoring'!$H$4:$H$8,0),1),0)</f>
        <v>0</v>
      </c>
      <c r="V28" s="203">
        <f>IFERROR(INDEX('Legend and scoring'!$I$4:$I$8,MATCH('F &lt;= 5 years duration ranked'!I25,'Legend and scoring'!$H$4:$H$8,0),1),0)</f>
        <v>1</v>
      </c>
      <c r="W28" s="203">
        <f>IFERROR(INDEX('Legend and scoring'!$I$19:$I$23,MATCH('F &lt;= 5 years duration ranked'!J25,'Legend and scoring'!$H$19:$H$23,0),1),0)</f>
        <v>1</v>
      </c>
      <c r="X28" s="203">
        <f>IFERROR(INDEX('Legend and scoring'!$I$4:$I$8,MATCH('F &lt;= 5 years duration ranked'!K25,'Legend and scoring'!$H$4:$H$8,0),1),0)</f>
        <v>0</v>
      </c>
      <c r="Y28" s="203">
        <f>IFERROR(INDEX('Legend and scoring'!$I$10:$I$17,MATCH('F &lt;= 5 years duration ranked'!L25,'Legend and scoring'!$H$10:$H$17,0),1),0)</f>
        <v>1</v>
      </c>
      <c r="Z28" s="203">
        <f>IFERROR(INDEX('Legend and scoring'!$I$10:$I$17,MATCH('F &lt;= 5 years duration ranked'!M25,'Legend and scoring'!$H$10:$H$17,0),1),0)</f>
        <v>-1</v>
      </c>
      <c r="AA28" s="204">
        <f>IFERROR(INDEX('Legend and scoring'!$I$25:$I$28,MATCH('F &lt;= 5 years duration ranked'!N25,'Legend and scoring'!$H$25:$H$28,0),1),0)</f>
        <v>1</v>
      </c>
      <c r="AB28" s="200"/>
      <c r="AC28" s="202">
        <v>1.5</v>
      </c>
      <c r="AD28" s="200"/>
      <c r="AE28" s="202">
        <f t="shared" si="1"/>
        <v>21</v>
      </c>
      <c r="AF28" s="202">
        <v>44</v>
      </c>
      <c r="AH28" s="203" t="s">
        <v>1223</v>
      </c>
    </row>
    <row r="29" spans="1:34" s="197" customFormat="1" ht="65" x14ac:dyDescent="0.75">
      <c r="A29" s="183">
        <v>46</v>
      </c>
      <c r="B29" s="197" t="s">
        <v>438</v>
      </c>
      <c r="C29" s="383" t="s">
        <v>1326</v>
      </c>
      <c r="D29" s="383" t="s">
        <v>349</v>
      </c>
      <c r="E29" s="383" t="s">
        <v>429</v>
      </c>
      <c r="F29" s="383" t="s">
        <v>430</v>
      </c>
      <c r="G29" s="383" t="s">
        <v>680</v>
      </c>
      <c r="H29" s="383" t="s">
        <v>682</v>
      </c>
      <c r="I29" s="383" t="s">
        <v>680</v>
      </c>
      <c r="J29" s="383" t="s">
        <v>709</v>
      </c>
      <c r="K29" s="383" t="s">
        <v>675</v>
      </c>
      <c r="L29" s="383" t="s">
        <v>680</v>
      </c>
      <c r="M29" s="383" t="s">
        <v>709</v>
      </c>
      <c r="N29" s="383" t="s">
        <v>709</v>
      </c>
      <c r="O29" s="383" t="s">
        <v>924</v>
      </c>
      <c r="P29" s="383" t="s">
        <v>867</v>
      </c>
      <c r="Q29" s="383" t="s">
        <v>693</v>
      </c>
      <c r="R29" s="383" t="s">
        <v>678</v>
      </c>
      <c r="T29" s="203">
        <f>IFERROR(INDEX('Legend and scoring'!$I$4:$I$8,MATCH('F &lt;= 5 years duration ranked'!G26,'Legend and scoring'!$H$4:$H$8,0),1),0)</f>
        <v>1</v>
      </c>
      <c r="U29" s="203">
        <f>IFERROR(INDEX('Legend and scoring'!$I$4:$I$8,MATCH('F &lt;= 5 years duration ranked'!H26,'Legend and scoring'!$H$4:$H$8,0),1),0)</f>
        <v>2</v>
      </c>
      <c r="V29" s="203">
        <f>IFERROR(INDEX('Legend and scoring'!$I$4:$I$8,MATCH('F &lt;= 5 years duration ranked'!I26,'Legend and scoring'!$H$4:$H$8,0),1),0)</f>
        <v>1</v>
      </c>
      <c r="W29" s="203">
        <f>IFERROR(INDEX('Legend and scoring'!$I$19:$I$23,MATCH('F &lt;= 5 years duration ranked'!J26,'Legend and scoring'!$H$19:$H$23,0),1),0)</f>
        <v>0.5</v>
      </c>
      <c r="X29" s="203">
        <f>IFERROR(INDEX('Legend and scoring'!$I$4:$I$8,MATCH('F &lt;= 5 years duration ranked'!K26,'Legend and scoring'!$H$4:$H$8,0),1),0)</f>
        <v>1</v>
      </c>
      <c r="Y29" s="203">
        <f>IFERROR(INDEX('Legend and scoring'!$I$10:$I$17,MATCH('F &lt;= 5 years duration ranked'!L26,'Legend and scoring'!$H$10:$H$17,0),1),0)</f>
        <v>1</v>
      </c>
      <c r="Z29" s="203">
        <f>IFERROR(INDEX('Legend and scoring'!$I$10:$I$17,MATCH('F &lt;= 5 years duration ranked'!M26,'Legend and scoring'!$H$10:$H$17,0),1),0)</f>
        <v>2</v>
      </c>
      <c r="AA29" s="204">
        <f>IFERROR(INDEX('Legend and scoring'!$I$25:$I$28,MATCH('F &lt;= 5 years duration ranked'!N26,'Legend and scoring'!$H$25:$H$28,0),1),0)</f>
        <v>1</v>
      </c>
      <c r="AB29" s="200"/>
      <c r="AC29" s="202">
        <v>1.5</v>
      </c>
      <c r="AD29" s="200"/>
      <c r="AE29" s="202">
        <f t="shared" si="1"/>
        <v>21</v>
      </c>
      <c r="AF29" s="202">
        <v>44</v>
      </c>
      <c r="AH29" s="203" t="s">
        <v>1223</v>
      </c>
    </row>
    <row r="30" spans="1:34" s="197" customFormat="1" ht="39" x14ac:dyDescent="0.75">
      <c r="A30" s="129" t="s">
        <v>1272</v>
      </c>
      <c r="B30" s="129" t="s">
        <v>503</v>
      </c>
      <c r="C30" s="383" t="s">
        <v>1338</v>
      </c>
      <c r="D30" s="383" t="s">
        <v>349</v>
      </c>
      <c r="E30" s="383" t="s">
        <v>434</v>
      </c>
      <c r="F30" s="383" t="s">
        <v>435</v>
      </c>
      <c r="G30" s="383" t="s">
        <v>680</v>
      </c>
      <c r="H30" s="383" t="s">
        <v>682</v>
      </c>
      <c r="I30" s="383" t="s">
        <v>680</v>
      </c>
      <c r="J30" s="383" t="s">
        <v>709</v>
      </c>
      <c r="K30" s="383" t="s">
        <v>675</v>
      </c>
      <c r="L30" s="383" t="s">
        <v>935</v>
      </c>
      <c r="M30" s="383" t="s">
        <v>935</v>
      </c>
      <c r="N30" s="383" t="s">
        <v>682</v>
      </c>
      <c r="O30" s="383" t="s">
        <v>924</v>
      </c>
      <c r="P30" s="383" t="s">
        <v>867</v>
      </c>
      <c r="Q30" s="383" t="s">
        <v>693</v>
      </c>
      <c r="R30" s="383" t="s">
        <v>709</v>
      </c>
      <c r="T30" s="203">
        <f>IFERROR(INDEX('Legend and scoring'!$I$4:$I$8,MATCH('F &lt;= 5 years duration ranked'!G27,'Legend and scoring'!$H$4:$H$8,0),1),0)</f>
        <v>1</v>
      </c>
      <c r="U30" s="203">
        <f>IFERROR(INDEX('Legend and scoring'!$I$4:$I$8,MATCH('F &lt;= 5 years duration ranked'!H27,'Legend and scoring'!$H$4:$H$8,0),1),0)</f>
        <v>0</v>
      </c>
      <c r="V30" s="203">
        <f>IFERROR(INDEX('Legend and scoring'!$I$4:$I$8,MATCH('F &lt;= 5 years duration ranked'!I27,'Legend and scoring'!$H$4:$H$8,0),1),0)</f>
        <v>1</v>
      </c>
      <c r="W30" s="203">
        <f>IFERROR(INDEX('Legend and scoring'!$I$19:$I$23,MATCH('F &lt;= 5 years duration ranked'!J27,'Legend and scoring'!$H$19:$H$23,0),1),0)</f>
        <v>0.75</v>
      </c>
      <c r="X30" s="203">
        <f>IFERROR(INDEX('Legend and scoring'!$I$4:$I$8,MATCH('F &lt;= 5 years duration ranked'!K27,'Legend and scoring'!$H$4:$H$8,0),1),0)</f>
        <v>0</v>
      </c>
      <c r="Y30" s="203">
        <f>IFERROR(INDEX('Legend and scoring'!$I$10:$I$17,MATCH('F &lt;= 5 years duration ranked'!L27,'Legend and scoring'!$H$10:$H$17,0),1),0)</f>
        <v>1</v>
      </c>
      <c r="Z30" s="203">
        <f>IFERROR(INDEX('Legend and scoring'!$I$10:$I$17,MATCH('F &lt;= 5 years duration ranked'!M27,'Legend and scoring'!$H$10:$H$17,0),1),0)</f>
        <v>-1</v>
      </c>
      <c r="AA30" s="204">
        <f>IFERROR(INDEX('Legend and scoring'!$I$25:$I$28,MATCH('F &lt;= 5 years duration ranked'!N27,'Legend and scoring'!$H$25:$H$28,0),1),0)</f>
        <v>1</v>
      </c>
      <c r="AB30" s="200"/>
      <c r="AC30" s="202">
        <v>1.5</v>
      </c>
      <c r="AD30" s="200"/>
      <c r="AE30" s="202">
        <f t="shared" si="1"/>
        <v>21</v>
      </c>
      <c r="AF30" s="202">
        <v>44</v>
      </c>
      <c r="AH30" s="203" t="s">
        <v>1223</v>
      </c>
    </row>
    <row r="31" spans="1:34" s="197" customFormat="1" ht="39" x14ac:dyDescent="0.75">
      <c r="A31" s="183">
        <v>49</v>
      </c>
      <c r="B31" s="197" t="s">
        <v>483</v>
      </c>
      <c r="C31" s="383" t="s">
        <v>1297</v>
      </c>
      <c r="D31" s="383" t="s">
        <v>349</v>
      </c>
      <c r="E31" s="383" t="s">
        <v>420</v>
      </c>
      <c r="F31" s="383" t="s">
        <v>421</v>
      </c>
      <c r="G31" s="383" t="s">
        <v>680</v>
      </c>
      <c r="H31" s="383" t="s">
        <v>682</v>
      </c>
      <c r="I31" s="383" t="s">
        <v>682</v>
      </c>
      <c r="J31" s="383" t="s">
        <v>682</v>
      </c>
      <c r="K31" s="383" t="s">
        <v>675</v>
      </c>
      <c r="L31" s="383" t="s">
        <v>682</v>
      </c>
      <c r="M31" s="383" t="s">
        <v>709</v>
      </c>
      <c r="N31" s="383" t="s">
        <v>680</v>
      </c>
      <c r="O31" s="383" t="s">
        <v>924</v>
      </c>
      <c r="P31" s="383" t="s">
        <v>867</v>
      </c>
      <c r="Q31" s="383" t="s">
        <v>693</v>
      </c>
      <c r="R31" s="383" t="s">
        <v>680</v>
      </c>
      <c r="T31" s="203">
        <f>IFERROR(INDEX('Legend and scoring'!$I$4:$I$8,MATCH('F &lt;= 5 years duration ranked'!G24,'Legend and scoring'!$H$4:$H$8,0),1),0)</f>
        <v>2</v>
      </c>
      <c r="U31" s="203">
        <f>IFERROR(INDEX('Legend and scoring'!$I$4:$I$8,MATCH('F &lt;= 5 years duration ranked'!H24,'Legend and scoring'!$H$4:$H$8,0),1),0)</f>
        <v>1</v>
      </c>
      <c r="V31" s="203">
        <f>IFERROR(INDEX('Legend and scoring'!$I$4:$I$8,MATCH('F &lt;= 5 years duration ranked'!I24,'Legend and scoring'!$H$4:$H$8,0),1),0)</f>
        <v>0</v>
      </c>
      <c r="W31" s="203">
        <f>IFERROR(INDEX('Legend and scoring'!$I$19:$I$23,MATCH('F &lt;= 5 years duration ranked'!J24,'Legend and scoring'!$H$19:$H$23,0),1),0)</f>
        <v>0.75</v>
      </c>
      <c r="X31" s="203">
        <f>IFERROR(INDEX('Legend and scoring'!$I$4:$I$8,MATCH('F &lt;= 5 years duration ranked'!K24,'Legend and scoring'!$H$4:$H$8,0),1),0)</f>
        <v>2</v>
      </c>
      <c r="Y31" s="203">
        <f>IFERROR(INDEX('Legend and scoring'!$I$10:$I$17,MATCH('F &lt;= 5 years duration ranked'!L24,'Legend and scoring'!$H$10:$H$17,0),1),0)</f>
        <v>-1</v>
      </c>
      <c r="Z31" s="203">
        <f>IFERROR(INDEX('Legend and scoring'!$I$10:$I$17,MATCH('F &lt;= 5 years duration ranked'!M24,'Legend and scoring'!$H$10:$H$17,0),1),0)</f>
        <v>2</v>
      </c>
      <c r="AA31" s="204">
        <f>IFERROR(INDEX('Legend and scoring'!$I$25:$I$28,MATCH('F &lt;= 5 years duration ranked'!N24,'Legend and scoring'!$H$25:$H$28,0),1),0)</f>
        <v>1</v>
      </c>
      <c r="AB31" s="200"/>
      <c r="AC31" s="202">
        <v>1</v>
      </c>
      <c r="AD31" s="200"/>
      <c r="AE31" s="202">
        <f t="shared" si="1"/>
        <v>25</v>
      </c>
      <c r="AF31" s="202">
        <v>48</v>
      </c>
      <c r="AH31" s="203" t="s">
        <v>1223</v>
      </c>
    </row>
    <row r="32" spans="1:34" s="197" customFormat="1" ht="65" x14ac:dyDescent="0.75">
      <c r="A32" s="183">
        <v>50</v>
      </c>
      <c r="B32" s="197" t="s">
        <v>497</v>
      </c>
      <c r="C32" s="383" t="s">
        <v>1422</v>
      </c>
      <c r="D32" s="383" t="s">
        <v>385</v>
      </c>
      <c r="E32" s="383" t="s">
        <v>498</v>
      </c>
      <c r="F32" s="383" t="s">
        <v>499</v>
      </c>
      <c r="G32" s="383" t="s">
        <v>682</v>
      </c>
      <c r="H32" s="383" t="s">
        <v>283</v>
      </c>
      <c r="I32" s="383" t="s">
        <v>680</v>
      </c>
      <c r="J32" s="383" t="s">
        <v>709</v>
      </c>
      <c r="K32" s="383" t="s">
        <v>680</v>
      </c>
      <c r="L32" s="383" t="s">
        <v>680</v>
      </c>
      <c r="M32" s="383" t="s">
        <v>680</v>
      </c>
      <c r="N32" s="383" t="s">
        <v>709</v>
      </c>
      <c r="O32" s="383" t="s">
        <v>924</v>
      </c>
      <c r="P32" s="383" t="s">
        <v>867</v>
      </c>
      <c r="Q32" s="383" t="s">
        <v>693</v>
      </c>
      <c r="R32" s="383" t="s">
        <v>680</v>
      </c>
      <c r="T32" s="203">
        <f>IFERROR(INDEX('Legend and scoring'!$I$4:$I$8,MATCH('F &lt;= 5 years duration ranked'!G32,'Legend and scoring'!$H$4:$H$8,0),1),0)</f>
        <v>0</v>
      </c>
      <c r="U32" s="203">
        <f>IFERROR(INDEX('Legend and scoring'!$I$4:$I$8,MATCH('F &lt;= 5 years duration ranked'!H32,'Legend and scoring'!$H$4:$H$8,0),1),0)</f>
        <v>0</v>
      </c>
      <c r="V32" s="203">
        <f>IFERROR(INDEX('Legend and scoring'!$I$4:$I$8,MATCH('F &lt;= 5 years duration ranked'!I32,'Legend and scoring'!$H$4:$H$8,0),1),0)</f>
        <v>1</v>
      </c>
      <c r="W32" s="203">
        <f>IFERROR(INDEX('Legend and scoring'!$I$19:$I$23,MATCH('F &lt;= 5 years duration ranked'!J32,'Legend and scoring'!$H$19:$H$23,0),1),0)</f>
        <v>0.75</v>
      </c>
      <c r="X32" s="203">
        <f>IFERROR(INDEX('Legend and scoring'!$I$4:$I$8,MATCH('F &lt;= 5 years duration ranked'!K32,'Legend and scoring'!$H$4:$H$8,0),1),0)</f>
        <v>1</v>
      </c>
      <c r="Y32" s="203">
        <f>IFERROR(INDEX('Legend and scoring'!$I$10:$I$17,MATCH('F &lt;= 5 years duration ranked'!L32,'Legend and scoring'!$H$10:$H$17,0),1),0)</f>
        <v>1</v>
      </c>
      <c r="Z32" s="203">
        <f>IFERROR(INDEX('Legend and scoring'!$I$10:$I$17,MATCH('F &lt;= 5 years duration ranked'!M32,'Legend and scoring'!$H$10:$H$17,0),1),0)</f>
        <v>1</v>
      </c>
      <c r="AA32" s="204">
        <f>IFERROR(INDEX('Legend and scoring'!$I$25:$I$28,MATCH('F &lt;= 5 years duration ranked'!N32,'Legend and scoring'!$H$25:$H$28,0),1),0)</f>
        <v>0.5</v>
      </c>
      <c r="AB32" s="200"/>
      <c r="AC32" s="202">
        <v>0.75</v>
      </c>
      <c r="AD32" s="200"/>
      <c r="AE32" s="202">
        <f t="shared" si="1"/>
        <v>26</v>
      </c>
      <c r="AF32" s="202">
        <v>50</v>
      </c>
      <c r="AH32" s="203" t="s">
        <v>1223</v>
      </c>
    </row>
    <row r="33" spans="1:34" s="197" customFormat="1" ht="39" x14ac:dyDescent="0.75">
      <c r="A33" s="129" t="s">
        <v>1272</v>
      </c>
      <c r="B33" s="129" t="s">
        <v>505</v>
      </c>
      <c r="C33" s="383" t="s">
        <v>1273</v>
      </c>
      <c r="D33" s="383" t="s">
        <v>385</v>
      </c>
      <c r="E33" s="383" t="s">
        <v>515</v>
      </c>
      <c r="F33" s="383" t="s">
        <v>516</v>
      </c>
      <c r="G33" s="383" t="s">
        <v>682</v>
      </c>
      <c r="H33" s="383" t="s">
        <v>682</v>
      </c>
      <c r="I33" s="383" t="s">
        <v>682</v>
      </c>
      <c r="J33" s="383" t="s">
        <v>682</v>
      </c>
      <c r="K33" s="383" t="s">
        <v>675</v>
      </c>
      <c r="L33" s="383" t="s">
        <v>675</v>
      </c>
      <c r="M33" s="383" t="s">
        <v>682</v>
      </c>
      <c r="N33" s="383" t="s">
        <v>283</v>
      </c>
      <c r="O33" s="383" t="s">
        <v>924</v>
      </c>
      <c r="P33" s="383" t="s">
        <v>867</v>
      </c>
      <c r="Q33" s="383" t="s">
        <v>693</v>
      </c>
      <c r="R33" s="383" t="s">
        <v>680</v>
      </c>
      <c r="T33" s="203">
        <f>IFERROR(INDEX('Legend and scoring'!$I$4:$I$8,MATCH('F &lt;= 5 years duration ranked'!G22,'Legend and scoring'!$H$4:$H$8,0),1),0)</f>
        <v>1</v>
      </c>
      <c r="U33" s="203">
        <f>IFERROR(INDEX('Legend and scoring'!$I$4:$I$8,MATCH('F &lt;= 5 years duration ranked'!H22,'Legend and scoring'!$H$4:$H$8,0),1),0)</f>
        <v>1</v>
      </c>
      <c r="V33" s="203">
        <f>IFERROR(INDEX('Legend and scoring'!$I$4:$I$8,MATCH('F &lt;= 5 years duration ranked'!I22,'Legend and scoring'!$H$4:$H$8,0),1),0)</f>
        <v>2</v>
      </c>
      <c r="W33" s="203">
        <f>IFERROR(INDEX('Legend and scoring'!$I$19:$I$23,MATCH('F &lt;= 5 years duration ranked'!J22,'Legend and scoring'!$H$19:$H$23,0),1),0)</f>
        <v>0.75</v>
      </c>
      <c r="X33" s="203">
        <f>IFERROR(INDEX('Legend and scoring'!$I$4:$I$8,MATCH('F &lt;= 5 years duration ranked'!K22,'Legend and scoring'!$H$4:$H$8,0),1),0)</f>
        <v>2</v>
      </c>
      <c r="Y33" s="203">
        <f>IFERROR(INDEX('Legend and scoring'!$I$10:$I$17,MATCH('F &lt;= 5 years duration ranked'!L22,'Legend and scoring'!$H$10:$H$17,0),1),0)</f>
        <v>-1</v>
      </c>
      <c r="Z33" s="203">
        <f>IFERROR(INDEX('Legend and scoring'!$I$10:$I$17,MATCH('F &lt;= 5 years duration ranked'!M22,'Legend and scoring'!$H$10:$H$17,0),1),0)</f>
        <v>2</v>
      </c>
      <c r="AA33" s="204">
        <f>IFERROR(INDEX('Legend and scoring'!$I$25:$I$28,MATCH('F &lt;= 5 years duration ranked'!N22,'Legend and scoring'!$H$25:$H$28,0),1),0)</f>
        <v>1</v>
      </c>
      <c r="AB33" s="200"/>
      <c r="AC33" s="202">
        <v>0</v>
      </c>
      <c r="AD33" s="200"/>
      <c r="AE33" s="202">
        <f t="shared" si="1"/>
        <v>27</v>
      </c>
      <c r="AF33" s="202">
        <v>51</v>
      </c>
      <c r="AH33" s="203" t="s">
        <v>1223</v>
      </c>
    </row>
    <row r="34" spans="1:34" s="197" customFormat="1" ht="52" x14ac:dyDescent="0.75">
      <c r="A34" s="129" t="s">
        <v>1272</v>
      </c>
      <c r="B34" s="129" t="s">
        <v>508</v>
      </c>
      <c r="C34" s="383" t="s">
        <v>1436</v>
      </c>
      <c r="D34" s="383" t="s">
        <v>385</v>
      </c>
      <c r="E34" s="383" t="s">
        <v>1437</v>
      </c>
      <c r="F34" s="383" t="s">
        <v>1438</v>
      </c>
      <c r="G34" s="383" t="s">
        <v>283</v>
      </c>
      <c r="H34" s="383" t="s">
        <v>935</v>
      </c>
      <c r="I34" s="383" t="s">
        <v>682</v>
      </c>
      <c r="J34" s="383" t="s">
        <v>709</v>
      </c>
      <c r="K34" s="383" t="s">
        <v>675</v>
      </c>
      <c r="L34" s="383" t="s">
        <v>709</v>
      </c>
      <c r="M34" s="383" t="s">
        <v>283</v>
      </c>
      <c r="N34" s="383" t="s">
        <v>709</v>
      </c>
      <c r="O34" s="383" t="s">
        <v>924</v>
      </c>
      <c r="P34" s="383" t="s">
        <v>867</v>
      </c>
      <c r="Q34" s="383" t="s">
        <v>693</v>
      </c>
      <c r="R34" s="383" t="s">
        <v>675</v>
      </c>
      <c r="T34" s="203">
        <f>IFERROR(INDEX('Legend and scoring'!$I$4:$I$8,MATCH('F &lt;= 5 years duration ranked'!G33,'Legend and scoring'!$H$4:$H$8,0),1),0)</f>
        <v>0</v>
      </c>
      <c r="U34" s="203">
        <f>IFERROR(INDEX('Legend and scoring'!$I$4:$I$8,MATCH('F &lt;= 5 years duration ranked'!H33,'Legend and scoring'!$H$4:$H$8,0),1),0)</f>
        <v>0</v>
      </c>
      <c r="V34" s="203">
        <f>IFERROR(INDEX('Legend and scoring'!$I$4:$I$8,MATCH('F &lt;= 5 years duration ranked'!I33,'Legend and scoring'!$H$4:$H$8,0),1),0)</f>
        <v>0</v>
      </c>
      <c r="W34" s="203">
        <f>IFERROR(INDEX('Legend and scoring'!$I$19:$I$23,MATCH('F &lt;= 5 years duration ranked'!J33,'Legend and scoring'!$H$19:$H$23,0),1),0)</f>
        <v>1</v>
      </c>
      <c r="X34" s="203">
        <f>IFERROR(INDEX('Legend and scoring'!$I$4:$I$8,MATCH('F &lt;= 5 years duration ranked'!K33,'Legend and scoring'!$H$4:$H$8,0),1),0)</f>
        <v>3</v>
      </c>
      <c r="Y34" s="203">
        <f>IFERROR(INDEX('Legend and scoring'!$I$10:$I$17,MATCH('F &lt;= 5 years duration ranked'!L33,'Legend and scoring'!$H$10:$H$17,0),1),0)</f>
        <v>3</v>
      </c>
      <c r="Z34" s="203">
        <f>IFERROR(INDEX('Legend and scoring'!$I$10:$I$17,MATCH('F &lt;= 5 years duration ranked'!M33,'Legend and scoring'!$H$10:$H$17,0),1),0)</f>
        <v>0</v>
      </c>
      <c r="AA34" s="204">
        <f>IFERROR(INDEX('Legend and scoring'!$I$25:$I$28,MATCH('F &lt;= 5 years duration ranked'!N33,'Legend and scoring'!$H$25:$H$28,0),1),0)</f>
        <v>1</v>
      </c>
      <c r="AB34" s="200"/>
      <c r="AC34" s="202">
        <v>0</v>
      </c>
      <c r="AD34" s="200"/>
      <c r="AE34" s="202">
        <f t="shared" si="1"/>
        <v>27</v>
      </c>
      <c r="AF34" s="202">
        <v>51</v>
      </c>
      <c r="AH34" s="203" t="s">
        <v>1223</v>
      </c>
    </row>
    <row r="35" spans="1:34" s="197" customFormat="1" ht="26" x14ac:dyDescent="0.75">
      <c r="A35" s="129" t="s">
        <v>1272</v>
      </c>
      <c r="B35" s="129" t="s">
        <v>459</v>
      </c>
      <c r="C35" s="383" t="s">
        <v>1450</v>
      </c>
      <c r="D35" s="383" t="s">
        <v>385</v>
      </c>
      <c r="E35" s="383" t="s">
        <v>509</v>
      </c>
      <c r="F35" s="383" t="s">
        <v>1451</v>
      </c>
      <c r="G35" s="383" t="s">
        <v>283</v>
      </c>
      <c r="H35" s="383" t="s">
        <v>709</v>
      </c>
      <c r="I35" s="383" t="s">
        <v>682</v>
      </c>
      <c r="J35" s="383" t="s">
        <v>682</v>
      </c>
      <c r="K35" s="383" t="s">
        <v>675</v>
      </c>
      <c r="L35" s="383" t="s">
        <v>709</v>
      </c>
      <c r="M35" s="383" t="s">
        <v>283</v>
      </c>
      <c r="N35" s="383" t="s">
        <v>709</v>
      </c>
      <c r="O35" s="383" t="s">
        <v>924</v>
      </c>
      <c r="P35" s="383" t="s">
        <v>867</v>
      </c>
      <c r="Q35" s="383" t="s">
        <v>693</v>
      </c>
      <c r="R35" s="383" t="s">
        <v>675</v>
      </c>
      <c r="T35" s="203">
        <f>IFERROR(INDEX('Legend and scoring'!$I$4:$I$8,MATCH('F &lt;= 5 years duration ranked'!G34,'Legend and scoring'!$H$4:$H$8,0),1),0)</f>
        <v>0</v>
      </c>
      <c r="U35" s="203">
        <f>IFERROR(INDEX('Legend and scoring'!$I$4:$I$8,MATCH('F &lt;= 5 years duration ranked'!H34,'Legend and scoring'!$H$4:$H$8,0),1),0)</f>
        <v>0</v>
      </c>
      <c r="V35" s="203">
        <f>IFERROR(INDEX('Legend and scoring'!$I$4:$I$8,MATCH('F &lt;= 5 years duration ranked'!I34,'Legend and scoring'!$H$4:$H$8,0),1),0)</f>
        <v>0</v>
      </c>
      <c r="W35" s="203">
        <f>IFERROR(INDEX('Legend and scoring'!$I$19:$I$23,MATCH('F &lt;= 5 years duration ranked'!J34,'Legend and scoring'!$H$19:$H$23,0),1),0)</f>
        <v>0.75</v>
      </c>
      <c r="X35" s="203">
        <f>IFERROR(INDEX('Legend and scoring'!$I$4:$I$8,MATCH('F &lt;= 5 years duration ranked'!K34,'Legend and scoring'!$H$4:$H$8,0),1),0)</f>
        <v>3</v>
      </c>
      <c r="Y35" s="203">
        <f>IFERROR(INDEX('Legend and scoring'!$I$10:$I$17,MATCH('F &lt;= 5 years duration ranked'!L34,'Legend and scoring'!$H$10:$H$17,0),1),0)</f>
        <v>-1</v>
      </c>
      <c r="Z35" s="203">
        <f>IFERROR(INDEX('Legend and scoring'!$I$10:$I$17,MATCH('F &lt;= 5 years duration ranked'!M34,'Legend and scoring'!$H$10:$H$17,0),1),0)</f>
        <v>-1</v>
      </c>
      <c r="AA35" s="204">
        <f>IFERROR(INDEX('Legend and scoring'!$I$25:$I$28,MATCH('F &lt;= 5 years duration ranked'!N34,'Legend and scoring'!$H$25:$H$28,0),1),0)</f>
        <v>0.5</v>
      </c>
      <c r="AB35" s="200"/>
      <c r="AC35" s="202">
        <v>0</v>
      </c>
      <c r="AD35" s="200"/>
      <c r="AE35" s="202">
        <f t="shared" si="1"/>
        <v>27</v>
      </c>
      <c r="AF35" s="202">
        <v>51</v>
      </c>
      <c r="AH35" s="203" t="s">
        <v>1223</v>
      </c>
    </row>
    <row r="52" spans="5:5" x14ac:dyDescent="0.75">
      <c r="E52" s="349"/>
    </row>
    <row r="53" spans="5:5" x14ac:dyDescent="0.75">
      <c r="E53" s="349"/>
    </row>
    <row r="54" spans="5:5" x14ac:dyDescent="0.75">
      <c r="E54" s="349"/>
    </row>
    <row r="55" spans="5:5" x14ac:dyDescent="0.75">
      <c r="E55" s="349"/>
    </row>
    <row r="56" spans="5:5" x14ac:dyDescent="0.75">
      <c r="E56" s="349"/>
    </row>
  </sheetData>
  <autoFilter ref="A6:AF35" xr:uid="{B82341E4-6F6A-4D45-84DA-3C2483CD3B5F}">
    <sortState xmlns:xlrd2="http://schemas.microsoft.com/office/spreadsheetml/2017/richdata2" ref="A7:AF35">
      <sortCondition descending="1" ref="AC6:AC35"/>
    </sortState>
  </autoFilter>
  <mergeCells count="4">
    <mergeCell ref="G4:N4"/>
    <mergeCell ref="O4:R4"/>
    <mergeCell ref="T4:AA4"/>
    <mergeCell ref="AE5:AF5"/>
  </mergeCells>
  <conditionalFormatting sqref="B4:F4 C1:F3 D30:F34 C30:C35 C7:F29 B6:B35 G7:N35 R7:R35">
    <cfRule type="cellIs" dxfId="628" priority="56" operator="equal">
      <formula>"?"</formula>
    </cfRule>
  </conditionalFormatting>
  <conditionalFormatting sqref="D35">
    <cfRule type="cellIs" dxfId="627" priority="36" operator="equal">
      <formula>"?"</formula>
    </cfRule>
  </conditionalFormatting>
  <conditionalFormatting sqref="E35">
    <cfRule type="cellIs" dxfId="626" priority="29" operator="equal">
      <formula>"?"</formula>
    </cfRule>
  </conditionalFormatting>
  <conditionalFormatting sqref="AC7:AC35">
    <cfRule type="colorScale" priority="3296">
      <colorScale>
        <cfvo type="min"/>
        <cfvo type="percentile" val="50"/>
        <cfvo type="max"/>
        <color rgb="FFF8696B"/>
        <color rgb="FFFFEB84"/>
        <color rgb="FF63BE7B"/>
      </colorScale>
    </cfRule>
  </conditionalFormatting>
  <conditionalFormatting sqref="AF7:AF35">
    <cfRule type="colorScale" priority="3297">
      <colorScale>
        <cfvo type="min"/>
        <cfvo type="percentile" val="50"/>
        <cfvo type="max"/>
        <color rgb="FF63BE7B"/>
        <color rgb="FFFFEB84"/>
        <color rgb="FFF8696B"/>
      </colorScale>
    </cfRule>
  </conditionalFormatting>
  <conditionalFormatting sqref="AE7:AE35">
    <cfRule type="colorScale" priority="15">
      <colorScale>
        <cfvo type="min"/>
        <cfvo type="percentile" val="50"/>
        <cfvo type="max"/>
        <color rgb="FF63BE7B"/>
        <color rgb="FFFFEB84"/>
        <color rgb="FFF8696B"/>
      </colorScale>
    </cfRule>
  </conditionalFormatting>
  <conditionalFormatting sqref="C6:F6">
    <cfRule type="cellIs" dxfId="625" priority="14" operator="equal">
      <formula>"?"</formula>
    </cfRule>
  </conditionalFormatting>
  <conditionalFormatting sqref="E52:E56">
    <cfRule type="cellIs" dxfId="624" priority="7" operator="equal">
      <formula>"?"</formula>
    </cfRule>
  </conditionalFormatting>
  <pageMargins left="0.7" right="0.7" top="0.75" bottom="0.75" header="0.3" footer="0.3"/>
  <pageSetup paperSize="9" orientation="landscape"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37" operator="equal" id="{31685F4E-C2EF-4F20-A6E9-2492BA44B76C}">
            <xm:f>'Q:\Delivery\Projects\IAU\ENERGY\ED12678 Bioenergy feedstocks feasibility study BEIS _HumphrisBach\3 Project Delivery\4 Tasks\Task 2 MCA\2 MCA\[ED12678_MCA_Forestry_v2.8.xlsx]Legend'!#REF!</xm:f>
            <x14:dxf>
              <fill>
                <patternFill>
                  <bgColor theme="9" tint="-0.24994659260841701"/>
                </patternFill>
              </fill>
            </x14:dxf>
          </x14:cfRule>
          <x14:cfRule type="cellIs" priority="38" operator="equal" id="{B28282CD-E42C-4119-8555-BA7EA2B4DE0F}">
            <xm:f>'Q:\Delivery\Projects\IAU\ENERGY\ED12678 Bioenergy feedstocks feasibility study BEIS _HumphrisBach\3 Project Delivery\4 Tasks\Task 2 MCA\2 MCA\[ED12678_MCA_Forestry_v2.8.xlsx]Legend'!#REF!</xm:f>
            <x14:dxf>
              <fill>
                <patternFill>
                  <bgColor theme="9" tint="0.39994506668294322"/>
                </patternFill>
              </fill>
            </x14:dxf>
          </x14:cfRule>
          <x14:cfRule type="cellIs" priority="39" operator="equal" id="{E3963F90-6AC8-41BB-99FB-797D3D5FF877}">
            <xm:f>'Q:\Delivery\Projects\IAU\ENERGY\ED12678 Bioenergy feedstocks feasibility study BEIS _HumphrisBach\3 Project Delivery\4 Tasks\Task 2 MCA\2 MCA\[ED12678_MCA_Forestry_v2.8.xlsx]Legend'!#REF!</xm:f>
            <x14:dxf>
              <fill>
                <patternFill>
                  <bgColor theme="9" tint="0.59996337778862885"/>
                </patternFill>
              </fill>
            </x14:dxf>
          </x14:cfRule>
          <x14:cfRule type="cellIs" priority="40" operator="equal" id="{0D69F6E4-F01D-4197-88DC-34DA17F9C37D}">
            <xm:f>'Q:\Delivery\Projects\IAU\ENERGY\ED12678 Bioenergy feedstocks feasibility study BEIS _HumphrisBach\3 Project Delivery\4 Tasks\Task 2 MCA\2 MCA\[ED12678_MCA_Forestry_v2.8.xlsx]Legend'!#REF!</xm:f>
            <x14:dxf>
              <fill>
                <patternFill>
                  <bgColor theme="5" tint="-0.24994659260841701"/>
                </patternFill>
              </fill>
            </x14:dxf>
          </x14:cfRule>
          <x14:cfRule type="cellIs" priority="41" operator="equal" id="{72E2C773-FFE0-4AF7-AC71-70E9B838B154}">
            <xm:f>'Q:\Delivery\Projects\IAU\ENERGY\ED12678 Bioenergy feedstocks feasibility study BEIS _HumphrisBach\3 Project Delivery\4 Tasks\Task 2 MCA\2 MCA\[ED12678_MCA_Forestry_v2.8.xlsx]Legend'!#REF!</xm:f>
            <x14:dxf>
              <fill>
                <patternFill>
                  <bgColor theme="5" tint="0.39994506668294322"/>
                </patternFill>
              </fill>
            </x14:dxf>
          </x14:cfRule>
          <x14:cfRule type="cellIs" priority="42" operator="equal" id="{914C3B79-489E-4074-AC7C-C5155C20B20D}">
            <xm:f>'Q:\Delivery\Projects\IAU\ENERGY\ED12678 Bioenergy feedstocks feasibility study BEIS _HumphrisBach\3 Project Delivery\4 Tasks\Task 2 MCA\2 MCA\[ED12678_MCA_Forestry_v2.8.xlsx]Legend'!#REF!</xm:f>
            <x14:dxf>
              <fill>
                <patternFill>
                  <bgColor theme="5" tint="0.59996337778862885"/>
                </patternFill>
              </fill>
            </x14:dxf>
          </x14:cfRule>
          <xm:sqref>B7:B35</xm:sqref>
        </x14:conditionalFormatting>
        <x14:conditionalFormatting xmlns:xm="http://schemas.microsoft.com/office/excel/2006/main">
          <x14:cfRule type="cellIs" priority="4461" operator="equal" id="{2648E71D-7BCF-416F-8757-A1A4776E1D0B}">
            <xm:f>'Legend and scoring'!$H$17</xm:f>
            <x14:dxf>
              <fill>
                <patternFill>
                  <bgColor theme="9" tint="-0.24994659260841701"/>
                </patternFill>
              </fill>
            </x14:dxf>
          </x14:cfRule>
          <x14:cfRule type="cellIs" priority="4462" operator="equal" id="{A5ED4A4B-F9C5-4B1E-B032-05EDA2B94CB3}">
            <xm:f>'Legend and scoring'!$H$16</xm:f>
            <x14:dxf>
              <fill>
                <patternFill>
                  <bgColor theme="9" tint="0.39994506668294322"/>
                </patternFill>
              </fill>
            </x14:dxf>
          </x14:cfRule>
          <x14:cfRule type="cellIs" priority="4463" operator="equal" id="{BD861882-CF90-410B-850A-796AB500310F}">
            <xm:f>'Legend and scoring'!$H$15</xm:f>
            <x14:dxf>
              <fill>
                <patternFill>
                  <bgColor theme="9" tint="0.59996337778862885"/>
                </patternFill>
              </fill>
            </x14:dxf>
          </x14:cfRule>
          <x14:cfRule type="cellIs" priority="4464" operator="equal" id="{7D66B2C5-D0D4-4C48-9D89-F11ADE359BDD}">
            <xm:f>'Legend and scoring'!$H$12</xm:f>
            <x14:dxf>
              <fill>
                <patternFill>
                  <bgColor theme="5" tint="-0.24994659260841701"/>
                </patternFill>
              </fill>
            </x14:dxf>
          </x14:cfRule>
          <x14:cfRule type="cellIs" priority="4465" operator="equal" id="{56AD415F-F855-4B01-839C-47566125EFB6}">
            <xm:f>'Legend and scoring'!$H$11</xm:f>
            <x14:dxf>
              <fill>
                <patternFill>
                  <bgColor theme="5" tint="0.39994506668294322"/>
                </patternFill>
              </fill>
            </x14:dxf>
          </x14:cfRule>
          <x14:cfRule type="cellIs" priority="4466" operator="equal" id="{F88ADEDD-3496-4C2C-9081-3DF472F9AC60}">
            <xm:f>'Legend and scoring'!$H$10</xm:f>
            <x14:dxf>
              <fill>
                <patternFill>
                  <bgColor theme="5" tint="0.59996337778862885"/>
                </patternFill>
              </fill>
            </x14:dxf>
          </x14:cfRule>
          <xm:sqref>B4:F4 B6 C1:F3 D30:F34 C30:C35 G7:N35 R7:R35 D35:E35 C6:F29</xm:sqref>
        </x14:conditionalFormatting>
        <x14:conditionalFormatting xmlns:xm="http://schemas.microsoft.com/office/excel/2006/main">
          <x14:cfRule type="cellIs" priority="1" operator="equal" id="{C7239927-C74C-4D99-83F5-B776CE85049E}">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9C9C06AE-38A3-49F3-8147-35672F05CC5B}">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7474123E-4E20-42E7-BBAC-2ACB0DEB28DE}">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78EA826B-9A47-43DA-8C44-131956F27F70}">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043D8D3E-84AB-4258-91B8-8F650FAF59F3}">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B2F6B2FB-E722-46E2-A1A3-0C6C1B4E3B87}">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4CF1-01BE-4B07-AE67-951320F2A629}">
  <sheetPr>
    <tabColor theme="9" tint="-0.249977111117893"/>
  </sheetPr>
  <dimension ref="A1:Y84"/>
  <sheetViews>
    <sheetView zoomScaleNormal="100" workbookViewId="0">
      <selection activeCell="CL12" sqref="CL12"/>
    </sheetView>
  </sheetViews>
  <sheetFormatPr defaultColWidth="14" defaultRowHeight="14.25" x14ac:dyDescent="0.65"/>
  <cols>
    <col min="1" max="1" width="17.7265625" style="40" customWidth="1"/>
    <col min="2" max="2" width="14" style="209"/>
    <col min="3" max="10" width="14" style="40"/>
    <col min="11" max="11" width="8.7265625" style="219" customWidth="1"/>
    <col min="12" max="12" width="3.7265625" style="219" customWidth="1"/>
    <col min="13" max="13" width="8.7265625" style="219" customWidth="1"/>
    <col min="14" max="14" width="3.7265625" style="219" customWidth="1"/>
    <col min="15" max="15" width="8.7265625" style="219" customWidth="1"/>
    <col min="16" max="16" width="3.7265625" style="219" customWidth="1"/>
    <col min="17" max="17" width="8.7265625" style="219" customWidth="1"/>
    <col min="18" max="18" width="3.7265625" style="219" customWidth="1"/>
    <col min="19" max="19" width="8.7265625" style="219" customWidth="1"/>
    <col min="20" max="20" width="3.7265625" style="219" customWidth="1"/>
    <col min="21" max="21" width="8.7265625" style="219" customWidth="1"/>
    <col min="22" max="22" width="3.7265625" style="219" customWidth="1"/>
    <col min="23" max="23" width="8.7265625" style="219" customWidth="1"/>
    <col min="24" max="24" width="3.7265625" style="219" customWidth="1"/>
    <col min="25" max="26" width="14" style="40"/>
    <col min="27" max="27" width="15.7265625" style="40" customWidth="1"/>
    <col min="28" max="28" width="8.7265625" style="40" customWidth="1"/>
    <col min="29" max="29" width="3.7265625" style="40" customWidth="1"/>
    <col min="30" max="30" width="8.7265625" style="40" customWidth="1"/>
    <col min="31" max="31" width="3.7265625" style="40" customWidth="1"/>
    <col min="32" max="32" width="9.26953125" style="40" customWidth="1"/>
    <col min="33" max="33" width="3.7265625" style="40" customWidth="1"/>
    <col min="34" max="34" width="8.7265625" style="40" customWidth="1"/>
    <col min="35" max="35" width="3.7265625" style="40" customWidth="1"/>
    <col min="36" max="36" width="8.7265625" style="40" customWidth="1"/>
    <col min="37" max="37" width="3.7265625" style="40" customWidth="1"/>
    <col min="38" max="38" width="8.7265625" style="40" customWidth="1"/>
    <col min="39" max="39" width="3.7265625" style="40" customWidth="1"/>
    <col min="40" max="40" width="8.7265625" style="40" customWidth="1"/>
    <col min="41" max="41" width="3.7265625" style="40" customWidth="1"/>
    <col min="42" max="16384" width="14" style="40"/>
  </cols>
  <sheetData>
    <row r="1" spans="1:25" ht="14.5" x14ac:dyDescent="0.7">
      <c r="A1" s="265" t="s">
        <v>1484</v>
      </c>
      <c r="J1" s="265" t="s">
        <v>1485</v>
      </c>
    </row>
    <row r="2" spans="1:25" ht="7.9" customHeight="1" thickBot="1" x14ac:dyDescent="0.8"/>
    <row r="3" spans="1:25" ht="25.9" customHeight="1" thickBot="1" x14ac:dyDescent="0.8">
      <c r="A3" s="235"/>
      <c r="B3" s="236" t="s">
        <v>1486</v>
      </c>
      <c r="C3" s="236" t="s">
        <v>1487</v>
      </c>
      <c r="D3" s="236" t="s">
        <v>1488</v>
      </c>
      <c r="E3" s="236" t="s">
        <v>1489</v>
      </c>
      <c r="F3" s="236" t="s">
        <v>1490</v>
      </c>
      <c r="G3" s="236" t="s">
        <v>1491</v>
      </c>
      <c r="H3" s="237" t="s">
        <v>1492</v>
      </c>
      <c r="J3" s="232"/>
      <c r="K3" s="229" t="s">
        <v>1486</v>
      </c>
      <c r="L3" s="230"/>
      <c r="M3" s="231" t="s">
        <v>1487</v>
      </c>
      <c r="N3" s="230"/>
      <c r="O3" s="418" t="s">
        <v>1488</v>
      </c>
      <c r="P3" s="419"/>
      <c r="Q3" s="418" t="s">
        <v>1489</v>
      </c>
      <c r="R3" s="419"/>
      <c r="S3" s="418" t="s">
        <v>1490</v>
      </c>
      <c r="T3" s="419"/>
      <c r="U3" s="418" t="s">
        <v>1491</v>
      </c>
      <c r="V3" s="419"/>
      <c r="W3" s="418" t="s">
        <v>1493</v>
      </c>
      <c r="X3" s="419"/>
      <c r="Y3" s="234" t="s">
        <v>1494</v>
      </c>
    </row>
    <row r="4" spans="1:25" x14ac:dyDescent="0.65">
      <c r="A4" s="420" t="s">
        <v>38</v>
      </c>
      <c r="B4" s="238" t="s">
        <v>672</v>
      </c>
      <c r="C4" s="238" t="s">
        <v>739</v>
      </c>
      <c r="D4" s="239"/>
      <c r="E4" s="238" t="s">
        <v>953</v>
      </c>
      <c r="F4" s="239"/>
      <c r="G4" s="238" t="s">
        <v>991</v>
      </c>
      <c r="H4" s="240"/>
      <c r="J4" s="423" t="s">
        <v>38</v>
      </c>
      <c r="K4" s="211" t="s">
        <v>672</v>
      </c>
      <c r="L4" s="210">
        <f>VLOOKUP(K4,Rank_list_1,2,FALSE)</f>
        <v>9</v>
      </c>
      <c r="M4" s="211" t="s">
        <v>739</v>
      </c>
      <c r="N4" s="210">
        <f t="shared" ref="N4:N11" si="0">VLOOKUP(M4,Rank_list_1,2,FALSE)</f>
        <v>20</v>
      </c>
      <c r="O4" s="220"/>
      <c r="P4" s="210"/>
      <c r="Q4" s="211" t="s">
        <v>953</v>
      </c>
      <c r="R4" s="210">
        <f>VLOOKUP(Q4,Rank_list_1,2,FALSE)</f>
        <v>9</v>
      </c>
      <c r="S4" s="220"/>
      <c r="T4" s="210"/>
      <c r="U4" s="211" t="s">
        <v>991</v>
      </c>
      <c r="V4" s="210">
        <f>VLOOKUP(U4,Rank_list_1,2,FALSE)</f>
        <v>32</v>
      </c>
      <c r="W4" s="221"/>
      <c r="X4" s="210"/>
      <c r="Y4" s="415">
        <f>COUNTA(K4:X9)/2</f>
        <v>10</v>
      </c>
    </row>
    <row r="5" spans="1:25" ht="14.45" customHeight="1" x14ac:dyDescent="0.65">
      <c r="A5" s="421"/>
      <c r="B5" s="241" t="s">
        <v>696</v>
      </c>
      <c r="C5" s="241" t="s">
        <v>757</v>
      </c>
      <c r="D5" s="242"/>
      <c r="E5" s="242"/>
      <c r="F5" s="242"/>
      <c r="G5" s="242"/>
      <c r="H5" s="243"/>
      <c r="J5" s="424"/>
      <c r="K5" s="213" t="s">
        <v>696</v>
      </c>
      <c r="L5" s="214">
        <f>VLOOKUP(K5,Rank_list_1,2,FALSE)</f>
        <v>9</v>
      </c>
      <c r="M5" s="213" t="s">
        <v>757</v>
      </c>
      <c r="N5" s="214">
        <f t="shared" si="0"/>
        <v>9</v>
      </c>
      <c r="O5" s="222"/>
      <c r="P5" s="214"/>
      <c r="Q5" s="222"/>
      <c r="R5" s="214"/>
      <c r="S5" s="222"/>
      <c r="T5" s="214"/>
      <c r="U5" s="222"/>
      <c r="V5" s="214"/>
      <c r="W5" s="223"/>
      <c r="X5" s="214"/>
      <c r="Y5" s="416"/>
    </row>
    <row r="6" spans="1:25" ht="14.45" customHeight="1" x14ac:dyDescent="0.65">
      <c r="A6" s="421"/>
      <c r="B6" s="242"/>
      <c r="C6" s="241" t="s">
        <v>795</v>
      </c>
      <c r="D6" s="242"/>
      <c r="E6" s="242"/>
      <c r="F6" s="242"/>
      <c r="G6" s="242"/>
      <c r="H6" s="243"/>
      <c r="J6" s="424"/>
      <c r="K6" s="223"/>
      <c r="L6" s="224"/>
      <c r="M6" s="213" t="s">
        <v>795</v>
      </c>
      <c r="N6" s="224">
        <f t="shared" si="0"/>
        <v>3</v>
      </c>
      <c r="O6" s="222"/>
      <c r="P6" s="224"/>
      <c r="Q6" s="222"/>
      <c r="R6" s="224"/>
      <c r="S6" s="222"/>
      <c r="T6" s="224"/>
      <c r="U6" s="222"/>
      <c r="V6" s="224"/>
      <c r="W6" s="223"/>
      <c r="X6" s="224"/>
      <c r="Y6" s="416"/>
    </row>
    <row r="7" spans="1:25" ht="14.45" customHeight="1" x14ac:dyDescent="0.65">
      <c r="A7" s="421"/>
      <c r="B7" s="242"/>
      <c r="C7" s="241" t="s">
        <v>808</v>
      </c>
      <c r="D7" s="242"/>
      <c r="E7" s="242"/>
      <c r="F7" s="242"/>
      <c r="G7" s="242"/>
      <c r="H7" s="243"/>
      <c r="J7" s="424"/>
      <c r="K7" s="223"/>
      <c r="L7" s="224"/>
      <c r="M7" s="213" t="s">
        <v>808</v>
      </c>
      <c r="N7" s="224">
        <f t="shared" si="0"/>
        <v>9</v>
      </c>
      <c r="O7" s="222"/>
      <c r="P7" s="224"/>
      <c r="Q7" s="222"/>
      <c r="R7" s="224"/>
      <c r="S7" s="222"/>
      <c r="T7" s="224"/>
      <c r="U7" s="222"/>
      <c r="V7" s="224"/>
      <c r="W7" s="223"/>
      <c r="X7" s="224"/>
      <c r="Y7" s="416"/>
    </row>
    <row r="8" spans="1:25" ht="14.45" customHeight="1" x14ac:dyDescent="0.65">
      <c r="A8" s="421"/>
      <c r="B8" s="242"/>
      <c r="C8" s="241" t="s">
        <v>853</v>
      </c>
      <c r="D8" s="242"/>
      <c r="E8" s="242"/>
      <c r="F8" s="242"/>
      <c r="G8" s="242"/>
      <c r="H8" s="243"/>
      <c r="J8" s="424"/>
      <c r="K8" s="223"/>
      <c r="L8" s="224"/>
      <c r="M8" s="213" t="s">
        <v>853</v>
      </c>
      <c r="N8" s="224">
        <f t="shared" si="0"/>
        <v>37</v>
      </c>
      <c r="O8" s="222"/>
      <c r="P8" s="224"/>
      <c r="Q8" s="222"/>
      <c r="R8" s="224"/>
      <c r="S8" s="222"/>
      <c r="T8" s="224"/>
      <c r="U8" s="222"/>
      <c r="V8" s="224"/>
      <c r="W8" s="223"/>
      <c r="X8" s="224"/>
      <c r="Y8" s="416"/>
    </row>
    <row r="9" spans="1:25" ht="15" customHeight="1" thickBot="1" x14ac:dyDescent="0.8">
      <c r="A9" s="422"/>
      <c r="B9" s="244"/>
      <c r="C9" s="245" t="s">
        <v>868</v>
      </c>
      <c r="D9" s="244"/>
      <c r="E9" s="244"/>
      <c r="F9" s="244"/>
      <c r="G9" s="244"/>
      <c r="H9" s="246"/>
      <c r="J9" s="425"/>
      <c r="K9" s="225"/>
      <c r="L9" s="226"/>
      <c r="M9" s="215" t="s">
        <v>868</v>
      </c>
      <c r="N9" s="226">
        <f t="shared" si="0"/>
        <v>37</v>
      </c>
      <c r="O9" s="227"/>
      <c r="P9" s="226"/>
      <c r="Q9" s="227"/>
      <c r="R9" s="226"/>
      <c r="S9" s="227"/>
      <c r="T9" s="226"/>
      <c r="U9" s="227"/>
      <c r="V9" s="226"/>
      <c r="W9" s="225"/>
      <c r="X9" s="226"/>
      <c r="Y9" s="417"/>
    </row>
    <row r="10" spans="1:25" x14ac:dyDescent="0.65">
      <c r="A10" s="420" t="s">
        <v>54</v>
      </c>
      <c r="B10" s="238" t="s">
        <v>714</v>
      </c>
      <c r="C10" s="238" t="s">
        <v>769</v>
      </c>
      <c r="D10" s="239"/>
      <c r="E10" s="239" t="s">
        <v>926</v>
      </c>
      <c r="F10" s="239" t="s">
        <v>995</v>
      </c>
      <c r="G10" s="238" t="s">
        <v>975</v>
      </c>
      <c r="H10" s="240"/>
      <c r="J10" s="423" t="s">
        <v>54</v>
      </c>
      <c r="K10" s="216"/>
      <c r="L10" s="210"/>
      <c r="M10" s="211" t="s">
        <v>769</v>
      </c>
      <c r="N10" s="210">
        <f t="shared" si="0"/>
        <v>3</v>
      </c>
      <c r="O10" s="220"/>
      <c r="P10" s="210"/>
      <c r="Q10" s="220" t="s">
        <v>926</v>
      </c>
      <c r="R10" s="210">
        <f>VLOOKUP(Q10,Rank_list_1,2,FALSE)</f>
        <v>40</v>
      </c>
      <c r="S10" s="220" t="s">
        <v>995</v>
      </c>
      <c r="T10" s="210">
        <f>VLOOKUP(S10,Rank_list_1,2,FALSE)</f>
        <v>48</v>
      </c>
      <c r="U10" s="211" t="s">
        <v>975</v>
      </c>
      <c r="V10" s="210">
        <f>VLOOKUP(U10,Rank_list_1,2,FALSE)</f>
        <v>32</v>
      </c>
      <c r="W10" s="221"/>
      <c r="X10" s="210"/>
      <c r="Y10" s="415">
        <f>COUNTA(K10:X11)/2</f>
        <v>5</v>
      </c>
    </row>
    <row r="11" spans="1:25" ht="15" customHeight="1" thickBot="1" x14ac:dyDescent="0.8">
      <c r="A11" s="422"/>
      <c r="B11" s="244"/>
      <c r="C11" s="245" t="s">
        <v>819</v>
      </c>
      <c r="D11" s="244"/>
      <c r="E11" s="244"/>
      <c r="F11" s="244"/>
      <c r="G11" s="244"/>
      <c r="H11" s="246"/>
      <c r="J11" s="425"/>
      <c r="K11" s="225"/>
      <c r="L11" s="226"/>
      <c r="M11" s="215" t="s">
        <v>819</v>
      </c>
      <c r="N11" s="226">
        <f t="shared" si="0"/>
        <v>6</v>
      </c>
      <c r="O11" s="227"/>
      <c r="P11" s="226"/>
      <c r="Q11" s="227"/>
      <c r="R11" s="226"/>
      <c r="S11" s="227"/>
      <c r="T11" s="226"/>
      <c r="U11" s="227"/>
      <c r="V11" s="226"/>
      <c r="W11" s="225"/>
      <c r="X11" s="226"/>
      <c r="Y11" s="417"/>
    </row>
    <row r="12" spans="1:25" x14ac:dyDescent="0.65">
      <c r="A12" s="420" t="s">
        <v>141</v>
      </c>
      <c r="B12" s="247"/>
      <c r="C12" s="239"/>
      <c r="D12" s="238" t="s">
        <v>838</v>
      </c>
      <c r="E12" s="239" t="s">
        <v>913</v>
      </c>
      <c r="F12" s="238" t="s">
        <v>1015</v>
      </c>
      <c r="G12" s="239"/>
      <c r="H12" s="248" t="s">
        <v>1049</v>
      </c>
      <c r="J12" s="426" t="s">
        <v>141</v>
      </c>
      <c r="K12" s="216"/>
      <c r="L12" s="210"/>
      <c r="M12" s="220"/>
      <c r="N12" s="210"/>
      <c r="O12" s="211" t="s">
        <v>838</v>
      </c>
      <c r="P12" s="210">
        <f>VLOOKUP(O12,Rank_list_1,2,FALSE)</f>
        <v>32</v>
      </c>
      <c r="Q12" s="220" t="s">
        <v>913</v>
      </c>
      <c r="R12" s="210">
        <f>VLOOKUP(Q12,Rank_list_1,2,FALSE)</f>
        <v>9</v>
      </c>
      <c r="S12" s="220" t="s">
        <v>1015</v>
      </c>
      <c r="T12" s="210">
        <f>VLOOKUP(S12,Rank_list_1,2,FALSE)</f>
        <v>26</v>
      </c>
      <c r="U12" s="220"/>
      <c r="V12" s="210"/>
      <c r="W12" s="216" t="s">
        <v>1049</v>
      </c>
      <c r="X12" s="210">
        <f>VLOOKUP(W12,Rank_list_1,2,FALSE)</f>
        <v>19</v>
      </c>
      <c r="Y12" s="415">
        <f>COUNTA(K12:X14)/2</f>
        <v>9</v>
      </c>
    </row>
    <row r="13" spans="1:25" ht="14.45" customHeight="1" x14ac:dyDescent="0.65">
      <c r="A13" s="421"/>
      <c r="B13" s="249"/>
      <c r="C13" s="242"/>
      <c r="D13" s="241" t="s">
        <v>881</v>
      </c>
      <c r="E13" s="242" t="s">
        <v>962</v>
      </c>
      <c r="F13" s="241" t="s">
        <v>1035</v>
      </c>
      <c r="G13" s="242"/>
      <c r="H13" s="250" t="s">
        <v>1061</v>
      </c>
      <c r="J13" s="427"/>
      <c r="K13" s="212"/>
      <c r="L13" s="214"/>
      <c r="M13" s="222"/>
      <c r="N13" s="214"/>
      <c r="O13" s="213" t="s">
        <v>881</v>
      </c>
      <c r="P13" s="214">
        <f>VLOOKUP(O13,Rank_list_1,2,FALSE)</f>
        <v>26</v>
      </c>
      <c r="Q13" s="222" t="s">
        <v>962</v>
      </c>
      <c r="R13" s="214">
        <f>VLOOKUP(Q13,Rank_list_1,2,FALSE)</f>
        <v>6</v>
      </c>
      <c r="S13" s="222" t="s">
        <v>1035</v>
      </c>
      <c r="T13" s="214">
        <f>VLOOKUP(S13,Rank_list_1,2,FALSE)</f>
        <v>9</v>
      </c>
      <c r="U13" s="222"/>
      <c r="V13" s="214"/>
      <c r="W13" s="212" t="s">
        <v>1061</v>
      </c>
      <c r="X13" s="214">
        <f>VLOOKUP(W13,Rank_list_1,2,FALSE)</f>
        <v>20</v>
      </c>
      <c r="Y13" s="416"/>
    </row>
    <row r="14" spans="1:25" ht="15" customHeight="1" thickBot="1" x14ac:dyDescent="0.8">
      <c r="A14" s="422"/>
      <c r="B14" s="251"/>
      <c r="C14" s="244"/>
      <c r="D14" s="245" t="s">
        <v>899</v>
      </c>
      <c r="E14" s="244"/>
      <c r="F14" s="244"/>
      <c r="G14" s="244"/>
      <c r="H14" s="252" t="s">
        <v>1070</v>
      </c>
      <c r="J14" s="428"/>
      <c r="K14" s="217"/>
      <c r="L14" s="218"/>
      <c r="M14" s="227"/>
      <c r="N14" s="218"/>
      <c r="O14" s="215" t="s">
        <v>899</v>
      </c>
      <c r="P14" s="218">
        <f>VLOOKUP(O14,Rank_list_1,2,FALSE)</f>
        <v>40</v>
      </c>
      <c r="Q14" s="227"/>
      <c r="R14" s="218"/>
      <c r="S14" s="227"/>
      <c r="T14" s="218"/>
      <c r="U14" s="227"/>
      <c r="V14" s="218"/>
      <c r="W14" s="217"/>
      <c r="X14" s="218"/>
      <c r="Y14" s="417"/>
    </row>
    <row r="15" spans="1:25" x14ac:dyDescent="0.65">
      <c r="A15" s="420" t="s">
        <v>1495</v>
      </c>
      <c r="B15" s="238" t="s">
        <v>1106</v>
      </c>
      <c r="C15" s="238" t="s">
        <v>1227</v>
      </c>
      <c r="D15" s="239"/>
      <c r="E15" s="239"/>
      <c r="F15" s="239"/>
      <c r="G15" s="239"/>
      <c r="H15" s="240"/>
      <c r="J15" s="423" t="s">
        <v>1495</v>
      </c>
      <c r="K15" s="216" t="s">
        <v>1106</v>
      </c>
      <c r="L15" s="210">
        <f t="shared" ref="L15:L22" si="1">VLOOKUP(K15,Rank_list_1,2,FALSE)</f>
        <v>1</v>
      </c>
      <c r="M15" s="211" t="s">
        <v>1227</v>
      </c>
      <c r="N15" s="210">
        <f>VLOOKUP(M15,Rank_list_1,2,FALSE)</f>
        <v>32</v>
      </c>
      <c r="O15" s="220"/>
      <c r="P15" s="210"/>
      <c r="Q15" s="220"/>
      <c r="R15" s="210"/>
      <c r="S15" s="220"/>
      <c r="T15" s="210"/>
      <c r="U15" s="220"/>
      <c r="V15" s="210"/>
      <c r="W15" s="221"/>
      <c r="X15" s="210"/>
      <c r="Y15" s="416">
        <f>COUNTA(K15:X18)/2</f>
        <v>7</v>
      </c>
    </row>
    <row r="16" spans="1:25" ht="14.45" customHeight="1" x14ac:dyDescent="0.65">
      <c r="A16" s="421"/>
      <c r="B16" s="241" t="s">
        <v>1122</v>
      </c>
      <c r="C16" s="241" t="s">
        <v>1249</v>
      </c>
      <c r="D16" s="242"/>
      <c r="E16" s="242"/>
      <c r="F16" s="242"/>
      <c r="G16" s="242"/>
      <c r="H16" s="243"/>
      <c r="J16" s="424"/>
      <c r="K16" s="212" t="s">
        <v>1122</v>
      </c>
      <c r="L16" s="214">
        <f t="shared" si="1"/>
        <v>6</v>
      </c>
      <c r="M16" s="213" t="s">
        <v>1249</v>
      </c>
      <c r="N16" s="214">
        <f>VLOOKUP(M16,Rank_list_1,2,FALSE)</f>
        <v>30</v>
      </c>
      <c r="O16" s="222"/>
      <c r="P16" s="214"/>
      <c r="Q16" s="222"/>
      <c r="R16" s="214"/>
      <c r="S16" s="222"/>
      <c r="T16" s="214"/>
      <c r="U16" s="222"/>
      <c r="V16" s="214"/>
      <c r="W16" s="223"/>
      <c r="X16" s="214"/>
      <c r="Y16" s="416"/>
    </row>
    <row r="17" spans="1:25" ht="14.45" customHeight="1" x14ac:dyDescent="0.65">
      <c r="A17" s="421"/>
      <c r="B17" s="241" t="s">
        <v>1144</v>
      </c>
      <c r="C17" s="241" t="s">
        <v>1269</v>
      </c>
      <c r="D17" s="242"/>
      <c r="E17" s="242"/>
      <c r="F17" s="242"/>
      <c r="G17" s="242"/>
      <c r="H17" s="243"/>
      <c r="J17" s="424"/>
      <c r="K17" s="212" t="s">
        <v>1144</v>
      </c>
      <c r="L17" s="214">
        <f t="shared" si="1"/>
        <v>9</v>
      </c>
      <c r="M17" s="213" t="s">
        <v>1269</v>
      </c>
      <c r="N17" s="214">
        <f>VLOOKUP(M17,Rank_list_1,2,FALSE)</f>
        <v>40</v>
      </c>
      <c r="O17" s="222"/>
      <c r="P17" s="214"/>
      <c r="Q17" s="222"/>
      <c r="R17" s="214"/>
      <c r="S17" s="222"/>
      <c r="T17" s="214"/>
      <c r="U17" s="222"/>
      <c r="V17" s="214"/>
      <c r="W17" s="223"/>
      <c r="X17" s="214"/>
      <c r="Y17" s="416"/>
    </row>
    <row r="18" spans="1:25" ht="15" customHeight="1" thickBot="1" x14ac:dyDescent="0.8">
      <c r="A18" s="422"/>
      <c r="B18" s="245" t="s">
        <v>1164</v>
      </c>
      <c r="C18" s="244"/>
      <c r="D18" s="244"/>
      <c r="E18" s="244"/>
      <c r="F18" s="244"/>
      <c r="G18" s="244"/>
      <c r="H18" s="246"/>
      <c r="J18" s="425"/>
      <c r="K18" s="217" t="s">
        <v>1164</v>
      </c>
      <c r="L18" s="218">
        <f t="shared" si="1"/>
        <v>9</v>
      </c>
      <c r="M18" s="227"/>
      <c r="N18" s="218"/>
      <c r="O18" s="227"/>
      <c r="P18" s="218"/>
      <c r="Q18" s="227"/>
      <c r="R18" s="218"/>
      <c r="S18" s="227"/>
      <c r="T18" s="218"/>
      <c r="U18" s="227"/>
      <c r="V18" s="218"/>
      <c r="W18" s="225"/>
      <c r="X18" s="218"/>
      <c r="Y18" s="416"/>
    </row>
    <row r="19" spans="1:25" x14ac:dyDescent="0.65">
      <c r="A19" s="420" t="s">
        <v>1496</v>
      </c>
      <c r="B19" s="238" t="s">
        <v>1072</v>
      </c>
      <c r="C19" s="238" t="s">
        <v>1175</v>
      </c>
      <c r="D19" s="239"/>
      <c r="E19" s="238" t="s">
        <v>1297</v>
      </c>
      <c r="F19" s="239"/>
      <c r="G19" s="239"/>
      <c r="H19" s="248" t="s">
        <v>1277</v>
      </c>
      <c r="J19" s="423" t="s">
        <v>1496</v>
      </c>
      <c r="K19" s="216" t="s">
        <v>1072</v>
      </c>
      <c r="L19" s="210">
        <f t="shared" si="1"/>
        <v>20</v>
      </c>
      <c r="M19" s="211" t="s">
        <v>1175</v>
      </c>
      <c r="N19" s="210">
        <f>VLOOKUP(M19,Rank_list_1,2,FALSE)</f>
        <v>28</v>
      </c>
      <c r="O19" s="220"/>
      <c r="P19" s="210"/>
      <c r="Q19" s="211" t="s">
        <v>1297</v>
      </c>
      <c r="R19" s="210">
        <f t="shared" ref="R19:R25" si="2">VLOOKUP(Q19,Rank_list_1,2,FALSE)</f>
        <v>48</v>
      </c>
      <c r="S19" s="220"/>
      <c r="T19" s="210"/>
      <c r="U19" s="220"/>
      <c r="V19" s="210"/>
      <c r="W19" s="216" t="s">
        <v>1277</v>
      </c>
      <c r="X19" s="210">
        <f>VLOOKUP(W19,Rank_list_1,2,FALSE)</f>
        <v>20</v>
      </c>
      <c r="Y19" s="415">
        <f>COUNTA(K19:X22)/2</f>
        <v>12</v>
      </c>
    </row>
    <row r="20" spans="1:25" ht="14.45" customHeight="1" x14ac:dyDescent="0.65">
      <c r="A20" s="421"/>
      <c r="B20" s="241" t="s">
        <v>1098</v>
      </c>
      <c r="C20" s="241" t="s">
        <v>1211</v>
      </c>
      <c r="D20" s="242"/>
      <c r="E20" s="241" t="s">
        <v>1312</v>
      </c>
      <c r="F20" s="242"/>
      <c r="G20" s="242"/>
      <c r="H20" s="243"/>
      <c r="J20" s="424"/>
      <c r="K20" s="212" t="s">
        <v>1098</v>
      </c>
      <c r="L20" s="214">
        <f t="shared" si="1"/>
        <v>20</v>
      </c>
      <c r="M20" s="213" t="s">
        <v>1211</v>
      </c>
      <c r="N20" s="214">
        <f>VLOOKUP(M20,Rank_list_1,2,FALSE)</f>
        <v>30</v>
      </c>
      <c r="O20" s="222"/>
      <c r="P20" s="214"/>
      <c r="Q20" s="213" t="s">
        <v>1312</v>
      </c>
      <c r="R20" s="214">
        <f t="shared" si="2"/>
        <v>44</v>
      </c>
      <c r="S20" s="222"/>
      <c r="T20" s="214"/>
      <c r="U20" s="222"/>
      <c r="V20" s="214"/>
      <c r="W20" s="223"/>
      <c r="X20" s="214"/>
      <c r="Y20" s="416"/>
    </row>
    <row r="21" spans="1:25" ht="14.45" customHeight="1" x14ac:dyDescent="0.65">
      <c r="A21" s="421"/>
      <c r="B21" s="241" t="s">
        <v>1131</v>
      </c>
      <c r="C21" s="241" t="s">
        <v>1232</v>
      </c>
      <c r="D21" s="242"/>
      <c r="E21" s="241" t="s">
        <v>1326</v>
      </c>
      <c r="F21" s="242"/>
      <c r="G21" s="242"/>
      <c r="H21" s="243"/>
      <c r="J21" s="424"/>
      <c r="K21" s="212" t="s">
        <v>1131</v>
      </c>
      <c r="L21" s="214">
        <f t="shared" si="1"/>
        <v>9</v>
      </c>
      <c r="M21" s="213" t="s">
        <v>1255</v>
      </c>
      <c r="N21" s="214">
        <f>VLOOKUP(M21,Rank_list_1,2,FALSE)</f>
        <v>44</v>
      </c>
      <c r="O21" s="222"/>
      <c r="P21" s="214"/>
      <c r="Q21" s="213" t="s">
        <v>1326</v>
      </c>
      <c r="R21" s="214">
        <f t="shared" si="2"/>
        <v>44</v>
      </c>
      <c r="S21" s="222"/>
      <c r="T21" s="214"/>
      <c r="U21" s="222"/>
      <c r="V21" s="214"/>
      <c r="W21" s="223"/>
      <c r="X21" s="214"/>
      <c r="Y21" s="416"/>
    </row>
    <row r="22" spans="1:25" ht="15" customHeight="1" thickBot="1" x14ac:dyDescent="0.8">
      <c r="A22" s="422"/>
      <c r="B22" s="245" t="s">
        <v>1148</v>
      </c>
      <c r="C22" s="245" t="s">
        <v>1255</v>
      </c>
      <c r="D22" s="244"/>
      <c r="E22" s="245" t="s">
        <v>1338</v>
      </c>
      <c r="F22" s="244"/>
      <c r="G22" s="244"/>
      <c r="H22" s="246"/>
      <c r="J22" s="425"/>
      <c r="K22" s="217" t="s">
        <v>1148</v>
      </c>
      <c r="L22" s="218">
        <f t="shared" si="1"/>
        <v>20</v>
      </c>
      <c r="M22" s="215"/>
      <c r="N22" s="218"/>
      <c r="O22" s="227"/>
      <c r="P22" s="218"/>
      <c r="Q22" s="215" t="s">
        <v>1338</v>
      </c>
      <c r="R22" s="218">
        <f t="shared" si="2"/>
        <v>44</v>
      </c>
      <c r="S22" s="227"/>
      <c r="T22" s="218"/>
      <c r="U22" s="227"/>
      <c r="V22" s="218"/>
      <c r="W22" s="225"/>
      <c r="X22" s="218"/>
      <c r="Y22" s="417"/>
    </row>
    <row r="23" spans="1:25" x14ac:dyDescent="0.65">
      <c r="A23" s="420" t="s">
        <v>385</v>
      </c>
      <c r="B23" s="239"/>
      <c r="C23" s="238" t="s">
        <v>1196</v>
      </c>
      <c r="D23" s="239"/>
      <c r="E23" s="239" t="s">
        <v>1350</v>
      </c>
      <c r="F23" s="239" t="s">
        <v>1436</v>
      </c>
      <c r="G23" s="239"/>
      <c r="H23" s="240" t="s">
        <v>1389</v>
      </c>
      <c r="J23" s="423" t="s">
        <v>385</v>
      </c>
      <c r="K23" s="221"/>
      <c r="L23" s="228"/>
      <c r="M23" s="211" t="s">
        <v>1196</v>
      </c>
      <c r="N23" s="228">
        <f>VLOOKUP(M23,Rank_list_1,2,FALSE)</f>
        <v>36</v>
      </c>
      <c r="O23" s="220"/>
      <c r="P23" s="228"/>
      <c r="Q23" s="220" t="s">
        <v>1350</v>
      </c>
      <c r="R23" s="228">
        <f t="shared" si="2"/>
        <v>28</v>
      </c>
      <c r="S23" s="220" t="s">
        <v>1436</v>
      </c>
      <c r="T23" s="228">
        <f>VLOOKUP(S23,Rank_list_1,2,FALSE)</f>
        <v>51</v>
      </c>
      <c r="U23" s="220"/>
      <c r="V23" s="228"/>
      <c r="W23" s="221" t="s">
        <v>1406</v>
      </c>
      <c r="X23" s="228">
        <f>VLOOKUP(W23,Rank_list_1,2,FALSE)</f>
        <v>40</v>
      </c>
      <c r="Y23" s="416">
        <f>COUNTA(K23:X26)/2</f>
        <v>10</v>
      </c>
    </row>
    <row r="24" spans="1:25" ht="14.45" customHeight="1" x14ac:dyDescent="0.65">
      <c r="A24" s="421"/>
      <c r="B24" s="253"/>
      <c r="C24" s="241" t="s">
        <v>1273</v>
      </c>
      <c r="D24" s="242"/>
      <c r="E24" s="242" t="s">
        <v>1365</v>
      </c>
      <c r="F24" s="242" t="s">
        <v>1450</v>
      </c>
      <c r="G24" s="242"/>
      <c r="H24" s="243" t="s">
        <v>1406</v>
      </c>
      <c r="J24" s="424"/>
      <c r="K24" s="223"/>
      <c r="L24" s="224"/>
      <c r="M24" s="213" t="s">
        <v>1273</v>
      </c>
      <c r="N24" s="224">
        <f>VLOOKUP(M24,Rank_list_1,2,FALSE)</f>
        <v>51</v>
      </c>
      <c r="O24" s="222"/>
      <c r="P24" s="224"/>
      <c r="Q24" s="222" t="s">
        <v>1365</v>
      </c>
      <c r="R24" s="224">
        <f t="shared" si="2"/>
        <v>3</v>
      </c>
      <c r="S24" s="222" t="s">
        <v>1450</v>
      </c>
      <c r="T24" s="224">
        <f>VLOOKUP(S24,Rank_list_1,2,FALSE)</f>
        <v>51</v>
      </c>
      <c r="U24" s="222"/>
      <c r="V24" s="224"/>
      <c r="W24" s="223" t="s">
        <v>1422</v>
      </c>
      <c r="X24" s="224">
        <f>VLOOKUP(W24,Rank_list_1,2,FALSE)</f>
        <v>50</v>
      </c>
      <c r="Y24" s="416"/>
    </row>
    <row r="25" spans="1:25" ht="14.45" customHeight="1" x14ac:dyDescent="0.65">
      <c r="A25" s="421"/>
      <c r="B25" s="253"/>
      <c r="C25" s="242"/>
      <c r="D25" s="242"/>
      <c r="E25" s="242" t="s">
        <v>1377</v>
      </c>
      <c r="F25" s="242"/>
      <c r="G25" s="242"/>
      <c r="H25" s="243" t="s">
        <v>1422</v>
      </c>
      <c r="J25" s="424"/>
      <c r="K25" s="223"/>
      <c r="L25" s="224"/>
      <c r="M25" s="222"/>
      <c r="N25" s="224"/>
      <c r="O25" s="222"/>
      <c r="P25" s="224"/>
      <c r="Q25" s="222" t="s">
        <v>1377</v>
      </c>
      <c r="R25" s="224">
        <f t="shared" si="2"/>
        <v>37</v>
      </c>
      <c r="S25" s="222"/>
      <c r="T25" s="224"/>
      <c r="U25" s="222"/>
      <c r="V25" s="224"/>
      <c r="W25" s="223" t="s">
        <v>1455</v>
      </c>
      <c r="X25" s="224">
        <f>VLOOKUP(W25,Rank_list_1,2,FALSE)</f>
        <v>1</v>
      </c>
      <c r="Y25" s="416"/>
    </row>
    <row r="26" spans="1:25" ht="15" customHeight="1" thickBot="1" x14ac:dyDescent="0.8">
      <c r="A26" s="422"/>
      <c r="B26" s="254"/>
      <c r="C26" s="244"/>
      <c r="D26" s="244"/>
      <c r="E26" s="244"/>
      <c r="F26" s="244"/>
      <c r="G26" s="244"/>
      <c r="H26" s="246" t="s">
        <v>1455</v>
      </c>
      <c r="J26" s="425"/>
      <c r="K26" s="225"/>
      <c r="L26" s="226"/>
      <c r="M26" s="227"/>
      <c r="N26" s="226"/>
      <c r="O26" s="227"/>
      <c r="P26" s="226"/>
      <c r="Q26" s="227"/>
      <c r="R26" s="226"/>
      <c r="S26" s="227"/>
      <c r="T26" s="226"/>
      <c r="U26" s="227"/>
      <c r="V26" s="226"/>
      <c r="W26" s="225"/>
      <c r="X26" s="226"/>
      <c r="Y26" s="417"/>
    </row>
    <row r="27" spans="1:25" ht="15" customHeight="1" thickBot="1" x14ac:dyDescent="0.85">
      <c r="J27" s="233" t="s">
        <v>1494</v>
      </c>
      <c r="K27" s="429">
        <f>COUNTA(K4:L26)/2</f>
        <v>10</v>
      </c>
      <c r="L27" s="430"/>
      <c r="M27" s="429">
        <f>COUNTA(M4:N26)/2</f>
        <v>16</v>
      </c>
      <c r="N27" s="430"/>
      <c r="O27" s="429">
        <f>COUNTA(O4:P26)/2</f>
        <v>3</v>
      </c>
      <c r="P27" s="430"/>
      <c r="Q27" s="429">
        <f>COUNTA(Q4:R26)/2</f>
        <v>11</v>
      </c>
      <c r="R27" s="430"/>
      <c r="S27" s="429">
        <f>COUNTA(S4:T26)/2</f>
        <v>5</v>
      </c>
      <c r="T27" s="430"/>
      <c r="U27" s="429">
        <f>COUNTA(U4:V26)/2</f>
        <v>2</v>
      </c>
      <c r="V27" s="430"/>
      <c r="W27" s="429">
        <f>COUNTA(W4:X26)/2</f>
        <v>6</v>
      </c>
      <c r="X27" s="430"/>
      <c r="Y27" s="385">
        <f>SUM(Y4:Y26)</f>
        <v>53</v>
      </c>
    </row>
    <row r="29" spans="1:25" ht="14.5" x14ac:dyDescent="0.7">
      <c r="A29" s="265" t="s">
        <v>1497</v>
      </c>
    </row>
    <row r="31" spans="1:25" ht="14.5" x14ac:dyDescent="0.7">
      <c r="A31" s="266" t="s">
        <v>1498</v>
      </c>
      <c r="B31" s="267" t="s">
        <v>1499</v>
      </c>
    </row>
    <row r="32" spans="1:25" x14ac:dyDescent="0.65">
      <c r="A32" s="40" t="str">
        <f>'All &lt;= 5 years duration ranked '!C9</f>
        <v>F3</v>
      </c>
      <c r="B32" s="264">
        <f>'All &lt;= 5 years duration ranked '!V9</f>
        <v>1</v>
      </c>
    </row>
    <row r="33" spans="1:2" x14ac:dyDescent="0.65">
      <c r="A33" s="40" t="str">
        <f>'All &lt;= 5 years duration ranked '!C10</f>
        <v>F31</v>
      </c>
      <c r="B33" s="264">
        <f>'All &lt;= 5 years duration ranked '!V10</f>
        <v>1</v>
      </c>
    </row>
    <row r="34" spans="1:2" x14ac:dyDescent="0.65">
      <c r="A34" s="40" t="str">
        <f>'All &lt;= 5 years duration ranked '!C11</f>
        <v>EC6</v>
      </c>
      <c r="B34" s="264">
        <f>'All &lt;= 5 years duration ranked '!V11</f>
        <v>3</v>
      </c>
    </row>
    <row r="35" spans="1:2" x14ac:dyDescent="0.65">
      <c r="A35" s="40" t="str">
        <f>'All &lt;= 5 years duration ranked '!C12</f>
        <v>EC7</v>
      </c>
      <c r="B35" s="264">
        <f>'All &lt;= 5 years duration ranked '!V12</f>
        <v>3</v>
      </c>
    </row>
    <row r="36" spans="1:2" x14ac:dyDescent="0.65">
      <c r="A36" s="40" t="str">
        <f>'All &lt;= 5 years duration ranked '!C13</f>
        <v>F24</v>
      </c>
      <c r="B36" s="264">
        <f>'All &lt;= 5 years duration ranked '!V13</f>
        <v>3</v>
      </c>
    </row>
    <row r="37" spans="1:2" x14ac:dyDescent="0.65">
      <c r="A37" s="40" t="str">
        <f>'All &lt;= 5 years duration ranked '!C14</f>
        <v>EC9</v>
      </c>
      <c r="B37" s="264">
        <f>'All &lt;= 5 years duration ranked '!V14</f>
        <v>6</v>
      </c>
    </row>
    <row r="38" spans="1:2" x14ac:dyDescent="0.65">
      <c r="A38" s="40" t="str">
        <f>'All &lt;= 5 years duration ranked '!C15</f>
        <v>EC18</v>
      </c>
      <c r="B38" s="264">
        <f>'All &lt;= 5 years duration ranked '!V15</f>
        <v>6</v>
      </c>
    </row>
    <row r="39" spans="1:2" x14ac:dyDescent="0.65">
      <c r="A39" s="40" t="str">
        <f>'All &lt;= 5 years duration ranked '!C16</f>
        <v>F4</v>
      </c>
      <c r="B39" s="264">
        <f>'All &lt;= 5 years duration ranked '!V16</f>
        <v>6</v>
      </c>
    </row>
    <row r="40" spans="1:2" x14ac:dyDescent="0.65">
      <c r="A40" s="40" t="str">
        <f>'All &lt;= 5 years duration ranked '!C17</f>
        <v>EC1</v>
      </c>
      <c r="B40" s="264">
        <f>'All &lt;= 5 years duration ranked '!V17</f>
        <v>9</v>
      </c>
    </row>
    <row r="41" spans="1:2" x14ac:dyDescent="0.65">
      <c r="A41" s="40" t="str">
        <f>'All &lt;= 5 years duration ranked '!C18</f>
        <v>EC2</v>
      </c>
      <c r="B41" s="264">
        <f>'All &lt;= 5 years duration ranked '!V18</f>
        <v>9</v>
      </c>
    </row>
    <row r="42" spans="1:2" x14ac:dyDescent="0.65">
      <c r="A42" s="40" t="str">
        <f>'All &lt;= 5 years duration ranked '!C19</f>
        <v>EC5</v>
      </c>
      <c r="B42" s="264">
        <f>'All &lt;= 5 years duration ranked '!V19</f>
        <v>9</v>
      </c>
    </row>
    <row r="43" spans="1:2" x14ac:dyDescent="0.65">
      <c r="A43" s="40" t="str">
        <f>'All &lt;= 5 years duration ranked '!C20</f>
        <v>EC8</v>
      </c>
      <c r="B43" s="264">
        <f>'All &lt;= 5 years duration ranked '!V20</f>
        <v>9</v>
      </c>
    </row>
    <row r="44" spans="1:2" x14ac:dyDescent="0.65">
      <c r="A44" s="40" t="str">
        <f>'All &lt;= 5 years duration ranked '!C21</f>
        <v>EC15</v>
      </c>
      <c r="B44" s="264">
        <f>'All &lt;= 5 years duration ranked '!V21</f>
        <v>9</v>
      </c>
    </row>
    <row r="45" spans="1:2" x14ac:dyDescent="0.65">
      <c r="A45" s="40" t="str">
        <f>'All &lt;= 5 years duration ranked '!C22</f>
        <v>EC17</v>
      </c>
      <c r="B45" s="264">
        <f>'All &lt;= 5 years duration ranked '!V22</f>
        <v>9</v>
      </c>
    </row>
    <row r="46" spans="1:2" x14ac:dyDescent="0.65">
      <c r="A46" s="40" t="str">
        <f>'All &lt;= 5 years duration ranked '!C23</f>
        <v>EC23</v>
      </c>
      <c r="B46" s="264">
        <f>'All &lt;= 5 years duration ranked '!V23</f>
        <v>9</v>
      </c>
    </row>
    <row r="47" spans="1:2" x14ac:dyDescent="0.65">
      <c r="A47" s="40" t="str">
        <f>'All &lt;= 5 years duration ranked '!C24</f>
        <v>F5</v>
      </c>
      <c r="B47" s="264">
        <f>'All &lt;= 5 years duration ranked '!V24</f>
        <v>9</v>
      </c>
    </row>
    <row r="48" spans="1:2" x14ac:dyDescent="0.65">
      <c r="A48" s="40" t="str">
        <f>'All &lt;= 5 years duration ranked '!C25</f>
        <v>F6</v>
      </c>
      <c r="B48" s="264">
        <f>'All &lt;= 5 years duration ranked '!V25</f>
        <v>9</v>
      </c>
    </row>
    <row r="49" spans="1:5" x14ac:dyDescent="0.65">
      <c r="A49" s="40" t="str">
        <f>'All &lt;= 5 years duration ranked '!C26</f>
        <v>F8</v>
      </c>
      <c r="B49" s="264">
        <f>'All &lt;= 5 years duration ranked '!V26</f>
        <v>9</v>
      </c>
    </row>
    <row r="50" spans="1:5" x14ac:dyDescent="0.65">
      <c r="A50" s="40" t="str">
        <f>'All &lt;= 5 years duration ranked '!C27</f>
        <v>EC24</v>
      </c>
      <c r="B50" s="264">
        <f>'All &lt;= 5 years duration ranked '!V27</f>
        <v>19</v>
      </c>
    </row>
    <row r="51" spans="1:5" x14ac:dyDescent="0.65">
      <c r="A51" s="40" t="str">
        <f>'All &lt;= 5 years duration ranked '!C28</f>
        <v>EC4</v>
      </c>
      <c r="B51" s="264">
        <f>'All &lt;= 5 years duration ranked '!V28</f>
        <v>20</v>
      </c>
    </row>
    <row r="52" spans="1:5" x14ac:dyDescent="0.65">
      <c r="A52" s="40" t="str">
        <f>'All &lt;= 5 years duration ranked '!C29</f>
        <v>EC25</v>
      </c>
      <c r="B52" s="264">
        <f>'All &lt;= 5 years duration ranked '!V29</f>
        <v>20</v>
      </c>
      <c r="E52" s="349"/>
    </row>
    <row r="53" spans="1:5" x14ac:dyDescent="0.65">
      <c r="A53" s="40" t="str">
        <f>'All &lt;= 5 years duration ranked '!C30</f>
        <v>F1</v>
      </c>
      <c r="B53" s="264">
        <f>'All &lt;= 5 years duration ranked '!V30</f>
        <v>20</v>
      </c>
      <c r="E53" s="349"/>
    </row>
    <row r="54" spans="1:5" x14ac:dyDescent="0.65">
      <c r="A54" s="40" t="str">
        <f>'All &lt;= 5 years duration ranked '!C31</f>
        <v>F2</v>
      </c>
      <c r="B54" s="264">
        <f>'All &lt;= 5 years duration ranked '!V31</f>
        <v>20</v>
      </c>
      <c r="E54" s="349"/>
    </row>
    <row r="55" spans="1:5" x14ac:dyDescent="0.65">
      <c r="A55" s="40" t="str">
        <f>'All &lt;= 5 years duration ranked '!C32</f>
        <v>F7</v>
      </c>
      <c r="B55" s="264">
        <f>'All &lt;= 5 years duration ranked '!V32</f>
        <v>20</v>
      </c>
      <c r="E55" s="349"/>
    </row>
    <row r="56" spans="1:5" x14ac:dyDescent="0.65">
      <c r="A56" s="40" t="str">
        <f>'All &lt;= 5 years duration ranked '!C33</f>
        <v>F18</v>
      </c>
      <c r="B56" s="264">
        <f>'All &lt;= 5 years duration ranked '!V33</f>
        <v>20</v>
      </c>
      <c r="E56" s="349"/>
    </row>
    <row r="57" spans="1:5" x14ac:dyDescent="0.65">
      <c r="A57" s="40" t="str">
        <f>'All &lt;= 5 years duration ranked '!C34</f>
        <v>EC13</v>
      </c>
      <c r="B57" s="264">
        <f>'All &lt;= 5 years duration ranked '!V34</f>
        <v>26</v>
      </c>
    </row>
    <row r="58" spans="1:5" x14ac:dyDescent="0.65">
      <c r="A58" s="40" t="str">
        <f>'All &lt;= 5 years duration ranked '!C35</f>
        <v>EC22</v>
      </c>
      <c r="B58" s="264">
        <f>'All &lt;= 5 years duration ranked '!V35</f>
        <v>26</v>
      </c>
    </row>
    <row r="59" spans="1:5" x14ac:dyDescent="0.65">
      <c r="A59" s="40" t="str">
        <f>'All &lt;= 5 years duration ranked '!C36</f>
        <v>F9</v>
      </c>
      <c r="B59" s="264">
        <f>'All &lt;= 5 years duration ranked '!V36</f>
        <v>28</v>
      </c>
    </row>
    <row r="60" spans="1:5" x14ac:dyDescent="0.65">
      <c r="A60" s="40" t="str">
        <f>'All &lt;= 5 years duration ranked '!C37</f>
        <v>F23</v>
      </c>
      <c r="B60" s="264">
        <f>'All &lt;= 5 years duration ranked '!V37</f>
        <v>28</v>
      </c>
    </row>
    <row r="61" spans="1:5" x14ac:dyDescent="0.65">
      <c r="A61" s="40" t="str">
        <f>'All &lt;= 5 years duration ranked '!C38</f>
        <v>F11</v>
      </c>
      <c r="B61" s="264">
        <f>'All &lt;= 5 years duration ranked '!V38</f>
        <v>30</v>
      </c>
    </row>
    <row r="62" spans="1:5" x14ac:dyDescent="0.65">
      <c r="A62" s="40" t="str">
        <f>'All &lt;= 5 years duration ranked '!C39</f>
        <v>F14</v>
      </c>
      <c r="B62" s="264">
        <f>'All &lt;= 5 years duration ranked '!V39</f>
        <v>30</v>
      </c>
    </row>
    <row r="63" spans="1:5" x14ac:dyDescent="0.65">
      <c r="A63" s="40" t="str">
        <f>'All &lt;= 5 years duration ranked '!C40</f>
        <v>EC10</v>
      </c>
      <c r="B63" s="264">
        <f>'All &lt;= 5 years duration ranked '!V40</f>
        <v>32</v>
      </c>
    </row>
    <row r="64" spans="1:5" x14ac:dyDescent="0.65">
      <c r="A64" s="40" t="str">
        <f>'All &lt;= 5 years duration ranked '!C41</f>
        <v>EC19</v>
      </c>
      <c r="B64" s="264">
        <f>'All &lt;= 5 years duration ranked '!V41</f>
        <v>32</v>
      </c>
    </row>
    <row r="65" spans="1:2" x14ac:dyDescent="0.65">
      <c r="A65" s="40" t="str">
        <f>'All &lt;= 5 years duration ranked '!C42</f>
        <v>EC20</v>
      </c>
      <c r="B65" s="264">
        <f>'All &lt;= 5 years duration ranked '!V42</f>
        <v>32</v>
      </c>
    </row>
    <row r="66" spans="1:2" x14ac:dyDescent="0.65">
      <c r="A66" s="40" t="str">
        <f>'All &lt;= 5 years duration ranked '!C43</f>
        <v>F12</v>
      </c>
      <c r="B66" s="264">
        <f>'All &lt;= 5 years duration ranked '!V43</f>
        <v>32</v>
      </c>
    </row>
    <row r="67" spans="1:2" x14ac:dyDescent="0.65">
      <c r="A67" s="40" t="str">
        <f>'All &lt;= 5 years duration ranked '!C44</f>
        <v>F10</v>
      </c>
      <c r="B67" s="264">
        <f>'All &lt;= 5 years duration ranked '!V44</f>
        <v>36</v>
      </c>
    </row>
    <row r="68" spans="1:2" x14ac:dyDescent="0.65">
      <c r="A68" s="40" t="str">
        <f>'All &lt;= 5 years duration ranked '!C45</f>
        <v>EC11</v>
      </c>
      <c r="B68" s="264">
        <f>'All &lt;= 5 years duration ranked '!V45</f>
        <v>37</v>
      </c>
    </row>
    <row r="69" spans="1:2" x14ac:dyDescent="0.65">
      <c r="A69" s="40" t="str">
        <f>'All &lt;= 5 years duration ranked '!C46</f>
        <v>EC12</v>
      </c>
      <c r="B69" s="264">
        <f>'All &lt;= 5 years duration ranked '!V46</f>
        <v>37</v>
      </c>
    </row>
    <row r="70" spans="1:2" x14ac:dyDescent="0.65">
      <c r="A70" s="40" t="str">
        <f>'All &lt;= 5 years duration ranked '!C47</f>
        <v>F25</v>
      </c>
      <c r="B70" s="264">
        <f>'All &lt;= 5 years duration ranked '!V47</f>
        <v>37</v>
      </c>
    </row>
    <row r="71" spans="1:2" x14ac:dyDescent="0.65">
      <c r="A71" s="40" t="str">
        <f>'All &lt;= 5 years duration ranked '!C48</f>
        <v>EC14</v>
      </c>
      <c r="B71" s="264">
        <f>'All &lt;= 5 years duration ranked '!V48</f>
        <v>40</v>
      </c>
    </row>
    <row r="72" spans="1:2" x14ac:dyDescent="0.65">
      <c r="A72" s="40" t="str">
        <f>'All &lt;= 5 years duration ranked '!C49</f>
        <v>EC16</v>
      </c>
      <c r="B72" s="264">
        <f>'All &lt;= 5 years duration ranked '!V49</f>
        <v>40</v>
      </c>
    </row>
    <row r="73" spans="1:2" x14ac:dyDescent="0.65">
      <c r="A73" s="40" t="str">
        <f>'All &lt;= 5 years duration ranked '!C50</f>
        <v>F16</v>
      </c>
      <c r="B73" s="264">
        <f>'All &lt;= 5 years duration ranked '!V50</f>
        <v>40</v>
      </c>
    </row>
    <row r="74" spans="1:2" x14ac:dyDescent="0.65">
      <c r="A74" s="40" t="str">
        <f>'All &lt;= 5 years duration ranked '!C51</f>
        <v>F27</v>
      </c>
      <c r="B74" s="264">
        <f>'All &lt;= 5 years duration ranked '!V51</f>
        <v>40</v>
      </c>
    </row>
    <row r="75" spans="1:2" x14ac:dyDescent="0.65">
      <c r="A75" s="40" t="str">
        <f>'All &lt;= 5 years duration ranked '!C52</f>
        <v>F15</v>
      </c>
      <c r="B75" s="264">
        <f>'All &lt;= 5 years duration ranked '!V52</f>
        <v>44</v>
      </c>
    </row>
    <row r="76" spans="1:2" x14ac:dyDescent="0.65">
      <c r="A76" s="40" t="str">
        <f>'All &lt;= 5 years duration ranked '!C53</f>
        <v>F20</v>
      </c>
      <c r="B76" s="264">
        <f>'All &lt;= 5 years duration ranked '!V53</f>
        <v>44</v>
      </c>
    </row>
    <row r="77" spans="1:2" x14ac:dyDescent="0.65">
      <c r="A77" s="40" t="str">
        <f>'All &lt;= 5 years duration ranked '!C54</f>
        <v>F21</v>
      </c>
      <c r="B77" s="264">
        <f>'All &lt;= 5 years duration ranked '!V54</f>
        <v>44</v>
      </c>
    </row>
    <row r="78" spans="1:2" x14ac:dyDescent="0.65">
      <c r="A78" s="40" t="str">
        <f>'All &lt;= 5 years duration ranked '!C55</f>
        <v>F22</v>
      </c>
      <c r="B78" s="264">
        <f>'All &lt;= 5 years duration ranked '!V55</f>
        <v>44</v>
      </c>
    </row>
    <row r="79" spans="1:2" x14ac:dyDescent="0.65">
      <c r="A79" s="40" t="str">
        <f>'All &lt;= 5 years duration ranked '!C56</f>
        <v>EC21</v>
      </c>
      <c r="B79" s="264">
        <f>'All &lt;= 5 years duration ranked '!V56</f>
        <v>48</v>
      </c>
    </row>
    <row r="80" spans="1:2" x14ac:dyDescent="0.65">
      <c r="A80" s="40" t="str">
        <f>'All &lt;= 5 years duration ranked '!C57</f>
        <v>F19</v>
      </c>
      <c r="B80" s="264">
        <f>'All &lt;= 5 years duration ranked '!V57</f>
        <v>48</v>
      </c>
    </row>
    <row r="81" spans="1:2" x14ac:dyDescent="0.65">
      <c r="A81" s="40" t="str">
        <f>'All &lt;= 5 years duration ranked '!C58</f>
        <v>F28</v>
      </c>
      <c r="B81" s="264">
        <f>'All &lt;= 5 years duration ranked '!V58</f>
        <v>50</v>
      </c>
    </row>
    <row r="82" spans="1:2" x14ac:dyDescent="0.65">
      <c r="A82" s="40" t="str">
        <f>'All &lt;= 5 years duration ranked '!C59</f>
        <v>F17</v>
      </c>
      <c r="B82" s="264">
        <f>'All &lt;= 5 years duration ranked '!V59</f>
        <v>51</v>
      </c>
    </row>
    <row r="83" spans="1:2" x14ac:dyDescent="0.65">
      <c r="A83" s="40" t="str">
        <f>'All &lt;= 5 years duration ranked '!C60</f>
        <v>F29</v>
      </c>
      <c r="B83" s="264">
        <f>'All &lt;= 5 years duration ranked '!V60</f>
        <v>51</v>
      </c>
    </row>
    <row r="84" spans="1:2" x14ac:dyDescent="0.65">
      <c r="A84" s="40" t="str">
        <f>'All &lt;= 5 years duration ranked '!C61</f>
        <v>F30</v>
      </c>
      <c r="B84" s="264">
        <f>'All &lt;= 5 years duration ranked '!V61</f>
        <v>51</v>
      </c>
    </row>
  </sheetData>
  <mergeCells count="30">
    <mergeCell ref="Y12:Y14"/>
    <mergeCell ref="Y15:Y18"/>
    <mergeCell ref="Y19:Y22"/>
    <mergeCell ref="Y23:Y26"/>
    <mergeCell ref="K27:L27"/>
    <mergeCell ref="M27:N27"/>
    <mergeCell ref="O27:P27"/>
    <mergeCell ref="Q27:R27"/>
    <mergeCell ref="S27:T27"/>
    <mergeCell ref="U27:V27"/>
    <mergeCell ref="W27:X27"/>
    <mergeCell ref="A23:A26"/>
    <mergeCell ref="J4:J9"/>
    <mergeCell ref="J10:J11"/>
    <mergeCell ref="J12:J14"/>
    <mergeCell ref="J15:J18"/>
    <mergeCell ref="J19:J22"/>
    <mergeCell ref="J23:J26"/>
    <mergeCell ref="A4:A9"/>
    <mergeCell ref="A10:A11"/>
    <mergeCell ref="A12:A14"/>
    <mergeCell ref="A15:A18"/>
    <mergeCell ref="A19:A22"/>
    <mergeCell ref="Y4:Y9"/>
    <mergeCell ref="Y10:Y11"/>
    <mergeCell ref="O3:P3"/>
    <mergeCell ref="Q3:R3"/>
    <mergeCell ref="S3:T3"/>
    <mergeCell ref="W3:X3"/>
    <mergeCell ref="U3:V3"/>
  </mergeCells>
  <conditionalFormatting sqref="H19">
    <cfRule type="cellIs" dxfId="605" priority="928" operator="equal">
      <formula>"?"</formula>
    </cfRule>
  </conditionalFormatting>
  <conditionalFormatting sqref="B3:H3">
    <cfRule type="cellIs" dxfId="604" priority="1047" operator="equal">
      <formula>"?"</formula>
    </cfRule>
  </conditionalFormatting>
  <conditionalFormatting sqref="B12:B14">
    <cfRule type="cellIs" dxfId="603" priority="1054" operator="equal">
      <formula>"?"</formula>
    </cfRule>
  </conditionalFormatting>
  <conditionalFormatting sqref="H12:H14">
    <cfRule type="cellIs" dxfId="602" priority="935" operator="equal">
      <formula>"?"</formula>
    </cfRule>
  </conditionalFormatting>
  <conditionalFormatting sqref="B5">
    <cfRule type="cellIs" dxfId="601" priority="1033" operator="equal">
      <formula>"?"</formula>
    </cfRule>
  </conditionalFormatting>
  <conditionalFormatting sqref="B4">
    <cfRule type="cellIs" dxfId="600" priority="1040" operator="equal">
      <formula>"?"</formula>
    </cfRule>
  </conditionalFormatting>
  <conditionalFormatting sqref="B15:B18">
    <cfRule type="cellIs" dxfId="599" priority="1019" operator="equal">
      <formula>"?"</formula>
    </cfRule>
  </conditionalFormatting>
  <conditionalFormatting sqref="B10">
    <cfRule type="cellIs" dxfId="598" priority="1026" operator="equal">
      <formula>"?"</formula>
    </cfRule>
  </conditionalFormatting>
  <conditionalFormatting sqref="B19:B22">
    <cfRule type="cellIs" dxfId="597" priority="1012" operator="equal">
      <formula>"?"</formula>
    </cfRule>
  </conditionalFormatting>
  <conditionalFormatting sqref="C4:C9">
    <cfRule type="cellIs" dxfId="596" priority="1005" operator="equal">
      <formula>"?"</formula>
    </cfRule>
  </conditionalFormatting>
  <conditionalFormatting sqref="C10:C11">
    <cfRule type="cellIs" dxfId="595" priority="998" operator="equal">
      <formula>"?"</formula>
    </cfRule>
  </conditionalFormatting>
  <conditionalFormatting sqref="C15:C17">
    <cfRule type="cellIs" dxfId="594" priority="991" operator="equal">
      <formula>"?"</formula>
    </cfRule>
  </conditionalFormatting>
  <conditionalFormatting sqref="C19:C22">
    <cfRule type="cellIs" dxfId="593" priority="984" operator="equal">
      <formula>"?"</formula>
    </cfRule>
  </conditionalFormatting>
  <conditionalFormatting sqref="D12:D14">
    <cfRule type="cellIs" dxfId="592" priority="977" operator="equal">
      <formula>"?"</formula>
    </cfRule>
  </conditionalFormatting>
  <conditionalFormatting sqref="E4">
    <cfRule type="cellIs" dxfId="591" priority="970" operator="equal">
      <formula>"?"</formula>
    </cfRule>
  </conditionalFormatting>
  <conditionalFormatting sqref="E19:E22">
    <cfRule type="cellIs" dxfId="590" priority="963" operator="equal">
      <formula>"?"</formula>
    </cfRule>
  </conditionalFormatting>
  <conditionalFormatting sqref="F12:F13">
    <cfRule type="cellIs" dxfId="589" priority="956" operator="equal">
      <formula>"?"</formula>
    </cfRule>
  </conditionalFormatting>
  <conditionalFormatting sqref="G4">
    <cfRule type="cellIs" dxfId="588" priority="949" operator="equal">
      <formula>"?"</formula>
    </cfRule>
  </conditionalFormatting>
  <conditionalFormatting sqref="G10">
    <cfRule type="cellIs" dxfId="587" priority="942" operator="equal">
      <formula>"?"</formula>
    </cfRule>
  </conditionalFormatting>
  <conditionalFormatting sqref="K10">
    <cfRule type="cellIs" dxfId="586" priority="886" operator="equal">
      <formula>"?"</formula>
    </cfRule>
  </conditionalFormatting>
  <conditionalFormatting sqref="C23:C24">
    <cfRule type="cellIs" dxfId="585" priority="921" operator="equal">
      <formula>"?"</formula>
    </cfRule>
  </conditionalFormatting>
  <conditionalFormatting sqref="K12:L14">
    <cfRule type="cellIs" dxfId="584" priority="914" operator="equal">
      <formula>"?"</formula>
    </cfRule>
  </conditionalFormatting>
  <conditionalFormatting sqref="M15:M17">
    <cfRule type="cellIs" dxfId="583" priority="851" operator="equal">
      <formula>"?"</formula>
    </cfRule>
  </conditionalFormatting>
  <conditionalFormatting sqref="K15:L18">
    <cfRule type="cellIs" dxfId="582" priority="879" operator="equal">
      <formula>"?"</formula>
    </cfRule>
  </conditionalFormatting>
  <conditionalFormatting sqref="M19:M22">
    <cfRule type="cellIs" dxfId="581" priority="844" operator="equal">
      <formula>"?"</formula>
    </cfRule>
  </conditionalFormatting>
  <conditionalFormatting sqref="K19:L22">
    <cfRule type="cellIs" dxfId="580" priority="872" operator="equal">
      <formula>"?"</formula>
    </cfRule>
  </conditionalFormatting>
  <conditionalFormatting sqref="M4:M9">
    <cfRule type="cellIs" dxfId="579" priority="865" operator="equal">
      <formula>"?"</formula>
    </cfRule>
  </conditionalFormatting>
  <conditionalFormatting sqref="M10:M11">
    <cfRule type="cellIs" dxfId="578" priority="858" operator="equal">
      <formula>"?"</formula>
    </cfRule>
  </conditionalFormatting>
  <conditionalFormatting sqref="U4">
    <cfRule type="cellIs" dxfId="577" priority="809" operator="equal">
      <formula>"?"</formula>
    </cfRule>
  </conditionalFormatting>
  <conditionalFormatting sqref="U10">
    <cfRule type="cellIs" dxfId="576" priority="802" operator="equal">
      <formula>"?"</formula>
    </cfRule>
  </conditionalFormatting>
  <conditionalFormatting sqref="O12:O14">
    <cfRule type="cellIs" dxfId="575" priority="837" operator="equal">
      <formula>"?"</formula>
    </cfRule>
  </conditionalFormatting>
  <conditionalFormatting sqref="Q4">
    <cfRule type="cellIs" dxfId="574" priority="830" operator="equal">
      <formula>"?"</formula>
    </cfRule>
  </conditionalFormatting>
  <conditionalFormatting sqref="Q19:Q22">
    <cfRule type="cellIs" dxfId="573" priority="823" operator="equal">
      <formula>"?"</formula>
    </cfRule>
  </conditionalFormatting>
  <conditionalFormatting sqref="N4">
    <cfRule type="cellIs" dxfId="572" priority="767" operator="equal">
      <formula>"?"</formula>
    </cfRule>
  </conditionalFormatting>
  <conditionalFormatting sqref="N5">
    <cfRule type="cellIs" dxfId="571" priority="760" operator="equal">
      <formula>"?"</formula>
    </cfRule>
  </conditionalFormatting>
  <conditionalFormatting sqref="W12:W14">
    <cfRule type="cellIs" dxfId="570" priority="795" operator="equal">
      <formula>"?"</formula>
    </cfRule>
  </conditionalFormatting>
  <conditionalFormatting sqref="W19">
    <cfRule type="cellIs" dxfId="569" priority="788" operator="equal">
      <formula>"?"</formula>
    </cfRule>
  </conditionalFormatting>
  <conditionalFormatting sqref="M23:M24">
    <cfRule type="cellIs" dxfId="568" priority="781" operator="equal">
      <formula>"?"</formula>
    </cfRule>
  </conditionalFormatting>
  <conditionalFormatting sqref="N12:N14">
    <cfRule type="cellIs" dxfId="567" priority="774" operator="equal">
      <formula>"?"</formula>
    </cfRule>
  </conditionalFormatting>
  <conditionalFormatting sqref="P5">
    <cfRule type="cellIs" dxfId="566" priority="718" operator="equal">
      <formula>"?"</formula>
    </cfRule>
  </conditionalFormatting>
  <conditionalFormatting sqref="P4">
    <cfRule type="cellIs" dxfId="565" priority="725" operator="equal">
      <formula>"?"</formula>
    </cfRule>
  </conditionalFormatting>
  <conditionalFormatting sqref="N15:N18">
    <cfRule type="cellIs" dxfId="564" priority="746" operator="equal">
      <formula>"?"</formula>
    </cfRule>
  </conditionalFormatting>
  <conditionalFormatting sqref="N10">
    <cfRule type="cellIs" dxfId="563" priority="753" operator="equal">
      <formula>"?"</formula>
    </cfRule>
  </conditionalFormatting>
  <conditionalFormatting sqref="N19:N22">
    <cfRule type="cellIs" dxfId="562" priority="739" operator="equal">
      <formula>"?"</formula>
    </cfRule>
  </conditionalFormatting>
  <conditionalFormatting sqref="P12:P14">
    <cfRule type="cellIs" dxfId="561" priority="732" operator="equal">
      <formula>"?"</formula>
    </cfRule>
  </conditionalFormatting>
  <conditionalFormatting sqref="P15:P18">
    <cfRule type="cellIs" dxfId="560" priority="704" operator="equal">
      <formula>"?"</formula>
    </cfRule>
  </conditionalFormatting>
  <conditionalFormatting sqref="P10">
    <cfRule type="cellIs" dxfId="559" priority="711" operator="equal">
      <formula>"?"</formula>
    </cfRule>
  </conditionalFormatting>
  <conditionalFormatting sqref="P19:P22">
    <cfRule type="cellIs" dxfId="558" priority="697" operator="equal">
      <formula>"?"</formula>
    </cfRule>
  </conditionalFormatting>
  <conditionalFormatting sqref="R12:R14">
    <cfRule type="cellIs" dxfId="557" priority="690" operator="equal">
      <formula>"?"</formula>
    </cfRule>
  </conditionalFormatting>
  <conditionalFormatting sqref="R5">
    <cfRule type="cellIs" dxfId="556" priority="676" operator="equal">
      <formula>"?"</formula>
    </cfRule>
  </conditionalFormatting>
  <conditionalFormatting sqref="R4">
    <cfRule type="cellIs" dxfId="555" priority="683" operator="equal">
      <formula>"?"</formula>
    </cfRule>
  </conditionalFormatting>
  <conditionalFormatting sqref="R15:R18">
    <cfRule type="cellIs" dxfId="554" priority="662" operator="equal">
      <formula>"?"</formula>
    </cfRule>
  </conditionalFormatting>
  <conditionalFormatting sqref="R10">
    <cfRule type="cellIs" dxfId="553" priority="669" operator="equal">
      <formula>"?"</formula>
    </cfRule>
  </conditionalFormatting>
  <conditionalFormatting sqref="R19:R22">
    <cfRule type="cellIs" dxfId="552" priority="655" operator="equal">
      <formula>"?"</formula>
    </cfRule>
  </conditionalFormatting>
  <conditionalFormatting sqref="T14">
    <cfRule type="cellIs" dxfId="551" priority="648" operator="equal">
      <formula>"?"</formula>
    </cfRule>
  </conditionalFormatting>
  <conditionalFormatting sqref="T5">
    <cfRule type="cellIs" dxfId="550" priority="634" operator="equal">
      <formula>"?"</formula>
    </cfRule>
  </conditionalFormatting>
  <conditionalFormatting sqref="T4">
    <cfRule type="cellIs" dxfId="549" priority="641" operator="equal">
      <formula>"?"</formula>
    </cfRule>
  </conditionalFormatting>
  <conditionalFormatting sqref="T15:T18">
    <cfRule type="cellIs" dxfId="548" priority="620" operator="equal">
      <formula>"?"</formula>
    </cfRule>
  </conditionalFormatting>
  <conditionalFormatting sqref="T19:T22">
    <cfRule type="cellIs" dxfId="547" priority="613" operator="equal">
      <formula>"?"</formula>
    </cfRule>
  </conditionalFormatting>
  <conditionalFormatting sqref="V12:V14">
    <cfRule type="cellIs" dxfId="546" priority="606" operator="equal">
      <formula>"?"</formula>
    </cfRule>
  </conditionalFormatting>
  <conditionalFormatting sqref="V5">
    <cfRule type="cellIs" dxfId="545" priority="592" operator="equal">
      <formula>"?"</formula>
    </cfRule>
  </conditionalFormatting>
  <conditionalFormatting sqref="V4">
    <cfRule type="cellIs" dxfId="544" priority="599" operator="equal">
      <formula>"?"</formula>
    </cfRule>
  </conditionalFormatting>
  <conditionalFormatting sqref="V15:V18">
    <cfRule type="cellIs" dxfId="543" priority="578" operator="equal">
      <formula>"?"</formula>
    </cfRule>
  </conditionalFormatting>
  <conditionalFormatting sqref="V10">
    <cfRule type="cellIs" dxfId="542" priority="585" operator="equal">
      <formula>"?"</formula>
    </cfRule>
  </conditionalFormatting>
  <conditionalFormatting sqref="V19:V22">
    <cfRule type="cellIs" dxfId="541" priority="571" operator="equal">
      <formula>"?"</formula>
    </cfRule>
  </conditionalFormatting>
  <conditionalFormatting sqref="X12:X14">
    <cfRule type="cellIs" dxfId="540" priority="564" operator="equal">
      <formula>"?"</formula>
    </cfRule>
  </conditionalFormatting>
  <conditionalFormatting sqref="X5">
    <cfRule type="cellIs" dxfId="539" priority="550" operator="equal">
      <formula>"?"</formula>
    </cfRule>
  </conditionalFormatting>
  <conditionalFormatting sqref="X4">
    <cfRule type="cellIs" dxfId="538" priority="557" operator="equal">
      <formula>"?"</formula>
    </cfRule>
  </conditionalFormatting>
  <conditionalFormatting sqref="X15:X18">
    <cfRule type="cellIs" dxfId="537" priority="536" operator="equal">
      <formula>"?"</formula>
    </cfRule>
  </conditionalFormatting>
  <conditionalFormatting sqref="X10">
    <cfRule type="cellIs" dxfId="536" priority="543" operator="equal">
      <formula>"?"</formula>
    </cfRule>
  </conditionalFormatting>
  <conditionalFormatting sqref="X19:X22">
    <cfRule type="cellIs" dxfId="535" priority="529" operator="equal">
      <formula>"?"</formula>
    </cfRule>
  </conditionalFormatting>
  <conditionalFormatting sqref="L10">
    <cfRule type="cellIs" dxfId="534" priority="515" operator="equal">
      <formula>"?"</formula>
    </cfRule>
  </conditionalFormatting>
  <conditionalFormatting sqref="T10">
    <cfRule type="cellIs" dxfId="533" priority="501" operator="equal">
      <formula>"?"</formula>
    </cfRule>
  </conditionalFormatting>
  <conditionalFormatting sqref="T12:T13">
    <cfRule type="cellIs" dxfId="532" priority="466" operator="equal">
      <formula>"?"</formula>
    </cfRule>
  </conditionalFormatting>
  <conditionalFormatting sqref="K4:K5">
    <cfRule type="cellIs" dxfId="531" priority="452" operator="equal">
      <formula>"?"</formula>
    </cfRule>
  </conditionalFormatting>
  <conditionalFormatting sqref="L4">
    <cfRule type="cellIs" dxfId="530" priority="445" operator="equal">
      <formula>"?"</formula>
    </cfRule>
  </conditionalFormatting>
  <conditionalFormatting sqref="L5">
    <cfRule type="cellIs" dxfId="529" priority="438" operator="equal">
      <formula>"?"</formula>
    </cfRule>
  </conditionalFormatting>
  <conditionalFormatting sqref="L4:L26 N4:N26 R4:R26 P4:P26 T4:T26 V4:V26 X4:X26">
    <cfRule type="colorScale" priority="430">
      <colorScale>
        <cfvo type="min"/>
        <cfvo type="percentile" val="50"/>
        <cfvo type="max"/>
        <color rgb="FF63BE7B"/>
        <color rgb="FFFFEB84"/>
        <color rgb="FFF8696B"/>
      </colorScale>
    </cfRule>
  </conditionalFormatting>
  <conditionalFormatting sqref="W3">
    <cfRule type="cellIs" dxfId="528" priority="21" operator="equal">
      <formula>"?"</formula>
    </cfRule>
  </conditionalFormatting>
  <conditionalFormatting sqref="K3 M3 O3 Q3 S3 U3">
    <cfRule type="cellIs" dxfId="527" priority="14" operator="equal">
      <formula>"?"</formula>
    </cfRule>
  </conditionalFormatting>
  <conditionalFormatting sqref="E52:E56">
    <cfRule type="cellIs" dxfId="526" priority="7" operator="equal">
      <formula>"?"</formula>
    </cfRule>
  </conditionalFormatting>
  <dataValidations disablePrompts="1" count="1">
    <dataValidation type="list" allowBlank="1" showInputMessage="1" showErrorMessage="1" sqref="C2" xr:uid="{6A7AF760-38BF-4DE0-A9FC-EAFEF01DFEC3}">
      <formula1>#REF!</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922" operator="equal" id="{26823294-0146-4818-9919-99D8880FC87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23" operator="equal" id="{6B32F034-68DA-4A27-8458-4D36DAA634A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24" operator="equal" id="{9CA91FAA-7105-46AC-95B7-DC22C069D278}">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25" operator="equal" id="{53435994-E353-47BA-9AAF-7A5AC285203B}">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26" operator="equal" id="{C409C456-6E9A-47E2-9873-AD3EDC3D1912}">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27" operator="equal" id="{A58C8AC9-165F-4C9B-A9BC-D833768E5EC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H19</xm:sqref>
        </x14:conditionalFormatting>
        <x14:conditionalFormatting xmlns:xm="http://schemas.microsoft.com/office/excel/2006/main">
          <x14:cfRule type="cellIs" priority="1041" operator="equal" id="{CEC6A5AB-B92A-4605-AD80-F087950B67F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42" operator="equal" id="{9C0E1282-3D87-4596-B060-435479710C31}">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43" operator="equal" id="{734B787B-DAC7-43C8-BC5B-38AA36E8131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44" operator="equal" id="{89C0BED4-6A11-420E-8251-67EC6055BDC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45" operator="equal" id="{A5B5781C-D3BF-45CD-9FB8-2809BA2B6294}">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46" operator="equal" id="{F972CBD1-2CFF-41EE-8040-B85DE7CABFF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B3:H3</xm:sqref>
        </x14:conditionalFormatting>
        <x14:conditionalFormatting xmlns:xm="http://schemas.microsoft.com/office/excel/2006/main">
          <x14:cfRule type="cellIs" priority="1048" operator="equal" id="{85B172D0-23BB-49D2-B91F-CF6EC24540D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49" operator="equal" id="{646F5504-8AC6-4364-B48F-C0D41F4E157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50" operator="equal" id="{DBFDB120-C553-4F0E-AB15-5A67ED8EDB9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51" operator="equal" id="{D655BA89-316C-4ABB-84C6-EC5FAAD4221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52" operator="equal" id="{7014FD99-9B5A-4292-AB76-4A9AD08C93C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53" operator="equal" id="{59BE80A0-7E8C-427E-BE34-91AA22950323}">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B12:B14</xm:sqref>
        </x14:conditionalFormatting>
        <x14:conditionalFormatting xmlns:xm="http://schemas.microsoft.com/office/excel/2006/main">
          <x14:cfRule type="cellIs" priority="929" operator="equal" id="{77C01C14-9C38-44ED-998C-9959FE1CF08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30" operator="equal" id="{8390F32E-A255-4EC3-A89D-E3C082DDD21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31" operator="equal" id="{9ABF55FB-3F24-4EDD-9EE4-2182796CD1B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32" operator="equal" id="{7D3AFEAD-C981-4C93-BD08-70B4C0B576B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33" operator="equal" id="{1DB37032-DCAB-4C5F-A566-8994657D3A2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34" operator="equal" id="{295165C5-6F47-48FC-B020-91E131CF88E3}">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H12:H14</xm:sqref>
        </x14:conditionalFormatting>
        <x14:conditionalFormatting xmlns:xm="http://schemas.microsoft.com/office/excel/2006/main">
          <x14:cfRule type="cellIs" priority="1027" operator="equal" id="{E7CFE2A8-D2BA-4D2C-A2CA-87882AB53BF2}">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28" operator="equal" id="{CF8880DA-2A8C-461B-8399-469F373EB162}">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29" operator="equal" id="{9E064975-DD19-4501-A8ED-4EE1DD49FA8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30" operator="equal" id="{DF37D011-1185-4210-B798-CC035382432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31" operator="equal" id="{A8EE560F-B501-46F8-A9B9-A3FEB6D2804F}">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32" operator="equal" id="{E4B28FE1-7FAB-4C0E-A4F6-7DD3633ABB0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B5</xm:sqref>
        </x14:conditionalFormatting>
        <x14:conditionalFormatting xmlns:xm="http://schemas.microsoft.com/office/excel/2006/main">
          <x14:cfRule type="cellIs" priority="1034" operator="equal" id="{7A3BC390-AC14-4275-B71C-63E996AD7823}">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35" operator="equal" id="{F0429360-BBB4-4415-806B-4D7518B181AA}">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36" operator="equal" id="{459903F6-1EE8-4853-8303-91803C2F57E8}">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37" operator="equal" id="{F7E73AF2-016B-4130-BC0B-A40C7400363D}">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38" operator="equal" id="{5B95C294-68E0-41F8-BEF3-9264169EE02D}">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39" operator="equal" id="{B2EEB343-E12E-477F-A647-BA1D47521A09}">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B4</xm:sqref>
        </x14:conditionalFormatting>
        <x14:conditionalFormatting xmlns:xm="http://schemas.microsoft.com/office/excel/2006/main">
          <x14:cfRule type="cellIs" priority="1013" operator="equal" id="{429A0AC2-CC93-473F-AF26-DB9C295486AF}">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14" operator="equal" id="{5D0E25CD-5C25-44FB-81F1-560CDF98D73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15" operator="equal" id="{2C156062-C997-4154-8B72-6027EBB4DE4C}">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16" operator="equal" id="{1D64170E-38DE-4CF0-A9AA-3A0F0A2B72FD}">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17" operator="equal" id="{E81B61FD-3458-4DFD-AC90-37BAFB413FAE}">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18" operator="equal" id="{C02F22C2-F7FF-4F76-BB2B-5F1B62BD4434}">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B15:B18</xm:sqref>
        </x14:conditionalFormatting>
        <x14:conditionalFormatting xmlns:xm="http://schemas.microsoft.com/office/excel/2006/main">
          <x14:cfRule type="cellIs" priority="1020" operator="equal" id="{65278E12-0EC6-41C5-AC86-D9A63A04198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21" operator="equal" id="{903B2E4F-6B56-4130-93A8-4EC8057DBE01}">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22" operator="equal" id="{FDC2D727-5E85-41B9-B077-4F2F2D57EA1B}">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23" operator="equal" id="{7116DB96-73DC-4388-8546-E502F9DE6186}">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24" operator="equal" id="{67A483EF-E7C0-4BC5-B7EF-4C8DE8E865D8}">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25" operator="equal" id="{4557E727-8B9A-492F-B7EC-982EA7ADC11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B10</xm:sqref>
        </x14:conditionalFormatting>
        <x14:conditionalFormatting xmlns:xm="http://schemas.microsoft.com/office/excel/2006/main">
          <x14:cfRule type="cellIs" priority="1006" operator="equal" id="{4C240F23-9DB2-474D-B9AA-B408A789A05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07" operator="equal" id="{561EC32D-BF98-46AB-AE23-6E4A6C97A6B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08" operator="equal" id="{A140A3BE-40D2-450C-B611-147762A32423}">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09" operator="equal" id="{ABA6E6FD-AE9E-4162-87D2-55F84AA0C55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10" operator="equal" id="{0DC8AAA9-2B00-4A18-A48C-4B26510EBEF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11" operator="equal" id="{8489B841-173E-483F-8568-69CAD34F411B}">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B19:B22</xm:sqref>
        </x14:conditionalFormatting>
        <x14:conditionalFormatting xmlns:xm="http://schemas.microsoft.com/office/excel/2006/main">
          <x14:cfRule type="cellIs" priority="999" operator="equal" id="{014D7312-E841-47ED-959E-EEE6BA9DCE87}">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000" operator="equal" id="{DBC55C3D-1562-4236-A3DD-9CCEB215F324}">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01" operator="equal" id="{64263D7B-B018-4C36-92BD-D34861FDB7F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002" operator="equal" id="{D6225E7B-50B7-4E84-AAAC-02167C084AE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003" operator="equal" id="{D3973DB9-CBF9-4254-BE7E-C5EDF118610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004" operator="equal" id="{6A274C0F-7972-4303-855F-DD489649CA41}">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C4:C9</xm:sqref>
        </x14:conditionalFormatting>
        <x14:conditionalFormatting xmlns:xm="http://schemas.microsoft.com/office/excel/2006/main">
          <x14:cfRule type="cellIs" priority="992" operator="equal" id="{61D3ECE0-205F-4552-BDE0-114E3C61559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93" operator="equal" id="{5B68DA8E-9166-45F1-B495-0404FE1A6367}">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94" operator="equal" id="{75D1A6DB-C307-4179-A111-DE4367D07CB8}">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95" operator="equal" id="{637F5053-4895-4AF6-A565-C96C4B42F0C3}">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96" operator="equal" id="{BF8723B7-1F42-4E78-8C84-03B814E914F2}">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97" operator="equal" id="{FB11B07A-4C23-4D5A-8CCD-5C0D4BB00B0D}">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C10:C11</xm:sqref>
        </x14:conditionalFormatting>
        <x14:conditionalFormatting xmlns:xm="http://schemas.microsoft.com/office/excel/2006/main">
          <x14:cfRule type="cellIs" priority="985" operator="equal" id="{2DD75819-6BC7-47C2-B300-3F189F4B4B8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86" operator="equal" id="{AC8B71A5-51BD-4E2A-AFEE-C3213073C80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87" operator="equal" id="{C7F9C1D9-329E-470E-B7E0-2FCEDAFF2D9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88" operator="equal" id="{A28933D0-7BFE-4990-AEDE-B25CF5E5A066}">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89" operator="equal" id="{CFC9C277-45D9-40C6-95B9-149449ECE58D}">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90" operator="equal" id="{593A4895-D663-4058-A70E-D490A076DB72}">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C15:C17</xm:sqref>
        </x14:conditionalFormatting>
        <x14:conditionalFormatting xmlns:xm="http://schemas.microsoft.com/office/excel/2006/main">
          <x14:cfRule type="cellIs" priority="978" operator="equal" id="{472057CE-1496-4597-905C-01E692BEA636}">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79" operator="equal" id="{B5E2678D-5912-491E-B058-D1802FEB1DB7}">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80" operator="equal" id="{FF73DDF1-003C-4488-BA51-48FE4096676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81" operator="equal" id="{472F6EA3-F00C-4126-BC9D-7D05E0F58C2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82" operator="equal" id="{38089888-47DD-471A-8593-6211DA10E475}">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83" operator="equal" id="{4DAF85A0-0535-486A-955D-9A9821A98DE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C19:C22</xm:sqref>
        </x14:conditionalFormatting>
        <x14:conditionalFormatting xmlns:xm="http://schemas.microsoft.com/office/excel/2006/main">
          <x14:cfRule type="cellIs" priority="971" operator="equal" id="{6D8490C0-CEA1-4420-A548-CB0566AB55CA}">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72" operator="equal" id="{EF307A87-9F2C-4B4E-B060-2CD4DEFAE30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73" operator="equal" id="{89405091-9215-458E-AA0F-D295DECC796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74" operator="equal" id="{C97778D3-FDEA-4F87-B4F3-D9E974687C3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75" operator="equal" id="{51646BCE-5F67-4040-A0D9-C90400AFA668}">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76" operator="equal" id="{E70827C5-53A7-4210-A3AB-BA7538FFF59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D12:D14</xm:sqref>
        </x14:conditionalFormatting>
        <x14:conditionalFormatting xmlns:xm="http://schemas.microsoft.com/office/excel/2006/main">
          <x14:cfRule type="cellIs" priority="964" operator="equal" id="{0AC6756B-94AD-4ECF-A02E-5578F3ECF5C1}">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65" operator="equal" id="{1C1FA453-B0BF-4F0C-A9F4-64BDBF44E434}">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66" operator="equal" id="{8208DFB3-D9DB-4FD8-8E82-10C51E5533C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67" operator="equal" id="{8668203D-6B30-4D6B-8B9B-A73FCDEA50EA}">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68" operator="equal" id="{3BB86BC3-35CE-41F3-9A33-C846BC304AE1}">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69" operator="equal" id="{3044A0F9-A4F7-41E0-AB50-FDFAD20A349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E4</xm:sqref>
        </x14:conditionalFormatting>
        <x14:conditionalFormatting xmlns:xm="http://schemas.microsoft.com/office/excel/2006/main">
          <x14:cfRule type="cellIs" priority="957" operator="equal" id="{E07D2617-C80D-47C1-9715-6DD26C8961CF}">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58" operator="equal" id="{B20BC714-81D2-4E4D-8981-D2A497AA39F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59" operator="equal" id="{9B0A4A3A-1560-443D-86B2-4CBCCE5B207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60" operator="equal" id="{97D81BE8-FA86-4C35-B87F-E98AFE9C4B0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61" operator="equal" id="{9C6C9760-8678-4CA0-9106-BDF7D822AB1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62" operator="equal" id="{A57C4B45-CB39-4086-9506-372FCE5763D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E19:E22</xm:sqref>
        </x14:conditionalFormatting>
        <x14:conditionalFormatting xmlns:xm="http://schemas.microsoft.com/office/excel/2006/main">
          <x14:cfRule type="cellIs" priority="950" operator="equal" id="{9717258F-736F-41D9-9A5A-F06381A53922}">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51" operator="equal" id="{39783974-100F-4369-A6EC-EA8E78B4A38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52" operator="equal" id="{CB55760F-0A95-47EA-A58F-4860368E934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53" operator="equal" id="{CD755E68-89ED-4824-AFA1-633735AB2E8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54" operator="equal" id="{A62E4EF2-0449-4D1D-876A-BB0A1DC45E9E}">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55" operator="equal" id="{2ED229F6-B13F-49FB-8C66-8CEC6DFA752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F12:F13</xm:sqref>
        </x14:conditionalFormatting>
        <x14:conditionalFormatting xmlns:xm="http://schemas.microsoft.com/office/excel/2006/main">
          <x14:cfRule type="cellIs" priority="943" operator="equal" id="{88D5C63D-579D-4B69-AAF2-C3C7A93D35D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44" operator="equal" id="{7F5D0FA0-0B1F-49DF-8A3A-2A6CA67369A4}">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45" operator="equal" id="{8481C772-ECAF-41B4-811A-299A6944090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46" operator="equal" id="{64B3B945-EC46-4F75-8D38-BF79679B3F0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47" operator="equal" id="{6A5B8F22-CCD6-4FEB-B853-D5E2BF50493C}">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48" operator="equal" id="{8004E0B2-D607-41B8-B7BE-D34FF314601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G4</xm:sqref>
        </x14:conditionalFormatting>
        <x14:conditionalFormatting xmlns:xm="http://schemas.microsoft.com/office/excel/2006/main">
          <x14:cfRule type="cellIs" priority="936" operator="equal" id="{B85931E0-2E6A-4A0C-B6BC-DD1145C2856A}">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37" operator="equal" id="{597EF5A3-62A9-4D5D-BAB5-F0B1B0AE7F6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38" operator="equal" id="{710B7A32-7B17-4D65-9ED6-7EC75A62A5B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39" operator="equal" id="{3E16FE73-1558-4D1E-B2F4-AD3E945CA34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40" operator="equal" id="{75C49E04-3AEB-49A6-B542-8D1C894698B8}">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41" operator="equal" id="{417A81B0-9861-46A7-BE6B-0EC8736D09C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G10</xm:sqref>
        </x14:conditionalFormatting>
        <x14:conditionalFormatting xmlns:xm="http://schemas.microsoft.com/office/excel/2006/main">
          <x14:cfRule type="cellIs" priority="880" operator="equal" id="{C4609C14-2E91-4AF9-9602-F4AE6E4EB2F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81" operator="equal" id="{27626D1F-5953-4A47-9AD1-2B794981BDD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82" operator="equal" id="{5BA67458-D795-4CD7-8A58-EA9290C33551}">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83" operator="equal" id="{82B85459-7C20-4F6D-A277-108909C5B3EE}">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84" operator="equal" id="{23EBC105-B1B0-42F5-88BF-E23CC7608D9F}">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85" operator="equal" id="{D4EEADA4-B040-4CA3-A4BF-54BAF234C26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K10</xm:sqref>
        </x14:conditionalFormatting>
        <x14:conditionalFormatting xmlns:xm="http://schemas.microsoft.com/office/excel/2006/main">
          <x14:cfRule type="cellIs" priority="915" operator="equal" id="{45CF1CF1-34F5-4EE2-B3B9-03ABB391BD7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16" operator="equal" id="{9E60B4AC-22EB-4641-BE0F-B42218A44F7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17" operator="equal" id="{956AF1D0-A92A-4FED-85F3-3EF0F8A5DAE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18" operator="equal" id="{7A0A9C58-4FEB-4C53-B461-CF63DA960A3D}">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19" operator="equal" id="{4B49BDB9-B1D3-4506-987C-801D4363CCE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20" operator="equal" id="{97B91AA0-274B-40F5-82CE-9882030CD28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C23:C24</xm:sqref>
        </x14:conditionalFormatting>
        <x14:conditionalFormatting xmlns:xm="http://schemas.microsoft.com/office/excel/2006/main">
          <x14:cfRule type="cellIs" priority="908" operator="equal" id="{F8516CEF-C65E-4026-8B39-14BFC63C125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09" operator="equal" id="{18685F95-3D95-4AC8-B0EA-6CC9FFDC2A9A}">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910" operator="equal" id="{BA1C0371-A71A-4933-BAE0-152178DE62E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911" operator="equal" id="{E7D5ABA8-B367-443D-9622-FED450CFFDCF}">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912" operator="equal" id="{23FA6505-E2C3-461B-9522-190377A1FF2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913" operator="equal" id="{654A4F4A-C0B4-4107-9FEF-ECE4B84C7C7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K12:L14</xm:sqref>
        </x14:conditionalFormatting>
        <x14:conditionalFormatting xmlns:xm="http://schemas.microsoft.com/office/excel/2006/main">
          <x14:cfRule type="cellIs" priority="845" operator="equal" id="{0A8A0BF8-A9BF-41A7-8942-DF283BA4378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46" operator="equal" id="{E39E58D9-D901-4008-9F58-308A2689CFC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47" operator="equal" id="{5B5268FA-2C8C-4309-9011-3077C82F5D82}">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48" operator="equal" id="{86ADDD18-E1C7-4580-A8E1-C60B66DDD38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49" operator="equal" id="{56B22209-8C15-43C5-A088-36D9BD795A3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50" operator="equal" id="{9D53D62D-320E-4462-A1C7-6B8018354904}">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M15:M17</xm:sqref>
        </x14:conditionalFormatting>
        <x14:conditionalFormatting xmlns:xm="http://schemas.microsoft.com/office/excel/2006/main">
          <x14:cfRule type="cellIs" priority="873" operator="equal" id="{7D7E481F-67EF-438E-BDCC-A1CD0F8D58CA}">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74" operator="equal" id="{25F4C5C3-635E-43A6-9F35-B24004E59F1C}">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75" operator="equal" id="{2436DD02-5E0D-427B-9807-D7A8258AA6C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76" operator="equal" id="{64D8B170-FD59-4515-A1B5-09BC4DF205B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77" operator="equal" id="{DDFBA80C-64DE-4C0B-9C17-6B211937C46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78" operator="equal" id="{78D142FA-DDCE-4FEA-A4B0-D7F698B8B4DF}">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K15:L18</xm:sqref>
        </x14:conditionalFormatting>
        <x14:conditionalFormatting xmlns:xm="http://schemas.microsoft.com/office/excel/2006/main">
          <x14:cfRule type="cellIs" priority="838" operator="equal" id="{8F499947-80FD-48AE-807D-991D8B57715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39" operator="equal" id="{75A9F642-65B3-44AC-8048-C7940730279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40" operator="equal" id="{56EE350F-D8BF-472A-9C3E-C404425A500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41" operator="equal" id="{D092F1A5-052A-4137-9FE3-C408091E977C}">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42" operator="equal" id="{FBD14EDB-1AD4-49E5-BCE0-607E75AD1D41}">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43" operator="equal" id="{71A1DE1D-7A15-4627-A12D-A49EEC7AD478}">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M19:M22</xm:sqref>
        </x14:conditionalFormatting>
        <x14:conditionalFormatting xmlns:xm="http://schemas.microsoft.com/office/excel/2006/main">
          <x14:cfRule type="cellIs" priority="866" operator="equal" id="{94DEAEAB-B663-4C9C-ACA7-A8D05FC2404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67" operator="equal" id="{C7E1B97B-9FA9-47A5-BFD0-9F52FED47E8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68" operator="equal" id="{F5630137-2409-44C7-A8B0-F30F54F2E31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69" operator="equal" id="{51B238A4-DD5B-45DC-A359-AB6D17DDF1AB}">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70" operator="equal" id="{E2643EB7-986A-4622-B85A-4B566E045EFE}">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71" operator="equal" id="{6B511A26-A971-4BFD-B6DD-AC451FFD5FA2}">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K19:L22</xm:sqref>
        </x14:conditionalFormatting>
        <x14:conditionalFormatting xmlns:xm="http://schemas.microsoft.com/office/excel/2006/main">
          <x14:cfRule type="cellIs" priority="859" operator="equal" id="{8F7B3845-8A14-43E1-98C1-103231412191}">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60" operator="equal" id="{F96E8936-71DD-4C5D-ABF3-2D6BB5C9C797}">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61" operator="equal" id="{AE205859-E48D-46B1-9F50-DD5467862557}">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62" operator="equal" id="{9CC2C143-8243-4E6B-967A-13165FF60A5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63" operator="equal" id="{220981F3-BEC7-418A-981C-1CC2E92B197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64" operator="equal" id="{71215824-EE5E-49E9-9386-F5854A90489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M4:M9</xm:sqref>
        </x14:conditionalFormatting>
        <x14:conditionalFormatting xmlns:xm="http://schemas.microsoft.com/office/excel/2006/main">
          <x14:cfRule type="cellIs" priority="852" operator="equal" id="{2DFFD1DE-590A-4628-82CD-C3878494049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53" operator="equal" id="{59D51DFD-7020-42DE-BABB-7D23A3C70E8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54" operator="equal" id="{F7200B11-4BE7-47BE-B3D8-A7FC6CC1652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55" operator="equal" id="{CE22F06C-A7CE-415B-81FC-3D5688A0934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56" operator="equal" id="{C4F5E353-1724-44A5-8F95-37AF9AF8CB2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57" operator="equal" id="{5624A513-92C4-4568-B14D-0CCED82BB2C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M10:M11</xm:sqref>
        </x14:conditionalFormatting>
        <x14:conditionalFormatting xmlns:xm="http://schemas.microsoft.com/office/excel/2006/main">
          <x14:cfRule type="cellIs" priority="803" operator="equal" id="{ED0F1745-2295-4EFC-97A8-A2CCE0B3F2B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04" operator="equal" id="{3FAB4529-27B3-4D95-8894-BB6AD60A46F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05" operator="equal" id="{1ED8F73C-D8B3-44B4-880D-BF047DD642D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06" operator="equal" id="{6EA5276F-20CF-45D3-90EF-B1E784B8660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07" operator="equal" id="{D60E8FDA-B505-49BA-B589-B8BE4602CE01}">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08" operator="equal" id="{ECB666F9-DA97-4A16-9FD2-5D81D7672B0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U4</xm:sqref>
        </x14:conditionalFormatting>
        <x14:conditionalFormatting xmlns:xm="http://schemas.microsoft.com/office/excel/2006/main">
          <x14:cfRule type="cellIs" priority="796" operator="equal" id="{699773E3-93C8-4AD8-879E-7DF49319797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97" operator="equal" id="{3FEC25B1-F8DC-458A-95A0-5A01F1297016}">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98" operator="equal" id="{DCC30969-35B2-4543-9671-3878D6EEE231}">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99" operator="equal" id="{843DF403-F6E5-4B76-9CB2-DD262615C2B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00" operator="equal" id="{5B641F9C-372A-42C6-BD91-BC2196E5F9F6}">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01" operator="equal" id="{DA51CDDD-94E1-4ED9-BAD3-8ACBF46C835F}">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U10</xm:sqref>
        </x14:conditionalFormatting>
        <x14:conditionalFormatting xmlns:xm="http://schemas.microsoft.com/office/excel/2006/main">
          <x14:cfRule type="cellIs" priority="831" operator="equal" id="{EA7D3968-1655-40AC-9B58-44A622C3F609}">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32" operator="equal" id="{B4E5587C-D6B8-490F-B4F4-DD46B94239F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33" operator="equal" id="{D5EB7CC1-7D5E-430A-A749-4657CE5FDA81}">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34" operator="equal" id="{D24D9040-981D-40D7-9CE3-CCBC5BDF254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35" operator="equal" id="{8D0534B8-ED80-4591-9E86-66EFA826DC53}">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36" operator="equal" id="{1FA625BA-B4E1-4112-8219-F44026E79275}">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O12:O14</xm:sqref>
        </x14:conditionalFormatting>
        <x14:conditionalFormatting xmlns:xm="http://schemas.microsoft.com/office/excel/2006/main">
          <x14:cfRule type="cellIs" priority="824" operator="equal" id="{B71DEB62-CBAF-40DC-AC2C-EE247CEBBF17}">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25" operator="equal" id="{708B828A-8923-49EB-9E4C-6F58B62184D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26" operator="equal" id="{F51E02F9-A38D-4408-AAD0-AC60EF43FF2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27" operator="equal" id="{E85BC613-688F-45D6-9461-83AA30CA3806}">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28" operator="equal" id="{8BD922BE-A148-4BE9-81C5-AAC234A92E35}">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29" operator="equal" id="{1866644B-9D96-457A-AC5E-EBB3050D2E76}">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Q4</xm:sqref>
        </x14:conditionalFormatting>
        <x14:conditionalFormatting xmlns:xm="http://schemas.microsoft.com/office/excel/2006/main">
          <x14:cfRule type="cellIs" priority="817" operator="equal" id="{C5554076-5A1A-4115-BC5D-F1C4DEDB23B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818" operator="equal" id="{FDA0F422-408D-4AD2-B342-9D37A9C5C8D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819" operator="equal" id="{E85BACC6-7CFB-4D14-A2F9-2A63DED5F3F7}">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820" operator="equal" id="{4A69B43A-6189-4390-99DB-C76C5A6330C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821" operator="equal" id="{A9B0944D-82FE-4EB6-81CC-0F5A929687DD}">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822" operator="equal" id="{095A9CD3-A45E-4B83-B10F-CF4841403109}">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Q19:Q22</xm:sqref>
        </x14:conditionalFormatting>
        <x14:conditionalFormatting xmlns:xm="http://schemas.microsoft.com/office/excel/2006/main">
          <x14:cfRule type="cellIs" priority="761" operator="equal" id="{93D1EA4A-AB39-4DF8-B5C1-2618696544C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62" operator="equal" id="{6C6D6EDB-CBF8-49E6-BA2D-00DBE43450F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63" operator="equal" id="{E1485FD9-B693-4972-89F6-FB7294626C07}">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64" operator="equal" id="{C82FAD5A-C254-4D0C-931D-014F5B7E2C00}">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65" operator="equal" id="{849516F4-CAC2-43EB-B756-99951271AE26}">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66" operator="equal" id="{9AEA08A2-E97A-4767-A009-C07AFF2178E1}">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N4</xm:sqref>
        </x14:conditionalFormatting>
        <x14:conditionalFormatting xmlns:xm="http://schemas.microsoft.com/office/excel/2006/main">
          <x14:cfRule type="cellIs" priority="754" operator="equal" id="{8C583B13-34A3-4ABE-8A3F-E58E83F7110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55" operator="equal" id="{D29CC5E8-AC7D-4994-AB8E-B739CCDBE3E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56" operator="equal" id="{FA632A51-6E23-4298-A14E-FC2FA90BE268}">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57" operator="equal" id="{5300E50C-4DC9-4AE7-A709-FCA1C8D8F0DE}">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58" operator="equal" id="{420B1234-3FF7-4CAF-BBBE-66A5D37A5A54}">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59" operator="equal" id="{E6BBD948-4DE1-4528-88A2-09CE5EE8C4C2}">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N5</xm:sqref>
        </x14:conditionalFormatting>
        <x14:conditionalFormatting xmlns:xm="http://schemas.microsoft.com/office/excel/2006/main">
          <x14:cfRule type="cellIs" priority="789" operator="equal" id="{6FF7D5EC-65C3-471C-AB3E-85078995DEE1}">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90" operator="equal" id="{1384356C-DF49-491B-8C69-7907945AE662}">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91" operator="equal" id="{8035910A-1368-4869-8309-F4962AEC3861}">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92" operator="equal" id="{70026C7D-6418-4E0E-AA07-C1A169D8B15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93" operator="equal" id="{4069A3E6-BCCD-4482-8645-710CD81B650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94" operator="equal" id="{BD1F8025-3821-4F8D-AF58-4F98A970D4BB}">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W12:W14</xm:sqref>
        </x14:conditionalFormatting>
        <x14:conditionalFormatting xmlns:xm="http://schemas.microsoft.com/office/excel/2006/main">
          <x14:cfRule type="cellIs" priority="782" operator="equal" id="{0894DE52-5930-495D-92DE-D995CF5D09E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83" operator="equal" id="{0908745F-A537-4E28-AEFD-C872F7660CC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84" operator="equal" id="{14613335-2488-4319-A85E-95B422B9A5D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85" operator="equal" id="{3FFB438F-1AAF-441C-AC85-B255608744A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86" operator="equal" id="{817CFD7B-1B6F-4451-84F3-4388163D39C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87" operator="equal" id="{43A8C6FD-C663-4F7E-BBE2-18B907AC723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W19</xm:sqref>
        </x14:conditionalFormatting>
        <x14:conditionalFormatting xmlns:xm="http://schemas.microsoft.com/office/excel/2006/main">
          <x14:cfRule type="cellIs" priority="775" operator="equal" id="{18347227-9DD6-4DF1-9B8A-FE694676169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76" operator="equal" id="{7FC72009-C509-483C-888B-E57A0E402B5B}">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77" operator="equal" id="{28F1C07C-6929-406F-851B-04C5DFA5CF6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78" operator="equal" id="{96417317-FAE6-4E96-9995-1F1DF2F7F68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79" operator="equal" id="{3C1C1D0F-4D25-4E11-820B-0474CC4A8A7D}">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80" operator="equal" id="{A3911A94-70BE-4237-9B11-90D1BA448139}">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M23:M24</xm:sqref>
        </x14:conditionalFormatting>
        <x14:conditionalFormatting xmlns:xm="http://schemas.microsoft.com/office/excel/2006/main">
          <x14:cfRule type="cellIs" priority="768" operator="equal" id="{CC88E22B-B03C-4F98-84C3-09BC7FC66986}">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69" operator="equal" id="{4EBBBD2B-2E1D-4F94-AD06-9E26347BBB6E}">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70" operator="equal" id="{267BAFC3-793E-4BCA-9E28-76E75D3875A0}">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71" operator="equal" id="{E1A7A8DD-EDB7-4D5C-ACB4-14EC7FD9D3A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72" operator="equal" id="{0AB0AACB-239A-4570-A7ED-7F6D461DFA14}">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73" operator="equal" id="{CB530D91-78F5-48A3-AB88-326543F01376}">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N12:N14</xm:sqref>
        </x14:conditionalFormatting>
        <x14:conditionalFormatting xmlns:xm="http://schemas.microsoft.com/office/excel/2006/main">
          <x14:cfRule type="cellIs" priority="712" operator="equal" id="{C60AB8C5-644D-4D46-85C4-750599A4CE7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13" operator="equal" id="{41F430B2-0B1A-4E3E-B5E4-D45B468AB2FC}">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14" operator="equal" id="{585A455D-6940-46D4-8B98-48B9D1175C8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15" operator="equal" id="{A68FBA69-3547-41EC-86B7-7F66CCCA5AF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16" operator="equal" id="{25653F56-2FA1-44E6-BC09-F68B3A8D3B33}">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17" operator="equal" id="{E1837162-A022-4FF7-A78E-E2E46BC0B35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P5</xm:sqref>
        </x14:conditionalFormatting>
        <x14:conditionalFormatting xmlns:xm="http://schemas.microsoft.com/office/excel/2006/main">
          <x14:cfRule type="cellIs" priority="719" operator="equal" id="{75D3F0C7-91E6-4B33-AFFD-83E705F0D72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20" operator="equal" id="{931E85EF-95C9-452B-821A-06FB8CE063FE}">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21" operator="equal" id="{8D929C19-902B-439D-935E-32CD1D5199FA}">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22" operator="equal" id="{E95A7DDC-4400-473F-BCCD-D893F489FAB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23" operator="equal" id="{5F9CB4A0-8228-4D76-B142-EF8784AE50A4}">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24" operator="equal" id="{95D72A5B-6699-4EE8-9AB7-F90774D78CC1}">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P4</xm:sqref>
        </x14:conditionalFormatting>
        <x14:conditionalFormatting xmlns:xm="http://schemas.microsoft.com/office/excel/2006/main">
          <x14:cfRule type="cellIs" priority="740" operator="equal" id="{8A06C22F-B8D8-4296-BA23-9BBA59CAC245}">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41" operator="equal" id="{B62E2073-3847-4F15-922E-6E73AB140F2E}">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42" operator="equal" id="{08BAC714-43EA-457F-94A1-88C2A179369B}">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43" operator="equal" id="{F52CA0DB-F289-4E52-BC11-D32FCBAB9104}">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44" operator="equal" id="{AC89CC9D-8BE0-4BDB-98BE-82981C8648A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45" operator="equal" id="{696B7262-B76B-450D-83D4-C0FDEEC97EE5}">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N15:N18</xm:sqref>
        </x14:conditionalFormatting>
        <x14:conditionalFormatting xmlns:xm="http://schemas.microsoft.com/office/excel/2006/main">
          <x14:cfRule type="cellIs" priority="747" operator="equal" id="{4972896A-459A-4E41-97BD-AFA9FBF705BF}">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48" operator="equal" id="{9F9F313F-27F1-4298-9437-497D9FF598BB}">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49" operator="equal" id="{18C64811-FFFA-4E59-A5BA-3099C7A3186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50" operator="equal" id="{3B5C653F-32A2-4EE1-8508-00390E9692E6}">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51" operator="equal" id="{785AAA91-3046-48C5-AB72-5D3C78C2D68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52" operator="equal" id="{52E797D4-0B23-4D5F-9EA9-C3CEC68398E7}">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N10</xm:sqref>
        </x14:conditionalFormatting>
        <x14:conditionalFormatting xmlns:xm="http://schemas.microsoft.com/office/excel/2006/main">
          <x14:cfRule type="cellIs" priority="733" operator="equal" id="{9EB4675B-C0B7-4AF9-A3BF-5DE86833843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34" operator="equal" id="{B47328DF-91DB-4611-9EF5-3D6CD3608E0A}">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35" operator="equal" id="{4BF113A4-6355-47C3-83D9-88F19D288BF3}">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36" operator="equal" id="{68569A95-9E0D-4FA9-A01A-05EBB29ED9E4}">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37" operator="equal" id="{8ED7613D-B95F-4A85-9ECB-40B2C3E169E2}">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38" operator="equal" id="{A8FC0E2D-48A4-4D48-911F-528C3B2E5F64}">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N19:N22</xm:sqref>
        </x14:conditionalFormatting>
        <x14:conditionalFormatting xmlns:xm="http://schemas.microsoft.com/office/excel/2006/main">
          <x14:cfRule type="cellIs" priority="726" operator="equal" id="{A2E44F18-B538-4AFF-9156-5C72FBBE0D6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27" operator="equal" id="{439947A9-6641-4E99-A505-17CA34D7B48E}">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28" operator="equal" id="{823B8284-D5BF-44D5-B109-6791957C6C9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29" operator="equal" id="{64263643-C6DF-4F8B-89CF-A55BE751ED4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30" operator="equal" id="{F13E13C6-20D9-42B7-8D45-ADEFEEFC9B6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31" operator="equal" id="{25E3FEC1-5E35-4144-9E36-55DBA6C0B231}">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P12:P14</xm:sqref>
        </x14:conditionalFormatting>
        <x14:conditionalFormatting xmlns:xm="http://schemas.microsoft.com/office/excel/2006/main">
          <x14:cfRule type="cellIs" priority="698" operator="equal" id="{3AA9D049-D243-4F13-BB4D-66220CE8E56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99" operator="equal" id="{AF1DC442-6D63-4AF7-B55B-3695F5B3FC5A}">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00" operator="equal" id="{E50C0467-F420-43A6-A40D-29CEA5D643C3}">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01" operator="equal" id="{0F3E18A5-C4E5-4423-8A29-0478765368E0}">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02" operator="equal" id="{DFA550A9-6266-4E98-8337-9BF5E3808A8D}">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03" operator="equal" id="{FDECDE54-8C0C-4D0D-BEDF-5FB87E421728}">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P15:P18</xm:sqref>
        </x14:conditionalFormatting>
        <x14:conditionalFormatting xmlns:xm="http://schemas.microsoft.com/office/excel/2006/main">
          <x14:cfRule type="cellIs" priority="705" operator="equal" id="{63FF7AEF-2358-44D5-AED3-04951F1FFD2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706" operator="equal" id="{52D57154-EF97-4D6A-942F-26FEA81F168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707" operator="equal" id="{4C50859D-601B-414E-AAA9-3596D78DDD10}">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708" operator="equal" id="{161D627D-7921-4593-BDA8-0CD244CD362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709" operator="equal" id="{622F7082-96C6-48D6-9827-68824A892EE6}">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710" operator="equal" id="{7024C0DC-1D25-4145-A317-10CD41A64193}">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P10</xm:sqref>
        </x14:conditionalFormatting>
        <x14:conditionalFormatting xmlns:xm="http://schemas.microsoft.com/office/excel/2006/main">
          <x14:cfRule type="cellIs" priority="691" operator="equal" id="{880CDCB7-21A8-4448-B731-D172AA5A20D9}">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92" operator="equal" id="{1D461454-AA0E-49E8-99B7-50CB50399E6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93" operator="equal" id="{A9F900E2-FE28-471F-9E06-31B1CBC47004}">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94" operator="equal" id="{5C13B262-B8C3-4E8B-9916-640802D37F7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95" operator="equal" id="{4F7968C2-F893-4B75-8CB1-B7F5B284D72F}">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96" operator="equal" id="{C8EC7D3A-EDBC-4C0D-9782-4CD7E4ACE81F}">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P19:P22</xm:sqref>
        </x14:conditionalFormatting>
        <x14:conditionalFormatting xmlns:xm="http://schemas.microsoft.com/office/excel/2006/main">
          <x14:cfRule type="cellIs" priority="684" operator="equal" id="{B56D4AA0-5F28-4D12-93D5-0C731827D3F5}">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85" operator="equal" id="{EFDA13D6-A3B7-48AE-A45A-D813C813DD7B}">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86" operator="equal" id="{608D2784-48C6-4EEF-8D95-FB96EE44869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87" operator="equal" id="{5096E6E9-2576-4678-964A-B4A2F7C3886A}">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88" operator="equal" id="{E0D9FF75-FCBB-44E4-A637-B72FAFE5FC80}">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89" operator="equal" id="{DD4E6C49-651A-48C8-A307-6C4447A3E962}">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R12:R14</xm:sqref>
        </x14:conditionalFormatting>
        <x14:conditionalFormatting xmlns:xm="http://schemas.microsoft.com/office/excel/2006/main">
          <x14:cfRule type="cellIs" priority="670" operator="equal" id="{501B4149-C899-484C-B10B-20188C90847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71" operator="equal" id="{75F1B1B3-8520-47D0-BF95-8D54397AF87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72" operator="equal" id="{A4D1F1F2-416F-4311-BDA4-DD0082D3889C}">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73" operator="equal" id="{642E2312-E206-4A07-934C-7C4489F4293E}">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74" operator="equal" id="{F33285F1-C3DB-4B9B-BFC5-A733FCC236E0}">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75" operator="equal" id="{BEEB2D50-1F40-40D7-BDD9-D0EC46410A46}">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R5</xm:sqref>
        </x14:conditionalFormatting>
        <x14:conditionalFormatting xmlns:xm="http://schemas.microsoft.com/office/excel/2006/main">
          <x14:cfRule type="cellIs" priority="677" operator="equal" id="{FA5CD62D-5C1E-4FDD-90A4-0CCFCCCEBA4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78" operator="equal" id="{77B6CBBB-BB41-4AF2-B2D5-7C1E7460232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79" operator="equal" id="{E4206E43-4296-4D1D-9DF2-6B55FF18164B}">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80" operator="equal" id="{69D20588-A98D-4C96-BA4F-D032C409355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81" operator="equal" id="{9104300A-2A2A-4CE3-B0F7-605DB087BC53}">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82" operator="equal" id="{A3C19D09-F93E-440D-A102-85FDEB31DA96}">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R4</xm:sqref>
        </x14:conditionalFormatting>
        <x14:conditionalFormatting xmlns:xm="http://schemas.microsoft.com/office/excel/2006/main">
          <x14:cfRule type="cellIs" priority="656" operator="equal" id="{D398B68F-3E01-4EBF-A5BD-8516336D98B3}">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57" operator="equal" id="{512FDDE1-E0E3-45AD-9823-7B1018AD5EF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58" operator="equal" id="{43A0CB1A-A4C3-41F7-A039-C1E5E26696F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59" operator="equal" id="{55B9AE20-3D1B-4767-A354-FC4137F5EA2D}">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60" operator="equal" id="{007B2AD0-9E62-4526-8623-328825907DBF}">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61" operator="equal" id="{028C65DC-7782-454F-A191-AAA1A5B3477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R15:R18</xm:sqref>
        </x14:conditionalFormatting>
        <x14:conditionalFormatting xmlns:xm="http://schemas.microsoft.com/office/excel/2006/main">
          <x14:cfRule type="cellIs" priority="663" operator="equal" id="{8EAA24C5-A84F-4A63-8860-E1FAB705CF37}">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64" operator="equal" id="{D5ADD332-B0EB-4383-BFBF-B3173F98838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65" operator="equal" id="{B3BC7E0E-774C-481F-B895-387FA9906F1C}">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66" operator="equal" id="{B445E314-ECF9-458A-B13A-7A563C7D459A}">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67" operator="equal" id="{60D063DB-A733-4C76-A398-2B0609ADB401}">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68" operator="equal" id="{5314B2CC-0679-4E4E-951F-4EB20875CD9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R10</xm:sqref>
        </x14:conditionalFormatting>
        <x14:conditionalFormatting xmlns:xm="http://schemas.microsoft.com/office/excel/2006/main">
          <x14:cfRule type="cellIs" priority="649" operator="equal" id="{42272AF4-9B99-4D7C-B9E0-9DEDAB77D61A}">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50" operator="equal" id="{2CEA294E-7675-457F-BB59-5E71CB3D05C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51" operator="equal" id="{A43E59D5-59F1-4E75-A25B-1BE95B663FB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52" operator="equal" id="{4AAC9867-3A6A-4109-8B9C-C16A3631DF6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53" operator="equal" id="{1A11C3F9-C0CB-497E-A1CD-6954AA81B6F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54" operator="equal" id="{235A4A8A-7A5D-467B-87D3-86A650F7788B}">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R19:R22</xm:sqref>
        </x14:conditionalFormatting>
        <x14:conditionalFormatting xmlns:xm="http://schemas.microsoft.com/office/excel/2006/main">
          <x14:cfRule type="cellIs" priority="642" operator="equal" id="{57C2A4E0-3E33-45A0-B2E6-1A09A69F25F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43" operator="equal" id="{220FC49F-08F0-4857-B95A-B3ED0EC1DD3E}">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44" operator="equal" id="{01E6BBEA-3361-4EF1-8CD2-F003D2A25822}">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45" operator="equal" id="{A14CE64A-2C81-4887-B83D-46379E34E388}">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46" operator="equal" id="{7458E387-FC75-45F9-BBDE-FED1D4B9CDB6}">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47" operator="equal" id="{4B498A37-F534-4626-8306-B2ED6FA0857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T14</xm:sqref>
        </x14:conditionalFormatting>
        <x14:conditionalFormatting xmlns:xm="http://schemas.microsoft.com/office/excel/2006/main">
          <x14:cfRule type="cellIs" priority="628" operator="equal" id="{5B3512BF-97CE-4645-AF5F-7706B524D3C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29" operator="equal" id="{772B5B37-9907-49D8-963D-ABBDB520AFF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30" operator="equal" id="{284E7A06-B76D-4F60-8020-87DCF404BC3A}">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31" operator="equal" id="{79F1141D-1D1E-4D3A-9A30-1D4E2A99C23E}">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32" operator="equal" id="{E21AA66F-ABF6-45A9-AD2C-7F7E142730E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33" operator="equal" id="{EBED4C33-F3D6-4DA9-BF61-EDBA510E585A}">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T5</xm:sqref>
        </x14:conditionalFormatting>
        <x14:conditionalFormatting xmlns:xm="http://schemas.microsoft.com/office/excel/2006/main">
          <x14:cfRule type="cellIs" priority="635" operator="equal" id="{2D233F2B-7046-42B0-BB6D-E713076A2355}">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36" operator="equal" id="{24B0BD39-28CF-417F-AFED-032EC1D0EC0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37" operator="equal" id="{0DE1DE1D-8F6C-421B-BD45-C6E531A579D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38" operator="equal" id="{97A07795-0720-420C-A4E2-3B1F56B8353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39" operator="equal" id="{84FAF6F6-E4CB-45DB-8DDE-8FCD2CD49E6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40" operator="equal" id="{E1812BC5-835C-4B97-BF87-5A80CAEB5EA5}">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T4</xm:sqref>
        </x14:conditionalFormatting>
        <x14:conditionalFormatting xmlns:xm="http://schemas.microsoft.com/office/excel/2006/main">
          <x14:cfRule type="cellIs" priority="614" operator="equal" id="{22A2CE22-619D-4316-9788-2A8C737C707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15" operator="equal" id="{59F47284-DABB-486E-A5A4-A4E082DBA144}">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16" operator="equal" id="{A64EB985-D284-4692-AA42-BB6EB4FEEB8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17" operator="equal" id="{E89E6BEE-6A52-4063-B16E-D4F693DFC27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18" operator="equal" id="{0D689067-1311-4A77-8692-5E838FD98C63}">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19" operator="equal" id="{84B24B1D-743A-46C0-873A-784910072DE5}">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T15:T18</xm:sqref>
        </x14:conditionalFormatting>
        <x14:conditionalFormatting xmlns:xm="http://schemas.microsoft.com/office/excel/2006/main">
          <x14:cfRule type="cellIs" priority="607" operator="equal" id="{D5BC0347-ABDF-4E6C-97F7-AE8DFD56789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08" operator="equal" id="{B64F4532-0123-4B71-A83C-28D6051A08F5}">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09" operator="equal" id="{D5B72F12-C9B3-4D4A-80FD-F8C975B1193F}">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10" operator="equal" id="{F4C4D4E0-E724-40D5-9170-6E259C8E6CA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11" operator="equal" id="{CD8341F1-93AB-4EE1-84AC-67035A092FF2}">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12" operator="equal" id="{9440E526-3FB0-420F-8AE6-CF8F47EED52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T19:T22</xm:sqref>
        </x14:conditionalFormatting>
        <x14:conditionalFormatting xmlns:xm="http://schemas.microsoft.com/office/excel/2006/main">
          <x14:cfRule type="cellIs" priority="600" operator="equal" id="{673CC0EA-B4D3-4E7C-81B1-8F2DBC774AF3}">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601" operator="equal" id="{18E70D5D-2B85-4E0E-B570-3861022B648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602" operator="equal" id="{FE2319D5-64FA-4E19-B105-98DC3016C45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603" operator="equal" id="{D00C87D1-247E-4FF0-8037-E38DCBE28A9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604" operator="equal" id="{7E8D292A-ACC2-42A5-A11B-090F2023424E}">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605" operator="equal" id="{F9A861F9-F56E-49C3-A9F6-1739118D2C24}">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V12:V14</xm:sqref>
        </x14:conditionalFormatting>
        <x14:conditionalFormatting xmlns:xm="http://schemas.microsoft.com/office/excel/2006/main">
          <x14:cfRule type="cellIs" priority="586" operator="equal" id="{FD08971F-D241-4AF5-8747-804FD1A7507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87" operator="equal" id="{0139B67E-358B-470C-953C-A31A5FF6D1F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88" operator="equal" id="{CA3138E7-AA2B-4757-B25C-BE950F50726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89" operator="equal" id="{5DD34BC3-5931-41FA-9CE0-7C849D873AC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90" operator="equal" id="{4825577E-914F-4314-967F-7538E205CB20}">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91" operator="equal" id="{91454CD0-64E7-4652-B99E-CF25EB06CCF4}">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V5</xm:sqref>
        </x14:conditionalFormatting>
        <x14:conditionalFormatting xmlns:xm="http://schemas.microsoft.com/office/excel/2006/main">
          <x14:cfRule type="cellIs" priority="593" operator="equal" id="{456F0A80-8E2E-420B-9370-6413F9B54DA1}">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94" operator="equal" id="{13A3C7F7-E1F8-44C1-BC92-C5357F9ECC3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95" operator="equal" id="{F1E9AE52-A804-4C68-B9D6-94A567702771}">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96" operator="equal" id="{F3AA5BCF-D6DF-46F5-BDB6-51B3EFFE901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97" operator="equal" id="{9A743992-A33F-49B2-90D5-879230F4C9C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98" operator="equal" id="{74E1BD93-664C-48D0-BBA3-88E673C4C16D}">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V4</xm:sqref>
        </x14:conditionalFormatting>
        <x14:conditionalFormatting xmlns:xm="http://schemas.microsoft.com/office/excel/2006/main">
          <x14:cfRule type="cellIs" priority="572" operator="equal" id="{E2AA96AC-6201-4CB7-8528-33C516AE94B2}">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73" operator="equal" id="{47428273-12CE-4756-B490-BC38EC80B56C}">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74" operator="equal" id="{D15A80C7-5010-4CCC-8F85-3245FE2DACC6}">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75" operator="equal" id="{40783B84-4EE7-47BD-9E14-123B8CDEDB6C}">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76" operator="equal" id="{270646D6-57C4-4D1A-87B1-EAFCC08656F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77" operator="equal" id="{5D0AF480-8AB2-43A2-A9AD-C76FFBDBA383}">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V15:V18</xm:sqref>
        </x14:conditionalFormatting>
        <x14:conditionalFormatting xmlns:xm="http://schemas.microsoft.com/office/excel/2006/main">
          <x14:cfRule type="cellIs" priority="579" operator="equal" id="{DFA7F5CF-DD8C-404D-A7B7-A34F6C5E520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80" operator="equal" id="{0CEE76E9-6983-403A-AAC3-C1B14B9A16B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81" operator="equal" id="{8DE42242-EFC6-42D7-A9F1-9D8632A9256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82" operator="equal" id="{3F9B42E8-C482-4BB7-91CA-49B1F8A7F7E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83" operator="equal" id="{F0D6DFAF-8837-4685-84AE-DDF3FEFBE48B}">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84" operator="equal" id="{56BC23F2-4C6D-4083-B183-D013A35703B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V10</xm:sqref>
        </x14:conditionalFormatting>
        <x14:conditionalFormatting xmlns:xm="http://schemas.microsoft.com/office/excel/2006/main">
          <x14:cfRule type="cellIs" priority="565" operator="equal" id="{41D389CB-64A6-418F-8B0F-22E74AD982B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66" operator="equal" id="{0FD168FC-137E-4936-8FFA-90DECE430AFD}">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67" operator="equal" id="{736746B6-D812-48ED-AB76-B8A8FBB6AD83}">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68" operator="equal" id="{C2C7594E-C79C-4067-AA59-12DA6685EFE3}">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69" operator="equal" id="{86E86AAF-FF3F-4874-9AD1-9908B1FDDA2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70" operator="equal" id="{DCAAD218-C3ED-415B-B72B-BE006CC49E47}">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V19:V22</xm:sqref>
        </x14:conditionalFormatting>
        <x14:conditionalFormatting xmlns:xm="http://schemas.microsoft.com/office/excel/2006/main">
          <x14:cfRule type="cellIs" priority="558" operator="equal" id="{715BCC39-E22D-4015-BFA2-86E7E537328B}">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59" operator="equal" id="{68B36430-AF6C-4CCD-B73E-6E860A9658A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60" operator="equal" id="{296EF8BA-003A-4D6E-BD06-7CED505D7BF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61" operator="equal" id="{BBE27D96-FCA4-456A-B9B8-E4DE17081C0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62" operator="equal" id="{242CC413-FD29-4B36-A1D6-4A62E928964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63" operator="equal" id="{0C8FDE76-D4B5-4AB3-A54D-2B6ED6DA9E17}">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X12:X14</xm:sqref>
        </x14:conditionalFormatting>
        <x14:conditionalFormatting xmlns:xm="http://schemas.microsoft.com/office/excel/2006/main">
          <x14:cfRule type="cellIs" priority="544" operator="equal" id="{445366FE-079B-4BB2-AB42-3171B47EB1F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45" operator="equal" id="{0E4143E2-E662-4ED8-8F72-8256204BD65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46" operator="equal" id="{1C89E4A7-11F1-4F66-9D89-7DB180A2D16C}">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47" operator="equal" id="{C0C960BF-1A05-449B-8155-94927AB5ADE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48" operator="equal" id="{15F491B8-A65A-4D86-B5F9-33CD094B3B5A}">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49" operator="equal" id="{E4004D4E-B504-473E-9FCB-DDEC6E903B93}">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X5</xm:sqref>
        </x14:conditionalFormatting>
        <x14:conditionalFormatting xmlns:xm="http://schemas.microsoft.com/office/excel/2006/main">
          <x14:cfRule type="cellIs" priority="551" operator="equal" id="{7C14CA02-9A5A-4937-91DE-7A143A2D2820}">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52" operator="equal" id="{6D7400AD-4BCB-44DE-A468-7F16E527D317}">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53" operator="equal" id="{69E31771-C5F6-4691-A2A2-B40108E16472}">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54" operator="equal" id="{A24348A2-90C0-4AD7-97CD-FA9455068D93}">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55" operator="equal" id="{3737E7A1-59A1-4D98-A035-6022E1C554C4}">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56" operator="equal" id="{7DCAF807-F28F-44E7-8FF5-1A93B006271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X4</xm:sqref>
        </x14:conditionalFormatting>
        <x14:conditionalFormatting xmlns:xm="http://schemas.microsoft.com/office/excel/2006/main">
          <x14:cfRule type="cellIs" priority="530" operator="equal" id="{4855911A-AF91-4753-AD14-B4417DB6AE97}">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31" operator="equal" id="{F79D40CF-F3B6-4439-A2C1-57D09E17D5B9}">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32" operator="equal" id="{A71CA2A4-0949-4BA1-B0D7-C53F1E66C4E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33" operator="equal" id="{4372C26A-840B-49A0-9E36-168D4F1059C5}">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34" operator="equal" id="{634C66F6-0574-4B82-AD3D-CA6C3B2CA943}">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35" operator="equal" id="{DB6222FF-F9A6-43AC-B202-EC3729D64975}">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X15:X18</xm:sqref>
        </x14:conditionalFormatting>
        <x14:conditionalFormatting xmlns:xm="http://schemas.microsoft.com/office/excel/2006/main">
          <x14:cfRule type="cellIs" priority="537" operator="equal" id="{BBDB5BA4-2924-4639-897C-8ECFEFB7B0B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38" operator="equal" id="{6A8F88C5-CBCD-4EDF-AEA3-952CDE2BDB26}">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39" operator="equal" id="{2A291070-1944-4B31-AB5B-5142154B94E5}">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40" operator="equal" id="{28DC6D8D-005F-4700-AB18-B790B62F4A77}">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41" operator="equal" id="{F2008E89-7C58-4F60-AA09-F04586C45D12}">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42" operator="equal" id="{D6863657-554D-42F9-B210-76419312F94E}">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X10</xm:sqref>
        </x14:conditionalFormatting>
        <x14:conditionalFormatting xmlns:xm="http://schemas.microsoft.com/office/excel/2006/main">
          <x14:cfRule type="cellIs" priority="523" operator="equal" id="{32726034-5779-499F-87EA-C9E3097FC2F4}">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24" operator="equal" id="{76BA077E-F10A-4BCF-BA64-8EE8E3A97A0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25" operator="equal" id="{77EA0185-ED23-4FC1-8E8A-7FC67AFF388C}">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26" operator="equal" id="{2558F33D-34FD-4A68-9092-31ED60CBF35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27" operator="equal" id="{2E0FBEF2-8EDF-4CE3-AE57-B5044336338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28" operator="equal" id="{48D1B383-90BD-40BE-90D2-57C76121D7B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X19:X22</xm:sqref>
        </x14:conditionalFormatting>
        <x14:conditionalFormatting xmlns:xm="http://schemas.microsoft.com/office/excel/2006/main">
          <x14:cfRule type="cellIs" priority="509" operator="equal" id="{567933BC-51C8-4434-8E9E-B9352FA6947A}">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510" operator="equal" id="{A4EBAFF4-0902-4D47-A8EF-78962D40BBA2}">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511" operator="equal" id="{F7205A8F-C0C1-4CB9-92F1-42E2BC9B0A63}">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512" operator="equal" id="{7C4A2F13-6EDF-4D07-9A97-4A60BF863C3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513" operator="equal" id="{366DA931-FA25-49B3-8557-857C3E7F0265}">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14" operator="equal" id="{4C84A234-3D79-4A98-B60A-9AF6FD27333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L10</xm:sqref>
        </x14:conditionalFormatting>
        <x14:conditionalFormatting xmlns:xm="http://schemas.microsoft.com/office/excel/2006/main">
          <x14:cfRule type="cellIs" priority="495" operator="equal" id="{FC754B04-6B03-4E30-B65A-98BD3FDD7BF1}">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496" operator="equal" id="{A92E2033-966D-4851-A8F4-748FE3A89A3F}">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497" operator="equal" id="{5E5297A7-85C3-4181-AB92-A4D7C2FB714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498" operator="equal" id="{8FEC7732-6BB1-45C0-8CB6-0B58A0488A76}">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499" operator="equal" id="{1E6402B2-CE4E-4F92-8EFC-18A504722795}">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500" operator="equal" id="{27F87357-58E8-4015-8E45-40696631C500}">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T10</xm:sqref>
        </x14:conditionalFormatting>
        <x14:conditionalFormatting xmlns:xm="http://schemas.microsoft.com/office/excel/2006/main">
          <x14:cfRule type="cellIs" priority="460" operator="equal" id="{BF645282-5BDB-4B8A-95F7-B6913273EA38}">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461" operator="equal" id="{F5DEA8A2-721F-4A76-8A41-01862B1298B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462" operator="equal" id="{57A07A6B-9FCA-4C2C-8467-127BC16DACB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463" operator="equal" id="{1F434A7A-294D-4012-9BD5-7BF1AC7D73B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464" operator="equal" id="{69B67078-7009-48EC-9256-3A986E9ED738}">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465" operator="equal" id="{39976182-3C8E-4E41-85CB-4DA69AC466BF}">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T12:T13</xm:sqref>
        </x14:conditionalFormatting>
        <x14:conditionalFormatting xmlns:xm="http://schemas.microsoft.com/office/excel/2006/main">
          <x14:cfRule type="cellIs" priority="446" operator="equal" id="{3402F9BC-0ABC-4723-8360-79A88E02034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447" operator="equal" id="{474AA698-9537-4880-9074-A2B576E29A4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448" operator="equal" id="{BD56FFEC-6338-4F15-A563-237ADF1E4B0B}">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449" operator="equal" id="{5E9E8464-D5B5-4C92-A3A0-4CE061AAB741}">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450" operator="equal" id="{A15A2340-F3D9-4996-9063-FB9848C64C49}">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451" operator="equal" id="{C34C408A-74DE-4A9F-97D9-09323780A86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K4:K5</xm:sqref>
        </x14:conditionalFormatting>
        <x14:conditionalFormatting xmlns:xm="http://schemas.microsoft.com/office/excel/2006/main">
          <x14:cfRule type="cellIs" priority="439" operator="equal" id="{914DD92D-74AF-4A1D-9E23-AC0387CAD75E}">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440" operator="equal" id="{2C25A9BA-EB47-4942-924D-B850BC78ABB8}">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441" operator="equal" id="{7DAF8814-063E-423C-91D6-C73353D56389}">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442" operator="equal" id="{96C30939-5540-42B8-A319-C7D4B3F6DECC}">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443" operator="equal" id="{9D8BC141-0737-45B3-811C-69A88097142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444" operator="equal" id="{B195A475-6A50-4DB9-8B6D-A9FF7FAF701C}">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L4</xm:sqref>
        </x14:conditionalFormatting>
        <x14:conditionalFormatting xmlns:xm="http://schemas.microsoft.com/office/excel/2006/main">
          <x14:cfRule type="cellIs" priority="432" operator="equal" id="{98D08210-B7CA-4B8D-82E9-E263A1228A2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433" operator="equal" id="{D3C82699-144C-405B-A60A-E0CD0AB19CD0}">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434" operator="equal" id="{4A650A8A-16CB-4598-A095-D5E08364171A}">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435" operator="equal" id="{BB14251B-824D-472E-857C-C73B1B676C82}">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436" operator="equal" id="{7C6B7032-5505-44DF-98EC-722639FF9317}">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437" operator="equal" id="{9AEAC2DE-5D7A-48B7-B79D-A8790678206D}">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L5</xm:sqref>
        </x14:conditionalFormatting>
        <x14:conditionalFormatting xmlns:xm="http://schemas.microsoft.com/office/excel/2006/main">
          <x14:cfRule type="cellIs" priority="15" operator="equal" id="{BFF5C688-21AB-4478-9155-B421B93A740D}">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16" operator="equal" id="{A80FDCFB-90C2-4D29-8AC8-3877E0D073A3}">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7" operator="equal" id="{10B76512-06B8-4B6C-B857-6039761E094D}">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8" operator="equal" id="{40472629-5BD3-463A-9B4B-ED9E903E2B49}">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9" operator="equal" id="{C5D72F3A-1C77-4455-9C1E-C87742DCBA20}">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20" operator="equal" id="{C584FC6C-B3FC-4D34-8836-F16A7C497FED}">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W3</xm:sqref>
        </x14:conditionalFormatting>
        <x14:conditionalFormatting xmlns:xm="http://schemas.microsoft.com/office/excel/2006/main">
          <x14:cfRule type="cellIs" priority="8" operator="equal" id="{412350AE-4869-4279-AD85-24CDBB55A6FC}">
            <xm:f>'Q:\Delivery\Projects\IAU\ENERGY\ED12678 Bioenergy feedstocks feasibility study BEIS _HumphrisBach\3 Project Delivery\4 Tasks\Task 2 MCA\2 MCA\[ED12678_MCA_ALL_v2.16 of 19Nov19_JB trial vsual.xlsx]Legend'!#REF!</xm:f>
            <x14:dxf>
              <fill>
                <patternFill>
                  <bgColor theme="9" tint="-0.24994659260841701"/>
                </patternFill>
              </fill>
            </x14:dxf>
          </x14:cfRule>
          <x14:cfRule type="cellIs" priority="9" operator="equal" id="{0F5D0D14-7BBC-40A4-9B49-8E5B76BA1C46}">
            <xm:f>'Q:\Delivery\Projects\IAU\ENERGY\ED12678 Bioenergy feedstocks feasibility study BEIS _HumphrisBach\3 Project Delivery\4 Tasks\Task 2 MCA\2 MCA\[ED12678_MCA_ALL_v2.16 of 19Nov19_JB trial vsual.xlsx]Legend'!#REF!</xm:f>
            <x14:dxf>
              <fill>
                <patternFill>
                  <bgColor theme="9" tint="0.39994506668294322"/>
                </patternFill>
              </fill>
            </x14:dxf>
          </x14:cfRule>
          <x14:cfRule type="cellIs" priority="10" operator="equal" id="{E63EE256-0FA1-4103-BBC0-0BF25D295E62}">
            <xm:f>'Q:\Delivery\Projects\IAU\ENERGY\ED12678 Bioenergy feedstocks feasibility study BEIS _HumphrisBach\3 Project Delivery\4 Tasks\Task 2 MCA\2 MCA\[ED12678_MCA_ALL_v2.16 of 19Nov19_JB trial vsual.xlsx]Legend'!#REF!</xm:f>
            <x14:dxf>
              <fill>
                <patternFill>
                  <bgColor theme="9" tint="0.59996337778862885"/>
                </patternFill>
              </fill>
            </x14:dxf>
          </x14:cfRule>
          <x14:cfRule type="cellIs" priority="11" operator="equal" id="{AA502C6A-CF8E-4C15-8FF3-FBE1B7F48D7B}">
            <xm:f>'Q:\Delivery\Projects\IAU\ENERGY\ED12678 Bioenergy feedstocks feasibility study BEIS _HumphrisBach\3 Project Delivery\4 Tasks\Task 2 MCA\2 MCA\[ED12678_MCA_ALL_v2.16 of 19Nov19_JB trial vsual.xlsx]Legend'!#REF!</xm:f>
            <x14:dxf>
              <fill>
                <patternFill>
                  <bgColor theme="5" tint="-0.24994659260841701"/>
                </patternFill>
              </fill>
            </x14:dxf>
          </x14:cfRule>
          <x14:cfRule type="cellIs" priority="12" operator="equal" id="{D819FAD4-F91E-4ADA-8F9C-95703CA5CAC1}">
            <xm:f>'Q:\Delivery\Projects\IAU\ENERGY\ED12678 Bioenergy feedstocks feasibility study BEIS _HumphrisBach\3 Project Delivery\4 Tasks\Task 2 MCA\2 MCA\[ED12678_MCA_ALL_v2.16 of 19Nov19_JB trial vsual.xlsx]Legend'!#REF!</xm:f>
            <x14:dxf>
              <fill>
                <patternFill>
                  <bgColor theme="5" tint="0.39994506668294322"/>
                </patternFill>
              </fill>
            </x14:dxf>
          </x14:cfRule>
          <x14:cfRule type="cellIs" priority="13" operator="equal" id="{A10150FB-BD8B-4C62-8733-82ECAE949099}">
            <xm:f>'Q:\Delivery\Projects\IAU\ENERGY\ED12678 Bioenergy feedstocks feasibility study BEIS _HumphrisBach\3 Project Delivery\4 Tasks\Task 2 MCA\2 MCA\[ED12678_MCA_ALL_v2.16 of 19Nov19_JB trial vsual.xlsx]Legend'!#REF!</xm:f>
            <x14:dxf>
              <fill>
                <patternFill>
                  <bgColor theme="5" tint="0.59996337778862885"/>
                </patternFill>
              </fill>
            </x14:dxf>
          </x14:cfRule>
          <xm:sqref>K3 M3 O3 Q3 S3 U3</xm:sqref>
        </x14:conditionalFormatting>
        <x14:conditionalFormatting xmlns:xm="http://schemas.microsoft.com/office/excel/2006/main">
          <x14:cfRule type="cellIs" priority="1" operator="equal" id="{F843D99C-9522-4227-8740-D9E42E287FEB}">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BE9D6BEF-701A-488F-8158-CFB7173C96E4}">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672E6BF3-6730-45E7-99C1-14F98AD50D6A}">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748B39AF-62AF-47AC-8A0E-9909AA2168FD}">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C0EB64F0-2A88-4A4D-B029-2AEDC9E016A8}">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4B426E62-E396-41B8-9EBE-D3B5AE591248}">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84F4-C131-46CA-931C-3AC8D8532383}">
  <sheetPr>
    <pageSetUpPr fitToPage="1"/>
  </sheetPr>
  <dimension ref="A1:AD94"/>
  <sheetViews>
    <sheetView workbookViewId="0">
      <selection activeCell="CL12" sqref="CL12"/>
    </sheetView>
  </sheetViews>
  <sheetFormatPr defaultColWidth="9.1328125" defaultRowHeight="14.75" x14ac:dyDescent="0.75"/>
  <cols>
    <col min="1" max="1" width="9.1328125" style="54"/>
    <col min="2" max="2" width="33.26953125" style="54" bestFit="1" customWidth="1"/>
    <col min="3" max="3" width="2.7265625" style="54" customWidth="1"/>
    <col min="4" max="4" width="15" style="56" customWidth="1"/>
    <col min="5" max="5" width="83.54296875" style="57" customWidth="1"/>
    <col min="6" max="6" width="13.1328125" style="57" customWidth="1"/>
    <col min="7" max="7" width="17" style="57" customWidth="1"/>
    <col min="8" max="11" width="15" style="54" customWidth="1"/>
    <col min="12" max="12" width="12.26953125" style="55" customWidth="1"/>
    <col min="13" max="13" width="17" style="55" customWidth="1"/>
    <col min="14" max="14" width="15.1328125" style="55" customWidth="1"/>
    <col min="15" max="15" width="9.1328125" style="55"/>
    <col min="16" max="16" width="18.1328125" style="55" customWidth="1"/>
    <col min="17" max="17" width="18.7265625" style="55" customWidth="1"/>
    <col min="18" max="18" width="20.7265625" style="54" customWidth="1"/>
    <col min="19" max="21" width="9.1328125" style="54"/>
    <col min="22" max="22" width="9.1328125" style="55"/>
    <col min="23" max="23" width="12.86328125" style="54" customWidth="1"/>
    <col min="24" max="29" width="9.1328125" style="54"/>
    <col min="30" max="33" width="33.7265625" style="54" customWidth="1"/>
    <col min="34" max="16384" width="9.1328125" style="54"/>
  </cols>
  <sheetData>
    <row r="1" spans="1:30" ht="15.5" thickBot="1" x14ac:dyDescent="0.9">
      <c r="D1" s="257"/>
    </row>
    <row r="2" spans="1:30" s="302" customFormat="1" ht="31.5" customHeight="1" thickBot="1" x14ac:dyDescent="0.9">
      <c r="A2" s="443" t="s">
        <v>1500</v>
      </c>
      <c r="B2" s="444"/>
      <c r="D2" s="454" t="s">
        <v>1501</v>
      </c>
      <c r="E2" s="455"/>
      <c r="F2" s="272"/>
      <c r="G2" s="448" t="s">
        <v>1502</v>
      </c>
      <c r="H2" s="449"/>
      <c r="I2" s="450"/>
      <c r="K2" s="451" t="s">
        <v>1503</v>
      </c>
      <c r="L2" s="452"/>
      <c r="M2" s="453"/>
    </row>
    <row r="3" spans="1:30" ht="15.5" thickBot="1" x14ac:dyDescent="0.9">
      <c r="B3" s="60"/>
      <c r="D3" s="301"/>
      <c r="E3" s="301"/>
      <c r="F3" s="258"/>
      <c r="G3" s="258"/>
      <c r="Q3" s="54"/>
      <c r="U3" s="55"/>
      <c r="V3" s="54"/>
    </row>
    <row r="4" spans="1:30" x14ac:dyDescent="0.75">
      <c r="A4" s="298" t="s">
        <v>1504</v>
      </c>
      <c r="B4" s="281" t="s">
        <v>1505</v>
      </c>
      <c r="D4" s="456" t="str">
        <f>'MCA all innovations'!G6</f>
        <v>Criteria 1 (C1). Impact on cost and profitability</v>
      </c>
      <c r="E4" s="457"/>
      <c r="G4" s="445" t="s">
        <v>1506</v>
      </c>
      <c r="H4" s="276" t="s">
        <v>283</v>
      </c>
      <c r="I4" s="277">
        <v>0</v>
      </c>
      <c r="J4" s="55"/>
      <c r="K4" s="363"/>
      <c r="L4" s="290" t="s">
        <v>1477</v>
      </c>
      <c r="M4" s="291" t="s">
        <v>1478</v>
      </c>
      <c r="O4" s="54"/>
      <c r="P4" s="54"/>
      <c r="Q4" s="54"/>
      <c r="S4" s="55"/>
      <c r="V4" s="54"/>
    </row>
    <row r="5" spans="1:30" x14ac:dyDescent="0.75">
      <c r="A5" s="299" t="s">
        <v>1507</v>
      </c>
      <c r="B5" s="282" t="s">
        <v>1508</v>
      </c>
      <c r="D5" s="386" t="s">
        <v>283</v>
      </c>
      <c r="E5" s="303" t="s">
        <v>1509</v>
      </c>
      <c r="G5" s="446"/>
      <c r="H5" s="274" t="s">
        <v>682</v>
      </c>
      <c r="I5" s="278">
        <v>0</v>
      </c>
      <c r="J5" s="55"/>
      <c r="K5" s="364" t="s">
        <v>1510</v>
      </c>
      <c r="L5" s="263" t="s">
        <v>1361</v>
      </c>
      <c r="M5" s="297" t="s">
        <v>1511</v>
      </c>
      <c r="O5" s="54"/>
      <c r="P5" s="54"/>
      <c r="Q5" s="54"/>
      <c r="S5" s="55"/>
      <c r="V5" s="54"/>
    </row>
    <row r="6" spans="1:30" x14ac:dyDescent="0.75">
      <c r="A6" s="299" t="s">
        <v>1512</v>
      </c>
      <c r="B6" s="282" t="s">
        <v>1513</v>
      </c>
      <c r="D6" s="386" t="s">
        <v>682</v>
      </c>
      <c r="E6" s="303" t="s">
        <v>1514</v>
      </c>
      <c r="G6" s="446"/>
      <c r="H6" s="275" t="s">
        <v>680</v>
      </c>
      <c r="I6" s="278">
        <v>1</v>
      </c>
      <c r="J6" s="55"/>
      <c r="K6" s="292" t="s">
        <v>675</v>
      </c>
      <c r="L6" s="150">
        <v>1.45</v>
      </c>
      <c r="M6" s="293">
        <v>1.45</v>
      </c>
      <c r="O6" s="54"/>
      <c r="P6" s="54"/>
      <c r="Q6" s="54"/>
      <c r="S6" s="55"/>
      <c r="V6" s="54"/>
    </row>
    <row r="7" spans="1:30" ht="15.5" thickBot="1" x14ac:dyDescent="0.9">
      <c r="A7" s="300" t="s">
        <v>1495</v>
      </c>
      <c r="B7" s="283" t="s">
        <v>1515</v>
      </c>
      <c r="D7" s="304" t="s">
        <v>680</v>
      </c>
      <c r="E7" s="303" t="s">
        <v>1516</v>
      </c>
      <c r="G7" s="446"/>
      <c r="H7" s="275" t="s">
        <v>678</v>
      </c>
      <c r="I7" s="278">
        <v>2</v>
      </c>
      <c r="J7" s="55"/>
      <c r="K7" s="292" t="s">
        <v>678</v>
      </c>
      <c r="L7" s="150">
        <v>1.3</v>
      </c>
      <c r="M7" s="293">
        <v>1.3</v>
      </c>
      <c r="O7" s="54"/>
      <c r="P7" s="54"/>
      <c r="Q7" s="54"/>
      <c r="S7" s="55"/>
      <c r="V7" s="54"/>
    </row>
    <row r="8" spans="1:30" ht="15.5" thickBot="1" x14ac:dyDescent="0.9">
      <c r="D8" s="304" t="s">
        <v>678</v>
      </c>
      <c r="E8" s="303" t="s">
        <v>1517</v>
      </c>
      <c r="G8" s="447"/>
      <c r="H8" s="279" t="s">
        <v>675</v>
      </c>
      <c r="I8" s="280">
        <v>3</v>
      </c>
      <c r="J8" s="55"/>
      <c r="K8" s="292" t="s">
        <v>680</v>
      </c>
      <c r="L8" s="150">
        <v>1.1499999999999999</v>
      </c>
      <c r="M8" s="293">
        <v>1.1499999999999999</v>
      </c>
      <c r="N8" s="54"/>
      <c r="O8" s="54"/>
      <c r="P8" s="54"/>
      <c r="V8" s="54"/>
    </row>
    <row r="9" spans="1:30" ht="15.5" thickBot="1" x14ac:dyDescent="0.9">
      <c r="D9" s="386" t="s">
        <v>675</v>
      </c>
      <c r="E9" s="303" t="s">
        <v>1518</v>
      </c>
      <c r="G9" s="55"/>
      <c r="H9" s="57"/>
      <c r="J9" s="55"/>
      <c r="K9" s="292" t="s">
        <v>283</v>
      </c>
      <c r="L9" s="150">
        <v>1</v>
      </c>
      <c r="M9" s="293">
        <v>1</v>
      </c>
      <c r="N9" s="54"/>
      <c r="O9" s="54"/>
      <c r="P9" s="54"/>
      <c r="V9" s="54"/>
    </row>
    <row r="10" spans="1:30" x14ac:dyDescent="0.75">
      <c r="D10" s="386"/>
      <c r="E10" s="303"/>
      <c r="F10" s="258"/>
      <c r="G10" s="445" t="s">
        <v>1519</v>
      </c>
      <c r="H10" s="286" t="s">
        <v>709</v>
      </c>
      <c r="I10" s="277">
        <v>-1</v>
      </c>
      <c r="J10" s="55"/>
      <c r="K10" s="292" t="s">
        <v>682</v>
      </c>
      <c r="L10" s="150">
        <v>1</v>
      </c>
      <c r="M10" s="293">
        <v>1</v>
      </c>
      <c r="N10" s="54"/>
      <c r="O10" s="54"/>
      <c r="P10" s="54"/>
      <c r="V10" s="54"/>
    </row>
    <row r="11" spans="1:30" x14ac:dyDescent="0.75">
      <c r="D11" s="435" t="str">
        <f>'MCA all innovations'!L6</f>
        <v>C2. Impact on risk of not achieving expected outcomes (e.g. yield, financial return, etc)</v>
      </c>
      <c r="E11" s="436"/>
      <c r="G11" s="446"/>
      <c r="H11" s="284" t="s">
        <v>935</v>
      </c>
      <c r="I11" s="278">
        <v>-2</v>
      </c>
      <c r="J11" s="55"/>
      <c r="K11" s="292" t="s">
        <v>709</v>
      </c>
      <c r="L11" s="150">
        <v>0.85</v>
      </c>
      <c r="M11" s="293">
        <v>0.75</v>
      </c>
      <c r="O11" s="54"/>
      <c r="P11" s="54"/>
      <c r="Q11" s="54"/>
      <c r="S11" s="55"/>
      <c r="V11" s="54"/>
    </row>
    <row r="12" spans="1:30" ht="15.5" thickBot="1" x14ac:dyDescent="0.9">
      <c r="D12" s="305" t="s">
        <v>283</v>
      </c>
      <c r="E12" s="303" t="s">
        <v>1509</v>
      </c>
      <c r="G12" s="446"/>
      <c r="H12" s="284" t="s">
        <v>1002</v>
      </c>
      <c r="I12" s="278">
        <v>-3</v>
      </c>
      <c r="J12" s="55"/>
      <c r="K12" s="294" t="s">
        <v>935</v>
      </c>
      <c r="L12" s="295">
        <v>0.7</v>
      </c>
      <c r="M12" s="296">
        <v>0.5</v>
      </c>
      <c r="O12" s="54"/>
      <c r="P12" s="54"/>
      <c r="Q12" s="54"/>
      <c r="S12" s="55"/>
      <c r="V12" s="54"/>
    </row>
    <row r="13" spans="1:30" x14ac:dyDescent="0.75">
      <c r="D13" s="305" t="s">
        <v>682</v>
      </c>
      <c r="E13" s="303" t="s">
        <v>1514</v>
      </c>
      <c r="G13" s="446"/>
      <c r="H13" s="285" t="s">
        <v>283</v>
      </c>
      <c r="I13" s="278">
        <v>0</v>
      </c>
      <c r="J13" s="55"/>
      <c r="O13" s="54"/>
      <c r="P13" s="54"/>
      <c r="Q13" s="54"/>
      <c r="S13" s="55"/>
      <c r="T13" s="41"/>
      <c r="V13" s="54"/>
      <c r="AA13" s="41"/>
      <c r="AB13" s="41"/>
      <c r="AC13" s="41"/>
      <c r="AD13" s="41"/>
    </row>
    <row r="14" spans="1:30" ht="15" customHeight="1" x14ac:dyDescent="0.75">
      <c r="D14" s="304" t="s">
        <v>680</v>
      </c>
      <c r="E14" s="303" t="s">
        <v>1520</v>
      </c>
      <c r="G14" s="446"/>
      <c r="H14" s="285" t="s">
        <v>682</v>
      </c>
      <c r="I14" s="278">
        <v>0</v>
      </c>
      <c r="J14" s="55"/>
      <c r="K14" s="257" t="s">
        <v>1521</v>
      </c>
      <c r="L14" s="57"/>
      <c r="M14" s="57"/>
      <c r="O14" s="54"/>
      <c r="P14" s="54"/>
      <c r="Q14" s="54"/>
      <c r="S14" s="55"/>
      <c r="T14" s="58"/>
      <c r="V14" s="54"/>
      <c r="AA14" s="58"/>
      <c r="AB14" s="58"/>
      <c r="AC14" s="58"/>
      <c r="AD14" s="58"/>
    </row>
    <row r="15" spans="1:30" x14ac:dyDescent="0.75">
      <c r="D15" s="304" t="s">
        <v>678</v>
      </c>
      <c r="E15" s="303" t="s">
        <v>1522</v>
      </c>
      <c r="G15" s="446"/>
      <c r="H15" s="275" t="s">
        <v>680</v>
      </c>
      <c r="I15" s="278">
        <v>1</v>
      </c>
      <c r="J15" s="55"/>
      <c r="K15" s="55"/>
      <c r="O15" s="54"/>
      <c r="P15" s="54"/>
      <c r="Q15" s="54"/>
      <c r="S15" s="55"/>
      <c r="V15" s="54"/>
    </row>
    <row r="16" spans="1:30" ht="15" customHeight="1" x14ac:dyDescent="0.75">
      <c r="D16" s="386" t="s">
        <v>675</v>
      </c>
      <c r="E16" s="303" t="s">
        <v>1523</v>
      </c>
      <c r="G16" s="446"/>
      <c r="H16" s="275" t="s">
        <v>678</v>
      </c>
      <c r="I16" s="278">
        <v>2</v>
      </c>
      <c r="J16" s="55"/>
      <c r="K16" s="55"/>
      <c r="O16" s="54"/>
      <c r="P16" s="54"/>
      <c r="Q16" s="54"/>
      <c r="S16" s="55"/>
      <c r="V16" s="54"/>
    </row>
    <row r="17" spans="4:22" ht="15.75" customHeight="1" thickBot="1" x14ac:dyDescent="0.9">
      <c r="D17" s="386"/>
      <c r="E17" s="303"/>
      <c r="F17" s="258"/>
      <c r="G17" s="447"/>
      <c r="H17" s="279" t="s">
        <v>675</v>
      </c>
      <c r="I17" s="280">
        <v>3</v>
      </c>
      <c r="J17" s="55"/>
      <c r="K17" s="55"/>
      <c r="O17" s="54"/>
      <c r="P17" s="54"/>
      <c r="Q17" s="54"/>
      <c r="S17" s="55"/>
      <c r="V17" s="54"/>
    </row>
    <row r="18" spans="4:22" ht="15" customHeight="1" thickBot="1" x14ac:dyDescent="0.9">
      <c r="D18" s="435" t="str">
        <f>'MCA all innovations'!AF6</f>
        <v>C3. Impact on GHG emission</v>
      </c>
      <c r="E18" s="436"/>
      <c r="F18" s="59"/>
      <c r="G18" s="54"/>
      <c r="H18" s="57"/>
      <c r="J18" s="55"/>
      <c r="K18" s="55"/>
      <c r="O18" s="54"/>
      <c r="P18" s="54"/>
      <c r="Q18" s="54"/>
      <c r="S18" s="55"/>
      <c r="V18" s="54"/>
    </row>
    <row r="19" spans="4:22" x14ac:dyDescent="0.75">
      <c r="D19" s="306" t="s">
        <v>709</v>
      </c>
      <c r="E19" s="307" t="s">
        <v>1524</v>
      </c>
      <c r="F19" s="59"/>
      <c r="G19" s="445" t="s">
        <v>1525</v>
      </c>
      <c r="H19" s="287" t="s">
        <v>283</v>
      </c>
      <c r="I19" s="277">
        <v>1</v>
      </c>
      <c r="J19" s="55"/>
      <c r="K19" s="55"/>
      <c r="O19" s="54"/>
      <c r="P19" s="54"/>
      <c r="Q19" s="54"/>
      <c r="S19" s="55"/>
      <c r="V19" s="54"/>
    </row>
    <row r="20" spans="4:22" x14ac:dyDescent="0.75">
      <c r="D20" s="308" t="s">
        <v>935</v>
      </c>
      <c r="E20" s="307" t="s">
        <v>1526</v>
      </c>
      <c r="F20" s="59"/>
      <c r="G20" s="446"/>
      <c r="H20" s="285" t="s">
        <v>682</v>
      </c>
      <c r="I20" s="278">
        <v>1</v>
      </c>
      <c r="J20" s="55"/>
      <c r="K20" s="55"/>
      <c r="O20" s="54"/>
      <c r="P20" s="54"/>
      <c r="Q20" s="54"/>
      <c r="S20" s="55"/>
      <c r="V20" s="54"/>
    </row>
    <row r="21" spans="4:22" x14ac:dyDescent="0.75">
      <c r="D21" s="308" t="s">
        <v>1002</v>
      </c>
      <c r="E21" s="307" t="s">
        <v>1527</v>
      </c>
      <c r="F21" s="59"/>
      <c r="G21" s="446"/>
      <c r="H21" s="74" t="s">
        <v>709</v>
      </c>
      <c r="I21" s="278">
        <v>0.75</v>
      </c>
      <c r="J21" s="55"/>
      <c r="K21" s="55"/>
      <c r="O21" s="54"/>
      <c r="P21" s="54"/>
      <c r="Q21" s="54"/>
      <c r="S21" s="55"/>
      <c r="V21" s="54"/>
    </row>
    <row r="22" spans="4:22" x14ac:dyDescent="0.75">
      <c r="D22" s="305" t="s">
        <v>283</v>
      </c>
      <c r="E22" s="307" t="s">
        <v>1528</v>
      </c>
      <c r="G22" s="446"/>
      <c r="H22" s="284" t="s">
        <v>935</v>
      </c>
      <c r="I22" s="278">
        <v>0.5</v>
      </c>
      <c r="J22" s="55"/>
      <c r="K22" s="55"/>
      <c r="O22" s="54"/>
      <c r="P22" s="54"/>
      <c r="Q22" s="54"/>
      <c r="S22" s="55"/>
      <c r="V22" s="54"/>
    </row>
    <row r="23" spans="4:22" ht="15" customHeight="1" thickBot="1" x14ac:dyDescent="0.9">
      <c r="D23" s="305" t="s">
        <v>682</v>
      </c>
      <c r="E23" s="303" t="s">
        <v>1514</v>
      </c>
      <c r="F23" s="59"/>
      <c r="G23" s="447"/>
      <c r="H23" s="288" t="s">
        <v>1002</v>
      </c>
      <c r="I23" s="280">
        <v>0.25</v>
      </c>
      <c r="J23" s="55"/>
      <c r="K23" s="55"/>
      <c r="O23" s="54"/>
      <c r="P23" s="54"/>
      <c r="Q23" s="54"/>
      <c r="S23" s="55"/>
      <c r="V23" s="54"/>
    </row>
    <row r="24" spans="4:22" ht="15.5" thickBot="1" x14ac:dyDescent="0.9">
      <c r="D24" s="304" t="s">
        <v>680</v>
      </c>
      <c r="E24" s="307" t="s">
        <v>1529</v>
      </c>
      <c r="F24" s="59"/>
      <c r="G24" s="54"/>
      <c r="H24" s="57"/>
      <c r="J24" s="55"/>
      <c r="K24" s="55"/>
      <c r="O24" s="54"/>
      <c r="P24" s="54"/>
      <c r="Q24" s="54"/>
      <c r="S24" s="55"/>
      <c r="V24" s="54"/>
    </row>
    <row r="25" spans="4:22" x14ac:dyDescent="0.75">
      <c r="D25" s="304" t="s">
        <v>678</v>
      </c>
      <c r="E25" s="307" t="s">
        <v>1530</v>
      </c>
      <c r="F25" s="59"/>
      <c r="G25" s="445" t="s">
        <v>1531</v>
      </c>
      <c r="H25" s="286" t="s">
        <v>283</v>
      </c>
      <c r="I25" s="277">
        <v>1</v>
      </c>
      <c r="J25" s="55"/>
      <c r="K25" s="55"/>
      <c r="O25" s="54"/>
      <c r="P25" s="54"/>
      <c r="Q25" s="54"/>
      <c r="S25" s="55"/>
      <c r="V25" s="54"/>
    </row>
    <row r="26" spans="4:22" x14ac:dyDescent="0.75">
      <c r="D26" s="386" t="s">
        <v>675</v>
      </c>
      <c r="E26" s="307" t="s">
        <v>1532</v>
      </c>
      <c r="G26" s="446"/>
      <c r="H26" s="275" t="s">
        <v>680</v>
      </c>
      <c r="I26" s="278">
        <v>1.5</v>
      </c>
      <c r="J26" s="55"/>
      <c r="K26" s="55"/>
      <c r="O26" s="54"/>
      <c r="P26" s="54"/>
      <c r="Q26" s="54"/>
      <c r="S26" s="55"/>
      <c r="V26" s="54"/>
    </row>
    <row r="27" spans="4:22" ht="18" customHeight="1" x14ac:dyDescent="0.75">
      <c r="D27" s="386"/>
      <c r="E27" s="303"/>
      <c r="F27" s="258"/>
      <c r="G27" s="446"/>
      <c r="H27" s="285" t="s">
        <v>682</v>
      </c>
      <c r="I27" s="278">
        <v>1</v>
      </c>
      <c r="J27" s="55"/>
      <c r="K27" s="55"/>
      <c r="O27" s="54"/>
      <c r="P27" s="54"/>
      <c r="Q27" s="54"/>
      <c r="S27" s="55"/>
      <c r="V27" s="54"/>
    </row>
    <row r="28" spans="4:22" ht="15.5" thickBot="1" x14ac:dyDescent="0.9">
      <c r="D28" s="435" t="str">
        <f>'MCA all innovations'!Q6</f>
        <v>C4. Wider production impacts</v>
      </c>
      <c r="E28" s="436"/>
      <c r="F28" s="59"/>
      <c r="G28" s="447"/>
      <c r="H28" s="289" t="s">
        <v>709</v>
      </c>
      <c r="I28" s="280">
        <v>0.5</v>
      </c>
      <c r="J28" s="55"/>
      <c r="K28" s="55"/>
      <c r="O28" s="54"/>
      <c r="P28" s="54"/>
      <c r="Q28" s="54"/>
      <c r="S28" s="55"/>
      <c r="V28" s="54"/>
    </row>
    <row r="29" spans="4:22" x14ac:dyDescent="0.75">
      <c r="D29" s="305" t="s">
        <v>283</v>
      </c>
      <c r="E29" s="307" t="s">
        <v>1528</v>
      </c>
      <c r="G29" s="273"/>
      <c r="I29" s="55"/>
      <c r="J29" s="55"/>
      <c r="K29" s="55"/>
      <c r="O29" s="54"/>
      <c r="P29" s="54"/>
      <c r="Q29" s="54"/>
      <c r="S29" s="55"/>
      <c r="V29" s="54"/>
    </row>
    <row r="30" spans="4:22" ht="15" customHeight="1" x14ac:dyDescent="0.75">
      <c r="D30" s="305" t="s">
        <v>682</v>
      </c>
      <c r="E30" s="303" t="s">
        <v>1514</v>
      </c>
      <c r="F30" s="59"/>
      <c r="G30" s="54"/>
      <c r="I30" s="55"/>
      <c r="J30" s="55"/>
      <c r="K30" s="55"/>
      <c r="O30" s="54"/>
      <c r="P30" s="54"/>
      <c r="Q30" s="54"/>
      <c r="S30" s="55"/>
      <c r="V30" s="54"/>
    </row>
    <row r="31" spans="4:22" x14ac:dyDescent="0.75">
      <c r="D31" s="304" t="s">
        <v>680</v>
      </c>
      <c r="E31" s="307" t="s">
        <v>1533</v>
      </c>
      <c r="F31" s="59"/>
      <c r="G31" s="54"/>
      <c r="I31" s="55"/>
      <c r="J31" s="55"/>
      <c r="K31" s="55"/>
      <c r="O31" s="54"/>
      <c r="P31" s="54"/>
      <c r="Q31" s="54"/>
      <c r="S31" s="55"/>
      <c r="V31" s="54"/>
    </row>
    <row r="32" spans="4:22" x14ac:dyDescent="0.75">
      <c r="D32" s="304" t="s">
        <v>678</v>
      </c>
      <c r="E32" s="307" t="s">
        <v>1534</v>
      </c>
      <c r="F32" s="59"/>
      <c r="G32" s="259"/>
      <c r="J32" s="55"/>
      <c r="K32" s="55"/>
      <c r="O32" s="54"/>
      <c r="P32" s="54"/>
      <c r="Q32" s="54"/>
      <c r="S32" s="55"/>
      <c r="V32" s="54"/>
    </row>
    <row r="33" spans="4:22" x14ac:dyDescent="0.75">
      <c r="D33" s="386" t="s">
        <v>675</v>
      </c>
      <c r="E33" s="307" t="s">
        <v>1535</v>
      </c>
      <c r="J33" s="55"/>
      <c r="K33" s="55"/>
      <c r="O33" s="54"/>
      <c r="P33" s="54"/>
      <c r="Q33" s="54"/>
      <c r="S33" s="55"/>
      <c r="V33" s="54"/>
    </row>
    <row r="34" spans="4:22" ht="16.5" customHeight="1" x14ac:dyDescent="0.75">
      <c r="D34" s="386"/>
      <c r="E34" s="303"/>
      <c r="F34" s="258"/>
      <c r="J34" s="55"/>
      <c r="K34" s="55"/>
      <c r="O34" s="54"/>
      <c r="P34" s="54"/>
      <c r="Q34" s="54"/>
      <c r="S34" s="55"/>
      <c r="V34" s="54"/>
    </row>
    <row r="35" spans="4:22" ht="15" customHeight="1" x14ac:dyDescent="0.75">
      <c r="D35" s="435" t="str">
        <f>'MCA all innovations'!V6</f>
        <v>C5. Applicability</v>
      </c>
      <c r="E35" s="436"/>
      <c r="F35" s="59"/>
      <c r="J35" s="55"/>
      <c r="K35" s="55"/>
      <c r="O35" s="54"/>
      <c r="P35" s="54"/>
      <c r="Q35" s="54"/>
      <c r="S35" s="55"/>
      <c r="V35" s="54"/>
    </row>
    <row r="36" spans="4:22" x14ac:dyDescent="0.75">
      <c r="D36" s="305" t="s">
        <v>283</v>
      </c>
      <c r="E36" s="307" t="s">
        <v>1509</v>
      </c>
      <c r="J36" s="55"/>
      <c r="K36" s="55"/>
      <c r="O36" s="54"/>
      <c r="P36" s="54"/>
      <c r="Q36" s="54"/>
      <c r="S36" s="55"/>
      <c r="V36" s="54"/>
    </row>
    <row r="37" spans="4:22" x14ac:dyDescent="0.75">
      <c r="D37" s="305" t="s">
        <v>682</v>
      </c>
      <c r="E37" s="303" t="s">
        <v>1536</v>
      </c>
      <c r="F37" s="59"/>
      <c r="J37" s="55"/>
      <c r="K37" s="55"/>
      <c r="O37" s="54"/>
      <c r="P37" s="54"/>
      <c r="Q37" s="54"/>
      <c r="S37" s="55"/>
      <c r="V37" s="54"/>
    </row>
    <row r="38" spans="4:22" x14ac:dyDescent="0.75">
      <c r="D38" s="306" t="s">
        <v>709</v>
      </c>
      <c r="E38" s="307" t="s">
        <v>1537</v>
      </c>
      <c r="F38" s="59"/>
      <c r="J38" s="55"/>
      <c r="K38" s="55"/>
      <c r="O38" s="54"/>
      <c r="P38" s="54"/>
      <c r="Q38" s="54"/>
      <c r="S38" s="55"/>
      <c r="V38" s="54"/>
    </row>
    <row r="39" spans="4:22" x14ac:dyDescent="0.75">
      <c r="D39" s="308" t="s">
        <v>935</v>
      </c>
      <c r="E39" s="307" t="s">
        <v>1538</v>
      </c>
      <c r="F39" s="59"/>
      <c r="J39" s="55"/>
      <c r="K39" s="55"/>
      <c r="O39" s="54"/>
      <c r="P39" s="54"/>
      <c r="Q39" s="54"/>
      <c r="S39" s="55"/>
      <c r="V39" s="54"/>
    </row>
    <row r="40" spans="4:22" x14ac:dyDescent="0.75">
      <c r="D40" s="308" t="s">
        <v>1002</v>
      </c>
      <c r="E40" s="307" t="s">
        <v>1539</v>
      </c>
      <c r="J40" s="55"/>
      <c r="K40" s="55"/>
      <c r="O40" s="54"/>
      <c r="P40" s="54"/>
      <c r="Q40" s="54"/>
      <c r="S40" s="55"/>
      <c r="V40" s="54"/>
    </row>
    <row r="41" spans="4:22" ht="16.5" customHeight="1" x14ac:dyDescent="0.75">
      <c r="D41" s="386"/>
      <c r="E41" s="303"/>
      <c r="F41" s="258"/>
      <c r="J41" s="55"/>
      <c r="K41" s="55"/>
      <c r="O41" s="54"/>
      <c r="P41" s="54"/>
      <c r="Q41" s="54"/>
      <c r="S41" s="55"/>
      <c r="V41" s="54"/>
    </row>
    <row r="42" spans="4:22" ht="15" customHeight="1" x14ac:dyDescent="0.75">
      <c r="D42" s="435" t="str">
        <f>'MCA all innovations'!AA6</f>
        <v xml:space="preserve">C6. Timeframe and scalability </v>
      </c>
      <c r="E42" s="436"/>
      <c r="G42" s="260"/>
      <c r="J42" s="55"/>
      <c r="K42" s="55"/>
      <c r="O42" s="54"/>
      <c r="P42" s="54"/>
      <c r="Q42" s="54"/>
      <c r="S42" s="55"/>
      <c r="V42" s="54"/>
    </row>
    <row r="43" spans="4:22" x14ac:dyDescent="0.75">
      <c r="D43" s="306" t="s">
        <v>283</v>
      </c>
      <c r="E43" s="303" t="s">
        <v>1509</v>
      </c>
      <c r="J43" s="55"/>
      <c r="K43" s="55"/>
      <c r="O43" s="54"/>
      <c r="P43" s="54"/>
      <c r="Q43" s="54"/>
      <c r="S43" s="55"/>
      <c r="V43" s="54"/>
    </row>
    <row r="44" spans="4:22" x14ac:dyDescent="0.75">
      <c r="D44" s="305" t="s">
        <v>682</v>
      </c>
      <c r="E44" s="303" t="s">
        <v>1514</v>
      </c>
      <c r="J44" s="55"/>
      <c r="K44" s="55"/>
      <c r="O44" s="54"/>
      <c r="P44" s="54"/>
      <c r="Q44" s="54"/>
      <c r="S44" s="55"/>
      <c r="V44" s="54"/>
    </row>
    <row r="45" spans="4:22" x14ac:dyDescent="0.75">
      <c r="D45" s="306" t="s">
        <v>680</v>
      </c>
      <c r="E45" s="303" t="s">
        <v>1540</v>
      </c>
      <c r="J45" s="55"/>
      <c r="K45" s="55"/>
      <c r="O45" s="54"/>
      <c r="P45" s="54"/>
      <c r="Q45" s="54"/>
      <c r="S45" s="55"/>
      <c r="V45" s="54"/>
    </row>
    <row r="46" spans="4:22" x14ac:dyDescent="0.75">
      <c r="D46" s="306" t="s">
        <v>678</v>
      </c>
      <c r="E46" s="303" t="s">
        <v>1541</v>
      </c>
      <c r="J46" s="55"/>
      <c r="K46" s="55"/>
      <c r="O46" s="54"/>
      <c r="P46" s="54"/>
      <c r="Q46" s="54"/>
      <c r="S46" s="55"/>
      <c r="V46" s="54"/>
    </row>
    <row r="47" spans="4:22" x14ac:dyDescent="0.75">
      <c r="D47" s="306" t="s">
        <v>675</v>
      </c>
      <c r="E47" s="303" t="s">
        <v>1542</v>
      </c>
      <c r="J47" s="55"/>
      <c r="K47" s="55"/>
      <c r="O47" s="54"/>
      <c r="P47" s="54"/>
      <c r="Q47" s="54"/>
      <c r="S47" s="55"/>
      <c r="V47" s="54"/>
    </row>
    <row r="48" spans="4:22" ht="16.5" customHeight="1" x14ac:dyDescent="0.75">
      <c r="D48" s="386"/>
      <c r="E48" s="303"/>
      <c r="F48" s="259"/>
      <c r="K48" s="55"/>
      <c r="Q48" s="54"/>
      <c r="U48" s="55"/>
      <c r="V48" s="54"/>
    </row>
    <row r="49" spans="2:22" x14ac:dyDescent="0.75">
      <c r="D49" s="437" t="str">
        <f>'MCA all innovations'!AK6</f>
        <v>C7 Wider environmental and social impacts</v>
      </c>
      <c r="E49" s="438"/>
      <c r="G49" s="261"/>
      <c r="K49" s="55"/>
      <c r="Q49" s="54"/>
      <c r="U49" s="55"/>
      <c r="V49" s="54"/>
    </row>
    <row r="50" spans="2:22" x14ac:dyDescent="0.75">
      <c r="D50" s="306" t="s">
        <v>283</v>
      </c>
      <c r="E50" s="303" t="s">
        <v>1509</v>
      </c>
      <c r="K50" s="55"/>
      <c r="Q50" s="54"/>
      <c r="U50" s="55"/>
      <c r="V50" s="54"/>
    </row>
    <row r="51" spans="2:22" x14ac:dyDescent="0.75">
      <c r="D51" s="386" t="s">
        <v>682</v>
      </c>
      <c r="E51" s="303" t="s">
        <v>1299</v>
      </c>
      <c r="K51" s="55"/>
      <c r="Q51" s="54"/>
      <c r="U51" s="55"/>
      <c r="V51" s="54"/>
    </row>
    <row r="52" spans="2:22" ht="15" customHeight="1" x14ac:dyDescent="0.75">
      <c r="D52" s="306" t="s">
        <v>680</v>
      </c>
      <c r="E52" s="349"/>
      <c r="K52" s="55"/>
      <c r="Q52" s="54"/>
      <c r="U52" s="55"/>
      <c r="V52" s="54"/>
    </row>
    <row r="53" spans="2:22" x14ac:dyDescent="0.75">
      <c r="D53" s="306" t="s">
        <v>678</v>
      </c>
      <c r="E53" s="349"/>
      <c r="K53" s="55"/>
      <c r="Q53" s="54"/>
      <c r="U53" s="55"/>
      <c r="V53" s="54"/>
    </row>
    <row r="54" spans="2:22" x14ac:dyDescent="0.75">
      <c r="D54" s="306" t="s">
        <v>675</v>
      </c>
      <c r="E54" s="349"/>
      <c r="K54" s="55"/>
      <c r="Q54" s="54"/>
      <c r="U54" s="55"/>
      <c r="V54" s="54"/>
    </row>
    <row r="55" spans="2:22" x14ac:dyDescent="0.75">
      <c r="D55" s="306" t="s">
        <v>709</v>
      </c>
      <c r="E55" s="349"/>
      <c r="G55" s="256"/>
      <c r="K55" s="55"/>
      <c r="Q55" s="54"/>
      <c r="U55" s="55"/>
      <c r="V55" s="54"/>
    </row>
    <row r="56" spans="2:22" x14ac:dyDescent="0.75">
      <c r="B56"/>
      <c r="D56" s="308" t="s">
        <v>935</v>
      </c>
      <c r="E56" s="349"/>
      <c r="K56" s="55"/>
      <c r="Q56" s="54"/>
      <c r="U56" s="55"/>
      <c r="V56" s="54"/>
    </row>
    <row r="57" spans="2:22" x14ac:dyDescent="0.75">
      <c r="B57"/>
      <c r="D57" s="308" t="s">
        <v>1002</v>
      </c>
      <c r="E57" s="303" t="s">
        <v>1543</v>
      </c>
      <c r="K57" s="55"/>
      <c r="Q57" s="54"/>
      <c r="U57" s="55"/>
      <c r="V57" s="54"/>
    </row>
    <row r="58" spans="2:22" ht="18.75" customHeight="1" x14ac:dyDescent="0.75">
      <c r="B58"/>
      <c r="D58" s="308"/>
      <c r="E58" s="303"/>
      <c r="F58" s="260"/>
      <c r="K58" s="55"/>
      <c r="Q58" s="54"/>
      <c r="U58" s="55"/>
      <c r="V58" s="54"/>
    </row>
    <row r="59" spans="2:22" x14ac:dyDescent="0.75">
      <c r="D59" s="439" t="str">
        <f>'MCA all innovations'!AP6</f>
        <v>C8. Barriers - to what extent does innovation overcome barrier targeting?</v>
      </c>
      <c r="E59" s="440"/>
      <c r="K59" s="55"/>
      <c r="Q59" s="54"/>
      <c r="U59" s="55"/>
      <c r="V59" s="54"/>
    </row>
    <row r="60" spans="2:22" x14ac:dyDescent="0.75">
      <c r="D60" s="306" t="s">
        <v>283</v>
      </c>
      <c r="E60" s="303" t="s">
        <v>1509</v>
      </c>
      <c r="K60" s="55"/>
      <c r="Q60" s="54"/>
      <c r="U60" s="55"/>
      <c r="V60" s="54"/>
    </row>
    <row r="61" spans="2:22" x14ac:dyDescent="0.75">
      <c r="D61" s="306" t="s">
        <v>709</v>
      </c>
      <c r="E61" s="303" t="s">
        <v>1544</v>
      </c>
      <c r="G61" s="257"/>
      <c r="K61" s="55"/>
      <c r="Q61" s="54"/>
      <c r="U61" s="55"/>
      <c r="V61" s="54"/>
    </row>
    <row r="62" spans="2:22" x14ac:dyDescent="0.75">
      <c r="D62" s="304" t="s">
        <v>680</v>
      </c>
      <c r="E62" s="303" t="s">
        <v>1545</v>
      </c>
      <c r="K62" s="55"/>
      <c r="Q62" s="54"/>
      <c r="U62" s="55"/>
      <c r="V62" s="54"/>
    </row>
    <row r="63" spans="2:22" x14ac:dyDescent="0.75">
      <c r="D63" s="304" t="s">
        <v>678</v>
      </c>
      <c r="E63" s="303" t="s">
        <v>1546</v>
      </c>
      <c r="K63" s="55"/>
      <c r="Q63" s="54"/>
      <c r="U63" s="55"/>
      <c r="V63" s="54"/>
    </row>
    <row r="64" spans="2:22" ht="15" customHeight="1" x14ac:dyDescent="0.75">
      <c r="D64" s="386" t="s">
        <v>675</v>
      </c>
      <c r="E64" s="303" t="s">
        <v>1547</v>
      </c>
      <c r="K64" s="55"/>
      <c r="Q64" s="54"/>
      <c r="U64" s="55"/>
      <c r="V64" s="54"/>
    </row>
    <row r="65" spans="4:22" x14ac:dyDescent="0.75">
      <c r="D65" s="386"/>
      <c r="E65" s="303"/>
      <c r="F65" s="261"/>
      <c r="K65" s="55"/>
      <c r="Q65" s="54"/>
      <c r="U65" s="55"/>
      <c r="V65" s="54"/>
    </row>
    <row r="66" spans="4:22" x14ac:dyDescent="0.75">
      <c r="D66" s="441" t="str">
        <f>'MCA all innovations'!AR6</f>
        <v>C9. Uncertainty</v>
      </c>
      <c r="E66" s="442"/>
      <c r="F66" s="59"/>
      <c r="K66" s="55"/>
      <c r="Q66" s="54"/>
      <c r="U66" s="55"/>
      <c r="V66" s="54"/>
    </row>
    <row r="67" spans="4:22" x14ac:dyDescent="0.75">
      <c r="D67" s="306" t="s">
        <v>283</v>
      </c>
      <c r="E67" s="307" t="s">
        <v>1509</v>
      </c>
      <c r="F67" s="59"/>
      <c r="K67" s="55"/>
      <c r="Q67" s="54"/>
      <c r="U67" s="55"/>
      <c r="V67" s="54"/>
    </row>
    <row r="68" spans="4:22" x14ac:dyDescent="0.75">
      <c r="D68" s="304" t="s">
        <v>680</v>
      </c>
      <c r="E68" s="307" t="s">
        <v>1548</v>
      </c>
      <c r="F68" s="59"/>
      <c r="K68" s="55"/>
      <c r="Q68" s="54"/>
      <c r="U68" s="55"/>
      <c r="V68" s="54"/>
    </row>
    <row r="69" spans="4:22" x14ac:dyDescent="0.75">
      <c r="D69" s="305" t="s">
        <v>682</v>
      </c>
      <c r="E69" s="307" t="s">
        <v>1549</v>
      </c>
      <c r="F69" s="59"/>
      <c r="K69" s="55"/>
      <c r="Q69" s="54"/>
      <c r="U69" s="55"/>
      <c r="V69" s="54"/>
    </row>
    <row r="70" spans="4:22" x14ac:dyDescent="0.75">
      <c r="D70" s="306" t="s">
        <v>709</v>
      </c>
      <c r="E70" s="307" t="s">
        <v>1550</v>
      </c>
      <c r="K70" s="55"/>
      <c r="Q70" s="54"/>
      <c r="U70" s="55"/>
      <c r="V70" s="54"/>
    </row>
    <row r="71" spans="4:22" ht="18.75" customHeight="1" x14ac:dyDescent="0.75">
      <c r="D71" s="386"/>
      <c r="E71" s="303"/>
      <c r="F71" s="256"/>
      <c r="K71" s="55"/>
      <c r="Q71" s="54"/>
      <c r="U71" s="55"/>
      <c r="V71" s="54"/>
    </row>
    <row r="72" spans="4:22" x14ac:dyDescent="0.75">
      <c r="D72" s="431" t="str">
        <f>'MCA all innovations'!AW5</f>
        <v>C10 Project duration</v>
      </c>
      <c r="E72" s="432"/>
      <c r="K72" s="55"/>
      <c r="Q72" s="54"/>
      <c r="U72" s="55"/>
      <c r="V72" s="54"/>
    </row>
    <row r="73" spans="4:22" x14ac:dyDescent="0.75">
      <c r="D73" s="306" t="s">
        <v>283</v>
      </c>
      <c r="E73" s="303" t="s">
        <v>1509</v>
      </c>
      <c r="G73" s="271"/>
      <c r="H73" s="271"/>
      <c r="K73" s="55"/>
      <c r="Q73" s="54"/>
      <c r="U73" s="55"/>
      <c r="V73" s="54"/>
    </row>
    <row r="74" spans="4:22" x14ac:dyDescent="0.75">
      <c r="D74" s="304" t="s">
        <v>680</v>
      </c>
      <c r="E74" s="303" t="s">
        <v>1551</v>
      </c>
      <c r="G74"/>
      <c r="K74" s="55"/>
      <c r="Q74" s="54"/>
      <c r="U74" s="55"/>
      <c r="V74" s="54"/>
    </row>
    <row r="75" spans="4:22" x14ac:dyDescent="0.75">
      <c r="D75" s="305" t="s">
        <v>682</v>
      </c>
      <c r="E75" s="303" t="s">
        <v>1552</v>
      </c>
      <c r="G75"/>
      <c r="K75" s="55"/>
      <c r="Q75" s="54"/>
      <c r="U75" s="55"/>
      <c r="V75" s="54"/>
    </row>
    <row r="76" spans="4:22" x14ac:dyDescent="0.75">
      <c r="D76" s="306" t="s">
        <v>709</v>
      </c>
      <c r="E76" s="303" t="s">
        <v>1553</v>
      </c>
      <c r="G76"/>
      <c r="K76" s="55"/>
      <c r="Q76" s="54"/>
      <c r="U76" s="55"/>
      <c r="V76" s="54"/>
    </row>
    <row r="77" spans="4:22" x14ac:dyDescent="0.75">
      <c r="D77" s="386"/>
      <c r="E77" s="303"/>
      <c r="F77" s="257"/>
      <c r="G77"/>
      <c r="K77" s="55"/>
      <c r="Q77" s="54"/>
      <c r="U77" s="55"/>
      <c r="V77" s="54"/>
    </row>
    <row r="78" spans="4:22" x14ac:dyDescent="0.75">
      <c r="D78" s="433" t="str">
        <f>'MCA all innovations'!BA5</f>
        <v>C 11 Size of project</v>
      </c>
      <c r="E78" s="434"/>
      <c r="G78"/>
      <c r="K78" s="55"/>
      <c r="Q78" s="54"/>
      <c r="U78" s="55"/>
      <c r="V78" s="54"/>
    </row>
    <row r="79" spans="4:22" x14ac:dyDescent="0.75">
      <c r="D79" s="306" t="s">
        <v>283</v>
      </c>
      <c r="E79" s="303" t="s">
        <v>1509</v>
      </c>
      <c r="G79"/>
      <c r="K79" s="55"/>
      <c r="Q79" s="54"/>
      <c r="U79" s="55"/>
      <c r="V79" s="54"/>
    </row>
    <row r="80" spans="4:22" x14ac:dyDescent="0.75">
      <c r="D80" s="304" t="s">
        <v>867</v>
      </c>
      <c r="E80" s="303" t="s">
        <v>1554</v>
      </c>
      <c r="G80"/>
      <c r="K80" s="55"/>
      <c r="Q80" s="54"/>
      <c r="U80" s="55"/>
      <c r="V80" s="54"/>
    </row>
    <row r="81" spans="4:22" x14ac:dyDescent="0.75">
      <c r="D81" s="305" t="s">
        <v>789</v>
      </c>
      <c r="E81" s="303" t="s">
        <v>1555</v>
      </c>
      <c r="G81"/>
      <c r="K81" s="55"/>
      <c r="Q81" s="54"/>
      <c r="U81" s="55"/>
      <c r="V81" s="54"/>
    </row>
    <row r="82" spans="4:22" x14ac:dyDescent="0.75">
      <c r="D82" s="306" t="s">
        <v>692</v>
      </c>
      <c r="E82" s="303" t="s">
        <v>1556</v>
      </c>
      <c r="G82"/>
      <c r="K82" s="55"/>
      <c r="Q82" s="54"/>
      <c r="U82" s="55"/>
      <c r="V82" s="54"/>
    </row>
    <row r="83" spans="4:22" x14ac:dyDescent="0.75">
      <c r="D83" s="386"/>
      <c r="E83" s="303"/>
      <c r="G83"/>
      <c r="K83" s="55"/>
      <c r="Q83" s="54"/>
      <c r="U83" s="55"/>
      <c r="V83" s="54"/>
    </row>
    <row r="84" spans="4:22" x14ac:dyDescent="0.75">
      <c r="D84" s="309" t="s">
        <v>1557</v>
      </c>
      <c r="E84" s="303"/>
      <c r="K84" s="55"/>
      <c r="Q84" s="54"/>
      <c r="U84" s="55"/>
      <c r="V84" s="54"/>
    </row>
    <row r="85" spans="4:22" x14ac:dyDescent="0.75">
      <c r="D85" s="306" t="s">
        <v>709</v>
      </c>
      <c r="E85" s="303" t="s">
        <v>705</v>
      </c>
      <c r="K85" s="55"/>
      <c r="Q85" s="54"/>
      <c r="U85" s="55"/>
      <c r="V85" s="54"/>
    </row>
    <row r="86" spans="4:22" x14ac:dyDescent="0.75">
      <c r="D86" s="304" t="s">
        <v>680</v>
      </c>
      <c r="E86" s="303" t="s">
        <v>1223</v>
      </c>
      <c r="K86" s="55"/>
      <c r="Q86" s="54"/>
      <c r="U86" s="55"/>
      <c r="V86" s="54"/>
    </row>
    <row r="87" spans="4:22" x14ac:dyDescent="0.75">
      <c r="D87" s="304" t="s">
        <v>678</v>
      </c>
      <c r="E87" s="303" t="s">
        <v>1558</v>
      </c>
      <c r="K87" s="55"/>
      <c r="Q87" s="54"/>
      <c r="U87" s="55"/>
      <c r="V87" s="54"/>
    </row>
    <row r="88" spans="4:22" x14ac:dyDescent="0.75">
      <c r="D88" s="386" t="s">
        <v>675</v>
      </c>
      <c r="E88" s="303" t="s">
        <v>1482</v>
      </c>
    </row>
    <row r="89" spans="4:22" hidden="1" x14ac:dyDescent="0.75">
      <c r="D89" s="299"/>
      <c r="E89" s="303"/>
    </row>
    <row r="90" spans="4:22" hidden="1" x14ac:dyDescent="0.75">
      <c r="D90" s="386" t="s">
        <v>1559</v>
      </c>
      <c r="E90" s="303"/>
    </row>
    <row r="91" spans="4:22" hidden="1" x14ac:dyDescent="0.75">
      <c r="D91" s="310" t="s">
        <v>709</v>
      </c>
      <c r="E91" s="303"/>
    </row>
    <row r="92" spans="4:22" hidden="1" x14ac:dyDescent="0.75">
      <c r="D92" s="310" t="s">
        <v>935</v>
      </c>
      <c r="E92" s="303"/>
    </row>
    <row r="93" spans="4:22" x14ac:dyDescent="0.75">
      <c r="D93" s="310"/>
      <c r="E93" s="303"/>
    </row>
    <row r="94" spans="4:22" ht="15.5" thickBot="1" x14ac:dyDescent="0.9">
      <c r="D94" s="311"/>
      <c r="E94" s="312"/>
    </row>
  </sheetData>
  <mergeCells count="19">
    <mergeCell ref="A2:B2"/>
    <mergeCell ref="G19:G23"/>
    <mergeCell ref="G2:I2"/>
    <mergeCell ref="G25:G28"/>
    <mergeCell ref="K2:M2"/>
    <mergeCell ref="D2:E2"/>
    <mergeCell ref="D11:E11"/>
    <mergeCell ref="D4:E4"/>
    <mergeCell ref="D18:E18"/>
    <mergeCell ref="D28:E28"/>
    <mergeCell ref="G4:G8"/>
    <mergeCell ref="G10:G17"/>
    <mergeCell ref="D72:E72"/>
    <mergeCell ref="D78:E78"/>
    <mergeCell ref="D35:E35"/>
    <mergeCell ref="D42:E42"/>
    <mergeCell ref="D49:E49"/>
    <mergeCell ref="D59:E59"/>
    <mergeCell ref="D66:E66"/>
  </mergeCells>
  <conditionalFormatting sqref="K6:K7">
    <cfRule type="cellIs" dxfId="45" priority="91" operator="equal">
      <formula>"?"</formula>
    </cfRule>
  </conditionalFormatting>
  <conditionalFormatting sqref="K8">
    <cfRule type="cellIs" dxfId="44" priority="84" operator="equal">
      <formula>"?"</formula>
    </cfRule>
  </conditionalFormatting>
  <conditionalFormatting sqref="K9">
    <cfRule type="cellIs" dxfId="43" priority="77" operator="equal">
      <formula>"?"</formula>
    </cfRule>
  </conditionalFormatting>
  <conditionalFormatting sqref="K10">
    <cfRule type="cellIs" dxfId="42" priority="70" operator="equal">
      <formula>"?"</formula>
    </cfRule>
  </conditionalFormatting>
  <conditionalFormatting sqref="K12">
    <cfRule type="cellIs" dxfId="41" priority="56" operator="equal">
      <formula>"?"</formula>
    </cfRule>
  </conditionalFormatting>
  <conditionalFormatting sqref="K11">
    <cfRule type="cellIs" dxfId="40" priority="63" operator="equal">
      <formula>"?"</formula>
    </cfRule>
  </conditionalFormatting>
  <conditionalFormatting sqref="D36:D40">
    <cfRule type="cellIs" dxfId="39" priority="29" operator="equal">
      <formula>$D$54</formula>
    </cfRule>
    <cfRule type="cellIs" dxfId="38" priority="30" operator="equal">
      <formula>$D$53</formula>
    </cfRule>
    <cfRule type="cellIs" dxfId="37" priority="31" operator="equal">
      <formula>$D$52</formula>
    </cfRule>
    <cfRule type="cellIs" dxfId="36" priority="32" operator="equal">
      <formula>$D$57</formula>
    </cfRule>
    <cfRule type="cellIs" dxfId="35" priority="35" operator="equal">
      <formula>$D$50</formula>
    </cfRule>
  </conditionalFormatting>
  <conditionalFormatting sqref="K6:K12">
    <cfRule type="cellIs" dxfId="34" priority="4713" operator="equal">
      <formula>$H$17</formula>
    </cfRule>
    <cfRule type="cellIs" dxfId="33" priority="4714" operator="equal">
      <formula>$H$16</formula>
    </cfRule>
    <cfRule type="cellIs" dxfId="32" priority="4715" operator="equal">
      <formula>$H$15</formula>
    </cfRule>
    <cfRule type="cellIs" dxfId="31" priority="4716" operator="equal">
      <formula>$H$12</formula>
    </cfRule>
    <cfRule type="cellIs" dxfId="30" priority="4717" operator="equal">
      <formula>$H$11</formula>
    </cfRule>
    <cfRule type="cellIs" dxfId="29" priority="4718" operator="equal">
      <formula>$H$10</formula>
    </cfRule>
  </conditionalFormatting>
  <conditionalFormatting sqref="B47:B55 D18 D28 D35 D42 D49 D59 D66 D72 D78 N41:XFD45 C12:C40 D85:D88 K17:XFD26 D2:G2 F42:F47 D43:E48 F28:F33 D29:E34 G4 H4:H8 E36:E40 H19:H23 H10:I18 AB3:XFD3 Z4:XFD7 F85:F88 E86:E89 G69:G71 F49:F57 D50:E51 G33:G41 F59:F64 D60:E65 G43:G48 F72:F76 D73:E77 G56:G60 D79:E82 E84 F78:F82 D83:F83 G62:G67 G54 H20:I23 H54:I71 I50:I53 J41:L45 H25:I29 F35:F40 D41:E41 J27:XFD40 G24:I24 H32:I49 J46:XFD1048576 G30:I31 G18:G19 I19 G72:I73 G84:I1048576 I74:I82 F100:F1048576 D101:E1048576 C44:C1048576 B62:B1048576 F4:F8 F18:F26 D19:E27 F66:F70 D67:E71 G25 H83:I83 N2:XFD2 H5:J8 F3:J3 N3:Z3 I4:J4 N4:X7 K4:M12 C1:J1 L1:XFD1 J2:K2 F9:J13 N8:XFD13 F14:XFD16 D3:E17 D57:E58 D52:D56">
    <cfRule type="cellIs" dxfId="28" priority="4786" operator="equal">
      <formula>$D$54</formula>
    </cfRule>
    <cfRule type="cellIs" dxfId="27" priority="4787" operator="equal">
      <formula>$D$53</formula>
    </cfRule>
    <cfRule type="cellIs" dxfId="26" priority="4788" operator="equal">
      <formula>$D$52</formula>
    </cfRule>
    <cfRule type="cellIs" dxfId="25" priority="4789" operator="equal">
      <formula>$D$57</formula>
    </cfRule>
    <cfRule type="cellIs" dxfId="24" priority="4790" operator="equal">
      <formula>$D$92</formula>
    </cfRule>
    <cfRule type="cellIs" dxfId="23" priority="4791" operator="equal">
      <formula>$D$91</formula>
    </cfRule>
    <cfRule type="cellIs" dxfId="22" priority="4792" operator="equal">
      <formula>$D$50</formula>
    </cfRule>
  </conditionalFormatting>
  <conditionalFormatting sqref="E52:E56">
    <cfRule type="cellIs" dxfId="21" priority="7" operator="equal">
      <formula>"?"</formula>
    </cfRule>
  </conditionalFormatting>
  <pageMargins left="0.7" right="0.7" top="0.75" bottom="0.75" header="0.3" footer="0.3"/>
  <pageSetup paperSize="9" scale="40" fitToWidth="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cellIs" priority="1" operator="equal" id="{846239A0-056E-4D2F-92E1-EACAC55AB31C}">
            <xm:f>'https://beisgov.sharepoint.com/sites/beis/316/Industry/Bioenergy/Bioenergy Feedstocks Project/Final deliverables/Reports and supporting material/[ED12678_MCA_ALL_v2.15 of 27Nov19 with Table and version for report.xlsx]Legend'!#REF!</xm:f>
            <x14:dxf>
              <fill>
                <patternFill>
                  <bgColor theme="9" tint="-0.24994659260841701"/>
                </patternFill>
              </fill>
            </x14:dxf>
          </x14:cfRule>
          <x14:cfRule type="cellIs" priority="2" operator="equal" id="{4BA3EBB6-C286-4BAC-BDCE-99067179E2B7}">
            <xm:f>'https://beisgov.sharepoint.com/sites/beis/316/Industry/Bioenergy/Bioenergy Feedstocks Project/Final deliverables/Reports and supporting material/[ED12678_MCA_ALL_v2.15 of 27Nov19 with Table and version for report.xlsx]Legend'!#REF!</xm:f>
            <x14:dxf>
              <fill>
                <patternFill>
                  <bgColor theme="9" tint="0.39994506668294322"/>
                </patternFill>
              </fill>
            </x14:dxf>
          </x14:cfRule>
          <x14:cfRule type="cellIs" priority="3" operator="equal" id="{695059B6-C44E-4189-9754-3109096139BD}">
            <xm:f>'https://beisgov.sharepoint.com/sites/beis/316/Industry/Bioenergy/Bioenergy Feedstocks Project/Final deliverables/Reports and supporting material/[ED12678_MCA_ALL_v2.15 of 27Nov19 with Table and version for report.xlsx]Legend'!#REF!</xm:f>
            <x14:dxf>
              <fill>
                <patternFill>
                  <bgColor theme="9" tint="0.59996337778862885"/>
                </patternFill>
              </fill>
            </x14:dxf>
          </x14:cfRule>
          <x14:cfRule type="cellIs" priority="4" operator="equal" id="{4A2039E6-980F-4740-BF0F-38D56FEB67AA}">
            <xm:f>'https://beisgov.sharepoint.com/sites/beis/316/Industry/Bioenergy/Bioenergy Feedstocks Project/Final deliverables/Reports and supporting material/[ED12678_MCA_ALL_v2.15 of 27Nov19 with Table and version for report.xlsx]Legend'!#REF!</xm:f>
            <x14:dxf>
              <fill>
                <patternFill>
                  <bgColor theme="5" tint="-0.24994659260841701"/>
                </patternFill>
              </fill>
            </x14:dxf>
          </x14:cfRule>
          <x14:cfRule type="cellIs" priority="5" operator="equal" id="{D7AA773A-2F94-436B-B4C5-9F6F829522AC}">
            <xm:f>'https://beisgov.sharepoint.com/sites/beis/316/Industry/Bioenergy/Bioenergy Feedstocks Project/Final deliverables/Reports and supporting material/[ED12678_MCA_ALL_v2.15 of 27Nov19 with Table and version for report.xlsx]Legend'!#REF!</xm:f>
            <x14:dxf>
              <fill>
                <patternFill>
                  <bgColor theme="5" tint="0.39994506668294322"/>
                </patternFill>
              </fill>
            </x14:dxf>
          </x14:cfRule>
          <x14:cfRule type="cellIs" priority="6" operator="equal" id="{3DD55E7D-8DB8-427F-9B9E-0A04111BADF2}">
            <xm:f>'https://beisgov.sharepoint.com/sites/beis/316/Industry/Bioenergy/Bioenergy Feedstocks Project/Final deliverables/Reports and supporting material/[ED12678_MCA_ALL_v2.15 of 27Nov19 with Table and version for report.xlsx]Legend'!#REF!</xm:f>
            <x14:dxf>
              <fill>
                <patternFill>
                  <bgColor theme="5" tint="0.59996337778862885"/>
                </patternFill>
              </fill>
            </x14:dxf>
          </x14:cfRule>
          <xm:sqref>E52:E56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BD70D507C61440A813A85F9AA33280" ma:contentTypeVersion="18087" ma:contentTypeDescription="Create a new document." ma:contentTypeScope="" ma:versionID="a3f3b3426baa2cec2343761b48222d54">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e883eb22-12c5-4913-a5e9-ca4ddb98921c" targetNamespace="http://schemas.microsoft.com/office/2006/metadata/properties" ma:root="true" ma:fieldsID="b8c793410e30ab00f60e6f134ff20ea5"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e883eb22-12c5-4913-a5e9-ca4ddb98921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4:SharedWithUsers" minOccurs="0"/>
                <xsd:element ref="ns4:SharedWithDetails" minOccurs="0"/>
                <xsd:element ref="ns8:CIRRUSPreviousRetentionPolicy" minOccurs="0"/>
                <xsd:element ref="ns8:LegacyCaseReferenceNumber" minOccurs="0"/>
                <xsd:element ref="ns8:MediaServiceEventHashCode" minOccurs="0"/>
                <xsd:element ref="ns8:MediaServiceGenerationTime" minOccurs="0"/>
                <xsd:element ref="ns8:MediaServiceDateTaken" minOccurs="0"/>
                <xsd:element ref="ns8:MediaServiceAutoTags" minOccurs="0"/>
                <xsd:element ref="ns8:MediaServiceLocation" minOccurs="0"/>
                <xsd:element ref="ns8:MediaServiceOCR" minOccurs="0"/>
                <xsd:element ref="ns8:MediaServiceAutoKeyPoints" minOccurs="0"/>
                <xsd:element ref="ns8: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83eb22-12c5-4913-a5e9-ca4ddb98921c" elementFormDefault="qualified">
    <xsd:import namespace="http://schemas.microsoft.com/office/2006/documentManagement/types"/>
    <xsd:import namespace="http://schemas.microsoft.com/office/infopath/2007/PartnerControls"/>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CIRRUSPreviousRetentionPolicy" ma:index="69" nillable="true" ma:displayName="Previous Retention Policy" ma:internalName="CIRRUSPreviousRetentionPolicy">
      <xsd:simpleType>
        <xsd:restriction base="dms:Note">
          <xsd:maxLength value="255"/>
        </xsd:restriction>
      </xsd:simpleType>
    </xsd:element>
    <xsd:element name="LegacyCaseReferenceNumber" ma:index="70" nillable="true" ma:displayName="Legacy Case Reference Number" ma:internalName="LegacyCaseReferenceNumber">
      <xsd:simpleType>
        <xsd:restriction base="dms:Note">
          <xsd:maxLength value="255"/>
        </xsd:restriction>
      </xsd:simpleType>
    </xsd:element>
    <xsd:element name="MediaServiceEventHashCode" ma:index="71" nillable="true" ma:displayName="MediaServiceEventHashCode" ma:hidden="true" ma:internalName="MediaServiceEventHashCode" ma:readOnly="true">
      <xsd:simpleType>
        <xsd:restriction base="dms:Text"/>
      </xsd:simpleType>
    </xsd:element>
    <xsd:element name="MediaServiceGenerationTime" ma:index="72" nillable="true" ma:displayName="MediaServiceGenerationTime" ma:hidden="true" ma:internalName="MediaServiceGenerationTime" ma:readOnly="true">
      <xsd:simpleType>
        <xsd:restriction base="dms:Text"/>
      </xsd:simpleType>
    </xsd:element>
    <xsd:element name="MediaServiceDateTaken" ma:index="73" nillable="true" ma:displayName="MediaServiceDateTaken" ma:hidden="true" ma:internalName="MediaServiceDateTaken" ma:readOnly="true">
      <xsd:simpleType>
        <xsd:restriction base="dms:Text"/>
      </xsd:simpleType>
    </xsd:element>
    <xsd:element name="MediaServiceAutoTags" ma:index="74" nillable="true" ma:displayName="Tags" ma:internalName="MediaServiceAutoTags" ma:readOnly="true">
      <xsd:simpleType>
        <xsd:restriction base="dms:Text"/>
      </xsd:simpleType>
    </xsd:element>
    <xsd:element name="MediaServiceLocation" ma:index="75" nillable="true" ma:displayName="Location" ma:internalName="MediaServiceLocation" ma:readOnly="true">
      <xsd:simpleType>
        <xsd:restriction base="dms:Text"/>
      </xsd:simpleType>
    </xsd:element>
    <xsd:element name="MediaServiceOCR" ma:index="76" nillable="true" ma:displayName="Extracted Text" ma:internalName="MediaServiceOCR" ma:readOnly="true">
      <xsd:simpleType>
        <xsd:restriction base="dms:Note">
          <xsd:maxLength value="255"/>
        </xsd:restriction>
      </xsd:simpleType>
    </xsd:element>
    <xsd:element name="MediaServiceAutoKeyPoints" ma:index="77" nillable="true" ma:displayName="MediaServiceAutoKeyPoints" ma:hidden="true" ma:internalName="MediaServiceAutoKeyPoints" ma:readOnly="true">
      <xsd:simpleType>
        <xsd:restriction base="dms:Note"/>
      </xsd:simpleType>
    </xsd:element>
    <xsd:element name="MediaServiceKeyPoints" ma:index="7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2020-05-22T08:16:26+00:00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RetentionPolicy xmlns="e883eb22-12c5-4913-a5e9-ca4ddb98921c"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CaseReferenceNumber xmlns="e883eb22-12c5-4913-a5e9-ca4ddb98921c" xsi:nil="true"/>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Innovation</TermName>
          <TermId xmlns="http://schemas.microsoft.com/office/infopath/2007/PartnerControls">095a941e-9775-45f2-b48c-2823c74c3a97</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171</Value>
    </TaxCatchAll>
    <LegacyNumericClass xmlns="b67a7830-db79-4a49-bf27-2aff92a2201a" xsi:nil="true"/>
    <LegacyCurrentLocation xmlns="b67a7830-db79-4a49-bf27-2aff92a2201a" xsi:nil="true"/>
    <_dlc_DocId xmlns="0063f72e-ace3-48fb-9c1f-5b513408b31f">2QFN7KK647Q6-1052966146-97901</_dlc_DocId>
    <_dlc_DocIdUrl xmlns="0063f72e-ace3-48fb-9c1f-5b513408b31f">
      <Url>https://beisgov.sharepoint.com/sites/beis/316/_layouts/15/DocIdRedir.aspx?ID=2QFN7KK647Q6-1052966146-97901</Url>
      <Description>2QFN7KK647Q6-1052966146-97901</Description>
    </_dlc_DocIdUrl>
  </documentManagement>
</p:properties>
</file>

<file path=customXml/itemProps1.xml><?xml version="1.0" encoding="utf-8"?>
<ds:datastoreItem xmlns:ds="http://schemas.openxmlformats.org/officeDocument/2006/customXml" ds:itemID="{4DBDCC74-EB96-4732-93C9-A7361DFF8CBE}">
  <ds:schemaRefs>
    <ds:schemaRef ds:uri="http://schemas.microsoft.com/sharepoint/v3/contenttype/forms"/>
  </ds:schemaRefs>
</ds:datastoreItem>
</file>

<file path=customXml/itemProps2.xml><?xml version="1.0" encoding="utf-8"?>
<ds:datastoreItem xmlns:ds="http://schemas.openxmlformats.org/officeDocument/2006/customXml" ds:itemID="{C3657F21-528A-4502-A514-F4FB26883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e883eb22-12c5-4913-a5e9-ca4ddb989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88EE-08DD-42C5-8FAB-81B4D5D98F50}">
  <ds:schemaRefs>
    <ds:schemaRef ds:uri="http://schemas.microsoft.com/sharepoint/events"/>
  </ds:schemaRefs>
</ds:datastoreItem>
</file>

<file path=customXml/itemProps4.xml><?xml version="1.0" encoding="utf-8"?>
<ds:datastoreItem xmlns:ds="http://schemas.openxmlformats.org/officeDocument/2006/customXml" ds:itemID="{BC7FB5C4-3B34-4DAA-857C-BA68008D56C6}">
  <ds:schemaRefs>
    <ds:schemaRef ds:uri="0063f72e-ace3-48fb-9c1f-5b513408b31f"/>
    <ds:schemaRef ds:uri="http://schemas.microsoft.com/office/infopath/2007/PartnerControls"/>
    <ds:schemaRef ds:uri="http://purl.org/dc/terms/"/>
    <ds:schemaRef ds:uri="http://schemas.openxmlformats.org/package/2006/metadata/core-properties"/>
    <ds:schemaRef ds:uri="b67a7830-db79-4a49-bf27-2aff92a2201a"/>
    <ds:schemaRef ds:uri="http://schemas.microsoft.com/office/2006/documentManagement/types"/>
    <ds:schemaRef ds:uri="e883eb22-12c5-4913-a5e9-ca4ddb98921c"/>
    <ds:schemaRef ds:uri="http://schemas.microsoft.com/office/2006/metadata/properties"/>
    <ds:schemaRef ds:uri="c963a4c1-1bb4-49f2-a011-9c776a7eed2a"/>
    <ds:schemaRef ds:uri="http://purl.org/dc/elements/1.1/"/>
    <ds:schemaRef ds:uri="a172083e-e40c-4314-b43a-827352a1ed2c"/>
    <ds:schemaRef ds:uri="a8f60570-4bd3-4f2b-950b-a996de8ab151"/>
    <ds:schemaRef ds:uri="b413c3fd-5a3b-4239-b985-69032e371c0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Front page</vt:lpstr>
      <vt:lpstr>Screening</vt:lpstr>
      <vt:lpstr>MCA all innovations</vt:lpstr>
      <vt:lpstr>MCA project &lt;= 5 years duration</vt:lpstr>
      <vt:lpstr>All &lt;= 5 years duration ranked </vt:lpstr>
      <vt:lpstr>EC &lt;= 5 years duration ranked</vt:lpstr>
      <vt:lpstr>F &lt;= 5 years duration ranked</vt:lpstr>
      <vt:lpstr>Grid visualisation</vt:lpstr>
      <vt:lpstr>Legend and scoring</vt:lpstr>
      <vt:lpstr>Barriers</vt:lpstr>
      <vt:lpstr>TRL</vt:lpstr>
      <vt:lpstr>Sheet1</vt:lpstr>
      <vt:lpstr>Background info</vt:lpstr>
      <vt:lpstr>Info_Crop</vt:lpstr>
      <vt:lpstr>Info_Innov.</vt:lpstr>
      <vt:lpstr>GHG_weighting</vt:lpstr>
      <vt:lpstr>Rank_list_1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Birchby, David</dc:creator>
  <cp:keywords/>
  <dc:description/>
  <cp:lastModifiedBy>Honour, Victoria (Science &amp; Innovation - Strategy)</cp:lastModifiedBy>
  <cp:revision/>
  <dcterms:created xsi:type="dcterms:W3CDTF">2019-09-02T09:50:56Z</dcterms:created>
  <dcterms:modified xsi:type="dcterms:W3CDTF">2021-03-03T11:19:54Z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0x010100EBBD70D507C61440A813A85F9AA33280</vt:lpwstr>
  </property>
  <property fmtid="{D5CDD505-2E9C-101B-9397-08002B2CF9AE}" pid="3" name="MSIP_Label_ba62f585-b40f-4ab9-bafe-39150f03d124_Enabled">
    <vt:lpwstr>true</vt:lpwstr>
  </property>
  <property fmtid="{D5CDD505-2E9C-101B-9397-08002B2CF9AE}" pid="4" name="MSIP_Label_ba62f585-b40f-4ab9-bafe-39150f03d124_SetDate">
    <vt:lpwstr>2020-05-22T08:15:52Z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0d2a8d05-45b3-481f-b880-0000e6ed6300</vt:lpwstr>
  </property>
  <property fmtid="{D5CDD505-2E9C-101B-9397-08002B2CF9AE}" pid="9" name="MSIP_Label_ba62f585-b40f-4ab9-bafe-39150f03d124_ContentBits">
    <vt:lpwstr>0</vt:lpwstr>
  </property>
  <property fmtid="{D5CDD505-2E9C-101B-9397-08002B2CF9AE}" pid="10" name="_dlc_DocIdItemGuid">
    <vt:lpwstr>60a785b1-fa59-4649-b7e1-25b397ccb276</vt:lpwstr>
  </property>
  <property fmtid="{D5CDD505-2E9C-101B-9397-08002B2CF9AE}" pid="11" name="Business Unit">
    <vt:lpwstr>171;#Head of Energy Innovation|095a941e-9775-45f2-b48c-2823c74c3a97</vt:lpwstr>
  </property>
</Properties>
</file>