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workbookPr defaultThemeVersion="164011"/>
  <mc:AlternateContent xmlns:mc="http://schemas.openxmlformats.org/markup-compatibility/2006">
    <mc:Choice Requires="x15">
      <x15ac:absPath xmlns:x15ac="http://schemas.microsoft.com/office/spreadsheetml/2010/11/ac" url="G:\Commercial Procurement\RSSB Contracts\RSSB_1950 TO 1999\RSSB_1982_Supplier_Assurance_Management_System\3. Tender Documents\Final Issue Documents\"/>
    </mc:Choice>
  </mc:AlternateContent>
  <bookViews>
    <workbookView xWindow="0" yWindow="0" windowWidth="12288" windowHeight="5376"/>
  </bookViews>
  <sheets>
    <sheet name="Instructions" sheetId="1" r:id="rId1"/>
    <sheet name="Total Cost of Ownership" sheetId="11" r:id="rId2"/>
    <sheet name="Implementation Recoup" sheetId="7" state="hidden" r:id="rId3"/>
    <sheet name="Lot 1 IT Services Data Entry" sheetId="14" r:id="rId4"/>
    <sheet name="Lot 1 IT Services Summary" sheetId="10" r:id="rId5"/>
    <sheet name="Lot 2 Audit Services Data Entry" sheetId="8" r:id="rId6"/>
    <sheet name="Lot 2 Audit Services Summary" sheetId="15" r:id="rId7"/>
    <sheet name="Rate Card Definitions" sheetId="16" r:id="rId8"/>
    <sheet name="Rate Card" sheetId="9" r:id="rId9"/>
  </sheets>
  <calcPr calcId="171027"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2" i="14" l="1"/>
  <c r="D52" i="14"/>
  <c r="C52" i="14"/>
  <c r="D56" i="14"/>
  <c r="C56" i="14"/>
  <c r="D34" i="8"/>
  <c r="C34" i="8"/>
  <c r="D72" i="14"/>
  <c r="D22" i="15"/>
  <c r="D21" i="15"/>
  <c r="D20" i="15"/>
  <c r="D19" i="15"/>
  <c r="D17" i="15"/>
  <c r="D16" i="15"/>
  <c r="D15" i="15"/>
  <c r="D14" i="15"/>
  <c r="C19" i="15"/>
  <c r="C15" i="15"/>
  <c r="C16" i="15"/>
  <c r="C17" i="15"/>
  <c r="C20" i="15"/>
  <c r="C21" i="15"/>
  <c r="C22" i="15"/>
  <c r="C14" i="15"/>
  <c r="C28" i="8"/>
  <c r="C16" i="8"/>
  <c r="C18" i="15"/>
  <c r="C23" i="15"/>
  <c r="C24" i="15"/>
  <c r="D23" i="15"/>
  <c r="D24" i="15"/>
  <c r="D41" i="10"/>
  <c r="D40" i="10"/>
  <c r="D38" i="10"/>
  <c r="D39" i="10"/>
  <c r="C25" i="15"/>
  <c r="C26" i="11"/>
  <c r="D26" i="11"/>
  <c r="E26" i="11"/>
  <c r="D25" i="15"/>
  <c r="G26" i="11"/>
  <c r="F26" i="11"/>
  <c r="L31" i="14"/>
  <c r="J16" i="10"/>
  <c r="K31" i="14"/>
  <c r="I16" i="10"/>
  <c r="J31" i="14"/>
  <c r="H16" i="10"/>
  <c r="I31" i="14"/>
  <c r="G16" i="10"/>
  <c r="H31" i="14"/>
  <c r="F16" i="10"/>
  <c r="G31" i="14"/>
  <c r="E16" i="10"/>
  <c r="F31" i="14"/>
  <c r="D16" i="10"/>
  <c r="E31" i="14"/>
  <c r="C16" i="10"/>
  <c r="D37" i="10"/>
  <c r="I27" i="10"/>
  <c r="I26" i="10"/>
  <c r="I25" i="10"/>
  <c r="I23" i="10"/>
  <c r="I22" i="10"/>
  <c r="I21" i="10"/>
  <c r="I20" i="10"/>
  <c r="I19" i="10"/>
  <c r="I18" i="10"/>
  <c r="I17" i="10"/>
  <c r="G27" i="10"/>
  <c r="G26" i="10"/>
  <c r="G25" i="10"/>
  <c r="G23" i="10"/>
  <c r="G22" i="10"/>
  <c r="G21" i="10"/>
  <c r="G20" i="10"/>
  <c r="G19" i="10"/>
  <c r="G18" i="10"/>
  <c r="G17" i="10"/>
  <c r="J27" i="10"/>
  <c r="J26" i="10"/>
  <c r="J25" i="10"/>
  <c r="J23" i="10"/>
  <c r="J22" i="10"/>
  <c r="J21" i="10"/>
  <c r="J20" i="10"/>
  <c r="J19" i="10"/>
  <c r="J18" i="10"/>
  <c r="J17" i="10"/>
  <c r="H27" i="10"/>
  <c r="H26" i="10"/>
  <c r="H25" i="10"/>
  <c r="H23" i="10"/>
  <c r="H22" i="10"/>
  <c r="H21" i="10"/>
  <c r="H20" i="10"/>
  <c r="H19" i="10"/>
  <c r="H18" i="10"/>
  <c r="H17" i="10"/>
  <c r="F27" i="10"/>
  <c r="F26" i="10"/>
  <c r="F25" i="10"/>
  <c r="F23" i="10"/>
  <c r="F22" i="10"/>
  <c r="F21" i="10"/>
  <c r="F20" i="10"/>
  <c r="F19" i="10"/>
  <c r="F18" i="10"/>
  <c r="F17" i="10"/>
  <c r="E27" i="10"/>
  <c r="E26" i="10"/>
  <c r="E25" i="10"/>
  <c r="E23" i="10"/>
  <c r="E22" i="10"/>
  <c r="E21" i="10"/>
  <c r="E20" i="10"/>
  <c r="E19" i="10"/>
  <c r="E18" i="10"/>
  <c r="D14" i="7"/>
  <c r="E17" i="10"/>
  <c r="D27" i="10"/>
  <c r="D26" i="10"/>
  <c r="D25" i="10"/>
  <c r="D23" i="10"/>
  <c r="D22" i="10"/>
  <c r="D21" i="10"/>
  <c r="D20" i="10"/>
  <c r="D19" i="10"/>
  <c r="D18" i="10"/>
  <c r="D17" i="10"/>
  <c r="C22" i="10"/>
  <c r="C23" i="10"/>
  <c r="C25" i="10"/>
  <c r="C26" i="10"/>
  <c r="C27" i="10"/>
  <c r="C21" i="10"/>
  <c r="C20" i="10"/>
  <c r="C19" i="10"/>
  <c r="C18" i="10"/>
  <c r="C17" i="10"/>
  <c r="B27" i="10"/>
  <c r="B26" i="10"/>
  <c r="B25" i="10"/>
  <c r="C17" i="14"/>
  <c r="C67" i="14"/>
  <c r="E29" i="7"/>
  <c r="E30" i="7"/>
  <c r="D29" i="7"/>
  <c r="C29" i="7"/>
  <c r="C27" i="7"/>
  <c r="E24" i="10"/>
  <c r="I24" i="10"/>
  <c r="G24" i="10"/>
  <c r="C24" i="10"/>
  <c r="B8" i="7"/>
  <c r="C21" i="7"/>
  <c r="B3" i="7"/>
  <c r="B5" i="7"/>
  <c r="D30" i="7"/>
  <c r="C30" i="7"/>
  <c r="C14" i="7"/>
  <c r="C16" i="7"/>
  <c r="D16" i="7"/>
  <c r="E14" i="7"/>
  <c r="E15" i="7"/>
  <c r="E16" i="7"/>
  <c r="B24" i="7"/>
  <c r="C31" i="7"/>
  <c r="G28" i="11"/>
  <c r="F28" i="11"/>
  <c r="C28" i="11"/>
  <c r="D28" i="11"/>
  <c r="E28" i="11"/>
  <c r="B4" i="7"/>
  <c r="B9" i="11"/>
  <c r="C9" i="11"/>
  <c r="H24" i="11"/>
  <c r="D31" i="7"/>
  <c r="E31" i="7"/>
  <c r="D32" i="7"/>
  <c r="C26" i="7"/>
  <c r="D27" i="7"/>
  <c r="E27" i="7"/>
  <c r="D9" i="11"/>
  <c r="C32" i="7"/>
  <c r="G26" i="7"/>
  <c r="D26" i="7"/>
  <c r="E26" i="7"/>
  <c r="E32" i="7"/>
  <c r="C22" i="7"/>
  <c r="D21" i="7"/>
  <c r="E21" i="7"/>
  <c r="E22" i="7"/>
  <c r="D22" i="7"/>
  <c r="F28" i="10"/>
  <c r="F29" i="10"/>
  <c r="F16" i="11"/>
  <c r="J28" i="10"/>
  <c r="J29" i="10"/>
  <c r="J30" i="10"/>
  <c r="I28" i="10"/>
  <c r="I29" i="10"/>
  <c r="C18" i="11"/>
  <c r="C28" i="10"/>
  <c r="C29" i="10"/>
  <c r="D15" i="11"/>
  <c r="E28" i="10"/>
  <c r="E29" i="10"/>
  <c r="D28" i="10"/>
  <c r="D29" i="10"/>
  <c r="F15" i="11"/>
  <c r="H28" i="10"/>
  <c r="H29" i="10"/>
  <c r="J47" i="10"/>
  <c r="J48" i="10"/>
  <c r="J49" i="10"/>
  <c r="J50" i="10"/>
  <c r="J51" i="10"/>
  <c r="G28" i="10"/>
  <c r="G29" i="10"/>
  <c r="E17" i="11"/>
  <c r="D15" i="7"/>
  <c r="C15" i="7"/>
  <c r="E13" i="7"/>
  <c r="D13" i="7"/>
  <c r="C13" i="7"/>
  <c r="D18" i="11"/>
  <c r="I30" i="10"/>
  <c r="K47" i="10"/>
  <c r="K48" i="10"/>
  <c r="K49" i="10"/>
  <c r="K50" i="10"/>
  <c r="K51" i="10"/>
  <c r="E30" i="10"/>
  <c r="C16" i="11"/>
  <c r="D16" i="11"/>
  <c r="E16" i="11"/>
  <c r="D17" i="11"/>
  <c r="E18" i="11"/>
  <c r="G47" i="10"/>
  <c r="G48" i="10"/>
  <c r="G49" i="10"/>
  <c r="G50" i="10"/>
  <c r="G51" i="10"/>
  <c r="G15" i="11"/>
  <c r="D30" i="10"/>
  <c r="F47" i="10"/>
  <c r="F48" i="10"/>
  <c r="F49" i="10"/>
  <c r="F50" i="10"/>
  <c r="F51" i="10"/>
  <c r="C17" i="11"/>
  <c r="I47" i="10"/>
  <c r="I48" i="10"/>
  <c r="I49" i="10"/>
  <c r="I50" i="10"/>
  <c r="I51" i="10"/>
  <c r="G30" i="10"/>
  <c r="G16" i="11"/>
  <c r="E47" i="10"/>
  <c r="E48" i="10"/>
  <c r="E49" i="10"/>
  <c r="E50" i="10"/>
  <c r="E51" i="10"/>
  <c r="H47" i="10"/>
  <c r="H48" i="10"/>
  <c r="H49" i="10"/>
  <c r="H50" i="10"/>
  <c r="H51" i="10"/>
  <c r="F18" i="11"/>
  <c r="F30" i="10"/>
  <c r="C30" i="10"/>
  <c r="L47" i="10"/>
  <c r="L48" i="10"/>
  <c r="L49" i="10"/>
  <c r="L50" i="10"/>
  <c r="L51" i="10"/>
  <c r="C15" i="11"/>
  <c r="G18" i="11"/>
  <c r="F37" i="10"/>
  <c r="F40" i="10"/>
  <c r="H30" i="10"/>
  <c r="F17" i="11"/>
  <c r="G17" i="11"/>
  <c r="E15" i="11"/>
  <c r="E37" i="10"/>
  <c r="E40" i="10"/>
  <c r="C11" i="7"/>
  <c r="E19" i="11"/>
  <c r="D19" i="11"/>
  <c r="G19" i="11"/>
  <c r="C19" i="11"/>
  <c r="F19" i="11"/>
  <c r="F39" i="10"/>
  <c r="E39" i="10"/>
  <c r="F38" i="10"/>
  <c r="F41" i="10"/>
  <c r="E38" i="10"/>
  <c r="E41" i="10"/>
  <c r="D11" i="7"/>
  <c r="C10" i="7"/>
  <c r="H13" i="11"/>
  <c r="B8" i="11"/>
  <c r="C8" i="11"/>
  <c r="E11" i="7"/>
  <c r="G10" i="7"/>
  <c r="D10" i="7"/>
  <c r="E10" i="7"/>
  <c r="D8" i="11"/>
</calcChain>
</file>

<file path=xl/sharedStrings.xml><?xml version="1.0" encoding="utf-8"?>
<sst xmlns="http://schemas.openxmlformats.org/spreadsheetml/2006/main" count="357" uniqueCount="229">
  <si>
    <t>Lot 2 - Audit Services</t>
  </si>
  <si>
    <t>Audit Days for Industry Minimum Requirements Module</t>
  </si>
  <si>
    <t>Number of Level 1 code groups:</t>
  </si>
  <si>
    <t>Signalling &amp; Telecoms</t>
  </si>
  <si>
    <t>Track</t>
  </si>
  <si>
    <t>Services</t>
  </si>
  <si>
    <t>Building Works &amp; Civils</t>
  </si>
  <si>
    <t>Electrification &amp; Fixed Infrastructure Plant</t>
  </si>
  <si>
    <t>Plant, Tools &amp; Logistics</t>
  </si>
  <si>
    <t>Number of activities</t>
  </si>
  <si>
    <t>Build and /or Maintain (CBD/TCD/RAD/MRC/REF)</t>
  </si>
  <si>
    <t>Service /Operate/ Supply Materials &amp; Ports (SER/OPT/SMP)</t>
  </si>
  <si>
    <t>0.5 (if also Sentinel)</t>
  </si>
  <si>
    <t>Design (DES)</t>
  </si>
  <si>
    <t>Standard Registration</t>
  </si>
  <si>
    <t>Tier 1 (max 1 Product Code)</t>
  </si>
  <si>
    <t>Tier 2 (2-24 PCs)</t>
  </si>
  <si>
    <t>Tier 3 (25-199 PCs)</t>
  </si>
  <si>
    <t>Tier 4 (200+ PCs)</t>
  </si>
  <si>
    <t>Supplier Fees (exclusive of VAT)</t>
  </si>
  <si>
    <t>Basic Buyer</t>
  </si>
  <si>
    <t>Super Buyer</t>
  </si>
  <si>
    <t>Supplier Registered in each Band</t>
  </si>
  <si>
    <t>Out of 4,318 registered suppliers 180 are registered as Patrons which gives them additional search capability.</t>
  </si>
  <si>
    <t>Subscription Type</t>
  </si>
  <si>
    <t>Instructions and Further Notes</t>
  </si>
  <si>
    <t>Year 1</t>
  </si>
  <si>
    <t>Year 2</t>
  </si>
  <si>
    <t>Year 3</t>
  </si>
  <si>
    <t>Year 4</t>
  </si>
  <si>
    <t>Year 5</t>
  </si>
  <si>
    <t>Supplier Assurance</t>
  </si>
  <si>
    <t>Cost Breakdown</t>
  </si>
  <si>
    <t>Management information &amp; Reporting</t>
  </si>
  <si>
    <t xml:space="preserve">Overheads </t>
  </si>
  <si>
    <t>Profit</t>
  </si>
  <si>
    <t>Implementation Cost Recoup</t>
  </si>
  <si>
    <t>Element 1</t>
  </si>
  <si>
    <t>Element 2</t>
  </si>
  <si>
    <t>Element 3</t>
  </si>
  <si>
    <t>Element 4</t>
  </si>
  <si>
    <t>Total Cost of Ownership</t>
  </si>
  <si>
    <t>Volumes</t>
  </si>
  <si>
    <t xml:space="preserve">                                         Cost Model Lot 1 - IT Verification, Support and Management</t>
  </si>
  <si>
    <t>The pricing tiers are based on the number of Level 3 Product Codes selected (regardless of the number of Lifecycle Activities)</t>
  </si>
  <si>
    <t>Buyer Type</t>
  </si>
  <si>
    <t>Discovery</t>
  </si>
  <si>
    <t>Design</t>
  </si>
  <si>
    <t>Building the System</t>
  </si>
  <si>
    <t>Testing</t>
  </si>
  <si>
    <t>Supplier</t>
  </si>
  <si>
    <t>Cost</t>
  </si>
  <si>
    <t>Total Cost</t>
  </si>
  <si>
    <t xml:space="preserve">Tenderers should use the table below to give a breakdown of the audit day rate given above. Below given elements forming the audit costs must be provided. Tenderers can use Elements 1, 2, 3, and 4 to add and explain further breakdown of the proposal submitted. </t>
  </si>
  <si>
    <t>System Hosting</t>
  </si>
  <si>
    <t>On-Going Maintenance and Adjustments</t>
  </si>
  <si>
    <t>Management Information and Reporting</t>
  </si>
  <si>
    <t xml:space="preserve">Cost </t>
  </si>
  <si>
    <t>Audit Recruitment</t>
  </si>
  <si>
    <t xml:space="preserve">Please note volumes given below are for indicative purposes only. These volumes are based on a 12 month period. These volumes might change/increase over the period of the Contract. </t>
  </si>
  <si>
    <t>Tier 1</t>
  </si>
  <si>
    <t>Tier 2</t>
  </si>
  <si>
    <t>Tier 3</t>
  </si>
  <si>
    <t>Tier 4</t>
  </si>
  <si>
    <t>Year 1-3</t>
  </si>
  <si>
    <t>Year 4-5</t>
  </si>
  <si>
    <t>Total Costs</t>
  </si>
  <si>
    <t>Total Implementation Costs</t>
  </si>
  <si>
    <t>Lot 1 IT Services</t>
  </si>
  <si>
    <t>Lot 2 Audit Services</t>
  </si>
  <si>
    <t>Audit Training</t>
  </si>
  <si>
    <t>Audit Accreditations</t>
  </si>
  <si>
    <t>Implementation Recoup</t>
  </si>
  <si>
    <t>Total</t>
  </si>
  <si>
    <t>Percentage of Total Implementation Costs</t>
  </si>
  <si>
    <t>Audit Recoup</t>
  </si>
  <si>
    <t xml:space="preserve">Premium Package </t>
  </si>
  <si>
    <t>Audit Days</t>
  </si>
  <si>
    <t xml:space="preserve">Audits </t>
  </si>
  <si>
    <t>Audits</t>
  </si>
  <si>
    <t>Number of Audits</t>
  </si>
  <si>
    <t>Audit charges per day</t>
  </si>
  <si>
    <t>Proposed Price per Audit Day for Year 1 - 3</t>
  </si>
  <si>
    <t>Proposed Price per Audit Day for Year 4 - 5</t>
  </si>
  <si>
    <t>Cumulative</t>
  </si>
  <si>
    <t>Business As Usual Cost Breakdown</t>
  </si>
  <si>
    <t xml:space="preserve">Lot 1 IT Services </t>
  </si>
  <si>
    <t>Implementation Cost</t>
  </si>
  <si>
    <t xml:space="preserve">Lot 2 Audit Services </t>
  </si>
  <si>
    <t>Contract Year during which Lot 1 Implementation Costs will be recouped</t>
  </si>
  <si>
    <t>Contract Year during which Lot 2 Implementation Costs will be recouped</t>
  </si>
  <si>
    <t>Verification Costs</t>
  </si>
  <si>
    <t>Lot 1 - Supplier Verification</t>
  </si>
  <si>
    <t>Licensing</t>
  </si>
  <si>
    <t>Customer Support</t>
  </si>
  <si>
    <t>Stage 1</t>
  </si>
  <si>
    <t>TBH</t>
  </si>
  <si>
    <t>Charges per year for Year 1-3</t>
  </si>
  <si>
    <t>Charges per Year for Year 4-5</t>
  </si>
  <si>
    <t>Training for supplier and buyer</t>
  </si>
  <si>
    <t>Additional Buyer Support</t>
  </si>
  <si>
    <t>Development of Training</t>
  </si>
  <si>
    <t>Roll-Out</t>
  </si>
  <si>
    <t>Data Migration</t>
  </si>
  <si>
    <t>Implementation</t>
  </si>
  <si>
    <t xml:space="preserve">In relation to the information given in the ITN specification document and in the instructions of this document, please provide costs to implement the IT Verification, Support and Management system and process based on different tiers and bands for both suppliers and buyers. Tenderers can use Stage 1 to add and explain any other implementation cost that is not currently on the list. </t>
  </si>
  <si>
    <t xml:space="preserve">NOT SURE IF THIS IS STILL NEEDED AS WE ARE DIVIDING THEIR TOTAL IMPLEMENTATION COST TO THREE YEARS ANYWAY. </t>
  </si>
  <si>
    <t>Profit (%)</t>
  </si>
  <si>
    <t>Total Costs (Incl Profit)</t>
  </si>
  <si>
    <t>Lot 1  - Business As Usual Yearly Costs</t>
  </si>
  <si>
    <t xml:space="preserve">This sheet provides a summary of the costs submitted by the tenderers for Lot 1 in Lot 1 IT Services Data Entry Tab. Please note that these costs remain constant up to 4500 suppliers after which we expect them decrease. Please refer to Table II for further information. </t>
  </si>
  <si>
    <t>Current Estimated Number of Suppliers</t>
  </si>
  <si>
    <t>Implementation Costs</t>
  </si>
  <si>
    <t>Implementation Costs (as given above)</t>
  </si>
  <si>
    <t>Scheme Development</t>
  </si>
  <si>
    <t>Economies of Scale (%)</t>
  </si>
  <si>
    <t>Number of Suppliers (Range)</t>
  </si>
  <si>
    <t>Up to 4500</t>
  </si>
  <si>
    <t>4501 - 5000</t>
  </si>
  <si>
    <t>5001 - 5500</t>
  </si>
  <si>
    <t>5501 - 6000</t>
  </si>
  <si>
    <t>6001 - above</t>
  </si>
  <si>
    <t>Total Number of Suppliers</t>
  </si>
  <si>
    <t>Current Total Costs Year 1-3</t>
  </si>
  <si>
    <t>Current Total Costs Year 4-5</t>
  </si>
  <si>
    <t>Resources working to carry out Verification (Job Titles)</t>
  </si>
  <si>
    <t>Hours Required</t>
  </si>
  <si>
    <t>Employee 1</t>
  </si>
  <si>
    <t>Employee 2</t>
  </si>
  <si>
    <t>Employee 3</t>
  </si>
  <si>
    <t>Hourly Rate Year 1-3</t>
  </si>
  <si>
    <t>Hourly Rate Year 4-5</t>
  </si>
  <si>
    <t>Total Verification Cost Per Supplier</t>
  </si>
  <si>
    <t>Cost Summary</t>
  </si>
  <si>
    <t>Total Costs Year 1-3</t>
  </si>
  <si>
    <t>Total Costs Year 4-5</t>
  </si>
  <si>
    <t xml:space="preserve"> Total Costs Year 1-3</t>
  </si>
  <si>
    <t xml:space="preserve"> Total Costs Year 4-5</t>
  </si>
  <si>
    <t>Current Estimated Volumes</t>
  </si>
  <si>
    <t xml:space="preserve">Tenderers should use the table below to give a breakdown of the supplier verification costs. Tenderers can use Employee 1, 2, and 3 to add and explain who will work on the verifications at different levels and the number of hours they will need to contribute to a verification. Tenderers should also add an hourly rate for each individual for different years.  </t>
  </si>
  <si>
    <t>Auditors</t>
  </si>
  <si>
    <t>Auditors Support</t>
  </si>
  <si>
    <t>Charges per year for Years 1 - 3</t>
  </si>
  <si>
    <t>Charges per year for Years 4 - 5</t>
  </si>
  <si>
    <t xml:space="preserve">In relation to the information given in the ITN specification document and in the instructions of this document, please provide costs to implement the Audit Service. Tenderers can use Element 1 and 2 to add and explain any other implementation cost that is not currently on the list. </t>
  </si>
  <si>
    <t xml:space="preserve">Tenderers should use the table below to give a breakdown of the business as usual charges to conduct the audits. Below given elements forming the audit costs must be provided. Tenderers can use Elements 1, 2, 3, and 4 to add and explain further breakdown of the proposal submitted. </t>
  </si>
  <si>
    <t>Audit Implementation</t>
  </si>
  <si>
    <t xml:space="preserve">Estimated Volumes </t>
  </si>
  <si>
    <t>Cost Breakdown (Per Supplier)</t>
  </si>
  <si>
    <t>Cost Difference after Lot 2 Implementation cost has been recouped in Year 3</t>
  </si>
  <si>
    <t>Cost Difference after Lot 1 Implementation cost has been recouped in Year 3</t>
  </si>
  <si>
    <t>Lot 1 IT Support and Verification</t>
  </si>
  <si>
    <r>
      <rPr>
        <b/>
        <sz val="11"/>
        <color theme="1"/>
        <rFont val="Calibri"/>
        <family val="2"/>
        <scheme val="minor"/>
      </rPr>
      <t xml:space="preserve">Please provide a rationale behind the resouces and hours added in the verification costs build up for different Tier levels. </t>
    </r>
    <r>
      <rPr>
        <sz val="11"/>
        <color theme="1"/>
        <rFont val="Calibri"/>
        <family val="2"/>
        <scheme val="minor"/>
      </rPr>
      <t xml:space="preserve">
1.
2.
3.
4.
5.
6.
7.
8.
9.
10.</t>
    </r>
  </si>
  <si>
    <r>
      <rPr>
        <b/>
        <sz val="11"/>
        <color theme="1"/>
        <rFont val="Calibri"/>
        <family val="2"/>
        <scheme val="minor"/>
      </rPr>
      <t xml:space="preserve">Please provide a rationale behind your elements that form part of the business as usual yearly costs. </t>
    </r>
    <r>
      <rPr>
        <sz val="11"/>
        <color theme="1"/>
        <rFont val="Calibri"/>
        <family val="2"/>
        <scheme val="minor"/>
      </rPr>
      <t xml:space="preserve">
1.
2.
3.
4.
5.
6.
7.
8.
9.
10.
</t>
    </r>
  </si>
  <si>
    <r>
      <rPr>
        <b/>
        <sz val="11"/>
        <color theme="1"/>
        <rFont val="Calibri"/>
        <family val="2"/>
        <scheme val="minor"/>
      </rPr>
      <t>Please provide a rationale behind your elements that form part of the audit costs given above.</t>
    </r>
    <r>
      <rPr>
        <sz val="11"/>
        <color theme="1"/>
        <rFont val="Calibri"/>
        <family val="2"/>
        <scheme val="minor"/>
      </rPr>
      <t xml:space="preserve">
1.
2.
3.
4.
5.
6.
7.
8.
9.
10.
</t>
    </r>
  </si>
  <si>
    <r>
      <rPr>
        <b/>
        <sz val="12"/>
        <color theme="1"/>
        <rFont val="Calibri"/>
        <family val="2"/>
        <scheme val="minor"/>
      </rPr>
      <t xml:space="preserve">If you think your submitted proposal with regards to the implementation of the IT system and application could benefit from further explanation, then please add it here. (Word Limit 500). </t>
    </r>
    <r>
      <rPr>
        <sz val="14"/>
        <color theme="1"/>
        <rFont val="Calibri"/>
        <family val="2"/>
        <scheme val="minor"/>
      </rPr>
      <t xml:space="preserve">                                                                                                                              1. 
</t>
    </r>
  </si>
  <si>
    <r>
      <rPr>
        <b/>
        <sz val="11"/>
        <color theme="1"/>
        <rFont val="Calibri"/>
        <family val="2"/>
        <scheme val="minor"/>
      </rPr>
      <t>If you think your submitted proposal with regards to the implementation of the Audit Service could benefit from further explanation, then please add it here. (Word Limit 500).</t>
    </r>
    <r>
      <rPr>
        <b/>
        <sz val="12"/>
        <color theme="1"/>
        <rFont val="Calibri"/>
        <family val="2"/>
        <scheme val="minor"/>
      </rPr>
      <t xml:space="preserve">                                                                                                                                     </t>
    </r>
    <r>
      <rPr>
        <sz val="12"/>
        <color theme="1"/>
        <rFont val="Calibri"/>
        <family val="2"/>
        <scheme val="minor"/>
      </rPr>
      <t>1.</t>
    </r>
  </si>
  <si>
    <t xml:space="preserve">This sheet does not require any input. </t>
  </si>
  <si>
    <t xml:space="preserve">Submission will be disqualified if any of these cells are Red and showing Error. </t>
  </si>
  <si>
    <t>This sheet requires input.</t>
  </si>
  <si>
    <t xml:space="preserve">This sheet requires input. </t>
  </si>
  <si>
    <t xml:space="preserve">2. Prices should be fixed for the initial term of 3 years. Prices there after are subject to review taking into account any changes in the membership numbers. </t>
  </si>
  <si>
    <t xml:space="preserve">4. Any implementation costs incurred cannot be paid until the membership fees are received following the scheme go-live. These costs are entered in Implementation table of Lot 1 IT Services Data Entry and Lot 2 Audit Services Data Entry. We expect these costs to be recouped at the end of Year 3 of the Contract. A clear breakdown of these costs should be given with indication on how these costs will change and affect the fixed unit costs specifically in Year 4 and Year 5. </t>
  </si>
  <si>
    <t xml:space="preserve">5. Other tabs such as Total Cost of Ownership, Lot 1 IT Services Summary, and Lot 2 Audit Services Summary are feeding from the information added by the tenderers in the other tabs such as Lot 1 IT Services Data Entry and Lot 2 Audit Services Data Entry. Please do not make any changes to these tabs. </t>
  </si>
  <si>
    <t xml:space="preserve">6. Total cost of ownership will give both us and the supplier an indicative value of the contract over its lifetime. The commercial evaluation will be based on cells D6 and D7 of the Total Cost of Ownership. This reflects a cumulative figure over the contract term.  </t>
  </si>
  <si>
    <t xml:space="preserve">7. Please note volumes given above and in other tabs of this workbook are for indicative purposes only. These volumes are based on a 12 month period. These volumes might change/increase over the period of the Contract. </t>
  </si>
  <si>
    <t xml:space="preserve">8. Table below provides the Industry Minimum Audit Requirements and indicates number of days an Audit can take. The costs to be submitted by tenderers for audit services should be based on audit days rather than number of audits. </t>
  </si>
  <si>
    <t>1. Please fill in cells coloured in yellow for tabs Lot 1 IT Services Data Entry, Lot 2 Audit Services Data Entry, and Rate Card tabs only. Please ensure you follow this pattern when completing this document. There are some additional instructions given on each tab. Please read and follow them.</t>
  </si>
  <si>
    <t>Licensing (TOTAL)</t>
  </si>
  <si>
    <t>System Hosting (TOTAL)</t>
  </si>
  <si>
    <t>Data Centre</t>
  </si>
  <si>
    <t>Software Charges</t>
  </si>
  <si>
    <t>Licensing Element 1</t>
  </si>
  <si>
    <t>Licensing Element 2</t>
  </si>
  <si>
    <t>Licensing Element 3</t>
  </si>
  <si>
    <t>Licensing Element 4</t>
  </si>
  <si>
    <t>Licensing Element 5</t>
  </si>
  <si>
    <t>Hosting Element 1</t>
  </si>
  <si>
    <t xml:space="preserve">Tenderers should use the table below to give a breakdown of the business as usual charges. Below given elements forming the BAU costs must be provided. Tenderers can use Hosting Element 1, Licensing Elements 1, 2, and 3, and Elements 1, 2, and 3 to add and explain further breakdown of the proposal they intend to submit. </t>
  </si>
  <si>
    <t>Number of Suppliers (Range)*</t>
  </si>
  <si>
    <t>*Please note that the percentages are estimated and will only apply to the associated bands and not to the total numbers of suppliers in the scheme.</t>
  </si>
  <si>
    <t>Rate Card - Definitions</t>
  </si>
  <si>
    <t>Level Definitions</t>
  </si>
  <si>
    <t>Autonomy</t>
  </si>
  <si>
    <t>Influence</t>
  </si>
  <si>
    <t>Complexity</t>
  </si>
  <si>
    <t>Business Skills</t>
  </si>
  <si>
    <t>Works under routine supervision. Uses minor discretion in resolving problems or enquiries. Works without frequent reference to others.</t>
  </si>
  <si>
    <t>Interacts with and may influence immediate   colleagues. May have some external contact with customers and suppliers. May have more influence in own domain.</t>
  </si>
  <si>
    <t>Performs a range of varied work activities in a variety of structured environments.</t>
  </si>
  <si>
    <t>Understands and uses appropriate methods, tools and applications. Demonstrates a rational and organised approach to work. Is aware of health and safety issues. Identifies and negotiates own development opportunities. Has sufficient communication skills for effective dialogue with colleagues. Is able to work in a team. Is able to plan, schedule and monitor own work within short time horizons. Absorbs technical information when it is presented systematically and applies it effectively.</t>
  </si>
  <si>
    <t>Works under general supervision. Uses discretion in identifying and resolving complex problems and assignments. Usually receives specific instructions and has work reviewed at frequent milestones. Determines when issues should be escalated to a higher level.</t>
  </si>
  <si>
    <t>Interacts with and influences department/project team members. May have working level contact with customers and suppliers. In predictable and structured areas may supervise others. Makes decisions which may impact on the work assigned to individuals or phases of projects.</t>
  </si>
  <si>
    <t>Performs a broad range of work, sometimes complex and non-routine, in a variety of environments.</t>
  </si>
  <si>
    <t>Understands and uses appropriate methods, tools and applications. Demonstrates an analytical and systematic approach to problem solving. Takes the initiative in identifying and negotiating appropriate development opportunities. Demonstrates effective communication skills. Contributes fully to the work of teams. Plans, schedules and monitors own work (and that of others where applicable) competently within limited deadlines and according to relevant legislation and procedures. Absorbs and applies technical information. Works to required standards. Understands and uses appropriate methods, tools and applications. Appreciates the wider field of information systems, and how own role relates to other roles and to the business of the employer or client.</t>
  </si>
  <si>
    <t>Works under broad direction. Is fully accountable for own technical work and/or project/ supervisory responsibilities. Receives assignments in the form of objectives. Establishes own milestones and team objectives, and delegates responsibilities. Work is often self-initiated.</t>
  </si>
  <si>
    <t>Influences organisation, customers, suppliers and peers within industry on the contribution of own specialism. Has significant responsibility for the work of others and for the allocation of resources. Makes decisions which impact on the success of assigned projects i.e. results, deadlines and budget. Develops business relationships with customers.</t>
  </si>
  <si>
    <t>Performs a challenging range and variety of complex technical or professional work activities. Undertakes work which requires the application of fundamental principles in a wide and often unpredictable range of contexts. Understands the relationship between own specialism and wider customer/ organisational requirements.</t>
  </si>
  <si>
    <t>Advises on the available standards, methods, tools and applications relevant to own specialism and can make correct choices from alternatives. Analyses, diagnoses, designs, plans, execute and evaluates work to time, cost and quality targets. Communicates effectively, formally and informally, with colleagues, subordinates and customers. Demonstrates leadership. Facilitates collaboration between stakeholders who have diverse objectives. Understands the relevance of own area of responsibility/ specialism to the employing organisation. Takes customer requirements into account when making proposals. Takes initiative to keep skills up to date. Mentors more junior colleagues. Maintains an awareness of developments in the industry. Analyses requirements and advises on scope and options for operational improvement. Demonstrates creativity and innovation in applying solutions for the benefit of the customer.</t>
  </si>
  <si>
    <t>Has defined authority and responsibility for a significant area of work, including technical, financial and quality aspects. Establishes organisational objectives and delegates responsibilities. Is accountable for actions and decisions taken by self and subordinates.</t>
  </si>
  <si>
    <t>Influences policy formation on the contribution of own specialism to business objectives. Influences a significant part of own organisation and influences customers/suppliers and industry at senior management level. Makes decisions which impact the work of employing organisations, achievement of organisational objectives and financial performance. Develops high-level relationships with customers, suppliers and industry leaders.</t>
  </si>
  <si>
    <t>Performs highly complex work activities covering technical, financial and quality aspects. Contributes to the formulation of IT strategy. Creatively applies a wide range of technical and/or management principles.</t>
  </si>
  <si>
    <t>Absorbs complex technical information and communicates effectively at all levels to both technical and non-technical audiences. Assesses and evaluates risk. Understands the implications of new technologies. Demonstrates clear leadership and the ability to influence and persuade. Has a broad understanding of all aspects of IT and deep understanding of own specialism(s). Understands and communicates the role and impact of IT in the employing organisation and promotes compliance with relevant legislation. Takes the initiative to keep both own and subordinates' skills up to date and to maintain an awareness of developments in the IT industry.</t>
  </si>
  <si>
    <t>Has authority and responsibility for all aspects of a significant area of work, including policy formation and application. Is fully accountable for actions taken and decisions made, both by self and subordinates</t>
  </si>
  <si>
    <t>Makes decisions critical to organisational success. Influences developments within the IT industry at the highest levels. Advances the knowledge and/or exploitation of IT within one or more organisations. Develops long-term strategic relationships with customers and industry leaders.</t>
  </si>
  <si>
    <t>Leads on the formulation and application of strategy. Applies the highest level of management and leadership skills. Has a deep understanding of the IT industry and the implications of emerging technologies for the wider business environment.</t>
  </si>
  <si>
    <t>Has a full range of strategic management and leadership skills. Understands, explains and presents complex technical ideas to both technical and non-technical audiences at all levels up to the highest in a persuasive and convincing manner. Has a broad and deep IT knowledge coupled with equivalent knowledge of the activities of those businesses and other organisations that use and exploit IT. Communicates the potential impact of emerging technologies on organisations and individuals and analyses the risks of using or not using such technologies. Assesses the impact of legislation, and actively promotes compliance. Takes the initiative to keep both own and subordinates’ skills up to date and to maintain an awareness of developments in IT in own area(s) of expertise.</t>
  </si>
  <si>
    <t>Standards For Day Rates</t>
  </si>
  <si>
    <t xml:space="preserve"> Working Day – 8 hours exclusive of travel and lunch.  </t>
  </si>
  <si>
    <t xml:space="preserve">Working Week – Monday to Friday excluding national holidays Office Hours – 09:00 – 17:00 Monday to Friday </t>
  </si>
  <si>
    <t>Travel and Subsistence – Included in day rate within M25. Payable at department’s standard T&amp;S rates outside M25.</t>
  </si>
  <si>
    <t xml:space="preserve"> Mileage – As above </t>
  </si>
  <si>
    <t xml:space="preserve">Professional Indemnity Insurance – included in day rate. </t>
  </si>
  <si>
    <t>Audit Service Strategy &amp; Devlopment</t>
  </si>
  <si>
    <t xml:space="preserve">IT Strategy &amp; Architecture </t>
  </si>
  <si>
    <t>Lot 2</t>
  </si>
  <si>
    <t>Verification Service Development</t>
  </si>
  <si>
    <t>Lot 1</t>
  </si>
  <si>
    <t>Having read the level definitions and standards carefully insert you daily rates for any ad-hoc work that might be required over the contract duration into the tables below.</t>
  </si>
  <si>
    <t>Yr 1-3</t>
  </si>
  <si>
    <t>Yr 4-5</t>
  </si>
  <si>
    <t>IT Systems Development &amp; Implementation</t>
  </si>
  <si>
    <t>Customer Service Development and Implementation</t>
  </si>
  <si>
    <t>1 Assist</t>
  </si>
  <si>
    <t>2 Apply</t>
  </si>
  <si>
    <t>3 Ensure/Advise</t>
  </si>
  <si>
    <t>4 Initiate/ Influence</t>
  </si>
  <si>
    <t>5 Set Strategy/ Inspire</t>
  </si>
  <si>
    <t xml:space="preserve">3. The current Buyer and Supplier membership fee and volumes at different levels are given below. The audit related volumes and fees are also highlighted. Please note that the fees paid by the members will not change at least for the first year of the contract, after which the prices will be reviewed with a view to reduce them to ensure the industry is receving value for money and benefiting from the scheme (in line with the Change Control procedure). Tenderers are expected to submit their pricing with this mind. Any bids submitted with BAU unit costs above the current registration and audit day charges below will be disqualified. Please see cells C30 to J30 in Lot 1 IT Services Summary tab and cells C24 and D24 in Lot 2 Audit Services Summary Tab for further details.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</si>
</sst>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Red]\-&quot;£&quot;#,##0"/>
    <numFmt numFmtId="44" formatCode="_-&quot;£&quot;* #,##0.00_-;\-&quot;£&quot;* #,##0.00_-;_-&quot;£&quot;* &quot;-&quot;??_-;_-@_-"/>
    <numFmt numFmtId="43" formatCode="_-* #,##0.00_-;\-* #,##0.00_-;_-* &quot;-&quot;??_-;_-@_-"/>
    <numFmt numFmtId="164" formatCode="_-&quot;£&quot;* #,##0_-;\-&quot;£&quot;* #,##0_-;_-&quot;£&quot;* &quot;-&quot;??_-;_-@_-"/>
    <numFmt numFmtId="165" formatCode="&quot;£&quot;#,##0"/>
    <numFmt numFmtId="166" formatCode="_-* #,##0_-;\-* #,##0_-;_-* &quot;-&quot;??_-;_-@_-"/>
    <numFmt numFmtId="167" formatCode="&quot;£&quot;#,##0.00"/>
  </numFmts>
  <fonts count="13" x14ac:knownFonts="1">
    <font>
      <sz val="11"/>
      <color theme="1"/>
      <name val="Calibri"/>
      <family val="2"/>
      <scheme val="minor"/>
    </font>
    <font>
      <sz val="11"/>
      <color theme="1"/>
      <name val="Calibri"/>
      <family val="2"/>
      <scheme val="minor"/>
    </font>
    <font>
      <sz val="12"/>
      <color theme="1"/>
      <name val="Calibri"/>
      <family val="2"/>
      <scheme val="minor"/>
    </font>
    <font>
      <b/>
      <sz val="11"/>
      <color theme="1"/>
      <name val="Calibri"/>
      <family val="2"/>
      <scheme val="minor"/>
    </font>
    <font>
      <sz val="16"/>
      <color theme="1"/>
      <name val="Calibri"/>
      <family val="2"/>
      <scheme val="minor"/>
    </font>
    <font>
      <sz val="14"/>
      <color theme="1"/>
      <name val="Calibri"/>
      <family val="2"/>
      <scheme val="minor"/>
    </font>
    <font>
      <b/>
      <sz val="14"/>
      <color theme="1"/>
      <name val="Calibri"/>
      <family val="2"/>
      <scheme val="minor"/>
    </font>
    <font>
      <b/>
      <sz val="12"/>
      <color theme="1"/>
      <name val="Calibri"/>
      <family val="2"/>
      <scheme val="minor"/>
    </font>
    <font>
      <i/>
      <sz val="11"/>
      <color theme="1"/>
      <name val="Calibri"/>
      <family val="2"/>
      <scheme val="minor"/>
    </font>
    <font>
      <b/>
      <i/>
      <sz val="14"/>
      <color theme="1"/>
      <name val="Calibri"/>
      <family val="2"/>
      <scheme val="minor"/>
    </font>
    <font>
      <b/>
      <i/>
      <sz val="12"/>
      <color theme="1"/>
      <name val="Calibri"/>
      <family val="2"/>
      <scheme val="minor"/>
    </font>
    <font>
      <b/>
      <sz val="10"/>
      <color theme="1"/>
      <name val="Calibri"/>
      <family val="2"/>
      <scheme val="minor"/>
    </font>
    <font>
      <sz val="10"/>
      <color theme="1"/>
      <name val="Calibri"/>
      <family val="2"/>
      <scheme val="minor"/>
    </font>
  </fonts>
  <fills count="15">
    <fill>
      <patternFill patternType="none"/>
    </fill>
    <fill>
      <patternFill patternType="gray125"/>
    </fill>
    <fill>
      <patternFill patternType="solid">
        <fgColor indexed="65"/>
        <bgColor theme="0"/>
      </patternFill>
    </fill>
    <fill>
      <patternFill patternType="solid">
        <fgColor rgb="FFFFFF00"/>
        <bgColor indexed="64"/>
      </patternFill>
    </fill>
    <fill>
      <patternFill patternType="solid">
        <fgColor rgb="FFFFFF00"/>
        <bgColor theme="0"/>
      </patternFill>
    </fill>
    <fill>
      <patternFill patternType="solid">
        <fgColor indexed="65"/>
        <bgColor auto="1"/>
      </patternFill>
    </fill>
    <fill>
      <patternFill patternType="mediumGray">
        <fgColor auto="1"/>
      </patternFill>
    </fill>
    <fill>
      <patternFill patternType="mediumGray"/>
    </fill>
    <fill>
      <patternFill patternType="solid">
        <fgColor indexed="65"/>
        <bgColor indexed="64"/>
      </patternFill>
    </fill>
    <fill>
      <patternFill patternType="solid">
        <fgColor rgb="FFC00000"/>
        <bgColor theme="0"/>
      </patternFill>
    </fill>
    <fill>
      <patternFill patternType="solid">
        <fgColor rgb="FF92D050"/>
        <bgColor theme="0"/>
      </patternFill>
    </fill>
    <fill>
      <patternFill patternType="solid">
        <fgColor theme="0"/>
        <bgColor theme="0"/>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tint="-0.249977111117893"/>
        <bgColor theme="0"/>
      </patternFill>
    </fill>
  </fills>
  <borders count="5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78">
    <xf numFmtId="0" fontId="0" fillId="0" borderId="0" xfId="0"/>
    <xf numFmtId="0" fontId="0" fillId="2" borderId="0" xfId="0" applyFill="1"/>
    <xf numFmtId="0" fontId="0" fillId="2" borderId="1" xfId="0" applyFill="1" applyBorder="1"/>
    <xf numFmtId="0" fontId="0" fillId="2" borderId="1" xfId="0" applyFill="1" applyBorder="1" applyAlignment="1">
      <alignment wrapText="1"/>
    </xf>
    <xf numFmtId="0" fontId="0" fillId="2" borderId="0" xfId="0" applyFill="1" applyBorder="1" applyAlignment="1">
      <alignment wrapText="1"/>
    </xf>
    <xf numFmtId="166" fontId="0" fillId="2" borderId="1" xfId="1" applyNumberFormat="1" applyFont="1" applyFill="1" applyBorder="1"/>
    <xf numFmtId="0" fontId="0" fillId="5" borderId="1" xfId="0" applyFill="1" applyBorder="1" applyAlignment="1">
      <alignment wrapText="1"/>
    </xf>
    <xf numFmtId="0" fontId="0" fillId="6" borderId="1" xfId="0" applyFill="1" applyBorder="1"/>
    <xf numFmtId="165" fontId="0" fillId="2" borderId="0" xfId="0" applyNumberFormat="1" applyFill="1" applyBorder="1"/>
    <xf numFmtId="0" fontId="0" fillId="2" borderId="0" xfId="0" applyFill="1" applyBorder="1"/>
    <xf numFmtId="0" fontId="5" fillId="2" borderId="0" xfId="0" applyFont="1" applyFill="1" applyBorder="1" applyAlignment="1">
      <alignment horizontal="left" wrapText="1"/>
    </xf>
    <xf numFmtId="165" fontId="3" fillId="2" borderId="0" xfId="0" applyNumberFormat="1" applyFont="1" applyFill="1" applyBorder="1"/>
    <xf numFmtId="0" fontId="2" fillId="2" borderId="1" xfId="0" applyFont="1" applyFill="1" applyBorder="1" applyAlignment="1">
      <alignment horizontal="left" wrapText="1"/>
    </xf>
    <xf numFmtId="0" fontId="2" fillId="2" borderId="1" xfId="0" applyFont="1" applyFill="1" applyBorder="1"/>
    <xf numFmtId="0" fontId="2" fillId="2" borderId="0" xfId="0" applyFont="1" applyFill="1" applyBorder="1"/>
    <xf numFmtId="164" fontId="0" fillId="2" borderId="1" xfId="2" applyNumberFormat="1" applyFont="1" applyFill="1" applyBorder="1"/>
    <xf numFmtId="0" fontId="5" fillId="2" borderId="0" xfId="0" applyFont="1" applyFill="1" applyBorder="1" applyAlignment="1">
      <alignment vertical="center" wrapText="1"/>
    </xf>
    <xf numFmtId="164" fontId="6" fillId="2" borderId="1" xfId="2" applyNumberFormat="1" applyFont="1" applyFill="1" applyBorder="1"/>
    <xf numFmtId="0" fontId="0" fillId="2" borderId="0" xfId="0" applyFill="1" applyBorder="1" applyAlignment="1">
      <alignment horizontal="center" vertical="center" wrapText="1"/>
    </xf>
    <xf numFmtId="166" fontId="0" fillId="2" borderId="0" xfId="1" applyNumberFormat="1" applyFont="1" applyFill="1" applyBorder="1"/>
    <xf numFmtId="166" fontId="0" fillId="2" borderId="3" xfId="1" applyNumberFormat="1" applyFont="1" applyFill="1" applyBorder="1"/>
    <xf numFmtId="166" fontId="0" fillId="2" borderId="5" xfId="1" applyNumberFormat="1" applyFont="1" applyFill="1" applyBorder="1"/>
    <xf numFmtId="0" fontId="5" fillId="2" borderId="0" xfId="0" applyFont="1" applyFill="1" applyBorder="1" applyAlignment="1">
      <alignment wrapText="1"/>
    </xf>
    <xf numFmtId="0" fontId="5" fillId="0" borderId="0" xfId="0" applyFont="1" applyFill="1" applyBorder="1" applyAlignment="1">
      <alignment wrapText="1"/>
    </xf>
    <xf numFmtId="0" fontId="7" fillId="2" borderId="1" xfId="0" applyFont="1" applyFill="1" applyBorder="1"/>
    <xf numFmtId="0" fontId="3" fillId="2" borderId="0" xfId="0" applyFont="1" applyFill="1"/>
    <xf numFmtId="0" fontId="7" fillId="5" borderId="1" xfId="0" applyFont="1" applyFill="1" applyBorder="1" applyAlignment="1">
      <alignment horizontal="center" wrapText="1"/>
    </xf>
    <xf numFmtId="0" fontId="0" fillId="2" borderId="3" xfId="0" applyFill="1" applyBorder="1" applyAlignment="1"/>
    <xf numFmtId="0" fontId="0" fillId="2" borderId="7" xfId="0" applyFill="1" applyBorder="1"/>
    <xf numFmtId="164" fontId="0" fillId="2" borderId="0" xfId="2" applyNumberFormat="1" applyFont="1" applyFill="1" applyBorder="1"/>
    <xf numFmtId="164" fontId="0" fillId="8" borderId="0" xfId="2" applyNumberFormat="1" applyFont="1" applyFill="1" applyBorder="1"/>
    <xf numFmtId="164" fontId="0" fillId="0" borderId="1" xfId="2" applyNumberFormat="1" applyFont="1" applyFill="1" applyBorder="1"/>
    <xf numFmtId="164" fontId="0" fillId="2" borderId="0" xfId="0" applyNumberFormat="1" applyFill="1"/>
    <xf numFmtId="164" fontId="0" fillId="2" borderId="1" xfId="0" applyNumberFormat="1" applyFill="1" applyBorder="1"/>
    <xf numFmtId="0" fontId="0" fillId="0" borderId="1" xfId="0" applyFill="1" applyBorder="1" applyAlignment="1"/>
    <xf numFmtId="164" fontId="0" fillId="6" borderId="1" xfId="2" applyNumberFormat="1" applyFont="1" applyFill="1" applyBorder="1"/>
    <xf numFmtId="0" fontId="0" fillId="2" borderId="9" xfId="0" applyFill="1" applyBorder="1"/>
    <xf numFmtId="0" fontId="0" fillId="0" borderId="1" xfId="0" applyFill="1" applyBorder="1"/>
    <xf numFmtId="0" fontId="3" fillId="2" borderId="1" xfId="0" applyFont="1" applyFill="1" applyBorder="1"/>
    <xf numFmtId="164" fontId="3" fillId="2" borderId="1" xfId="2" applyNumberFormat="1" applyFont="1" applyFill="1" applyBorder="1"/>
    <xf numFmtId="0" fontId="3" fillId="2" borderId="1" xfId="0" applyFont="1" applyFill="1" applyBorder="1" applyAlignment="1">
      <alignment horizontal="center"/>
    </xf>
    <xf numFmtId="165" fontId="0" fillId="2" borderId="0" xfId="0" applyNumberFormat="1" applyFill="1"/>
    <xf numFmtId="9" fontId="0" fillId="2" borderId="0" xfId="3" applyFont="1" applyFill="1"/>
    <xf numFmtId="9" fontId="0" fillId="2" borderId="0" xfId="3" applyFont="1" applyFill="1" applyAlignment="1">
      <alignment horizontal="right"/>
    </xf>
    <xf numFmtId="166" fontId="0" fillId="2" borderId="0" xfId="1" applyNumberFormat="1" applyFont="1" applyFill="1"/>
    <xf numFmtId="166" fontId="0" fillId="2" borderId="0" xfId="0" applyNumberFormat="1" applyFill="1" applyAlignment="1">
      <alignment horizontal="right"/>
    </xf>
    <xf numFmtId="166" fontId="0" fillId="2" borderId="1" xfId="0" applyNumberFormat="1" applyFill="1" applyBorder="1"/>
    <xf numFmtId="164" fontId="0" fillId="2" borderId="0" xfId="0" applyNumberFormat="1" applyFill="1" applyBorder="1"/>
    <xf numFmtId="165" fontId="3" fillId="2" borderId="1" xfId="0" applyNumberFormat="1" applyFont="1" applyFill="1" applyBorder="1"/>
    <xf numFmtId="164" fontId="3" fillId="0" borderId="1" xfId="2" applyNumberFormat="1" applyFont="1" applyFill="1" applyBorder="1"/>
    <xf numFmtId="0" fontId="0" fillId="2" borderId="1" xfId="0" applyFont="1" applyFill="1" applyBorder="1" applyAlignment="1">
      <alignment wrapText="1"/>
    </xf>
    <xf numFmtId="164" fontId="7" fillId="2" borderId="8" xfId="2" applyNumberFormat="1" applyFont="1" applyFill="1" applyBorder="1"/>
    <xf numFmtId="0" fontId="7" fillId="2" borderId="0" xfId="0" applyFont="1" applyFill="1" applyBorder="1" applyAlignment="1">
      <alignment wrapText="1"/>
    </xf>
    <xf numFmtId="0" fontId="0" fillId="9" borderId="0" xfId="0" applyFill="1"/>
    <xf numFmtId="164" fontId="3" fillId="2" borderId="1" xfId="0" applyNumberFormat="1" applyFont="1" applyFill="1" applyBorder="1" applyAlignment="1"/>
    <xf numFmtId="164" fontId="0" fillId="0" borderId="8" xfId="2" applyNumberFormat="1" applyFont="1" applyFill="1" applyBorder="1"/>
    <xf numFmtId="0" fontId="3" fillId="2" borderId="18" xfId="0" applyFont="1" applyFill="1" applyBorder="1" applyAlignment="1">
      <alignment horizontal="center"/>
    </xf>
    <xf numFmtId="0" fontId="3" fillId="2" borderId="19" xfId="0" applyFont="1" applyFill="1" applyBorder="1" applyAlignment="1">
      <alignment horizontal="center"/>
    </xf>
    <xf numFmtId="164" fontId="0" fillId="0" borderId="1" xfId="2" applyNumberFormat="1" applyFont="1" applyFill="1" applyBorder="1" applyAlignment="1"/>
    <xf numFmtId="164" fontId="0" fillId="7" borderId="1" xfId="2" applyNumberFormat="1" applyFont="1" applyFill="1" applyBorder="1" applyAlignment="1"/>
    <xf numFmtId="166" fontId="0" fillId="2" borderId="1" xfId="1" applyNumberFormat="1" applyFont="1" applyFill="1" applyBorder="1" applyAlignment="1"/>
    <xf numFmtId="9" fontId="0" fillId="2" borderId="1" xfId="3" applyFont="1" applyFill="1" applyBorder="1"/>
    <xf numFmtId="164" fontId="0" fillId="2" borderId="0" xfId="2" applyNumberFormat="1" applyFont="1" applyFill="1"/>
    <xf numFmtId="0" fontId="6" fillId="2" borderId="0" xfId="0" applyFont="1" applyFill="1" applyBorder="1" applyAlignment="1">
      <alignment horizontal="center"/>
    </xf>
    <xf numFmtId="6" fontId="0" fillId="0" borderId="1" xfId="0" applyNumberFormat="1" applyFill="1" applyBorder="1"/>
    <xf numFmtId="0" fontId="0" fillId="2" borderId="0" xfId="0" applyFill="1" applyAlignment="1">
      <alignment horizontal="left" wrapText="1"/>
    </xf>
    <xf numFmtId="0" fontId="7" fillId="5" borderId="1" xfId="0" applyFont="1" applyFill="1" applyBorder="1" applyAlignment="1">
      <alignment horizontal="center"/>
    </xf>
    <xf numFmtId="44" fontId="0" fillId="2" borderId="0" xfId="0" applyNumberFormat="1" applyFill="1"/>
    <xf numFmtId="0" fontId="0" fillId="2" borderId="1" xfId="1" applyNumberFormat="1" applyFont="1" applyFill="1" applyBorder="1"/>
    <xf numFmtId="164" fontId="0" fillId="0" borderId="7" xfId="2" applyNumberFormat="1" applyFont="1" applyFill="1" applyBorder="1"/>
    <xf numFmtId="0" fontId="3" fillId="2" borderId="11" xfId="0" applyFont="1" applyFill="1" applyBorder="1" applyAlignment="1">
      <alignment wrapText="1"/>
    </xf>
    <xf numFmtId="0" fontId="0" fillId="2" borderId="11" xfId="0" applyFill="1" applyBorder="1" applyAlignment="1">
      <alignment horizontal="left"/>
    </xf>
    <xf numFmtId="164" fontId="1" fillId="2" borderId="26" xfId="2" applyNumberFormat="1" applyFont="1" applyFill="1" applyBorder="1" applyAlignment="1">
      <alignment horizontal="center"/>
    </xf>
    <xf numFmtId="164" fontId="1" fillId="2" borderId="27" xfId="2" applyNumberFormat="1" applyFont="1" applyFill="1" applyBorder="1" applyAlignment="1">
      <alignment horizontal="center"/>
    </xf>
    <xf numFmtId="0" fontId="0" fillId="2" borderId="31" xfId="0" applyFill="1" applyBorder="1"/>
    <xf numFmtId="164" fontId="0" fillId="0" borderId="32" xfId="2" applyNumberFormat="1" applyFont="1" applyFill="1" applyBorder="1"/>
    <xf numFmtId="0" fontId="0" fillId="2" borderId="15" xfId="0" applyFont="1" applyFill="1" applyBorder="1" applyAlignment="1">
      <alignment wrapText="1"/>
    </xf>
    <xf numFmtId="0" fontId="0" fillId="2" borderId="15" xfId="0" applyFill="1" applyBorder="1"/>
    <xf numFmtId="0" fontId="0" fillId="2" borderId="15" xfId="0" applyFill="1" applyBorder="1" applyAlignment="1">
      <alignment wrapText="1"/>
    </xf>
    <xf numFmtId="164" fontId="0" fillId="7" borderId="33" xfId="2" applyNumberFormat="1" applyFont="1" applyFill="1" applyBorder="1" applyAlignment="1"/>
    <xf numFmtId="0" fontId="0" fillId="2" borderId="17" xfId="0" applyFill="1" applyBorder="1"/>
    <xf numFmtId="44" fontId="0" fillId="0" borderId="18" xfId="2" applyNumberFormat="1" applyFont="1" applyFill="1" applyBorder="1"/>
    <xf numFmtId="44" fontId="0" fillId="0" borderId="34" xfId="2" applyNumberFormat="1" applyFont="1" applyFill="1" applyBorder="1"/>
    <xf numFmtId="44" fontId="0" fillId="0" borderId="35" xfId="2" applyNumberFormat="1" applyFont="1" applyFill="1" applyBorder="1"/>
    <xf numFmtId="0" fontId="6" fillId="2" borderId="25" xfId="0" applyFont="1" applyFill="1" applyBorder="1" applyAlignment="1">
      <alignment horizontal="center"/>
    </xf>
    <xf numFmtId="0" fontId="3" fillId="2" borderId="15" xfId="0" applyFont="1" applyFill="1" applyBorder="1"/>
    <xf numFmtId="9" fontId="0" fillId="2" borderId="15" xfId="3" applyFont="1" applyFill="1" applyBorder="1"/>
    <xf numFmtId="164" fontId="0" fillId="2" borderId="33" xfId="0" applyNumberFormat="1" applyFill="1" applyBorder="1"/>
    <xf numFmtId="9" fontId="0" fillId="2" borderId="17" xfId="3" applyFont="1" applyFill="1" applyBorder="1"/>
    <xf numFmtId="164" fontId="0" fillId="2" borderId="18" xfId="2" applyNumberFormat="1" applyFont="1" applyFill="1" applyBorder="1"/>
    <xf numFmtId="0" fontId="3" fillId="2" borderId="8" xfId="0" applyFont="1" applyFill="1" applyBorder="1" applyAlignment="1">
      <alignment wrapText="1"/>
    </xf>
    <xf numFmtId="0" fontId="3" fillId="2" borderId="32" xfId="0" applyFont="1" applyFill="1" applyBorder="1" applyAlignment="1">
      <alignment wrapText="1"/>
    </xf>
    <xf numFmtId="0" fontId="3" fillId="2" borderId="7" xfId="0" applyFont="1" applyFill="1" applyBorder="1"/>
    <xf numFmtId="0" fontId="0" fillId="2" borderId="41" xfId="0" applyFill="1" applyBorder="1" applyAlignment="1"/>
    <xf numFmtId="164" fontId="0" fillId="0" borderId="33" xfId="2" applyNumberFormat="1" applyFont="1" applyFill="1" applyBorder="1"/>
    <xf numFmtId="0" fontId="0" fillId="6" borderId="33" xfId="0" applyFill="1" applyBorder="1"/>
    <xf numFmtId="0" fontId="0" fillId="2" borderId="42" xfId="0" applyFill="1" applyBorder="1" applyAlignment="1"/>
    <xf numFmtId="0" fontId="0" fillId="2" borderId="44" xfId="0" applyFill="1" applyBorder="1" applyAlignment="1"/>
    <xf numFmtId="164" fontId="0" fillId="0" borderId="45" xfId="2" applyNumberFormat="1" applyFont="1" applyFill="1" applyBorder="1"/>
    <xf numFmtId="0" fontId="3" fillId="0" borderId="10" xfId="0" applyFont="1" applyFill="1" applyBorder="1" applyAlignment="1"/>
    <xf numFmtId="164" fontId="7" fillId="2" borderId="1" xfId="0" applyNumberFormat="1" applyFont="1" applyFill="1" applyBorder="1"/>
    <xf numFmtId="0" fontId="0" fillId="2" borderId="0" xfId="0" applyFill="1" applyProtection="1"/>
    <xf numFmtId="0" fontId="0" fillId="2" borderId="1" xfId="0" applyFill="1" applyBorder="1" applyProtection="1"/>
    <xf numFmtId="0" fontId="0" fillId="2" borderId="1" xfId="0" applyFill="1" applyBorder="1" applyAlignment="1" applyProtection="1">
      <alignment wrapText="1"/>
    </xf>
    <xf numFmtId="0" fontId="0" fillId="2" borderId="1" xfId="0" applyFill="1" applyBorder="1" applyAlignment="1" applyProtection="1">
      <alignment horizontal="center"/>
    </xf>
    <xf numFmtId="0" fontId="0" fillId="2" borderId="0" xfId="0" applyFill="1" applyAlignment="1" applyProtection="1">
      <alignment horizontal="left" wrapText="1"/>
    </xf>
    <xf numFmtId="43" fontId="0" fillId="2" borderId="0" xfId="1" applyFont="1" applyFill="1" applyProtection="1"/>
    <xf numFmtId="43" fontId="0" fillId="2" borderId="0" xfId="0" applyNumberFormat="1" applyFill="1" applyProtection="1"/>
    <xf numFmtId="0" fontId="0" fillId="5" borderId="0" xfId="0" applyFill="1" applyProtection="1"/>
    <xf numFmtId="0" fontId="3" fillId="5" borderId="1" xfId="0" applyFont="1" applyFill="1" applyBorder="1" applyAlignment="1" applyProtection="1">
      <alignment wrapText="1"/>
    </xf>
    <xf numFmtId="0" fontId="0" fillId="5" borderId="1" xfId="0" applyFill="1" applyBorder="1" applyAlignment="1" applyProtection="1">
      <alignment wrapText="1"/>
    </xf>
    <xf numFmtId="0" fontId="0" fillId="5" borderId="1" xfId="0" applyFill="1" applyBorder="1" applyAlignment="1" applyProtection="1">
      <alignment horizontal="center"/>
    </xf>
    <xf numFmtId="0" fontId="0" fillId="5" borderId="1" xfId="0" applyFill="1" applyBorder="1" applyProtection="1"/>
    <xf numFmtId="0" fontId="0" fillId="5" borderId="1" xfId="0" applyFill="1" applyBorder="1" applyAlignment="1" applyProtection="1">
      <alignment horizontal="center" wrapText="1"/>
    </xf>
    <xf numFmtId="0" fontId="0" fillId="3" borderId="1" xfId="0" applyFill="1" applyBorder="1" applyProtection="1">
      <protection locked="0"/>
    </xf>
    <xf numFmtId="164" fontId="1" fillId="4" borderId="1" xfId="2" applyNumberFormat="1" applyFont="1" applyFill="1" applyBorder="1" applyAlignment="1" applyProtection="1">
      <alignment horizontal="left" wrapText="1"/>
      <protection locked="0"/>
    </xf>
    <xf numFmtId="164" fontId="1" fillId="4" borderId="1" xfId="2" applyNumberFormat="1" applyFont="1" applyFill="1" applyBorder="1" applyProtection="1">
      <protection locked="0"/>
    </xf>
    <xf numFmtId="0" fontId="0" fillId="4" borderId="1" xfId="0" applyFill="1" applyBorder="1" applyProtection="1">
      <protection locked="0"/>
    </xf>
    <xf numFmtId="6" fontId="0" fillId="4" borderId="1" xfId="0" applyNumberFormat="1" applyFill="1" applyBorder="1" applyProtection="1">
      <protection locked="0"/>
    </xf>
    <xf numFmtId="164" fontId="0" fillId="4" borderId="1" xfId="2" applyNumberFormat="1" applyFont="1" applyFill="1" applyBorder="1" applyAlignment="1" applyProtection="1">
      <protection locked="0"/>
    </xf>
    <xf numFmtId="9" fontId="0" fillId="4" borderId="1" xfId="3" applyFont="1" applyFill="1" applyBorder="1" applyAlignment="1" applyProtection="1">
      <protection locked="0"/>
    </xf>
    <xf numFmtId="0" fontId="0" fillId="4" borderId="3" xfId="0" applyFill="1" applyBorder="1" applyAlignment="1" applyProtection="1">
      <protection locked="0"/>
    </xf>
    <xf numFmtId="164" fontId="0" fillId="3" borderId="1" xfId="2" applyNumberFormat="1" applyFont="1" applyFill="1" applyBorder="1" applyProtection="1">
      <protection locked="0"/>
    </xf>
    <xf numFmtId="164" fontId="0" fillId="4" borderId="1" xfId="2" applyNumberFormat="1" applyFont="1" applyFill="1" applyBorder="1" applyProtection="1">
      <protection locked="0"/>
    </xf>
    <xf numFmtId="9" fontId="0" fillId="4" borderId="1" xfId="3" applyFont="1" applyFill="1" applyBorder="1" applyProtection="1">
      <protection locked="0"/>
    </xf>
    <xf numFmtId="0" fontId="0" fillId="3" borderId="1" xfId="0" applyFill="1" applyBorder="1" applyAlignment="1" applyProtection="1">
      <alignment wrapText="1"/>
      <protection locked="0"/>
    </xf>
    <xf numFmtId="0" fontId="8" fillId="2" borderId="0" xfId="0" applyFont="1" applyFill="1"/>
    <xf numFmtId="164" fontId="3" fillId="2" borderId="36" xfId="2" applyNumberFormat="1" applyFont="1" applyFill="1" applyBorder="1"/>
    <xf numFmtId="44" fontId="0" fillId="2" borderId="1" xfId="2" applyNumberFormat="1" applyFont="1" applyFill="1" applyBorder="1"/>
    <xf numFmtId="164" fontId="0" fillId="2" borderId="4" xfId="2" applyNumberFormat="1" applyFont="1" applyFill="1" applyBorder="1"/>
    <xf numFmtId="0" fontId="3" fillId="2" borderId="40" xfId="0" applyFont="1" applyFill="1" applyBorder="1"/>
    <xf numFmtId="164" fontId="6" fillId="10" borderId="1" xfId="0" applyNumberFormat="1" applyFont="1" applyFill="1" applyBorder="1"/>
    <xf numFmtId="164" fontId="3" fillId="0" borderId="36" xfId="2" applyNumberFormat="1" applyFont="1" applyFill="1" applyBorder="1"/>
    <xf numFmtId="164" fontId="3" fillId="0" borderId="37" xfId="2" applyNumberFormat="1" applyFont="1" applyFill="1" applyBorder="1"/>
    <xf numFmtId="0" fontId="9" fillId="2" borderId="0" xfId="0" applyFont="1" applyFill="1"/>
    <xf numFmtId="0" fontId="10" fillId="2" borderId="0" xfId="0" applyFont="1" applyFill="1" applyProtection="1"/>
    <xf numFmtId="164" fontId="0" fillId="11" borderId="1" xfId="2" applyNumberFormat="1" applyFont="1" applyFill="1" applyBorder="1" applyAlignment="1" applyProtection="1"/>
    <xf numFmtId="0" fontId="0" fillId="4" borderId="1" xfId="0" applyFont="1" applyFill="1" applyBorder="1" applyAlignment="1" applyProtection="1">
      <alignment wrapText="1"/>
      <protection locked="0"/>
    </xf>
    <xf numFmtId="0" fontId="3" fillId="0" borderId="0" xfId="0" applyFont="1"/>
    <xf numFmtId="0" fontId="0" fillId="0" borderId="0" xfId="0" applyFont="1"/>
    <xf numFmtId="0" fontId="11" fillId="0" borderId="53" xfId="0" applyFont="1" applyBorder="1" applyAlignment="1">
      <alignment vertical="center" wrapText="1"/>
    </xf>
    <xf numFmtId="0" fontId="11" fillId="0" borderId="54" xfId="0" applyFont="1" applyBorder="1" applyAlignment="1">
      <alignment vertical="center" wrapText="1"/>
    </xf>
    <xf numFmtId="167" fontId="0" fillId="3" borderId="1" xfId="0" applyNumberFormat="1" applyFill="1" applyBorder="1" applyProtection="1">
      <protection locked="0"/>
    </xf>
    <xf numFmtId="0" fontId="9" fillId="2" borderId="0" xfId="0" applyFont="1" applyFill="1" applyProtection="1"/>
    <xf numFmtId="0" fontId="0" fillId="0" borderId="0" xfId="0" applyFont="1" applyProtection="1"/>
    <xf numFmtId="0" fontId="0" fillId="0" borderId="0" xfId="0" applyProtection="1"/>
    <xf numFmtId="0" fontId="0" fillId="2" borderId="0" xfId="0" applyFill="1" applyAlignment="1" applyProtection="1">
      <alignment wrapText="1"/>
    </xf>
    <xf numFmtId="0" fontId="3" fillId="0" borderId="0" xfId="0" applyFont="1" applyProtection="1"/>
    <xf numFmtId="0" fontId="0" fillId="0" borderId="0" xfId="0" applyFont="1" applyAlignment="1" applyProtection="1">
      <alignment vertical="center"/>
    </xf>
    <xf numFmtId="0" fontId="0" fillId="0" borderId="1" xfId="0" applyBorder="1" applyAlignment="1" applyProtection="1">
      <alignment vertical="center" wrapText="1"/>
    </xf>
    <xf numFmtId="0" fontId="12" fillId="0" borderId="3" xfId="0" applyFont="1" applyBorder="1" applyAlignment="1" applyProtection="1">
      <alignment vertical="center" wrapText="1"/>
    </xf>
    <xf numFmtId="0" fontId="12" fillId="0" borderId="3" xfId="0" applyFont="1" applyBorder="1" applyAlignment="1" applyProtection="1">
      <alignment vertical="top" wrapText="1"/>
    </xf>
    <xf numFmtId="167" fontId="0" fillId="12" borderId="1" xfId="0" applyNumberFormat="1" applyFill="1" applyBorder="1" applyProtection="1">
      <protection locked="0"/>
    </xf>
    <xf numFmtId="167" fontId="0" fillId="13" borderId="1" xfId="0" applyNumberFormat="1" applyFill="1" applyBorder="1" applyProtection="1">
      <protection locked="0"/>
    </xf>
    <xf numFmtId="0" fontId="0" fillId="14" borderId="0" xfId="0" applyFill="1" applyProtection="1"/>
    <xf numFmtId="0" fontId="0" fillId="2" borderId="0" xfId="0" applyFill="1" applyAlignment="1" applyProtection="1">
      <alignment horizontal="left" wrapText="1"/>
    </xf>
    <xf numFmtId="0" fontId="3" fillId="5" borderId="1" xfId="0" applyFont="1" applyFill="1" applyBorder="1" applyAlignment="1" applyProtection="1">
      <alignment horizontal="center" wrapText="1"/>
    </xf>
    <xf numFmtId="0" fontId="0" fillId="5" borderId="1" xfId="0" applyFill="1" applyBorder="1" applyAlignment="1" applyProtection="1">
      <alignment horizontal="center"/>
    </xf>
    <xf numFmtId="0" fontId="7" fillId="5" borderId="1" xfId="0" applyFont="1" applyFill="1" applyBorder="1" applyAlignment="1" applyProtection="1">
      <alignment horizontal="center"/>
    </xf>
    <xf numFmtId="0" fontId="3" fillId="5" borderId="1" xfId="0" applyFont="1" applyFill="1" applyBorder="1" applyAlignment="1" applyProtection="1">
      <alignment horizontal="center"/>
    </xf>
    <xf numFmtId="0" fontId="0" fillId="2" borderId="0" xfId="0" applyFill="1" applyAlignment="1" applyProtection="1">
      <alignment horizontal="center"/>
    </xf>
    <xf numFmtId="165" fontId="0" fillId="2" borderId="3" xfId="0" applyNumberFormat="1" applyFill="1" applyBorder="1" applyAlignment="1" applyProtection="1">
      <alignment horizontal="center"/>
    </xf>
    <xf numFmtId="165" fontId="0" fillId="2" borderId="4" xfId="0" applyNumberFormat="1" applyFill="1" applyBorder="1" applyAlignment="1" applyProtection="1">
      <alignment horizontal="center"/>
    </xf>
    <xf numFmtId="0" fontId="0" fillId="0" borderId="0" xfId="0" applyFill="1" applyAlignment="1" applyProtection="1">
      <alignment horizontal="left" wrapText="1"/>
    </xf>
    <xf numFmtId="0" fontId="0" fillId="2" borderId="1" xfId="0" applyFont="1" applyFill="1" applyBorder="1" applyAlignment="1" applyProtection="1">
      <alignment horizontal="left" wrapText="1"/>
    </xf>
    <xf numFmtId="0" fontId="0" fillId="2" borderId="2" xfId="0" applyFill="1" applyBorder="1" applyAlignment="1" applyProtection="1">
      <alignment horizontal="center"/>
    </xf>
    <xf numFmtId="0" fontId="0" fillId="2" borderId="1" xfId="0" applyFill="1" applyBorder="1" applyAlignment="1" applyProtection="1">
      <alignment horizontal="left" wrapText="1"/>
    </xf>
    <xf numFmtId="0" fontId="0" fillId="2" borderId="1" xfId="0" applyFill="1" applyBorder="1" applyAlignment="1" applyProtection="1">
      <alignment horizontal="left" vertical="top" wrapText="1"/>
    </xf>
    <xf numFmtId="0" fontId="0" fillId="2" borderId="3" xfId="0" applyFill="1" applyBorder="1" applyAlignment="1" applyProtection="1">
      <alignment horizontal="center"/>
    </xf>
    <xf numFmtId="0" fontId="0" fillId="2" borderId="4" xfId="0" applyFill="1" applyBorder="1" applyAlignment="1" applyProtection="1">
      <alignment horizontal="center"/>
    </xf>
    <xf numFmtId="165" fontId="0" fillId="2" borderId="1" xfId="2" applyNumberFormat="1" applyFont="1" applyFill="1" applyBorder="1" applyAlignment="1" applyProtection="1">
      <alignment horizontal="center"/>
    </xf>
    <xf numFmtId="0" fontId="0" fillId="2" borderId="3" xfId="0" applyFill="1" applyBorder="1" applyAlignment="1" applyProtection="1">
      <alignment horizontal="center" wrapText="1"/>
    </xf>
    <xf numFmtId="0" fontId="0" fillId="2" borderId="4" xfId="0" applyFill="1" applyBorder="1" applyAlignment="1" applyProtection="1">
      <alignment horizontal="center" wrapText="1"/>
    </xf>
    <xf numFmtId="166" fontId="0" fillId="2" borderId="1" xfId="1" applyNumberFormat="1" applyFont="1" applyFill="1" applyBorder="1" applyAlignment="1" applyProtection="1">
      <alignment horizontal="center"/>
    </xf>
    <xf numFmtId="0" fontId="7" fillId="2" borderId="1" xfId="0" applyFont="1" applyFill="1" applyBorder="1" applyAlignment="1">
      <alignment horizontal="left" wrapText="1"/>
    </xf>
    <xf numFmtId="0" fontId="6" fillId="2" borderId="1" xfId="0" applyFont="1"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7" fillId="2" borderId="1" xfId="0" applyFont="1" applyFill="1" applyBorder="1" applyAlignment="1">
      <alignment horizontal="center"/>
    </xf>
    <xf numFmtId="0" fontId="4" fillId="2" borderId="0" xfId="0" applyFont="1" applyFill="1" applyAlignment="1">
      <alignment horizontal="left"/>
    </xf>
    <xf numFmtId="0" fontId="5" fillId="2" borderId="1" xfId="0" applyFont="1" applyFill="1" applyBorder="1" applyAlignment="1">
      <alignment horizontal="left" wrapText="1"/>
    </xf>
    <xf numFmtId="0" fontId="6" fillId="2" borderId="1" xfId="0" applyFont="1" applyFill="1" applyBorder="1" applyAlignment="1">
      <alignment horizontal="center" vertical="center" wrapText="1"/>
    </xf>
    <xf numFmtId="0" fontId="7" fillId="2" borderId="1" xfId="0" applyFont="1" applyFill="1" applyBorder="1" applyAlignment="1">
      <alignment wrapText="1"/>
    </xf>
    <xf numFmtId="0" fontId="3" fillId="2" borderId="1" xfId="0" applyFont="1" applyFill="1" applyBorder="1" applyAlignment="1">
      <alignment horizontal="left" wrapText="1"/>
    </xf>
    <xf numFmtId="0" fontId="3" fillId="2" borderId="3" xfId="0" applyFont="1" applyFill="1" applyBorder="1" applyAlignment="1">
      <alignment horizontal="center"/>
    </xf>
    <xf numFmtId="0" fontId="3" fillId="2" borderId="4" xfId="0" applyFont="1" applyFill="1" applyBorder="1" applyAlignment="1">
      <alignment horizontal="center"/>
    </xf>
    <xf numFmtId="0" fontId="6" fillId="2" borderId="3" xfId="0" applyFont="1" applyFill="1" applyBorder="1" applyAlignment="1">
      <alignment horizontal="center"/>
    </xf>
    <xf numFmtId="0" fontId="6" fillId="2" borderId="6" xfId="0" applyFont="1" applyFill="1" applyBorder="1" applyAlignment="1">
      <alignment horizontal="center"/>
    </xf>
    <xf numFmtId="0" fontId="6" fillId="2" borderId="4" xfId="0" applyFont="1" applyFill="1" applyBorder="1" applyAlignment="1">
      <alignment horizontal="center"/>
    </xf>
    <xf numFmtId="0" fontId="0" fillId="4" borderId="3" xfId="2" applyNumberFormat="1" applyFont="1" applyFill="1" applyBorder="1" applyAlignment="1" applyProtection="1">
      <alignment horizontal="center"/>
      <protection locked="0"/>
    </xf>
    <xf numFmtId="0" fontId="0" fillId="4" borderId="4" xfId="2" applyNumberFormat="1" applyFont="1" applyFill="1" applyBorder="1" applyAlignment="1" applyProtection="1">
      <alignment horizontal="center"/>
      <protection locked="0"/>
    </xf>
    <xf numFmtId="0" fontId="5" fillId="2" borderId="46" xfId="0" applyFont="1" applyFill="1" applyBorder="1" applyAlignment="1" applyProtection="1">
      <alignment horizontal="left" vertical="top" wrapText="1"/>
      <protection locked="0"/>
    </xf>
    <xf numFmtId="0" fontId="5" fillId="2" borderId="23" xfId="0" applyFont="1" applyFill="1" applyBorder="1" applyAlignment="1" applyProtection="1">
      <alignment horizontal="left" vertical="top"/>
      <protection locked="0"/>
    </xf>
    <xf numFmtId="0" fontId="5" fillId="2" borderId="24" xfId="0" applyFont="1" applyFill="1" applyBorder="1" applyAlignment="1" applyProtection="1">
      <alignment horizontal="left" vertical="top"/>
      <protection locked="0"/>
    </xf>
    <xf numFmtId="0" fontId="5" fillId="2" borderId="25" xfId="0" applyFont="1" applyFill="1" applyBorder="1" applyAlignment="1" applyProtection="1">
      <alignment horizontal="left" vertical="top"/>
      <protection locked="0"/>
    </xf>
    <xf numFmtId="0" fontId="5" fillId="2" borderId="0" xfId="0" applyFont="1" applyFill="1" applyBorder="1" applyAlignment="1" applyProtection="1">
      <alignment horizontal="left" vertical="top"/>
      <protection locked="0"/>
    </xf>
    <xf numFmtId="0" fontId="5" fillId="2" borderId="47" xfId="0" applyFont="1" applyFill="1" applyBorder="1" applyAlignment="1" applyProtection="1">
      <alignment horizontal="left" vertical="top"/>
      <protection locked="0"/>
    </xf>
    <xf numFmtId="0" fontId="5" fillId="2" borderId="48" xfId="0" applyFont="1" applyFill="1" applyBorder="1" applyAlignment="1" applyProtection="1">
      <alignment horizontal="left" vertical="top"/>
      <protection locked="0"/>
    </xf>
    <xf numFmtId="0" fontId="5" fillId="2" borderId="49" xfId="0" applyFont="1" applyFill="1" applyBorder="1" applyAlignment="1" applyProtection="1">
      <alignment horizontal="left" vertical="top"/>
      <protection locked="0"/>
    </xf>
    <xf numFmtId="0" fontId="5" fillId="2" borderId="50" xfId="0" applyFont="1" applyFill="1" applyBorder="1" applyAlignment="1" applyProtection="1">
      <alignment horizontal="left" vertical="top"/>
      <protection locked="0"/>
    </xf>
    <xf numFmtId="0" fontId="0" fillId="2" borderId="46" xfId="0" applyFill="1" applyBorder="1" applyAlignment="1" applyProtection="1">
      <alignment horizontal="left" vertical="top" wrapText="1"/>
      <protection locked="0"/>
    </xf>
    <xf numFmtId="0" fontId="0" fillId="2" borderId="23" xfId="0" applyFill="1" applyBorder="1" applyAlignment="1" applyProtection="1">
      <alignment horizontal="left" vertical="top" wrapText="1"/>
      <protection locked="0"/>
    </xf>
    <xf numFmtId="0" fontId="0" fillId="2" borderId="24" xfId="0" applyFill="1" applyBorder="1" applyAlignment="1" applyProtection="1">
      <alignment horizontal="left" vertical="top" wrapText="1"/>
      <protection locked="0"/>
    </xf>
    <xf numFmtId="0" fontId="0" fillId="2" borderId="25" xfId="0" applyFill="1" applyBorder="1" applyAlignment="1" applyProtection="1">
      <alignment horizontal="left" vertical="top" wrapText="1"/>
      <protection locked="0"/>
    </xf>
    <xf numFmtId="0" fontId="0" fillId="2" borderId="0" xfId="0" applyFill="1" applyBorder="1" applyAlignment="1" applyProtection="1">
      <alignment horizontal="left" vertical="top" wrapText="1"/>
      <protection locked="0"/>
    </xf>
    <xf numFmtId="0" fontId="0" fillId="2" borderId="47" xfId="0" applyFill="1" applyBorder="1" applyAlignment="1" applyProtection="1">
      <alignment horizontal="left" vertical="top" wrapText="1"/>
      <protection locked="0"/>
    </xf>
    <xf numFmtId="0" fontId="0" fillId="2" borderId="48" xfId="0" applyFill="1" applyBorder="1" applyAlignment="1" applyProtection="1">
      <alignment horizontal="left" vertical="top" wrapText="1"/>
      <protection locked="0"/>
    </xf>
    <xf numFmtId="0" fontId="0" fillId="2" borderId="49" xfId="0" applyFill="1" applyBorder="1" applyAlignment="1" applyProtection="1">
      <alignment horizontal="left" vertical="top" wrapText="1"/>
      <protection locked="0"/>
    </xf>
    <xf numFmtId="0" fontId="0" fillId="2" borderId="50" xfId="0" applyFill="1" applyBorder="1" applyAlignment="1" applyProtection="1">
      <alignment horizontal="left" vertical="top" wrapText="1"/>
      <protection locked="0"/>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7" xfId="0" applyFont="1" applyFill="1" applyBorder="1" applyAlignment="1">
      <alignment horizontal="left" wrapText="1"/>
    </xf>
    <xf numFmtId="0" fontId="3" fillId="2" borderId="8" xfId="0" applyFont="1" applyFill="1" applyBorder="1" applyAlignment="1">
      <alignment horizontal="left" wrapText="1"/>
    </xf>
    <xf numFmtId="0" fontId="3" fillId="2" borderId="1" xfId="0" applyFont="1" applyFill="1" applyBorder="1" applyAlignment="1">
      <alignment horizontal="center" vertical="center"/>
    </xf>
    <xf numFmtId="0" fontId="6" fillId="2" borderId="20" xfId="0" applyFont="1" applyFill="1" applyBorder="1" applyAlignment="1">
      <alignment horizontal="center"/>
    </xf>
    <xf numFmtId="0" fontId="6" fillId="2" borderId="21" xfId="0" applyFont="1" applyFill="1" applyBorder="1" applyAlignment="1">
      <alignment horizontal="center"/>
    </xf>
    <xf numFmtId="0" fontId="6" fillId="2" borderId="22" xfId="0" applyFont="1" applyFill="1" applyBorder="1" applyAlignment="1">
      <alignment horizontal="center"/>
    </xf>
    <xf numFmtId="0" fontId="6" fillId="2" borderId="11" xfId="0" applyFont="1" applyFill="1" applyBorder="1" applyAlignment="1">
      <alignment horizontal="center"/>
    </xf>
    <xf numFmtId="0" fontId="6" fillId="2" borderId="26" xfId="0" applyFont="1" applyFill="1" applyBorder="1" applyAlignment="1">
      <alignment horizontal="center"/>
    </xf>
    <xf numFmtId="0" fontId="6" fillId="2" borderId="27" xfId="0" applyFont="1" applyFill="1" applyBorder="1" applyAlignment="1">
      <alignment horizontal="center"/>
    </xf>
    <xf numFmtId="0" fontId="6" fillId="2" borderId="28" xfId="0" applyFont="1" applyFill="1" applyBorder="1" applyAlignment="1">
      <alignment horizontal="center"/>
    </xf>
    <xf numFmtId="0" fontId="6" fillId="2" borderId="29" xfId="0" applyFont="1" applyFill="1" applyBorder="1" applyAlignment="1">
      <alignment horizontal="center"/>
    </xf>
    <xf numFmtId="0" fontId="6" fillId="2" borderId="30" xfId="0" applyFont="1" applyFill="1" applyBorder="1" applyAlignment="1">
      <alignment horizontal="center"/>
    </xf>
    <xf numFmtId="0" fontId="3" fillId="2" borderId="16" xfId="0" applyFont="1" applyFill="1" applyBorder="1" applyAlignment="1">
      <alignment horizont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left"/>
    </xf>
    <xf numFmtId="0" fontId="3" fillId="2" borderId="17" xfId="0" applyFont="1" applyFill="1" applyBorder="1" applyAlignment="1">
      <alignment horizontal="left"/>
    </xf>
    <xf numFmtId="0" fontId="0" fillId="2" borderId="1" xfId="0" applyFill="1" applyBorder="1" applyAlignment="1">
      <alignment horizontal="left" wrapText="1"/>
    </xf>
    <xf numFmtId="0" fontId="3" fillId="2" borderId="26" xfId="0" applyFont="1" applyFill="1" applyBorder="1" applyAlignment="1">
      <alignment horizontal="center"/>
    </xf>
    <xf numFmtId="0" fontId="0" fillId="2" borderId="18" xfId="1" applyNumberFormat="1" applyFont="1" applyFill="1" applyBorder="1" applyAlignment="1">
      <alignment horizontal="center"/>
    </xf>
    <xf numFmtId="0" fontId="3" fillId="2" borderId="27" xfId="0" applyFont="1" applyFill="1" applyBorder="1" applyAlignment="1">
      <alignment horizontal="center"/>
    </xf>
    <xf numFmtId="0" fontId="0" fillId="2" borderId="19" xfId="1" applyNumberFormat="1" applyFont="1" applyFill="1" applyBorder="1" applyAlignment="1">
      <alignment horizontal="center"/>
    </xf>
    <xf numFmtId="0" fontId="6" fillId="2" borderId="36" xfId="0" applyFont="1" applyFill="1" applyBorder="1" applyAlignment="1">
      <alignment horizontal="center"/>
    </xf>
    <xf numFmtId="0" fontId="6" fillId="2" borderId="37" xfId="0" applyFont="1" applyFill="1" applyBorder="1" applyAlignment="1">
      <alignment horizontal="center"/>
    </xf>
    <xf numFmtId="0" fontId="2" fillId="2" borderId="17" xfId="0" applyFont="1" applyFill="1" applyBorder="1" applyAlignment="1">
      <alignment horizontal="left"/>
    </xf>
    <xf numFmtId="0" fontId="2" fillId="2" borderId="18" xfId="0" applyFont="1" applyFill="1" applyBorder="1" applyAlignment="1">
      <alignment horizontal="left"/>
    </xf>
    <xf numFmtId="0" fontId="6" fillId="2" borderId="38" xfId="0" applyFont="1" applyFill="1" applyBorder="1" applyAlignment="1">
      <alignment horizontal="center"/>
    </xf>
    <xf numFmtId="0" fontId="6" fillId="2" borderId="39" xfId="0" applyFont="1" applyFill="1" applyBorder="1" applyAlignment="1">
      <alignment horizontal="center"/>
    </xf>
    <xf numFmtId="0" fontId="0" fillId="2" borderId="51" xfId="0" applyFill="1" applyBorder="1" applyAlignment="1">
      <alignment horizontal="center"/>
    </xf>
    <xf numFmtId="0" fontId="0" fillId="2" borderId="52" xfId="0" applyFill="1" applyBorder="1" applyAlignment="1">
      <alignment horizontal="center"/>
    </xf>
    <xf numFmtId="0" fontId="3" fillId="2" borderId="12" xfId="0" applyFont="1" applyFill="1" applyBorder="1" applyAlignment="1">
      <alignment horizontal="center" wrapText="1"/>
    </xf>
    <xf numFmtId="0" fontId="3" fillId="2" borderId="39" xfId="0" applyFont="1" applyFill="1" applyBorder="1" applyAlignment="1">
      <alignment horizontal="center" wrapText="1"/>
    </xf>
    <xf numFmtId="0" fontId="7" fillId="2" borderId="46" xfId="0" applyFont="1" applyFill="1" applyBorder="1" applyAlignment="1" applyProtection="1">
      <alignment horizontal="left" vertical="top" wrapText="1"/>
      <protection locked="0"/>
    </xf>
    <xf numFmtId="0" fontId="7" fillId="2" borderId="23" xfId="0" applyFont="1" applyFill="1" applyBorder="1" applyAlignment="1" applyProtection="1">
      <alignment horizontal="left" vertical="top" wrapText="1"/>
      <protection locked="0"/>
    </xf>
    <xf numFmtId="0" fontId="7" fillId="2" borderId="24" xfId="0" applyFont="1" applyFill="1" applyBorder="1" applyAlignment="1" applyProtection="1">
      <alignment horizontal="left" vertical="top" wrapText="1"/>
      <protection locked="0"/>
    </xf>
    <xf numFmtId="0" fontId="7" fillId="2" borderId="25" xfId="0" applyFont="1" applyFill="1" applyBorder="1" applyAlignment="1" applyProtection="1">
      <alignment horizontal="left" vertical="top" wrapText="1"/>
      <protection locked="0"/>
    </xf>
    <xf numFmtId="0" fontId="7" fillId="2" borderId="0" xfId="0" applyFont="1" applyFill="1" applyBorder="1" applyAlignment="1" applyProtection="1">
      <alignment horizontal="left" vertical="top" wrapText="1"/>
      <protection locked="0"/>
    </xf>
    <xf numFmtId="0" fontId="7" fillId="2" borderId="47" xfId="0" applyFont="1" applyFill="1" applyBorder="1" applyAlignment="1" applyProtection="1">
      <alignment horizontal="left" vertical="top" wrapText="1"/>
      <protection locked="0"/>
    </xf>
    <xf numFmtId="0" fontId="7" fillId="2" borderId="48" xfId="0" applyFont="1" applyFill="1" applyBorder="1" applyAlignment="1" applyProtection="1">
      <alignment horizontal="left" vertical="top" wrapText="1"/>
      <protection locked="0"/>
    </xf>
    <xf numFmtId="0" fontId="7" fillId="2" borderId="49" xfId="0" applyFont="1" applyFill="1" applyBorder="1" applyAlignment="1" applyProtection="1">
      <alignment horizontal="left" vertical="top" wrapText="1"/>
      <protection locked="0"/>
    </xf>
    <xf numFmtId="0" fontId="7" fillId="2" borderId="50" xfId="0" applyFont="1" applyFill="1" applyBorder="1" applyAlignment="1" applyProtection="1">
      <alignment horizontal="left" vertical="top" wrapText="1"/>
      <protection locked="0"/>
    </xf>
    <xf numFmtId="0" fontId="4" fillId="2" borderId="1" xfId="0" applyFont="1" applyFill="1" applyBorder="1" applyAlignment="1">
      <alignment horizont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5" borderId="7"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6" fillId="2" borderId="1" xfId="0" applyFont="1" applyFill="1" applyBorder="1" applyAlignment="1">
      <alignment horizontal="left" wrapText="1"/>
    </xf>
    <xf numFmtId="0" fontId="7" fillId="2" borderId="40" xfId="0" applyFont="1" applyFill="1" applyBorder="1" applyAlignment="1">
      <alignment horizontal="center" vertical="center"/>
    </xf>
    <xf numFmtId="0" fontId="7" fillId="2" borderId="43" xfId="0" applyFont="1" applyFill="1" applyBorder="1" applyAlignment="1">
      <alignment horizontal="center" vertical="center"/>
    </xf>
    <xf numFmtId="0" fontId="7" fillId="5" borderId="36" xfId="0" applyFont="1" applyFill="1" applyBorder="1" applyAlignment="1">
      <alignment horizontal="center" vertical="center" wrapText="1"/>
    </xf>
    <xf numFmtId="0" fontId="7" fillId="5" borderId="34" xfId="0" applyFont="1" applyFill="1" applyBorder="1" applyAlignment="1">
      <alignment horizontal="center" vertical="center" wrapText="1"/>
    </xf>
    <xf numFmtId="0" fontId="7" fillId="5" borderId="37" xfId="0" applyFont="1" applyFill="1" applyBorder="1" applyAlignment="1">
      <alignment horizontal="center" vertical="center" wrapText="1"/>
    </xf>
    <xf numFmtId="0" fontId="7" fillId="5" borderId="35" xfId="0" applyFont="1" applyFill="1" applyBorder="1" applyAlignment="1">
      <alignment horizontal="center" vertical="center" wrapText="1"/>
    </xf>
    <xf numFmtId="0" fontId="12" fillId="0" borderId="55" xfId="0" applyFont="1" applyBorder="1" applyAlignment="1">
      <alignment horizontal="left" vertical="center" wrapText="1"/>
    </xf>
    <xf numFmtId="0" fontId="12" fillId="0" borderId="57" xfId="0" applyFont="1" applyBorder="1" applyAlignment="1">
      <alignment horizontal="left" vertical="center" wrapText="1"/>
    </xf>
    <xf numFmtId="0" fontId="12" fillId="0" borderId="56" xfId="0" applyFont="1" applyBorder="1" applyAlignment="1">
      <alignment horizontal="left" vertical="center" wrapText="1"/>
    </xf>
    <xf numFmtId="0" fontId="12" fillId="0" borderId="55" xfId="0" applyFont="1" applyBorder="1" applyAlignment="1">
      <alignment horizontal="left" vertical="top" wrapText="1"/>
    </xf>
    <xf numFmtId="0" fontId="12" fillId="0" borderId="57" xfId="0" applyFont="1" applyBorder="1" applyAlignment="1">
      <alignment horizontal="left" vertical="top" wrapText="1"/>
    </xf>
    <xf numFmtId="0" fontId="12" fillId="0" borderId="56" xfId="0" applyFont="1" applyBorder="1" applyAlignment="1">
      <alignment horizontal="left" vertical="top" wrapText="1"/>
    </xf>
    <xf numFmtId="0" fontId="12" fillId="0" borderId="55" xfId="0" applyFont="1" applyBorder="1" applyAlignment="1">
      <alignment vertical="center" wrapText="1"/>
    </xf>
    <xf numFmtId="0" fontId="12" fillId="0" borderId="56" xfId="0" applyFont="1" applyBorder="1" applyAlignment="1">
      <alignment vertical="center" wrapText="1"/>
    </xf>
    <xf numFmtId="0" fontId="0" fillId="0" borderId="1" xfId="0" applyBorder="1" applyAlignment="1" applyProtection="1">
      <alignment horizontal="center" vertical="center" wrapText="1"/>
    </xf>
    <xf numFmtId="0" fontId="0" fillId="0" borderId="0" xfId="0" applyFill="1" applyProtection="1"/>
    <xf numFmtId="0" fontId="0" fillId="0" borderId="0" xfId="0" applyFill="1" applyBorder="1" applyProtection="1"/>
    <xf numFmtId="0" fontId="0" fillId="0" borderId="0" xfId="0" applyFill="1" applyBorder="1" applyAlignment="1" applyProtection="1">
      <alignment horizontal="center" vertical="center" wrapText="1"/>
    </xf>
    <xf numFmtId="0" fontId="0" fillId="0" borderId="0" xfId="0" applyFill="1" applyBorder="1" applyAlignment="1" applyProtection="1">
      <alignment horizontal="center" vertical="center" wrapText="1"/>
    </xf>
  </cellXfs>
  <cellStyles count="4">
    <cellStyle name="Comma" xfId="1" builtinId="3"/>
    <cellStyle name="Currency" xfId="2" builtinId="4"/>
    <cellStyle name="Normal" xfId="0" builtinId="0"/>
    <cellStyle name="Percent" xfId="3"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tabSelected="1" zoomScale="80" zoomScaleNormal="80" workbookViewId="0">
      <selection activeCell="I13" sqref="I13"/>
    </sheetView>
  </sheetViews>
  <sheetFormatPr defaultColWidth="8.77734375" defaultRowHeight="14.4" x14ac:dyDescent="0.3"/>
  <cols>
    <col min="1" max="1" width="23.21875" style="101" customWidth="1"/>
    <col min="2" max="2" width="24.5546875" style="101" customWidth="1"/>
    <col min="3" max="3" width="8.77734375" style="101"/>
    <col min="4" max="4" width="8.77734375" style="101" customWidth="1"/>
    <col min="5" max="5" width="16" style="101" customWidth="1"/>
    <col min="6" max="6" width="3.5546875" style="101" customWidth="1"/>
    <col min="7" max="7" width="10.6640625" style="101" customWidth="1"/>
    <col min="8" max="8" width="16.21875" style="101" customWidth="1"/>
    <col min="9" max="9" width="11.88671875" style="101" customWidth="1"/>
    <col min="10" max="10" width="9.6640625" style="101" customWidth="1"/>
    <col min="11" max="14" width="8.77734375" style="101"/>
    <col min="15" max="15" width="12.77734375" style="101" bestFit="1" customWidth="1"/>
    <col min="16" max="16384" width="8.77734375" style="101"/>
  </cols>
  <sheetData>
    <row r="1" spans="1:14" ht="15.6" x14ac:dyDescent="0.3">
      <c r="A1" s="135" t="s">
        <v>25</v>
      </c>
    </row>
    <row r="3" spans="1:14" ht="38.549999999999997" customHeight="1" x14ac:dyDescent="0.3">
      <c r="A3" s="155" t="s">
        <v>167</v>
      </c>
      <c r="B3" s="155"/>
      <c r="C3" s="155"/>
      <c r="D3" s="155"/>
      <c r="E3" s="155"/>
      <c r="F3" s="155"/>
      <c r="G3" s="155"/>
      <c r="H3" s="155"/>
      <c r="I3" s="155"/>
      <c r="J3" s="155"/>
      <c r="K3" s="155"/>
      <c r="L3" s="155"/>
      <c r="M3" s="155"/>
      <c r="N3" s="155"/>
    </row>
    <row r="4" spans="1:14" ht="22.2" customHeight="1" x14ac:dyDescent="0.3">
      <c r="A4" s="101" t="s">
        <v>161</v>
      </c>
    </row>
    <row r="5" spans="1:14" ht="33.6" customHeight="1" x14ac:dyDescent="0.3">
      <c r="A5" s="163" t="s">
        <v>228</v>
      </c>
      <c r="B5" s="163"/>
      <c r="C5" s="163"/>
      <c r="D5" s="163"/>
      <c r="E5" s="163"/>
      <c r="F5" s="163"/>
      <c r="G5" s="163"/>
      <c r="H5" s="163"/>
      <c r="I5" s="163"/>
      <c r="J5" s="163"/>
      <c r="K5" s="163"/>
      <c r="L5" s="163"/>
    </row>
    <row r="6" spans="1:14" ht="45" customHeight="1" x14ac:dyDescent="0.3">
      <c r="A6" s="163"/>
      <c r="B6" s="163"/>
      <c r="C6" s="163"/>
      <c r="D6" s="163"/>
      <c r="E6" s="163"/>
      <c r="F6" s="163"/>
      <c r="G6" s="163"/>
      <c r="H6" s="163"/>
      <c r="I6" s="163"/>
      <c r="J6" s="163"/>
      <c r="K6" s="163"/>
      <c r="L6" s="163"/>
    </row>
    <row r="7" spans="1:14" ht="22.5" customHeight="1" x14ac:dyDescent="0.3">
      <c r="B7" s="165" t="s">
        <v>19</v>
      </c>
      <c r="C7" s="165"/>
      <c r="D7" s="165"/>
      <c r="E7" s="165"/>
      <c r="H7" s="160" t="s">
        <v>79</v>
      </c>
      <c r="I7" s="160"/>
      <c r="J7" s="160"/>
    </row>
    <row r="8" spans="1:14" ht="43.5" customHeight="1" x14ac:dyDescent="0.3">
      <c r="A8" s="102" t="s">
        <v>24</v>
      </c>
      <c r="B8" s="168" t="s">
        <v>14</v>
      </c>
      <c r="C8" s="169"/>
      <c r="D8" s="171" t="s">
        <v>22</v>
      </c>
      <c r="E8" s="172"/>
      <c r="H8" s="103" t="s">
        <v>80</v>
      </c>
      <c r="I8" s="103" t="s">
        <v>77</v>
      </c>
      <c r="J8" s="166" t="s">
        <v>81</v>
      </c>
      <c r="K8" s="166"/>
    </row>
    <row r="9" spans="1:14" ht="28.8" x14ac:dyDescent="0.3">
      <c r="A9" s="103" t="s">
        <v>15</v>
      </c>
      <c r="B9" s="170">
        <v>365</v>
      </c>
      <c r="C9" s="170"/>
      <c r="D9" s="173">
        <v>817</v>
      </c>
      <c r="E9" s="173"/>
      <c r="H9" s="104">
        <v>2088</v>
      </c>
      <c r="I9" s="104">
        <v>3042</v>
      </c>
      <c r="J9" s="161">
        <v>995</v>
      </c>
      <c r="K9" s="162"/>
    </row>
    <row r="10" spans="1:14" x14ac:dyDescent="0.3">
      <c r="A10" s="102" t="s">
        <v>16</v>
      </c>
      <c r="B10" s="170">
        <v>565</v>
      </c>
      <c r="C10" s="170"/>
      <c r="D10" s="173">
        <v>2841</v>
      </c>
      <c r="E10" s="173"/>
    </row>
    <row r="11" spans="1:14" x14ac:dyDescent="0.3">
      <c r="A11" s="102" t="s">
        <v>17</v>
      </c>
      <c r="B11" s="170">
        <v>895</v>
      </c>
      <c r="C11" s="170"/>
      <c r="D11" s="173">
        <v>599</v>
      </c>
      <c r="E11" s="173"/>
    </row>
    <row r="12" spans="1:14" x14ac:dyDescent="0.3">
      <c r="A12" s="102" t="s">
        <v>18</v>
      </c>
      <c r="B12" s="170">
        <v>1285</v>
      </c>
      <c r="C12" s="170"/>
      <c r="D12" s="173">
        <v>61</v>
      </c>
      <c r="E12" s="173"/>
    </row>
    <row r="13" spans="1:14" ht="14.55" customHeight="1" x14ac:dyDescent="0.3">
      <c r="A13" s="164" t="s">
        <v>44</v>
      </c>
      <c r="B13" s="167" t="s">
        <v>23</v>
      </c>
      <c r="C13" s="167"/>
      <c r="D13" s="167"/>
      <c r="E13" s="167"/>
    </row>
    <row r="14" spans="1:14" x14ac:dyDescent="0.3">
      <c r="A14" s="164"/>
      <c r="B14" s="167"/>
      <c r="C14" s="167"/>
      <c r="D14" s="167"/>
      <c r="E14" s="167"/>
    </row>
    <row r="15" spans="1:14" ht="43.5" customHeight="1" x14ac:dyDescent="0.3">
      <c r="A15" s="164"/>
      <c r="B15" s="167"/>
      <c r="C15" s="167"/>
      <c r="D15" s="167"/>
      <c r="E15" s="167"/>
    </row>
    <row r="16" spans="1:14" x14ac:dyDescent="0.3">
      <c r="J16" s="105"/>
      <c r="K16" s="105"/>
      <c r="L16" s="105"/>
      <c r="M16" s="105"/>
    </row>
    <row r="17" spans="1:15" ht="55.5" customHeight="1" x14ac:dyDescent="0.3">
      <c r="A17" s="155" t="s">
        <v>162</v>
      </c>
      <c r="B17" s="155"/>
      <c r="C17" s="155"/>
      <c r="D17" s="155"/>
      <c r="E17" s="155"/>
      <c r="F17" s="155"/>
      <c r="G17" s="155"/>
      <c r="H17" s="155"/>
      <c r="I17" s="155"/>
      <c r="J17" s="155"/>
      <c r="K17" s="155"/>
      <c r="L17" s="155"/>
      <c r="M17" s="155"/>
      <c r="O17" s="106"/>
    </row>
    <row r="18" spans="1:15" ht="36" customHeight="1" x14ac:dyDescent="0.3">
      <c r="A18" s="155" t="s">
        <v>163</v>
      </c>
      <c r="B18" s="155"/>
      <c r="C18" s="155"/>
      <c r="D18" s="155"/>
      <c r="E18" s="155"/>
      <c r="F18" s="155"/>
      <c r="G18" s="155"/>
      <c r="H18" s="155"/>
      <c r="I18" s="155"/>
      <c r="J18" s="155"/>
      <c r="K18" s="155"/>
      <c r="L18" s="155"/>
      <c r="O18" s="107"/>
    </row>
    <row r="19" spans="1:15" ht="37.950000000000003" customHeight="1" x14ac:dyDescent="0.3">
      <c r="A19" s="155" t="s">
        <v>164</v>
      </c>
      <c r="B19" s="155"/>
      <c r="C19" s="155"/>
      <c r="D19" s="155"/>
      <c r="E19" s="155"/>
      <c r="F19" s="155"/>
      <c r="G19" s="155"/>
      <c r="H19" s="155"/>
      <c r="I19" s="155"/>
      <c r="J19" s="155"/>
      <c r="K19" s="155"/>
      <c r="L19" s="155"/>
      <c r="M19" s="155"/>
      <c r="N19" s="155"/>
    </row>
    <row r="20" spans="1:15" ht="22.95" customHeight="1" x14ac:dyDescent="0.3">
      <c r="A20" s="101" t="s">
        <v>165</v>
      </c>
      <c r="E20" s="106"/>
    </row>
    <row r="21" spans="1:15" ht="24" customHeight="1" x14ac:dyDescent="0.3">
      <c r="A21" s="155" t="s">
        <v>166</v>
      </c>
      <c r="B21" s="155"/>
      <c r="C21" s="155"/>
      <c r="D21" s="155"/>
      <c r="E21" s="155"/>
      <c r="F21" s="155"/>
      <c r="G21" s="155"/>
      <c r="H21" s="155"/>
      <c r="I21" s="155"/>
      <c r="J21" s="155"/>
      <c r="K21" s="155"/>
      <c r="L21" s="155"/>
      <c r="M21" s="155"/>
      <c r="N21" s="155"/>
    </row>
    <row r="22" spans="1:15" x14ac:dyDescent="0.3">
      <c r="A22" s="155"/>
      <c r="B22" s="155"/>
      <c r="C22" s="155"/>
      <c r="D22" s="155"/>
      <c r="E22" s="155"/>
      <c r="F22" s="155"/>
      <c r="G22" s="155"/>
      <c r="H22" s="155"/>
      <c r="I22" s="155"/>
      <c r="J22" s="155"/>
      <c r="K22" s="155"/>
      <c r="L22" s="155"/>
      <c r="M22" s="155"/>
      <c r="N22" s="155"/>
    </row>
    <row r="23" spans="1:15" x14ac:dyDescent="0.3">
      <c r="B23" s="105"/>
      <c r="C23" s="105"/>
      <c r="D23" s="105"/>
      <c r="E23" s="105"/>
      <c r="F23" s="105"/>
    </row>
    <row r="24" spans="1:15" ht="15.6" x14ac:dyDescent="0.3">
      <c r="B24" s="108"/>
      <c r="C24" s="158" t="s">
        <v>9</v>
      </c>
      <c r="D24" s="158"/>
      <c r="E24" s="158"/>
      <c r="F24" s="158"/>
      <c r="G24" s="158"/>
    </row>
    <row r="25" spans="1:15" ht="57.6" x14ac:dyDescent="0.3">
      <c r="B25" s="109" t="s">
        <v>1</v>
      </c>
      <c r="C25" s="159" t="s">
        <v>13</v>
      </c>
      <c r="D25" s="159"/>
      <c r="E25" s="109" t="s">
        <v>10</v>
      </c>
      <c r="F25" s="156" t="s">
        <v>11</v>
      </c>
      <c r="G25" s="156"/>
    </row>
    <row r="26" spans="1:15" ht="28.8" x14ac:dyDescent="0.3">
      <c r="B26" s="110" t="s">
        <v>2</v>
      </c>
      <c r="C26" s="157">
        <v>1</v>
      </c>
      <c r="D26" s="157"/>
      <c r="E26" s="111">
        <v>2</v>
      </c>
      <c r="F26" s="157">
        <v>3</v>
      </c>
      <c r="G26" s="157"/>
    </row>
    <row r="27" spans="1:15" ht="43.2" x14ac:dyDescent="0.3">
      <c r="B27" s="112" t="s">
        <v>3</v>
      </c>
      <c r="C27" s="111">
        <v>1</v>
      </c>
      <c r="D27" s="113" t="s">
        <v>12</v>
      </c>
      <c r="E27" s="111">
        <v>1.25</v>
      </c>
      <c r="F27" s="157">
        <v>1.5</v>
      </c>
      <c r="G27" s="157"/>
    </row>
    <row r="28" spans="1:15" x14ac:dyDescent="0.3">
      <c r="B28" s="112" t="s">
        <v>4</v>
      </c>
      <c r="C28" s="157">
        <v>1.25</v>
      </c>
      <c r="D28" s="157"/>
      <c r="E28" s="111">
        <v>1.5</v>
      </c>
      <c r="F28" s="157">
        <v>2</v>
      </c>
      <c r="G28" s="157"/>
    </row>
    <row r="29" spans="1:15" x14ac:dyDescent="0.3">
      <c r="B29" s="112" t="s">
        <v>5</v>
      </c>
      <c r="C29" s="157">
        <v>1.5</v>
      </c>
      <c r="D29" s="157"/>
      <c r="E29" s="111">
        <v>2</v>
      </c>
      <c r="F29" s="157">
        <v>2.5</v>
      </c>
      <c r="G29" s="157"/>
    </row>
    <row r="30" spans="1:15" x14ac:dyDescent="0.3">
      <c r="B30" s="112" t="s">
        <v>6</v>
      </c>
      <c r="C30" s="157">
        <v>2</v>
      </c>
      <c r="D30" s="157"/>
      <c r="E30" s="111">
        <v>2.5</v>
      </c>
      <c r="F30" s="157">
        <v>2.75</v>
      </c>
      <c r="G30" s="157"/>
    </row>
    <row r="31" spans="1:15" ht="28.8" x14ac:dyDescent="0.3">
      <c r="B31" s="110" t="s">
        <v>7</v>
      </c>
      <c r="C31" s="157">
        <v>2.5</v>
      </c>
      <c r="D31" s="157"/>
      <c r="E31" s="111">
        <v>2.75</v>
      </c>
      <c r="F31" s="157">
        <v>3</v>
      </c>
      <c r="G31" s="157"/>
    </row>
    <row r="32" spans="1:15" x14ac:dyDescent="0.3">
      <c r="B32" s="110" t="s">
        <v>8</v>
      </c>
      <c r="C32" s="157">
        <v>2.75</v>
      </c>
      <c r="D32" s="157"/>
      <c r="E32" s="111">
        <v>3</v>
      </c>
      <c r="F32" s="157">
        <v>3.5</v>
      </c>
      <c r="G32" s="157"/>
    </row>
  </sheetData>
  <sheetProtection algorithmName="SHA-512" hashValue="2GbUTlj0NHh11DixOPoakRuAzGwKFlanqLgca1gk7miRNDsUmSEuJw2o95KEkB/u2FWtsdOw9l/y1xjICzwFNg==" saltValue="3toI9wv6Gt9Yo5X9tPoQWw==" spinCount="100000" sheet="1" objects="1" scenarios="1"/>
  <mergeCells count="38">
    <mergeCell ref="A21:N22"/>
    <mergeCell ref="B8:C8"/>
    <mergeCell ref="B9:C9"/>
    <mergeCell ref="B10:C10"/>
    <mergeCell ref="B11:C11"/>
    <mergeCell ref="B12:C12"/>
    <mergeCell ref="D8:E8"/>
    <mergeCell ref="D9:E9"/>
    <mergeCell ref="D10:E10"/>
    <mergeCell ref="D12:E12"/>
    <mergeCell ref="D11:E11"/>
    <mergeCell ref="A17:M17"/>
    <mergeCell ref="C28:D28"/>
    <mergeCell ref="C29:D29"/>
    <mergeCell ref="C30:D30"/>
    <mergeCell ref="C31:D31"/>
    <mergeCell ref="C32:D32"/>
    <mergeCell ref="F28:G28"/>
    <mergeCell ref="F29:G29"/>
    <mergeCell ref="F30:G30"/>
    <mergeCell ref="F31:G31"/>
    <mergeCell ref="F32:G32"/>
    <mergeCell ref="A3:N3"/>
    <mergeCell ref="F25:G25"/>
    <mergeCell ref="F26:G26"/>
    <mergeCell ref="F27:G27"/>
    <mergeCell ref="C24:G24"/>
    <mergeCell ref="C25:D25"/>
    <mergeCell ref="C26:D26"/>
    <mergeCell ref="H7:J7"/>
    <mergeCell ref="J9:K9"/>
    <mergeCell ref="A5:L6"/>
    <mergeCell ref="A19:N19"/>
    <mergeCell ref="A18:L18"/>
    <mergeCell ref="A13:A15"/>
    <mergeCell ref="B7:E7"/>
    <mergeCell ref="J8:K8"/>
    <mergeCell ref="B13:E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H30"/>
  <sheetViews>
    <sheetView zoomScale="80" zoomScaleNormal="80" workbookViewId="0">
      <selection activeCell="D9" sqref="D9"/>
    </sheetView>
  </sheetViews>
  <sheetFormatPr defaultColWidth="8.77734375" defaultRowHeight="14.4" x14ac:dyDescent="0.3"/>
  <cols>
    <col min="1" max="1" width="24.109375" style="1" bestFit="1" customWidth="1"/>
    <col min="2" max="2" width="14.6640625" style="1" customWidth="1"/>
    <col min="3" max="3" width="17" style="1" customWidth="1"/>
    <col min="4" max="4" width="18.21875" style="1" customWidth="1"/>
    <col min="5" max="5" width="16" style="1" customWidth="1"/>
    <col min="6" max="6" width="17.44140625" style="1" customWidth="1"/>
    <col min="7" max="7" width="20.21875" style="1" customWidth="1"/>
    <col min="8" max="8" width="39.6640625" style="1" customWidth="1"/>
    <col min="9" max="9" width="19" style="1" customWidth="1"/>
    <col min="10" max="10" width="21.33203125" style="1" customWidth="1"/>
    <col min="11" max="16384" width="8.77734375" style="1"/>
  </cols>
  <sheetData>
    <row r="1" spans="1:8" ht="18" x14ac:dyDescent="0.35">
      <c r="A1" s="134" t="s">
        <v>157</v>
      </c>
    </row>
    <row r="4" spans="1:8" ht="34.049999999999997" customHeight="1" x14ac:dyDescent="0.3">
      <c r="A4" s="174" t="s">
        <v>59</v>
      </c>
      <c r="B4" s="174"/>
      <c r="C4" s="174"/>
      <c r="D4" s="174"/>
      <c r="E4" s="174"/>
      <c r="F4" s="174"/>
      <c r="G4" s="174"/>
      <c r="H4" s="174"/>
    </row>
    <row r="6" spans="1:8" x14ac:dyDescent="0.3">
      <c r="B6" s="32"/>
      <c r="D6" s="32"/>
      <c r="E6" s="32"/>
    </row>
    <row r="7" spans="1:8" ht="15.6" x14ac:dyDescent="0.3">
      <c r="A7" s="24" t="s">
        <v>41</v>
      </c>
      <c r="B7" s="100" t="s">
        <v>64</v>
      </c>
      <c r="C7" s="24" t="s">
        <v>65</v>
      </c>
      <c r="D7" s="32"/>
      <c r="E7" s="32"/>
    </row>
    <row r="8" spans="1:8" ht="18" x14ac:dyDescent="0.35">
      <c r="A8" s="2" t="s">
        <v>68</v>
      </c>
      <c r="B8" s="33">
        <f>SUM(C19:E19)</f>
        <v>0</v>
      </c>
      <c r="C8" s="33">
        <f>SUM(F19:G19)</f>
        <v>0</v>
      </c>
      <c r="D8" s="131">
        <f>SUM(B8:C8)</f>
        <v>0</v>
      </c>
      <c r="E8" s="32"/>
    </row>
    <row r="9" spans="1:8" ht="18" x14ac:dyDescent="0.35">
      <c r="A9" s="2" t="s">
        <v>69</v>
      </c>
      <c r="B9" s="33">
        <f>SUM(C28:E28)</f>
        <v>0</v>
      </c>
      <c r="C9" s="33">
        <f>SUM(F28:G28)</f>
        <v>0</v>
      </c>
      <c r="D9" s="131">
        <f>SUM(B9:C9)</f>
        <v>0</v>
      </c>
      <c r="E9" s="32"/>
    </row>
    <row r="10" spans="1:8" x14ac:dyDescent="0.3">
      <c r="B10" s="32"/>
      <c r="D10" s="32"/>
      <c r="E10" s="32"/>
    </row>
    <row r="11" spans="1:8" x14ac:dyDescent="0.3">
      <c r="B11" s="32"/>
      <c r="D11" s="32"/>
      <c r="E11" s="32"/>
    </row>
    <row r="12" spans="1:8" ht="29.4" x14ac:dyDescent="0.35">
      <c r="A12" s="175" t="s">
        <v>151</v>
      </c>
      <c r="B12" s="175"/>
      <c r="C12" s="175"/>
      <c r="D12" s="175"/>
      <c r="E12" s="175"/>
      <c r="F12" s="175"/>
      <c r="G12" s="175"/>
      <c r="H12" s="3" t="s">
        <v>150</v>
      </c>
    </row>
    <row r="13" spans="1:8" ht="15.6" x14ac:dyDescent="0.3">
      <c r="A13" s="25"/>
      <c r="B13" s="25"/>
      <c r="C13" s="178" t="s">
        <v>51</v>
      </c>
      <c r="D13" s="178"/>
      <c r="E13" s="178"/>
      <c r="F13" s="178"/>
      <c r="G13" s="178"/>
      <c r="H13" s="39">
        <f>F19-E19</f>
        <v>0</v>
      </c>
    </row>
    <row r="14" spans="1:8" x14ac:dyDescent="0.3">
      <c r="A14" s="2" t="s">
        <v>24</v>
      </c>
      <c r="B14" s="2" t="s">
        <v>42</v>
      </c>
      <c r="C14" s="2" t="s">
        <v>26</v>
      </c>
      <c r="D14" s="2" t="s">
        <v>27</v>
      </c>
      <c r="E14" s="2" t="s">
        <v>28</v>
      </c>
      <c r="F14" s="2" t="s">
        <v>29</v>
      </c>
      <c r="G14" s="2" t="s">
        <v>30</v>
      </c>
    </row>
    <row r="15" spans="1:8" x14ac:dyDescent="0.3">
      <c r="A15" s="1" t="s">
        <v>15</v>
      </c>
      <c r="B15" s="21">
        <v>817</v>
      </c>
      <c r="C15" s="15">
        <f>$B$15*'Lot 1 IT Services Summary'!C29</f>
        <v>0</v>
      </c>
      <c r="D15" s="15">
        <f>$B$15*'Lot 1 IT Services Summary'!C29</f>
        <v>0</v>
      </c>
      <c r="E15" s="15">
        <f>$B$15*'Lot 1 IT Services Summary'!C29</f>
        <v>0</v>
      </c>
      <c r="F15" s="15">
        <f>$B$15*'Lot 1 IT Services Summary'!D29</f>
        <v>0</v>
      </c>
      <c r="G15" s="15">
        <f>$B$15*'Lot 1 IT Services Summary'!D29</f>
        <v>0</v>
      </c>
    </row>
    <row r="16" spans="1:8" x14ac:dyDescent="0.3">
      <c r="A16" s="1" t="s">
        <v>16</v>
      </c>
      <c r="B16" s="20">
        <v>2841</v>
      </c>
      <c r="C16" s="15">
        <f>$B$16*'Lot 1 IT Services Summary'!E29</f>
        <v>0</v>
      </c>
      <c r="D16" s="15">
        <f>$B$16*'Lot 1 IT Services Summary'!E29</f>
        <v>0</v>
      </c>
      <c r="E16" s="15">
        <f>$B$16*'Lot 1 IT Services Summary'!E29</f>
        <v>0</v>
      </c>
      <c r="F16" s="15">
        <f>$B$16*'Lot 1 IT Services Summary'!F29</f>
        <v>0</v>
      </c>
      <c r="G16" s="15">
        <f>$B$16*'Lot 1 IT Services Summary'!F29</f>
        <v>0</v>
      </c>
    </row>
    <row r="17" spans="1:8" x14ac:dyDescent="0.3">
      <c r="A17" s="1" t="s">
        <v>17</v>
      </c>
      <c r="B17" s="20">
        <v>599</v>
      </c>
      <c r="C17" s="15">
        <f>$B$16*'Lot 1 IT Services Summary'!G29</f>
        <v>0</v>
      </c>
      <c r="D17" s="15">
        <f>$B$16*'Lot 1 IT Services Summary'!G29</f>
        <v>0</v>
      </c>
      <c r="E17" s="15">
        <f>$B$16*'Lot 1 IT Services Summary'!G29</f>
        <v>0</v>
      </c>
      <c r="F17" s="15">
        <f>$B$16*'Lot 1 IT Services Summary'!H29</f>
        <v>0</v>
      </c>
      <c r="G17" s="15">
        <f>$B$16*'Lot 1 IT Services Summary'!H29</f>
        <v>0</v>
      </c>
    </row>
    <row r="18" spans="1:8" x14ac:dyDescent="0.3">
      <c r="A18" s="1" t="s">
        <v>18</v>
      </c>
      <c r="B18" s="20">
        <v>61</v>
      </c>
      <c r="C18" s="15">
        <f>$B$16*'Lot 1 IT Services Summary'!I29</f>
        <v>0</v>
      </c>
      <c r="D18" s="15">
        <f>$B$16*'Lot 1 IT Services Summary'!I29</f>
        <v>0</v>
      </c>
      <c r="E18" s="15">
        <f>$B$16*'Lot 1 IT Services Summary'!I29</f>
        <v>0</v>
      </c>
      <c r="F18" s="15">
        <f>$B$16*'Lot 1 IT Services Summary'!J29</f>
        <v>0</v>
      </c>
      <c r="G18" s="15">
        <f>$B$16*'Lot 1 IT Services Summary'!J29</f>
        <v>0</v>
      </c>
    </row>
    <row r="19" spans="1:8" ht="18" x14ac:dyDescent="0.35">
      <c r="A19" s="2" t="s">
        <v>52</v>
      </c>
      <c r="C19" s="17">
        <f>SUM(C15:C18)</f>
        <v>0</v>
      </c>
      <c r="D19" s="17">
        <f>SUM(D15:D18)</f>
        <v>0</v>
      </c>
      <c r="E19" s="17">
        <f>SUM(E15:E18)</f>
        <v>0</v>
      </c>
      <c r="F19" s="17">
        <f>SUM(F15:F18)</f>
        <v>0</v>
      </c>
      <c r="G19" s="17">
        <f>SUM(G15:G18)</f>
        <v>0</v>
      </c>
    </row>
    <row r="23" spans="1:8" ht="29.4" x14ac:dyDescent="0.35">
      <c r="A23" s="175" t="s">
        <v>69</v>
      </c>
      <c r="B23" s="175"/>
      <c r="C23" s="175"/>
      <c r="D23" s="175"/>
      <c r="E23" s="175"/>
      <c r="F23" s="175"/>
      <c r="G23" s="175"/>
      <c r="H23" s="3" t="s">
        <v>149</v>
      </c>
    </row>
    <row r="24" spans="1:8" ht="15.6" x14ac:dyDescent="0.3">
      <c r="A24" s="176"/>
      <c r="B24" s="177"/>
      <c r="C24" s="178" t="s">
        <v>51</v>
      </c>
      <c r="D24" s="178"/>
      <c r="E24" s="178"/>
      <c r="F24" s="178"/>
      <c r="G24" s="178"/>
      <c r="H24" s="39">
        <f>F28-E28</f>
        <v>0</v>
      </c>
    </row>
    <row r="25" spans="1:8" x14ac:dyDescent="0.3">
      <c r="A25" s="36" t="s">
        <v>45</v>
      </c>
      <c r="B25" s="2" t="s">
        <v>42</v>
      </c>
      <c r="C25" s="2" t="s">
        <v>26</v>
      </c>
      <c r="D25" s="2" t="s">
        <v>27</v>
      </c>
      <c r="E25" s="2" t="s">
        <v>28</v>
      </c>
      <c r="F25" s="2" t="s">
        <v>29</v>
      </c>
      <c r="G25" s="2" t="s">
        <v>30</v>
      </c>
    </row>
    <row r="26" spans="1:8" x14ac:dyDescent="0.3">
      <c r="A26" s="4" t="s">
        <v>77</v>
      </c>
      <c r="B26" s="37">
        <v>3042</v>
      </c>
      <c r="C26" s="15">
        <f>$B$26*'Lot 2 Audit Services Summary'!C24</f>
        <v>0</v>
      </c>
      <c r="D26" s="15">
        <f>$B$26*'Lot 2 Audit Services Summary'!C24</f>
        <v>0</v>
      </c>
      <c r="E26" s="15">
        <f>$B$26*'Lot 2 Audit Services Summary'!C24</f>
        <v>0</v>
      </c>
      <c r="F26" s="15">
        <f>$B$26*'Lot 2 Audit Services Summary'!D24</f>
        <v>0</v>
      </c>
      <c r="G26" s="15">
        <f>$B$26*'Lot 2 Audit Services Summary'!D24</f>
        <v>0</v>
      </c>
    </row>
    <row r="27" spans="1:8" x14ac:dyDescent="0.3">
      <c r="A27" s="4" t="s">
        <v>78</v>
      </c>
      <c r="B27" s="37">
        <v>2088</v>
      </c>
      <c r="C27" s="35"/>
      <c r="D27" s="35"/>
      <c r="E27" s="35"/>
      <c r="F27" s="35"/>
      <c r="G27" s="35"/>
    </row>
    <row r="28" spans="1:8" ht="18" x14ac:dyDescent="0.35">
      <c r="A28" s="2" t="s">
        <v>52</v>
      </c>
      <c r="C28" s="17">
        <f>SUM(C26:C27)</f>
        <v>0</v>
      </c>
      <c r="D28" s="17">
        <f>SUM(D26:D27)</f>
        <v>0</v>
      </c>
      <c r="E28" s="17">
        <f>SUM(E26:E27)</f>
        <v>0</v>
      </c>
      <c r="F28" s="17">
        <f>SUM(F26:F27)</f>
        <v>0</v>
      </c>
      <c r="G28" s="17">
        <f>SUM(G26:G27)</f>
        <v>0</v>
      </c>
    </row>
    <row r="29" spans="1:8" x14ac:dyDescent="0.3">
      <c r="E29" s="32"/>
    </row>
    <row r="30" spans="1:8" x14ac:dyDescent="0.3">
      <c r="D30" s="32"/>
      <c r="E30" s="32"/>
    </row>
  </sheetData>
  <sheetProtection algorithmName="SHA-512" hashValue="NkfoKhj7s7FwOI1Wx8etPvDkLo7Bt3Th7EHX6lu0obtFaF7j9irZidDLcLp6iwsvjRC2lX1kTRLufBdd8aWuxA==" saltValue="i6b3vYzpcxekc3pVL0s7cg==" spinCount="100000" sheet="1" objects="1" scenarios="1"/>
  <mergeCells count="6">
    <mergeCell ref="A4:H4"/>
    <mergeCell ref="A23:G23"/>
    <mergeCell ref="A24:B24"/>
    <mergeCell ref="C24:G24"/>
    <mergeCell ref="C13:G13"/>
    <mergeCell ref="A12:G1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2:G33"/>
  <sheetViews>
    <sheetView workbookViewId="0">
      <selection activeCell="E22" sqref="E22"/>
    </sheetView>
  </sheetViews>
  <sheetFormatPr defaultColWidth="8.77734375" defaultRowHeight="14.4" x14ac:dyDescent="0.3"/>
  <cols>
    <col min="1" max="1" width="25.88671875" style="1" customWidth="1"/>
    <col min="2" max="2" width="14.21875" style="1" customWidth="1"/>
    <col min="3" max="3" width="11" style="1" bestFit="1" customWidth="1"/>
    <col min="4" max="5" width="13" style="1" bestFit="1" customWidth="1"/>
    <col min="6" max="6" width="10" style="1" bestFit="1" customWidth="1"/>
    <col min="7" max="7" width="10.21875" style="1" customWidth="1"/>
    <col min="8" max="9" width="8.77734375" style="1"/>
    <col min="10" max="10" width="9.33203125" style="1" bestFit="1" customWidth="1"/>
    <col min="11" max="16384" width="8.77734375" style="1"/>
  </cols>
  <sheetData>
    <row r="2" spans="1:7" x14ac:dyDescent="0.3">
      <c r="A2" s="2" t="s">
        <v>67</v>
      </c>
      <c r="B2" s="2"/>
      <c r="D2" s="1" t="s">
        <v>106</v>
      </c>
    </row>
    <row r="3" spans="1:7" x14ac:dyDescent="0.3">
      <c r="A3" s="2" t="s">
        <v>68</v>
      </c>
      <c r="B3" s="15">
        <f>'Lot 1 IT Services Data Entry'!C17</f>
        <v>0</v>
      </c>
    </row>
    <row r="4" spans="1:7" x14ac:dyDescent="0.3">
      <c r="A4" s="2" t="s">
        <v>69</v>
      </c>
      <c r="B4" s="15">
        <f>'Lot 2 Audit Services Data Entry'!C16</f>
        <v>0</v>
      </c>
    </row>
    <row r="5" spans="1:7" x14ac:dyDescent="0.3">
      <c r="A5" s="2"/>
      <c r="B5" s="33">
        <f>SUM(B3:B4)</f>
        <v>0</v>
      </c>
    </row>
    <row r="6" spans="1:7" x14ac:dyDescent="0.3">
      <c r="A6" s="9"/>
      <c r="B6" s="47"/>
    </row>
    <row r="7" spans="1:7" x14ac:dyDescent="0.3">
      <c r="A7" s="1" t="s">
        <v>86</v>
      </c>
    </row>
    <row r="8" spans="1:7" x14ac:dyDescent="0.3">
      <c r="A8" s="1" t="s">
        <v>87</v>
      </c>
      <c r="B8" s="48">
        <f>'Lot 1 IT Services Data Entry'!C17</f>
        <v>0</v>
      </c>
    </row>
    <row r="9" spans="1:7" x14ac:dyDescent="0.3">
      <c r="G9" s="1" t="s">
        <v>89</v>
      </c>
    </row>
    <row r="10" spans="1:7" ht="15.6" x14ac:dyDescent="0.3">
      <c r="A10" s="1" t="s">
        <v>74</v>
      </c>
      <c r="C10" s="42">
        <f>_xlfn.IFS(C11&gt;=B8,100%,C11&lt;B8,C11/B8)</f>
        <v>1</v>
      </c>
      <c r="D10" s="42" t="str">
        <f>_xlfn.IFS(C10=100%,"Not Applicable",D11&gt;=B8,100%,D11&lt;B8,D11/B8)</f>
        <v>Not Applicable</v>
      </c>
      <c r="E10" s="43" t="str">
        <f>_xlfn.IFS(D10="Not Applicable","Not Applicable",D10=100%,"Not Applicable",(SUM(E13:E19)+D11)&gt;=B8,100%,(SUM(E13:E19)+D11)&lt;B8,"Not Viable")</f>
        <v>Not Applicable</v>
      </c>
      <c r="G10" s="24" t="str">
        <f>_xlfn.IFS(B8&lt;=C11,"Year 1",B8&lt;=D11,"Year 2",B8&lt;=E11,"Year 3",B8&gt;E11,"Not Viable")</f>
        <v>Year 1</v>
      </c>
    </row>
    <row r="11" spans="1:7" x14ac:dyDescent="0.3">
      <c r="A11" s="1" t="s">
        <v>84</v>
      </c>
      <c r="C11" s="44">
        <f>SUM(C13:C19)</f>
        <v>0</v>
      </c>
      <c r="D11" s="44">
        <f>IF(C11&gt;B8,0,SUM(D13:D19)+C11)</f>
        <v>0</v>
      </c>
      <c r="E11" s="45" t="e">
        <f>_xlfn.IFS(C11&gt;B8,0,D11&gt;B8,0,(SUM(E13:E19)+D11)&gt;B8,SUM(E13:E19)+D11,(SUM(E13:E19)+D11)&lt;B8,"Not Viable")</f>
        <v>#N/A</v>
      </c>
    </row>
    <row r="12" spans="1:7" x14ac:dyDescent="0.3">
      <c r="A12" s="2" t="s">
        <v>72</v>
      </c>
      <c r="B12" s="2" t="s">
        <v>42</v>
      </c>
      <c r="C12" s="2" t="s">
        <v>26</v>
      </c>
      <c r="D12" s="2" t="s">
        <v>27</v>
      </c>
      <c r="E12" s="2" t="s">
        <v>28</v>
      </c>
    </row>
    <row r="13" spans="1:7" x14ac:dyDescent="0.3">
      <c r="A13" s="2" t="s">
        <v>60</v>
      </c>
      <c r="B13" s="5">
        <v>817</v>
      </c>
      <c r="C13" s="46">
        <f>$B$13*'Lot 1 IT Services Summary'!C18</f>
        <v>0</v>
      </c>
      <c r="D13" s="46">
        <f>$B$13*'Lot 1 IT Services Summary'!C18</f>
        <v>0</v>
      </c>
      <c r="E13" s="46">
        <f>$B$13*'Lot 1 IT Services Summary'!C18</f>
        <v>0</v>
      </c>
    </row>
    <row r="14" spans="1:7" x14ac:dyDescent="0.3">
      <c r="A14" s="2" t="s">
        <v>61</v>
      </c>
      <c r="B14" s="5">
        <v>2841</v>
      </c>
      <c r="C14" s="46">
        <f>$B$14*'Lot 1 IT Services Summary'!E18</f>
        <v>0</v>
      </c>
      <c r="D14" s="46">
        <f>$B$14*'Lot 1 IT Services Summary'!E18</f>
        <v>0</v>
      </c>
      <c r="E14" s="46">
        <f>$B$14*'Lot 1 IT Services Summary'!E18</f>
        <v>0</v>
      </c>
    </row>
    <row r="15" spans="1:7" x14ac:dyDescent="0.3">
      <c r="A15" s="2" t="s">
        <v>62</v>
      </c>
      <c r="B15" s="5">
        <v>599</v>
      </c>
      <c r="C15" s="46">
        <f>$B$15*'Lot 1 IT Services Summary'!G18</f>
        <v>0</v>
      </c>
      <c r="D15" s="46">
        <f>$B$15*'Lot 1 IT Services Summary'!G18</f>
        <v>0</v>
      </c>
      <c r="E15" s="46">
        <f>$B$15*'Lot 1 IT Services Summary'!G18</f>
        <v>0</v>
      </c>
    </row>
    <row r="16" spans="1:7" x14ac:dyDescent="0.3">
      <c r="A16" s="2" t="s">
        <v>63</v>
      </c>
      <c r="B16" s="5">
        <v>61</v>
      </c>
      <c r="C16" s="46">
        <f>$B$16*'Lot 1 IT Services Summary'!I18</f>
        <v>0</v>
      </c>
      <c r="D16" s="46">
        <f>$B$16*'Lot 1 IT Services Summary'!I18</f>
        <v>0</v>
      </c>
      <c r="E16" s="46">
        <f>$B$16*'Lot 1 IT Services Summary'!I18</f>
        <v>0</v>
      </c>
    </row>
    <row r="17" spans="1:7" x14ac:dyDescent="0.3">
      <c r="A17" s="2" t="s">
        <v>20</v>
      </c>
      <c r="B17" s="5">
        <v>112</v>
      </c>
      <c r="C17" s="46"/>
      <c r="D17" s="46"/>
      <c r="E17" s="46"/>
    </row>
    <row r="18" spans="1:7" x14ac:dyDescent="0.3">
      <c r="A18" s="2" t="s">
        <v>76</v>
      </c>
      <c r="B18" s="5">
        <v>1</v>
      </c>
      <c r="C18" s="46"/>
      <c r="D18" s="46"/>
      <c r="E18" s="46"/>
    </row>
    <row r="19" spans="1:7" x14ac:dyDescent="0.3">
      <c r="A19" s="2" t="s">
        <v>21</v>
      </c>
      <c r="B19" s="5">
        <v>1</v>
      </c>
      <c r="C19" s="46"/>
      <c r="D19" s="46"/>
      <c r="E19" s="46"/>
    </row>
    <row r="20" spans="1:7" x14ac:dyDescent="0.3">
      <c r="A20" s="1" t="s">
        <v>73</v>
      </c>
      <c r="C20" s="46"/>
      <c r="D20" s="46"/>
      <c r="E20" s="46"/>
    </row>
    <row r="21" spans="1:7" x14ac:dyDescent="0.3">
      <c r="B21" s="53" t="s">
        <v>96</v>
      </c>
      <c r="C21" s="41">
        <f>B8-C20</f>
        <v>0</v>
      </c>
      <c r="D21" s="41">
        <f>C21-D20</f>
        <v>0</v>
      </c>
      <c r="E21" s="32" t="e">
        <f>_xlfn.IFS(D21&lt;0,(-E20),D21&gt;0,(D21-E20))</f>
        <v>#N/A</v>
      </c>
    </row>
    <row r="22" spans="1:7" x14ac:dyDescent="0.3">
      <c r="B22" s="53" t="s">
        <v>96</v>
      </c>
      <c r="C22" s="41" t="e">
        <f>_xlfn.IFS(C21&lt;0,(-C21),C21&gt;0,(0))</f>
        <v>#N/A</v>
      </c>
      <c r="D22" s="41">
        <f>_xlfn.IFS(C21&lt;=0,D20,C21&gt;D20,(C21-D20),D20&gt;C21,(D20-C21))</f>
        <v>0</v>
      </c>
      <c r="E22" s="32">
        <f>_xlfn.IFS(D21&lt;=0,E20,D21&gt;E20,(D21-E20),E20&gt;D21,(E20-D21))</f>
        <v>0</v>
      </c>
    </row>
    <row r="23" spans="1:7" x14ac:dyDescent="0.3">
      <c r="A23" s="1" t="s">
        <v>88</v>
      </c>
    </row>
    <row r="24" spans="1:7" x14ac:dyDescent="0.3">
      <c r="A24" s="1" t="s">
        <v>87</v>
      </c>
      <c r="B24" s="48">
        <f>'Lot 2 Audit Services Data Entry'!C16</f>
        <v>0</v>
      </c>
    </row>
    <row r="25" spans="1:7" x14ac:dyDescent="0.3">
      <c r="G25" s="1" t="s">
        <v>90</v>
      </c>
    </row>
    <row r="26" spans="1:7" ht="15.6" x14ac:dyDescent="0.3">
      <c r="A26" s="1" t="s">
        <v>74</v>
      </c>
      <c r="C26" s="42">
        <f>_xlfn.IFS(C27&gt;=B24,100%,C27&lt;B24,C27/B24)</f>
        <v>1</v>
      </c>
      <c r="D26" s="42" t="str">
        <f>_xlfn.IFS(C26=100%,"Not Applicable",D27&gt;=B24,100%,D27&lt;B24,D27/B24)</f>
        <v>Not Applicable</v>
      </c>
      <c r="E26" s="43" t="str">
        <f>_xlfn.IFS(D26="Not Applicable","Not Applicable",D26=100%,"Not Applicable",(SUM(E29:E29)+D27)&gt;=B24,100%,(SUM(E29:E29)+D27)&lt;B24,"Not Viable")</f>
        <v>Not Applicable</v>
      </c>
      <c r="G26" s="24" t="str">
        <f>_xlfn.IFS(B24&lt;=C27,"Year 1",B24&lt;=D27,"Year 2",B24&lt;=E27,"Year 3",B24&gt;E27,"Not Viable")</f>
        <v>Year 1</v>
      </c>
    </row>
    <row r="27" spans="1:7" x14ac:dyDescent="0.3">
      <c r="A27" s="1" t="s">
        <v>84</v>
      </c>
      <c r="C27" s="44">
        <f>SUM(C29:C29)</f>
        <v>0</v>
      </c>
      <c r="D27" s="44">
        <f>IF(C27&gt;B24,0,SUM(D29:D29)+C27)</f>
        <v>0</v>
      </c>
      <c r="E27" s="45" t="e">
        <f>_xlfn.IFS(C27&gt;B24,0,D27&gt;B24,0,(SUM(E29:E29)+D27)&gt;B21,SUM(E29:E29)+D27,(SUM(E29:E29)+D27)&lt;B24,"Not Viable")</f>
        <v>#N/A</v>
      </c>
    </row>
    <row r="28" spans="1:7" x14ac:dyDescent="0.3">
      <c r="A28" s="2" t="s">
        <v>72</v>
      </c>
      <c r="B28" s="2" t="s">
        <v>42</v>
      </c>
      <c r="C28" s="2" t="s">
        <v>26</v>
      </c>
      <c r="D28" s="2" t="s">
        <v>27</v>
      </c>
      <c r="E28" s="2" t="s">
        <v>28</v>
      </c>
    </row>
    <row r="29" spans="1:7" x14ac:dyDescent="0.3">
      <c r="A29" s="2" t="s">
        <v>75</v>
      </c>
      <c r="B29" s="5">
        <v>3042</v>
      </c>
      <c r="C29" s="46">
        <f>$B$29*'Lot 2 Audit Services Data Entry'!$C$29</f>
        <v>0</v>
      </c>
      <c r="D29" s="46">
        <f>$B$29*'Lot 2 Audit Services Data Entry'!$C$29</f>
        <v>0</v>
      </c>
      <c r="E29" s="46">
        <f>$B$29*'Lot 2 Audit Services Data Entry'!$C$29</f>
        <v>0</v>
      </c>
    </row>
    <row r="30" spans="1:7" x14ac:dyDescent="0.3">
      <c r="A30" s="1" t="s">
        <v>73</v>
      </c>
      <c r="C30" s="46">
        <f>SUM(C29:C29)</f>
        <v>0</v>
      </c>
      <c r="D30" s="46">
        <f>SUM(D29:D29)</f>
        <v>0</v>
      </c>
      <c r="E30" s="46">
        <f>SUM(E29:E29)</f>
        <v>0</v>
      </c>
    </row>
    <row r="31" spans="1:7" x14ac:dyDescent="0.3">
      <c r="B31" s="53" t="s">
        <v>96</v>
      </c>
      <c r="C31" s="41">
        <f>B24-C30</f>
        <v>0</v>
      </c>
      <c r="D31" s="41">
        <f>C31-D30</f>
        <v>0</v>
      </c>
      <c r="E31" s="41" t="e">
        <f>_xlfn.IFS(D31&lt;0,-E30,D31&gt;0,D31-E30)</f>
        <v>#N/A</v>
      </c>
    </row>
    <row r="32" spans="1:7" x14ac:dyDescent="0.3">
      <c r="B32" s="53" t="s">
        <v>96</v>
      </c>
      <c r="C32" s="41" t="e">
        <f>_xlfn.IFS(C31&lt;0,(-C31),C31&gt;0,(0))</f>
        <v>#N/A</v>
      </c>
      <c r="D32" s="41">
        <f>_xlfn.IFS(C31&lt;=0,D30,C31&gt;D30,(C31-D30),D30&gt;C31,(D30-C31))</f>
        <v>0</v>
      </c>
      <c r="E32" s="41">
        <f>_xlfn.IFS(D31&lt;=0,E30,D31&gt;E30,(D31-E30),E30&gt;D31,(E30-D31))</f>
        <v>0</v>
      </c>
    </row>
    <row r="33" spans="4:4" x14ac:dyDescent="0.3">
      <c r="D33" s="4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5"/>
  <sheetViews>
    <sheetView zoomScale="80" zoomScaleNormal="80" workbookViewId="0">
      <selection activeCell="N26" sqref="N26"/>
    </sheetView>
  </sheetViews>
  <sheetFormatPr defaultColWidth="8.77734375" defaultRowHeight="14.4" x14ac:dyDescent="0.3"/>
  <cols>
    <col min="1" max="1" width="4.88671875" style="1" customWidth="1"/>
    <col min="2" max="2" width="39" style="1" customWidth="1"/>
    <col min="3" max="3" width="16.6640625" style="1" customWidth="1"/>
    <col min="4" max="4" width="15.88671875" style="1" customWidth="1"/>
    <col min="5" max="5" width="13.21875" style="1" customWidth="1"/>
    <col min="6" max="6" width="12.44140625" style="1" customWidth="1"/>
    <col min="7" max="7" width="16.77734375" style="1" customWidth="1"/>
    <col min="8" max="8" width="11.21875" style="1" customWidth="1"/>
    <col min="9" max="9" width="12.77734375" style="1" customWidth="1"/>
    <col min="10" max="10" width="10.88671875" style="1" customWidth="1"/>
    <col min="11" max="11" width="12.88671875" style="1" customWidth="1"/>
    <col min="12" max="12" width="18.33203125" style="1" customWidth="1"/>
    <col min="13" max="13" width="12.109375" style="1" customWidth="1"/>
    <col min="14" max="14" width="13.33203125" style="1" customWidth="1"/>
    <col min="15" max="15" width="11.109375" style="1" bestFit="1" customWidth="1"/>
    <col min="16" max="16" width="12.21875" style="1" customWidth="1"/>
    <col min="17" max="16384" width="8.77734375" style="1"/>
  </cols>
  <sheetData>
    <row r="1" spans="1:13" ht="18" x14ac:dyDescent="0.35">
      <c r="B1" s="134" t="s">
        <v>159</v>
      </c>
    </row>
    <row r="3" spans="1:13" ht="26.55" customHeight="1" x14ac:dyDescent="0.4">
      <c r="B3" s="179" t="s">
        <v>43</v>
      </c>
      <c r="C3" s="179"/>
      <c r="D3" s="179"/>
      <c r="E3" s="179"/>
      <c r="F3" s="179"/>
      <c r="G3" s="179"/>
    </row>
    <row r="4" spans="1:13" ht="21" customHeight="1" x14ac:dyDescent="0.35">
      <c r="B4" s="180" t="s">
        <v>105</v>
      </c>
      <c r="C4" s="180"/>
      <c r="D4" s="180"/>
      <c r="E4" s="180"/>
      <c r="F4" s="180"/>
      <c r="G4" s="180"/>
      <c r="H4" s="180"/>
      <c r="I4" s="180"/>
      <c r="J4" s="180"/>
      <c r="K4" s="180"/>
      <c r="L4" s="180"/>
      <c r="M4" s="23"/>
    </row>
    <row r="5" spans="1:13" ht="14.55" customHeight="1" x14ac:dyDescent="0.35">
      <c r="A5" s="22"/>
      <c r="B5" s="180"/>
      <c r="C5" s="180"/>
      <c r="D5" s="180"/>
      <c r="E5" s="180"/>
      <c r="F5" s="180"/>
      <c r="G5" s="180"/>
      <c r="H5" s="180"/>
      <c r="I5" s="180"/>
      <c r="J5" s="180"/>
      <c r="K5" s="180"/>
      <c r="L5" s="180"/>
    </row>
    <row r="6" spans="1:13" ht="22.5" customHeight="1" x14ac:dyDescent="0.35">
      <c r="A6" s="22"/>
      <c r="B6" s="180"/>
      <c r="C6" s="180"/>
      <c r="D6" s="180"/>
      <c r="E6" s="180"/>
      <c r="F6" s="180"/>
      <c r="G6" s="180"/>
      <c r="H6" s="180"/>
      <c r="I6" s="180"/>
      <c r="J6" s="180"/>
      <c r="K6" s="180"/>
      <c r="L6" s="180"/>
      <c r="M6" s="23"/>
    </row>
    <row r="7" spans="1:13" ht="18.600000000000001" thickBot="1" x14ac:dyDescent="0.4">
      <c r="A7" s="10"/>
      <c r="B7" s="10"/>
      <c r="C7" s="10"/>
      <c r="D7" s="10"/>
      <c r="E7" s="10"/>
      <c r="F7" s="10"/>
      <c r="G7" s="10"/>
      <c r="H7" s="10"/>
      <c r="I7" s="10"/>
      <c r="J7" s="10"/>
    </row>
    <row r="8" spans="1:13" ht="37.049999999999997" customHeight="1" x14ac:dyDescent="0.35">
      <c r="A8" s="10"/>
      <c r="B8" s="181" t="s">
        <v>104</v>
      </c>
      <c r="C8" s="181"/>
      <c r="D8" s="16"/>
      <c r="E8" s="191" t="s">
        <v>155</v>
      </c>
      <c r="F8" s="192"/>
      <c r="G8" s="192"/>
      <c r="H8" s="192"/>
      <c r="I8" s="192"/>
      <c r="J8" s="192"/>
      <c r="K8" s="192"/>
      <c r="L8" s="192"/>
      <c r="M8" s="193"/>
    </row>
    <row r="9" spans="1:13" ht="18" x14ac:dyDescent="0.35">
      <c r="A9" s="10"/>
      <c r="B9" s="12" t="s">
        <v>46</v>
      </c>
      <c r="C9" s="115">
        <v>0</v>
      </c>
      <c r="D9" s="10"/>
      <c r="E9" s="194"/>
      <c r="F9" s="195"/>
      <c r="G9" s="195"/>
      <c r="H9" s="195"/>
      <c r="I9" s="195"/>
      <c r="J9" s="195"/>
      <c r="K9" s="195"/>
      <c r="L9" s="195"/>
      <c r="M9" s="196"/>
    </row>
    <row r="10" spans="1:13" ht="18" x14ac:dyDescent="0.35">
      <c r="A10" s="10"/>
      <c r="B10" s="12" t="s">
        <v>47</v>
      </c>
      <c r="C10" s="115">
        <v>0</v>
      </c>
      <c r="D10" s="10"/>
      <c r="E10" s="194"/>
      <c r="F10" s="195"/>
      <c r="G10" s="195"/>
      <c r="H10" s="195"/>
      <c r="I10" s="195"/>
      <c r="J10" s="195"/>
      <c r="K10" s="195"/>
      <c r="L10" s="195"/>
      <c r="M10" s="196"/>
    </row>
    <row r="11" spans="1:13" ht="18" x14ac:dyDescent="0.35">
      <c r="A11" s="10"/>
      <c r="B11" s="12" t="s">
        <v>48</v>
      </c>
      <c r="C11" s="115">
        <v>0</v>
      </c>
      <c r="D11" s="10"/>
      <c r="E11" s="194"/>
      <c r="F11" s="195"/>
      <c r="G11" s="195"/>
      <c r="H11" s="195"/>
      <c r="I11" s="195"/>
      <c r="J11" s="195"/>
      <c r="K11" s="195"/>
      <c r="L11" s="195"/>
      <c r="M11" s="196"/>
    </row>
    <row r="12" spans="1:13" ht="18" x14ac:dyDescent="0.35">
      <c r="A12" s="10"/>
      <c r="B12" s="12" t="s">
        <v>49</v>
      </c>
      <c r="C12" s="115">
        <v>0</v>
      </c>
      <c r="D12" s="10"/>
      <c r="E12" s="194"/>
      <c r="F12" s="195"/>
      <c r="G12" s="195"/>
      <c r="H12" s="195"/>
      <c r="I12" s="195"/>
      <c r="J12" s="195"/>
      <c r="K12" s="195"/>
      <c r="L12" s="195"/>
      <c r="M12" s="196"/>
    </row>
    <row r="13" spans="1:13" ht="15.6" x14ac:dyDescent="0.3">
      <c r="B13" s="13" t="s">
        <v>102</v>
      </c>
      <c r="C13" s="116">
        <v>0</v>
      </c>
      <c r="E13" s="194"/>
      <c r="F13" s="195"/>
      <c r="G13" s="195"/>
      <c r="H13" s="195"/>
      <c r="I13" s="195"/>
      <c r="J13" s="195"/>
      <c r="K13" s="195"/>
      <c r="L13" s="195"/>
      <c r="M13" s="196"/>
    </row>
    <row r="14" spans="1:13" ht="15.6" x14ac:dyDescent="0.3">
      <c r="B14" s="13" t="s">
        <v>101</v>
      </c>
      <c r="C14" s="116">
        <v>0</v>
      </c>
      <c r="E14" s="194"/>
      <c r="F14" s="195"/>
      <c r="G14" s="195"/>
      <c r="H14" s="195"/>
      <c r="I14" s="195"/>
      <c r="J14" s="195"/>
      <c r="K14" s="195"/>
      <c r="L14" s="195"/>
      <c r="M14" s="196"/>
    </row>
    <row r="15" spans="1:13" ht="15.6" x14ac:dyDescent="0.3">
      <c r="B15" s="13" t="s">
        <v>103</v>
      </c>
      <c r="C15" s="116">
        <v>0</v>
      </c>
      <c r="E15" s="194"/>
      <c r="F15" s="195"/>
      <c r="G15" s="195"/>
      <c r="H15" s="195"/>
      <c r="I15" s="195"/>
      <c r="J15" s="195"/>
      <c r="K15" s="195"/>
      <c r="L15" s="195"/>
      <c r="M15" s="196"/>
    </row>
    <row r="16" spans="1:13" x14ac:dyDescent="0.3">
      <c r="B16" s="117" t="s">
        <v>95</v>
      </c>
      <c r="C16" s="116">
        <v>0</v>
      </c>
      <c r="E16" s="194"/>
      <c r="F16" s="195"/>
      <c r="G16" s="195"/>
      <c r="H16" s="195"/>
      <c r="I16" s="195"/>
      <c r="J16" s="195"/>
      <c r="K16" s="195"/>
      <c r="L16" s="195"/>
      <c r="M16" s="196"/>
    </row>
    <row r="17" spans="1:17" ht="16.2" thickBot="1" x14ac:dyDescent="0.35">
      <c r="B17" s="14"/>
      <c r="C17" s="51">
        <f>SUM(C9:C16)</f>
        <v>0</v>
      </c>
      <c r="E17" s="197"/>
      <c r="F17" s="198"/>
      <c r="G17" s="198"/>
      <c r="H17" s="198"/>
      <c r="I17" s="198"/>
      <c r="J17" s="198"/>
      <c r="K17" s="198"/>
      <c r="L17" s="198"/>
      <c r="M17" s="199"/>
    </row>
    <row r="19" spans="1:17" x14ac:dyDescent="0.3">
      <c r="A19" s="18"/>
      <c r="B19" s="19"/>
      <c r="J19" s="11"/>
      <c r="K19" s="11"/>
    </row>
    <row r="21" spans="1:17" ht="14.55" customHeight="1" x14ac:dyDescent="0.3">
      <c r="B21" s="182" t="s">
        <v>139</v>
      </c>
      <c r="C21" s="182"/>
      <c r="D21" s="182"/>
      <c r="E21" s="182"/>
      <c r="F21" s="182"/>
      <c r="G21" s="182"/>
      <c r="H21" s="182"/>
      <c r="I21" s="182"/>
      <c r="J21" s="182"/>
      <c r="K21" s="182"/>
      <c r="L21" s="182"/>
      <c r="M21" s="52"/>
      <c r="N21" s="52"/>
    </row>
    <row r="22" spans="1:17" ht="14.55" customHeight="1" x14ac:dyDescent="0.3">
      <c r="B22" s="182"/>
      <c r="C22" s="182"/>
      <c r="D22" s="182"/>
      <c r="E22" s="182"/>
      <c r="F22" s="182"/>
      <c r="G22" s="182"/>
      <c r="H22" s="182"/>
      <c r="I22" s="182"/>
      <c r="J22" s="182"/>
      <c r="K22" s="182"/>
      <c r="L22" s="182"/>
      <c r="M22" s="52"/>
      <c r="N22" s="52"/>
    </row>
    <row r="24" spans="1:17" ht="18" x14ac:dyDescent="0.35">
      <c r="B24" s="186" t="s">
        <v>92</v>
      </c>
      <c r="C24" s="187"/>
      <c r="D24" s="187"/>
      <c r="E24" s="187"/>
      <c r="F24" s="187"/>
      <c r="G24" s="187"/>
      <c r="H24" s="187"/>
      <c r="I24" s="187"/>
      <c r="J24" s="187"/>
      <c r="K24" s="187"/>
      <c r="L24" s="188"/>
    </row>
    <row r="25" spans="1:17" ht="14.55" customHeight="1" x14ac:dyDescent="0.3">
      <c r="B25" s="183" t="s">
        <v>125</v>
      </c>
      <c r="C25" s="211" t="s">
        <v>130</v>
      </c>
      <c r="D25" s="211" t="s">
        <v>131</v>
      </c>
      <c r="E25" s="184" t="s">
        <v>60</v>
      </c>
      <c r="F25" s="185"/>
      <c r="G25" s="184" t="s">
        <v>61</v>
      </c>
      <c r="H25" s="185"/>
      <c r="I25" s="184" t="s">
        <v>62</v>
      </c>
      <c r="J25" s="185"/>
      <c r="K25" s="184" t="s">
        <v>63</v>
      </c>
      <c r="L25" s="185"/>
    </row>
    <row r="26" spans="1:17" x14ac:dyDescent="0.3">
      <c r="B26" s="183"/>
      <c r="C26" s="212"/>
      <c r="D26" s="212"/>
      <c r="E26" s="40" t="s">
        <v>64</v>
      </c>
      <c r="F26" s="40" t="s">
        <v>65</v>
      </c>
      <c r="G26" s="40" t="s">
        <v>64</v>
      </c>
      <c r="H26" s="40" t="s">
        <v>65</v>
      </c>
      <c r="I26" s="40" t="s">
        <v>64</v>
      </c>
      <c r="J26" s="40" t="s">
        <v>65</v>
      </c>
      <c r="K26" s="40" t="s">
        <v>64</v>
      </c>
      <c r="L26" s="40" t="s">
        <v>65</v>
      </c>
    </row>
    <row r="27" spans="1:17" x14ac:dyDescent="0.3">
      <c r="B27" s="3" t="s">
        <v>126</v>
      </c>
      <c r="C27" s="2"/>
      <c r="D27" s="2"/>
      <c r="E27" s="31"/>
      <c r="F27" s="31"/>
      <c r="G27" s="31"/>
      <c r="H27" s="31"/>
      <c r="I27" s="31"/>
      <c r="J27" s="31"/>
      <c r="K27" s="31"/>
      <c r="L27" s="31"/>
    </row>
    <row r="28" spans="1:17" x14ac:dyDescent="0.3">
      <c r="B28" s="117" t="s">
        <v>127</v>
      </c>
      <c r="C28" s="118">
        <v>0</v>
      </c>
      <c r="D28" s="118">
        <v>0</v>
      </c>
      <c r="E28" s="189">
        <v>0</v>
      </c>
      <c r="F28" s="190"/>
      <c r="G28" s="189">
        <v>0</v>
      </c>
      <c r="H28" s="190"/>
      <c r="I28" s="189">
        <v>0</v>
      </c>
      <c r="J28" s="190"/>
      <c r="K28" s="189">
        <v>0</v>
      </c>
      <c r="L28" s="190"/>
    </row>
    <row r="29" spans="1:17" x14ac:dyDescent="0.3">
      <c r="B29" s="117" t="s">
        <v>128</v>
      </c>
      <c r="C29" s="118">
        <v>0</v>
      </c>
      <c r="D29" s="118">
        <v>0</v>
      </c>
      <c r="E29" s="189">
        <v>0</v>
      </c>
      <c r="F29" s="190"/>
      <c r="G29" s="189">
        <v>0</v>
      </c>
      <c r="H29" s="190"/>
      <c r="I29" s="189">
        <v>0</v>
      </c>
      <c r="J29" s="190"/>
      <c r="K29" s="189">
        <v>0</v>
      </c>
      <c r="L29" s="190"/>
    </row>
    <row r="30" spans="1:17" x14ac:dyDescent="0.3">
      <c r="B30" s="117" t="s">
        <v>129</v>
      </c>
      <c r="C30" s="118">
        <v>0</v>
      </c>
      <c r="D30" s="118">
        <v>0</v>
      </c>
      <c r="E30" s="189">
        <v>0</v>
      </c>
      <c r="F30" s="190"/>
      <c r="G30" s="189">
        <v>0</v>
      </c>
      <c r="H30" s="190"/>
      <c r="I30" s="189">
        <v>0</v>
      </c>
      <c r="J30" s="190"/>
      <c r="K30" s="189">
        <v>0</v>
      </c>
      <c r="L30" s="190"/>
    </row>
    <row r="31" spans="1:17" x14ac:dyDescent="0.3">
      <c r="B31" s="37" t="s">
        <v>132</v>
      </c>
      <c r="C31" s="64"/>
      <c r="D31" s="64"/>
      <c r="E31" s="31">
        <f>(C28*E28)+(E29*C29)+(E30*C30)</f>
        <v>0</v>
      </c>
      <c r="F31" s="31">
        <f>(D30*E30)+(E29*D29)+(E28*D28)</f>
        <v>0</v>
      </c>
      <c r="G31" s="31">
        <f>(G30*C30)+(G29*C29)+(G28*C28)</f>
        <v>0</v>
      </c>
      <c r="H31" s="31">
        <f>(G30*D30)+(G29*D29)+(G28*D28)</f>
        <v>0</v>
      </c>
      <c r="I31" s="31">
        <f>(I30*C30)+(I29*C29)+(I28*C28)</f>
        <v>0</v>
      </c>
      <c r="J31" s="31">
        <f>(I30*D30)+(I29*D29)+(I28*D28)</f>
        <v>0</v>
      </c>
      <c r="K31" s="31">
        <f>(K30*C30)+(K29*C29)+(K28*C28)</f>
        <v>0</v>
      </c>
      <c r="L31" s="31">
        <f>(K30*D30)+(K29*D29)+(K28*D28)</f>
        <v>0</v>
      </c>
    </row>
    <row r="32" spans="1:17" ht="15" thickBot="1" x14ac:dyDescent="0.35">
      <c r="B32" s="9"/>
      <c r="C32" s="29"/>
      <c r="D32" s="29"/>
      <c r="E32" s="29"/>
      <c r="F32" s="29"/>
      <c r="G32" s="29"/>
      <c r="H32" s="29"/>
      <c r="I32" s="29"/>
      <c r="J32" s="29"/>
      <c r="L32" s="9"/>
      <c r="M32" s="30"/>
      <c r="N32" s="30"/>
      <c r="O32" s="30"/>
      <c r="P32" s="30"/>
      <c r="Q32" s="30"/>
    </row>
    <row r="33" spans="2:17" x14ac:dyDescent="0.3">
      <c r="B33" s="200" t="s">
        <v>152</v>
      </c>
      <c r="C33" s="201"/>
      <c r="D33" s="201"/>
      <c r="E33" s="201"/>
      <c r="F33" s="201"/>
      <c r="G33" s="201"/>
      <c r="H33" s="201"/>
      <c r="I33" s="201"/>
      <c r="J33" s="201"/>
      <c r="K33" s="201"/>
      <c r="L33" s="202"/>
      <c r="M33" s="30"/>
      <c r="N33" s="30"/>
      <c r="O33" s="30"/>
      <c r="P33" s="30"/>
      <c r="Q33" s="30"/>
    </row>
    <row r="34" spans="2:17" x14ac:dyDescent="0.3">
      <c r="B34" s="203"/>
      <c r="C34" s="204"/>
      <c r="D34" s="204"/>
      <c r="E34" s="204"/>
      <c r="F34" s="204"/>
      <c r="G34" s="204"/>
      <c r="H34" s="204"/>
      <c r="I34" s="204"/>
      <c r="J34" s="204"/>
      <c r="K34" s="204"/>
      <c r="L34" s="205"/>
      <c r="M34" s="30"/>
      <c r="N34" s="30"/>
      <c r="O34" s="30"/>
      <c r="P34" s="30"/>
      <c r="Q34" s="30"/>
    </row>
    <row r="35" spans="2:17" x14ac:dyDescent="0.3">
      <c r="B35" s="203"/>
      <c r="C35" s="204"/>
      <c r="D35" s="204"/>
      <c r="E35" s="204"/>
      <c r="F35" s="204"/>
      <c r="G35" s="204"/>
      <c r="H35" s="204"/>
      <c r="I35" s="204"/>
      <c r="J35" s="204"/>
      <c r="K35" s="204"/>
      <c r="L35" s="205"/>
    </row>
    <row r="36" spans="2:17" x14ac:dyDescent="0.3">
      <c r="B36" s="203"/>
      <c r="C36" s="204"/>
      <c r="D36" s="204"/>
      <c r="E36" s="204"/>
      <c r="F36" s="204"/>
      <c r="G36" s="204"/>
      <c r="H36" s="204"/>
      <c r="I36" s="204"/>
      <c r="J36" s="204"/>
      <c r="K36" s="204"/>
      <c r="L36" s="205"/>
    </row>
    <row r="37" spans="2:17" x14ac:dyDescent="0.3">
      <c r="B37" s="203"/>
      <c r="C37" s="204"/>
      <c r="D37" s="204"/>
      <c r="E37" s="204"/>
      <c r="F37" s="204"/>
      <c r="G37" s="204"/>
      <c r="H37" s="204"/>
      <c r="I37" s="204"/>
      <c r="J37" s="204"/>
      <c r="K37" s="204"/>
      <c r="L37" s="205"/>
    </row>
    <row r="38" spans="2:17" x14ac:dyDescent="0.3">
      <c r="B38" s="203"/>
      <c r="C38" s="204"/>
      <c r="D38" s="204"/>
      <c r="E38" s="204"/>
      <c r="F38" s="204"/>
      <c r="G38" s="204"/>
      <c r="H38" s="204"/>
      <c r="I38" s="204"/>
      <c r="J38" s="204"/>
      <c r="K38" s="204"/>
      <c r="L38" s="205"/>
    </row>
    <row r="39" spans="2:17" x14ac:dyDescent="0.3">
      <c r="B39" s="203"/>
      <c r="C39" s="204"/>
      <c r="D39" s="204"/>
      <c r="E39" s="204"/>
      <c r="F39" s="204"/>
      <c r="G39" s="204"/>
      <c r="H39" s="204"/>
      <c r="I39" s="204"/>
      <c r="J39" s="204"/>
      <c r="K39" s="204"/>
      <c r="L39" s="205"/>
    </row>
    <row r="40" spans="2:17" x14ac:dyDescent="0.3">
      <c r="B40" s="203"/>
      <c r="C40" s="204"/>
      <c r="D40" s="204"/>
      <c r="E40" s="204"/>
      <c r="F40" s="204"/>
      <c r="G40" s="204"/>
      <c r="H40" s="204"/>
      <c r="I40" s="204"/>
      <c r="J40" s="204"/>
      <c r="K40" s="204"/>
      <c r="L40" s="205"/>
    </row>
    <row r="41" spans="2:17" x14ac:dyDescent="0.3">
      <c r="B41" s="203"/>
      <c r="C41" s="204"/>
      <c r="D41" s="204"/>
      <c r="E41" s="204"/>
      <c r="F41" s="204"/>
      <c r="G41" s="204"/>
      <c r="H41" s="204"/>
      <c r="I41" s="204"/>
      <c r="J41" s="204"/>
      <c r="K41" s="204"/>
      <c r="L41" s="205"/>
    </row>
    <row r="42" spans="2:17" x14ac:dyDescent="0.3">
      <c r="B42" s="203"/>
      <c r="C42" s="204"/>
      <c r="D42" s="204"/>
      <c r="E42" s="204"/>
      <c r="F42" s="204"/>
      <c r="G42" s="204"/>
      <c r="H42" s="204"/>
      <c r="I42" s="204"/>
      <c r="J42" s="204"/>
      <c r="K42" s="204"/>
      <c r="L42" s="205"/>
    </row>
    <row r="43" spans="2:17" x14ac:dyDescent="0.3">
      <c r="B43" s="203"/>
      <c r="C43" s="204"/>
      <c r="D43" s="204"/>
      <c r="E43" s="204"/>
      <c r="F43" s="204"/>
      <c r="G43" s="204"/>
      <c r="H43" s="204"/>
      <c r="I43" s="204"/>
      <c r="J43" s="204"/>
      <c r="K43" s="204"/>
      <c r="L43" s="205"/>
    </row>
    <row r="44" spans="2:17" ht="15" thickBot="1" x14ac:dyDescent="0.35">
      <c r="B44" s="206"/>
      <c r="C44" s="207"/>
      <c r="D44" s="207"/>
      <c r="E44" s="207"/>
      <c r="F44" s="207"/>
      <c r="G44" s="207"/>
      <c r="H44" s="207"/>
      <c r="I44" s="207"/>
      <c r="J44" s="207"/>
      <c r="K44" s="207"/>
      <c r="L44" s="208"/>
    </row>
    <row r="46" spans="2:17" x14ac:dyDescent="0.3">
      <c r="B46" s="182" t="s">
        <v>178</v>
      </c>
      <c r="C46" s="182"/>
      <c r="D46" s="182"/>
      <c r="E46" s="182"/>
      <c r="F46" s="182"/>
      <c r="G46" s="182"/>
      <c r="H46" s="182"/>
      <c r="I46" s="182"/>
      <c r="J46" s="182"/>
      <c r="K46" s="182"/>
      <c r="L46" s="182"/>
    </row>
    <row r="47" spans="2:17" ht="19.5" customHeight="1" x14ac:dyDescent="0.3">
      <c r="B47" s="182"/>
      <c r="C47" s="182"/>
      <c r="D47" s="182"/>
      <c r="E47" s="182"/>
      <c r="F47" s="182"/>
      <c r="G47" s="182"/>
      <c r="H47" s="182"/>
      <c r="I47" s="182"/>
      <c r="J47" s="182"/>
      <c r="K47" s="182"/>
      <c r="L47" s="182"/>
    </row>
    <row r="48" spans="2:17" ht="16.2" thickBot="1" x14ac:dyDescent="0.35">
      <c r="B48" s="52"/>
      <c r="C48" s="52"/>
      <c r="D48" s="52"/>
      <c r="E48" s="52"/>
      <c r="F48" s="52"/>
      <c r="G48" s="52"/>
      <c r="H48" s="52"/>
      <c r="I48" s="52"/>
      <c r="J48" s="52"/>
      <c r="K48" s="52"/>
      <c r="L48" s="52"/>
    </row>
    <row r="49" spans="2:12" ht="18" x14ac:dyDescent="0.35">
      <c r="B49" s="186" t="s">
        <v>109</v>
      </c>
      <c r="C49" s="187"/>
      <c r="D49" s="188"/>
      <c r="F49" s="200" t="s">
        <v>153</v>
      </c>
      <c r="G49" s="201"/>
      <c r="H49" s="201"/>
      <c r="I49" s="201"/>
      <c r="J49" s="201"/>
      <c r="K49" s="201"/>
      <c r="L49" s="202"/>
    </row>
    <row r="50" spans="2:12" ht="14.55" customHeight="1" x14ac:dyDescent="0.3">
      <c r="B50" s="213" t="s">
        <v>32</v>
      </c>
      <c r="C50" s="209" t="s">
        <v>97</v>
      </c>
      <c r="D50" s="209" t="s">
        <v>98</v>
      </c>
      <c r="F50" s="203"/>
      <c r="G50" s="204"/>
      <c r="H50" s="204"/>
      <c r="I50" s="204"/>
      <c r="J50" s="204"/>
      <c r="K50" s="204"/>
      <c r="L50" s="205"/>
    </row>
    <row r="51" spans="2:12" ht="33.450000000000003" customHeight="1" x14ac:dyDescent="0.3">
      <c r="B51" s="213"/>
      <c r="C51" s="210"/>
      <c r="D51" s="210"/>
      <c r="F51" s="203"/>
      <c r="G51" s="204"/>
      <c r="H51" s="204"/>
      <c r="I51" s="204"/>
      <c r="J51" s="204"/>
      <c r="K51" s="204"/>
      <c r="L51" s="205"/>
    </row>
    <row r="52" spans="2:12" x14ac:dyDescent="0.3">
      <c r="B52" s="2" t="s">
        <v>169</v>
      </c>
      <c r="C52" s="136">
        <f>SUM(C53:C55)</f>
        <v>0</v>
      </c>
      <c r="D52" s="136">
        <f>SUM(D53:D55)</f>
        <v>0</v>
      </c>
      <c r="F52" s="203"/>
      <c r="G52" s="204"/>
      <c r="H52" s="204"/>
      <c r="I52" s="204"/>
      <c r="J52" s="204"/>
      <c r="K52" s="204"/>
      <c r="L52" s="205"/>
    </row>
    <row r="53" spans="2:12" x14ac:dyDescent="0.3">
      <c r="B53" s="2" t="s">
        <v>170</v>
      </c>
      <c r="C53" s="119">
        <v>0</v>
      </c>
      <c r="D53" s="119">
        <v>0</v>
      </c>
      <c r="F53" s="203"/>
      <c r="G53" s="204"/>
      <c r="H53" s="204"/>
      <c r="I53" s="204"/>
      <c r="J53" s="204"/>
      <c r="K53" s="204"/>
      <c r="L53" s="205"/>
    </row>
    <row r="54" spans="2:12" x14ac:dyDescent="0.3">
      <c r="B54" s="2" t="s">
        <v>171</v>
      </c>
      <c r="C54" s="119">
        <v>0</v>
      </c>
      <c r="D54" s="119">
        <v>0</v>
      </c>
      <c r="F54" s="203"/>
      <c r="G54" s="204"/>
      <c r="H54" s="204"/>
      <c r="I54" s="204"/>
      <c r="J54" s="204"/>
      <c r="K54" s="204"/>
      <c r="L54" s="205"/>
    </row>
    <row r="55" spans="2:12" x14ac:dyDescent="0.3">
      <c r="B55" s="117" t="s">
        <v>177</v>
      </c>
      <c r="C55" s="119">
        <v>0</v>
      </c>
      <c r="D55" s="119">
        <v>0</v>
      </c>
      <c r="F55" s="203"/>
      <c r="G55" s="204"/>
      <c r="H55" s="204"/>
      <c r="I55" s="204"/>
      <c r="J55" s="204"/>
      <c r="K55" s="204"/>
      <c r="L55" s="205"/>
    </row>
    <row r="56" spans="2:12" x14ac:dyDescent="0.3">
      <c r="B56" s="50" t="s">
        <v>168</v>
      </c>
      <c r="C56" s="136">
        <f>SUM(C57:C61)</f>
        <v>0</v>
      </c>
      <c r="D56" s="136">
        <f>SUM(D57:D61)</f>
        <v>0</v>
      </c>
      <c r="F56" s="203"/>
      <c r="G56" s="204"/>
      <c r="H56" s="204"/>
      <c r="I56" s="204"/>
      <c r="J56" s="204"/>
      <c r="K56" s="204"/>
      <c r="L56" s="205"/>
    </row>
    <row r="57" spans="2:12" x14ac:dyDescent="0.3">
      <c r="B57" s="137" t="s">
        <v>172</v>
      </c>
      <c r="C57" s="119">
        <v>0</v>
      </c>
      <c r="D57" s="119">
        <v>0</v>
      </c>
      <c r="F57" s="203"/>
      <c r="G57" s="204"/>
      <c r="H57" s="204"/>
      <c r="I57" s="204"/>
      <c r="J57" s="204"/>
      <c r="K57" s="204"/>
      <c r="L57" s="205"/>
    </row>
    <row r="58" spans="2:12" x14ac:dyDescent="0.3">
      <c r="B58" s="137" t="s">
        <v>173</v>
      </c>
      <c r="C58" s="119">
        <v>0</v>
      </c>
      <c r="D58" s="119">
        <v>0</v>
      </c>
      <c r="F58" s="203"/>
      <c r="G58" s="204"/>
      <c r="H58" s="204"/>
      <c r="I58" s="204"/>
      <c r="J58" s="204"/>
      <c r="K58" s="204"/>
      <c r="L58" s="205"/>
    </row>
    <row r="59" spans="2:12" x14ac:dyDescent="0.3">
      <c r="B59" s="137" t="s">
        <v>174</v>
      </c>
      <c r="C59" s="119">
        <v>0</v>
      </c>
      <c r="D59" s="119">
        <v>0</v>
      </c>
      <c r="F59" s="203"/>
      <c r="G59" s="204"/>
      <c r="H59" s="204"/>
      <c r="I59" s="204"/>
      <c r="J59" s="204"/>
      <c r="K59" s="204"/>
      <c r="L59" s="205"/>
    </row>
    <row r="60" spans="2:12" x14ac:dyDescent="0.3">
      <c r="B60" s="137" t="s">
        <v>175</v>
      </c>
      <c r="C60" s="119">
        <v>0</v>
      </c>
      <c r="D60" s="119">
        <v>0</v>
      </c>
      <c r="F60" s="203"/>
      <c r="G60" s="204"/>
      <c r="H60" s="204"/>
      <c r="I60" s="204"/>
      <c r="J60" s="204"/>
      <c r="K60" s="204"/>
      <c r="L60" s="205"/>
    </row>
    <row r="61" spans="2:12" x14ac:dyDescent="0.3">
      <c r="B61" s="137" t="s">
        <v>176</v>
      </c>
      <c r="C61" s="119">
        <v>0</v>
      </c>
      <c r="D61" s="119">
        <v>0</v>
      </c>
      <c r="F61" s="203"/>
      <c r="G61" s="204"/>
      <c r="H61" s="204"/>
      <c r="I61" s="204"/>
      <c r="J61" s="204"/>
      <c r="K61" s="204"/>
      <c r="L61" s="205"/>
    </row>
    <row r="62" spans="2:12" x14ac:dyDescent="0.3">
      <c r="B62" s="2" t="s">
        <v>94</v>
      </c>
      <c r="C62" s="119">
        <v>0</v>
      </c>
      <c r="D62" s="119">
        <v>0</v>
      </c>
      <c r="F62" s="203"/>
      <c r="G62" s="204"/>
      <c r="H62" s="204"/>
      <c r="I62" s="204"/>
      <c r="J62" s="204"/>
      <c r="K62" s="204"/>
      <c r="L62" s="205"/>
    </row>
    <row r="63" spans="2:12" x14ac:dyDescent="0.3">
      <c r="B63" s="2" t="s">
        <v>100</v>
      </c>
      <c r="C63" s="119">
        <v>0</v>
      </c>
      <c r="D63" s="119">
        <v>0</v>
      </c>
      <c r="F63" s="203"/>
      <c r="G63" s="204"/>
      <c r="H63" s="204"/>
      <c r="I63" s="204"/>
      <c r="J63" s="204"/>
      <c r="K63" s="204"/>
      <c r="L63" s="205"/>
    </row>
    <row r="64" spans="2:12" x14ac:dyDescent="0.3">
      <c r="B64" s="3" t="s">
        <v>55</v>
      </c>
      <c r="C64" s="119">
        <v>0</v>
      </c>
      <c r="D64" s="119">
        <v>0</v>
      </c>
      <c r="F64" s="203"/>
      <c r="G64" s="204"/>
      <c r="H64" s="204"/>
      <c r="I64" s="204"/>
      <c r="J64" s="204"/>
      <c r="K64" s="204"/>
      <c r="L64" s="205"/>
    </row>
    <row r="65" spans="2:12" x14ac:dyDescent="0.3">
      <c r="B65" s="3" t="s">
        <v>56</v>
      </c>
      <c r="C65" s="119">
        <v>0</v>
      </c>
      <c r="D65" s="119">
        <v>0</v>
      </c>
      <c r="F65" s="203"/>
      <c r="G65" s="204"/>
      <c r="H65" s="204"/>
      <c r="I65" s="204"/>
      <c r="J65" s="204"/>
      <c r="K65" s="204"/>
      <c r="L65" s="205"/>
    </row>
    <row r="66" spans="2:12" x14ac:dyDescent="0.3">
      <c r="B66" s="2" t="s">
        <v>99</v>
      </c>
      <c r="C66" s="119">
        <v>0</v>
      </c>
      <c r="D66" s="119">
        <v>0</v>
      </c>
      <c r="F66" s="203"/>
      <c r="G66" s="204"/>
      <c r="H66" s="204"/>
      <c r="I66" s="204"/>
      <c r="J66" s="204"/>
      <c r="K66" s="204"/>
      <c r="L66" s="205"/>
    </row>
    <row r="67" spans="2:12" x14ac:dyDescent="0.3">
      <c r="B67" s="2" t="s">
        <v>113</v>
      </c>
      <c r="C67" s="58">
        <f>C17/3</f>
        <v>0</v>
      </c>
      <c r="D67" s="59"/>
      <c r="F67" s="203"/>
      <c r="G67" s="204"/>
      <c r="H67" s="204"/>
      <c r="I67" s="204"/>
      <c r="J67" s="204"/>
      <c r="K67" s="204"/>
      <c r="L67" s="205"/>
    </row>
    <row r="68" spans="2:12" x14ac:dyDescent="0.3">
      <c r="B68" s="117" t="s">
        <v>37</v>
      </c>
      <c r="C68" s="119">
        <v>0</v>
      </c>
      <c r="D68" s="119">
        <v>0</v>
      </c>
      <c r="F68" s="203"/>
      <c r="G68" s="204"/>
      <c r="H68" s="204"/>
      <c r="I68" s="204"/>
      <c r="J68" s="204"/>
      <c r="K68" s="204"/>
      <c r="L68" s="205"/>
    </row>
    <row r="69" spans="2:12" x14ac:dyDescent="0.3">
      <c r="B69" s="117" t="s">
        <v>38</v>
      </c>
      <c r="C69" s="119">
        <v>0</v>
      </c>
      <c r="D69" s="119">
        <v>0</v>
      </c>
      <c r="F69" s="203"/>
      <c r="G69" s="204"/>
      <c r="H69" s="204"/>
      <c r="I69" s="204"/>
      <c r="J69" s="204"/>
      <c r="K69" s="204"/>
      <c r="L69" s="205"/>
    </row>
    <row r="70" spans="2:12" x14ac:dyDescent="0.3">
      <c r="B70" s="117" t="s">
        <v>39</v>
      </c>
      <c r="C70" s="119">
        <v>0</v>
      </c>
      <c r="D70" s="119">
        <v>0</v>
      </c>
      <c r="F70" s="203"/>
      <c r="G70" s="204"/>
      <c r="H70" s="204"/>
      <c r="I70" s="204"/>
      <c r="J70" s="204"/>
      <c r="K70" s="204"/>
      <c r="L70" s="205"/>
    </row>
    <row r="71" spans="2:12" x14ac:dyDescent="0.3">
      <c r="B71" s="2" t="s">
        <v>107</v>
      </c>
      <c r="C71" s="120">
        <v>0</v>
      </c>
      <c r="D71" s="120">
        <v>0</v>
      </c>
      <c r="E71" s="8"/>
      <c r="F71" s="203"/>
      <c r="G71" s="204"/>
      <c r="H71" s="204"/>
      <c r="I71" s="204"/>
      <c r="J71" s="204"/>
      <c r="K71" s="204"/>
      <c r="L71" s="205"/>
    </row>
    <row r="72" spans="2:12" ht="15" thickBot="1" x14ac:dyDescent="0.35">
      <c r="B72" s="38" t="s">
        <v>108</v>
      </c>
      <c r="C72" s="54">
        <f>SUM(C52,C56,C62:C66,C68:C70)+((SUM(C52,C56,C62:C66,C68:C70))*C71)</f>
        <v>0</v>
      </c>
      <c r="D72" s="54">
        <f>SUM(D52,D56,D62:D66,D68:D70)+((SUM(D52,D56,D62:D66,D68:D70))*D71)</f>
        <v>0</v>
      </c>
      <c r="E72" s="8"/>
      <c r="F72" s="206"/>
      <c r="G72" s="207"/>
      <c r="H72" s="207"/>
      <c r="I72" s="207"/>
      <c r="J72" s="207"/>
      <c r="K72" s="207"/>
      <c r="L72" s="208"/>
    </row>
    <row r="74" spans="2:12" x14ac:dyDescent="0.3">
      <c r="D74" s="9"/>
    </row>
    <row r="75" spans="2:12" x14ac:dyDescent="0.3">
      <c r="D75" s="9"/>
    </row>
  </sheetData>
  <sheetProtection algorithmName="SHA-512" hashValue="K5aXdrBpAjhoABL8xPXIbxQX5CKwYrSRSvXJ0Nb5VIAv5NYA/ht8Sgq8g83k4PKZdZ2dY5MQguxYgjXr7wZp8g==" saltValue="wvknePmQjHNIaQ8yzjkLsw==" spinCount="100000" sheet="1" objects="1" scenarios="1"/>
  <mergeCells count="32">
    <mergeCell ref="E8:M17"/>
    <mergeCell ref="B33:L44"/>
    <mergeCell ref="F49:L72"/>
    <mergeCell ref="K30:L30"/>
    <mergeCell ref="E28:F28"/>
    <mergeCell ref="E29:F29"/>
    <mergeCell ref="E30:F30"/>
    <mergeCell ref="G28:H28"/>
    <mergeCell ref="G29:H29"/>
    <mergeCell ref="G30:H30"/>
    <mergeCell ref="C50:C51"/>
    <mergeCell ref="D50:D51"/>
    <mergeCell ref="B49:D49"/>
    <mergeCell ref="D25:D26"/>
    <mergeCell ref="C25:C26"/>
    <mergeCell ref="B50:B51"/>
    <mergeCell ref="B3:G3"/>
    <mergeCell ref="B4:L6"/>
    <mergeCell ref="B8:C8"/>
    <mergeCell ref="B21:L22"/>
    <mergeCell ref="B46:L47"/>
    <mergeCell ref="B25:B26"/>
    <mergeCell ref="E25:F25"/>
    <mergeCell ref="G25:H25"/>
    <mergeCell ref="I25:J25"/>
    <mergeCell ref="K25:L25"/>
    <mergeCell ref="B24:L24"/>
    <mergeCell ref="I28:J28"/>
    <mergeCell ref="I29:J29"/>
    <mergeCell ref="I30:J30"/>
    <mergeCell ref="K28:L28"/>
    <mergeCell ref="K29:L29"/>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Q55"/>
  <sheetViews>
    <sheetView zoomScale="80" zoomScaleNormal="80" workbookViewId="0">
      <selection activeCell="C8" sqref="C8"/>
    </sheetView>
  </sheetViews>
  <sheetFormatPr defaultColWidth="8.77734375" defaultRowHeight="14.4" x14ac:dyDescent="0.3"/>
  <cols>
    <col min="1" max="1" width="4.88671875" style="1" customWidth="1"/>
    <col min="2" max="2" width="27.21875" style="1" customWidth="1"/>
    <col min="3" max="3" width="16.44140625" style="1" customWidth="1"/>
    <col min="4" max="4" width="13.21875" style="1" customWidth="1"/>
    <col min="5" max="5" width="13.88671875" style="1" customWidth="1"/>
    <col min="6" max="6" width="15.21875" style="1" customWidth="1"/>
    <col min="7" max="7" width="15.5546875" style="1" customWidth="1"/>
    <col min="8" max="8" width="14.44140625" style="1" customWidth="1"/>
    <col min="9" max="10" width="14" style="1" customWidth="1"/>
    <col min="11" max="11" width="14.109375" style="1" customWidth="1"/>
    <col min="12" max="12" width="16.109375" style="1" customWidth="1"/>
    <col min="13" max="13" width="12.109375" style="1" customWidth="1"/>
    <col min="14" max="14" width="13.33203125" style="1" customWidth="1"/>
    <col min="15" max="15" width="11.109375" style="1" bestFit="1" customWidth="1"/>
    <col min="16" max="16" width="12.21875" style="1" customWidth="1"/>
    <col min="17" max="16384" width="8.77734375" style="1"/>
  </cols>
  <sheetData>
    <row r="1" spans="1:13" ht="18" x14ac:dyDescent="0.35">
      <c r="B1" s="134" t="s">
        <v>157</v>
      </c>
    </row>
    <row r="4" spans="1:13" ht="26.55" customHeight="1" x14ac:dyDescent="0.4">
      <c r="B4" s="179" t="s">
        <v>43</v>
      </c>
      <c r="C4" s="179"/>
      <c r="D4" s="179"/>
      <c r="E4" s="179"/>
      <c r="F4" s="179"/>
      <c r="G4" s="179"/>
    </row>
    <row r="5" spans="1:13" ht="21" customHeight="1" x14ac:dyDescent="0.35">
      <c r="B5" s="180" t="s">
        <v>110</v>
      </c>
      <c r="C5" s="180"/>
      <c r="D5" s="180"/>
      <c r="E5" s="180"/>
      <c r="F5" s="180"/>
      <c r="G5" s="180"/>
      <c r="H5" s="180"/>
      <c r="I5" s="180"/>
      <c r="J5" s="180"/>
      <c r="K5" s="180"/>
      <c r="L5" s="180"/>
      <c r="M5" s="23"/>
    </row>
    <row r="6" spans="1:13" ht="14.55" customHeight="1" x14ac:dyDescent="0.35">
      <c r="A6" s="22"/>
      <c r="B6" s="180"/>
      <c r="C6" s="180"/>
      <c r="D6" s="180"/>
      <c r="E6" s="180"/>
      <c r="F6" s="180"/>
      <c r="G6" s="180"/>
      <c r="H6" s="180"/>
      <c r="I6" s="180"/>
      <c r="J6" s="180"/>
      <c r="K6" s="180"/>
      <c r="L6" s="180"/>
    </row>
    <row r="7" spans="1:13" ht="18" x14ac:dyDescent="0.35">
      <c r="A7" s="22"/>
      <c r="B7" s="180"/>
      <c r="C7" s="180"/>
      <c r="D7" s="180"/>
      <c r="E7" s="180"/>
      <c r="F7" s="180"/>
      <c r="G7" s="180"/>
      <c r="H7" s="180"/>
      <c r="I7" s="180"/>
      <c r="J7" s="180"/>
      <c r="K7" s="180"/>
      <c r="L7" s="180"/>
      <c r="M7" s="23"/>
    </row>
    <row r="8" spans="1:13" ht="18" x14ac:dyDescent="0.35">
      <c r="A8" s="10"/>
      <c r="B8" s="10"/>
      <c r="C8" s="10"/>
      <c r="D8" s="10"/>
      <c r="E8" s="10"/>
      <c r="F8" s="10"/>
      <c r="G8" s="10"/>
      <c r="H8" s="10"/>
      <c r="I8" s="10"/>
      <c r="J8" s="10"/>
    </row>
    <row r="10" spans="1:13" ht="15" thickBot="1" x14ac:dyDescent="0.35"/>
    <row r="11" spans="1:13" ht="18" x14ac:dyDescent="0.35">
      <c r="B11" s="217" t="s">
        <v>133</v>
      </c>
      <c r="C11" s="218"/>
      <c r="D11" s="218"/>
      <c r="E11" s="218"/>
      <c r="F11" s="218"/>
      <c r="G11" s="218"/>
      <c r="H11" s="218"/>
      <c r="I11" s="218"/>
      <c r="J11" s="219"/>
    </row>
    <row r="12" spans="1:13" ht="18.600000000000001" thickBot="1" x14ac:dyDescent="0.4">
      <c r="B12" s="220" t="s">
        <v>50</v>
      </c>
      <c r="C12" s="221"/>
      <c r="D12" s="221"/>
      <c r="E12" s="221"/>
      <c r="F12" s="221"/>
      <c r="G12" s="221"/>
      <c r="H12" s="221"/>
      <c r="I12" s="221"/>
      <c r="J12" s="222"/>
    </row>
    <row r="13" spans="1:13" ht="28.8" x14ac:dyDescent="0.3">
      <c r="B13" s="70" t="s">
        <v>111</v>
      </c>
      <c r="C13" s="224">
        <v>4318</v>
      </c>
      <c r="D13" s="225"/>
      <c r="E13" s="225"/>
      <c r="F13" s="225"/>
      <c r="G13" s="225"/>
      <c r="H13" s="225"/>
      <c r="I13" s="225"/>
      <c r="J13" s="226"/>
    </row>
    <row r="14" spans="1:13" x14ac:dyDescent="0.3">
      <c r="B14" s="227" t="s">
        <v>148</v>
      </c>
      <c r="C14" s="184" t="s">
        <v>60</v>
      </c>
      <c r="D14" s="185"/>
      <c r="E14" s="184" t="s">
        <v>61</v>
      </c>
      <c r="F14" s="185"/>
      <c r="G14" s="184" t="s">
        <v>62</v>
      </c>
      <c r="H14" s="185"/>
      <c r="I14" s="184" t="s">
        <v>63</v>
      </c>
      <c r="J14" s="223"/>
    </row>
    <row r="15" spans="1:13" ht="15" thickBot="1" x14ac:dyDescent="0.35">
      <c r="B15" s="228"/>
      <c r="C15" s="56" t="s">
        <v>64</v>
      </c>
      <c r="D15" s="56" t="s">
        <v>65</v>
      </c>
      <c r="E15" s="56" t="s">
        <v>64</v>
      </c>
      <c r="F15" s="56" t="s">
        <v>65</v>
      </c>
      <c r="G15" s="56" t="s">
        <v>64</v>
      </c>
      <c r="H15" s="56" t="s">
        <v>65</v>
      </c>
      <c r="I15" s="56" t="s">
        <v>64</v>
      </c>
      <c r="J15" s="57" t="s">
        <v>65</v>
      </c>
    </row>
    <row r="16" spans="1:13" x14ac:dyDescent="0.3">
      <c r="B16" s="71" t="s">
        <v>91</v>
      </c>
      <c r="C16" s="72">
        <f>'Lot 1 IT Services Data Entry'!E31</f>
        <v>0</v>
      </c>
      <c r="D16" s="72">
        <f>'Lot 1 IT Services Data Entry'!F31</f>
        <v>0</v>
      </c>
      <c r="E16" s="72">
        <f>'Lot 1 IT Services Data Entry'!G31</f>
        <v>0</v>
      </c>
      <c r="F16" s="72">
        <f>'Lot 1 IT Services Data Entry'!H31</f>
        <v>0</v>
      </c>
      <c r="G16" s="72">
        <f>'Lot 1 IT Services Data Entry'!I31</f>
        <v>0</v>
      </c>
      <c r="H16" s="72">
        <f>'Lot 1 IT Services Data Entry'!J31</f>
        <v>0</v>
      </c>
      <c r="I16" s="72">
        <f>'Lot 1 IT Services Data Entry'!K31</f>
        <v>0</v>
      </c>
      <c r="J16" s="73">
        <f>'Lot 1 IT Services Data Entry'!L31</f>
        <v>0</v>
      </c>
    </row>
    <row r="17" spans="2:17" x14ac:dyDescent="0.3">
      <c r="B17" s="74" t="s">
        <v>54</v>
      </c>
      <c r="C17" s="55">
        <f>'Lot 1 IT Services Data Entry'!$C$52/'Lot 1 IT Services Summary'!$C$13</f>
        <v>0</v>
      </c>
      <c r="D17" s="55">
        <f>'Lot 1 IT Services Data Entry'!$D$52/$C$13</f>
        <v>0</v>
      </c>
      <c r="E17" s="31">
        <f>'Lot 1 IT Services Data Entry'!$C$52/'Lot 1 IT Services Summary'!$C$13</f>
        <v>0</v>
      </c>
      <c r="F17" s="31">
        <f>'Lot 1 IT Services Data Entry'!$D$52/$C$13</f>
        <v>0</v>
      </c>
      <c r="G17" s="31">
        <f>'Lot 1 IT Services Data Entry'!$C$52/'Lot 1 IT Services Summary'!$C$13</f>
        <v>0</v>
      </c>
      <c r="H17" s="31">
        <f>'Lot 1 IT Services Data Entry'!$D$52/$C$13</f>
        <v>0</v>
      </c>
      <c r="I17" s="31">
        <f>'Lot 1 IT Services Data Entry'!$C$52/'Lot 1 IT Services Summary'!$C$13</f>
        <v>0</v>
      </c>
      <c r="J17" s="75">
        <f>'Lot 1 IT Services Data Entry'!$D$52/$C$13</f>
        <v>0</v>
      </c>
    </row>
    <row r="18" spans="2:17" x14ac:dyDescent="0.3">
      <c r="B18" s="76" t="s">
        <v>93</v>
      </c>
      <c r="C18" s="31">
        <f>'Lot 1 IT Services Data Entry'!$C$56/'Lot 1 IT Services Summary'!$C$13</f>
        <v>0</v>
      </c>
      <c r="D18" s="55">
        <f>'Lot 1 IT Services Data Entry'!$D$56/$C$13</f>
        <v>0</v>
      </c>
      <c r="E18" s="31">
        <f>'Lot 1 IT Services Data Entry'!$C$56/'Lot 1 IT Services Summary'!$C$13</f>
        <v>0</v>
      </c>
      <c r="F18" s="55">
        <f>'Lot 1 IT Services Data Entry'!$D$56/$C$13</f>
        <v>0</v>
      </c>
      <c r="G18" s="31">
        <f>'Lot 1 IT Services Data Entry'!$C$56/'Lot 1 IT Services Summary'!$C$13</f>
        <v>0</v>
      </c>
      <c r="H18" s="55">
        <f>'Lot 1 IT Services Data Entry'!$D$56/$C$13</f>
        <v>0</v>
      </c>
      <c r="I18" s="31">
        <f>'Lot 1 IT Services Data Entry'!$C$56/'Lot 1 IT Services Summary'!$C$13</f>
        <v>0</v>
      </c>
      <c r="J18" s="75">
        <f>'Lot 1 IT Services Data Entry'!$D$56/$C$13</f>
        <v>0</v>
      </c>
    </row>
    <row r="19" spans="2:17" x14ac:dyDescent="0.3">
      <c r="B19" s="77" t="s">
        <v>94</v>
      </c>
      <c r="C19" s="31">
        <f>'Lot 1 IT Services Data Entry'!$C$62/'Lot 1 IT Services Summary'!$C$13</f>
        <v>0</v>
      </c>
      <c r="D19" s="55">
        <f>'Lot 1 IT Services Data Entry'!$D$62/$C$13</f>
        <v>0</v>
      </c>
      <c r="E19" s="31">
        <f>'Lot 1 IT Services Data Entry'!$C$62/'Lot 1 IT Services Summary'!$C$13</f>
        <v>0</v>
      </c>
      <c r="F19" s="55">
        <f>'Lot 1 IT Services Data Entry'!$D$62/$C$13</f>
        <v>0</v>
      </c>
      <c r="G19" s="31">
        <f>'Lot 1 IT Services Data Entry'!$C$62/'Lot 1 IT Services Summary'!$C$13</f>
        <v>0</v>
      </c>
      <c r="H19" s="55">
        <f>'Lot 1 IT Services Data Entry'!$D$62/$C$13</f>
        <v>0</v>
      </c>
      <c r="I19" s="31">
        <f>'Lot 1 IT Services Data Entry'!$C$62/'Lot 1 IT Services Summary'!$C$13</f>
        <v>0</v>
      </c>
      <c r="J19" s="75">
        <f>'Lot 1 IT Services Data Entry'!$D$62/$C$13</f>
        <v>0</v>
      </c>
    </row>
    <row r="20" spans="2:17" x14ac:dyDescent="0.3">
      <c r="B20" s="77" t="s">
        <v>100</v>
      </c>
      <c r="C20" s="31">
        <f>'Lot 1 IT Services Data Entry'!$C$63/'Lot 1 IT Services Summary'!$C$13</f>
        <v>0</v>
      </c>
      <c r="D20" s="55">
        <f>'Lot 1 IT Services Data Entry'!$D$63/$C$13</f>
        <v>0</v>
      </c>
      <c r="E20" s="31">
        <f>'Lot 1 IT Services Data Entry'!$C$63/'Lot 1 IT Services Summary'!$C$13</f>
        <v>0</v>
      </c>
      <c r="F20" s="55">
        <f>'Lot 1 IT Services Data Entry'!$D$63/$C$13</f>
        <v>0</v>
      </c>
      <c r="G20" s="31">
        <f>'Lot 1 IT Services Data Entry'!$C$63/'Lot 1 IT Services Summary'!$C$13</f>
        <v>0</v>
      </c>
      <c r="H20" s="55">
        <f>'Lot 1 IT Services Data Entry'!$D$63/$C$13</f>
        <v>0</v>
      </c>
      <c r="I20" s="31">
        <f>'Lot 1 IT Services Data Entry'!$C$63/'Lot 1 IT Services Summary'!$C$13</f>
        <v>0</v>
      </c>
      <c r="J20" s="75">
        <f>'Lot 1 IT Services Data Entry'!$D$63/$C$13</f>
        <v>0</v>
      </c>
    </row>
    <row r="21" spans="2:17" ht="28.8" x14ac:dyDescent="0.3">
      <c r="B21" s="78" t="s">
        <v>55</v>
      </c>
      <c r="C21" s="31">
        <f>'Lot 1 IT Services Data Entry'!$C$64/'Lot 1 IT Services Summary'!$C$13</f>
        <v>0</v>
      </c>
      <c r="D21" s="55">
        <f>'Lot 1 IT Services Data Entry'!$D$64/$C$13</f>
        <v>0</v>
      </c>
      <c r="E21" s="31">
        <f>'Lot 1 IT Services Data Entry'!$C$64/'Lot 1 IT Services Summary'!$C$13</f>
        <v>0</v>
      </c>
      <c r="F21" s="55">
        <f>'Lot 1 IT Services Data Entry'!$D$64/$C$13</f>
        <v>0</v>
      </c>
      <c r="G21" s="31">
        <f>'Lot 1 IT Services Data Entry'!$C$64/'Lot 1 IT Services Summary'!$C$13</f>
        <v>0</v>
      </c>
      <c r="H21" s="55">
        <f>'Lot 1 IT Services Data Entry'!$D$64/$C$13</f>
        <v>0</v>
      </c>
      <c r="I21" s="31">
        <f>'Lot 1 IT Services Data Entry'!$C$64/'Lot 1 IT Services Summary'!$C$13</f>
        <v>0</v>
      </c>
      <c r="J21" s="75">
        <f>'Lot 1 IT Services Data Entry'!$D$64/$C$13</f>
        <v>0</v>
      </c>
    </row>
    <row r="22" spans="2:17" ht="28.8" x14ac:dyDescent="0.3">
      <c r="B22" s="78" t="s">
        <v>56</v>
      </c>
      <c r="C22" s="31">
        <f>'Lot 1 IT Services Data Entry'!$C$65/'Lot 1 IT Services Summary'!$C$13</f>
        <v>0</v>
      </c>
      <c r="D22" s="55">
        <f>'Lot 1 IT Services Data Entry'!$D$65/$C$13</f>
        <v>0</v>
      </c>
      <c r="E22" s="31">
        <f>'Lot 1 IT Services Data Entry'!$C$65/'Lot 1 IT Services Summary'!$C$13</f>
        <v>0</v>
      </c>
      <c r="F22" s="55">
        <f>'Lot 1 IT Services Data Entry'!$D$65/$C$13</f>
        <v>0</v>
      </c>
      <c r="G22" s="31">
        <f>'Lot 1 IT Services Data Entry'!$C$65/'Lot 1 IT Services Summary'!$C$13</f>
        <v>0</v>
      </c>
      <c r="H22" s="55">
        <f>'Lot 1 IT Services Data Entry'!$D$65/$C$13</f>
        <v>0</v>
      </c>
      <c r="I22" s="31">
        <f>'Lot 1 IT Services Data Entry'!$C$65/'Lot 1 IT Services Summary'!$C$13</f>
        <v>0</v>
      </c>
      <c r="J22" s="75">
        <f>'Lot 1 IT Services Data Entry'!$D$65/$C$13</f>
        <v>0</v>
      </c>
    </row>
    <row r="23" spans="2:17" x14ac:dyDescent="0.3">
      <c r="B23" s="78" t="s">
        <v>99</v>
      </c>
      <c r="C23" s="31">
        <f>'Lot 1 IT Services Data Entry'!$C$66/'Lot 1 IT Services Summary'!$C$13</f>
        <v>0</v>
      </c>
      <c r="D23" s="55">
        <f>'Lot 1 IT Services Data Entry'!$D$66/$C$13</f>
        <v>0</v>
      </c>
      <c r="E23" s="31">
        <f>'Lot 1 IT Services Data Entry'!$C$66/'Lot 1 IT Services Summary'!$C$13</f>
        <v>0</v>
      </c>
      <c r="F23" s="55">
        <f>'Lot 1 IT Services Data Entry'!$D$66/$C$13</f>
        <v>0</v>
      </c>
      <c r="G23" s="31">
        <f>'Lot 1 IT Services Data Entry'!$C$66/'Lot 1 IT Services Summary'!$C$13</f>
        <v>0</v>
      </c>
      <c r="H23" s="55">
        <f>'Lot 1 IT Services Data Entry'!$D$66/$C$13</f>
        <v>0</v>
      </c>
      <c r="I23" s="31">
        <f>'Lot 1 IT Services Data Entry'!$C$66/'Lot 1 IT Services Summary'!$C$13</f>
        <v>0</v>
      </c>
      <c r="J23" s="75">
        <f>'Lot 1 IT Services Data Entry'!$D$66/$C$13</f>
        <v>0</v>
      </c>
    </row>
    <row r="24" spans="2:17" x14ac:dyDescent="0.3">
      <c r="B24" s="78" t="s">
        <v>112</v>
      </c>
      <c r="C24" s="31">
        <f>'Lot 1 IT Services Data Entry'!$C$67/'Lot 1 IT Services Summary'!$C$13</f>
        <v>0</v>
      </c>
      <c r="D24" s="59"/>
      <c r="E24" s="31">
        <f>'Lot 1 IT Services Data Entry'!$C$67/'Lot 1 IT Services Summary'!$C$13</f>
        <v>0</v>
      </c>
      <c r="F24" s="59"/>
      <c r="G24" s="31">
        <f>'Lot 1 IT Services Data Entry'!$C$67/'Lot 1 IT Services Summary'!$C$13</f>
        <v>0</v>
      </c>
      <c r="H24" s="59"/>
      <c r="I24" s="31">
        <f>'Lot 1 IT Services Data Entry'!$C$67/'Lot 1 IT Services Summary'!$C$13</f>
        <v>0</v>
      </c>
      <c r="J24" s="79"/>
    </row>
    <row r="25" spans="2:17" x14ac:dyDescent="0.3">
      <c r="B25" s="77" t="str">
        <f>'Lot 1 IT Services Data Entry'!B68</f>
        <v>Element 1</v>
      </c>
      <c r="C25" s="31">
        <f>'Lot 1 IT Services Data Entry'!$C$68/'Lot 1 IT Services Summary'!$C$13</f>
        <v>0</v>
      </c>
      <c r="D25" s="55">
        <f>'Lot 1 IT Services Data Entry'!$D$68/$C$13</f>
        <v>0</v>
      </c>
      <c r="E25" s="31">
        <f>'Lot 1 IT Services Data Entry'!$C$68/'Lot 1 IT Services Summary'!$C$13</f>
        <v>0</v>
      </c>
      <c r="F25" s="55">
        <f>'Lot 1 IT Services Data Entry'!$D$68/$C$13</f>
        <v>0</v>
      </c>
      <c r="G25" s="31">
        <f>'Lot 1 IT Services Data Entry'!$C$68/'Lot 1 IT Services Summary'!$C$13</f>
        <v>0</v>
      </c>
      <c r="H25" s="55">
        <f>'Lot 1 IT Services Data Entry'!$D$68/$C$13</f>
        <v>0</v>
      </c>
      <c r="I25" s="31">
        <f>'Lot 1 IT Services Data Entry'!$C$68/'Lot 1 IT Services Summary'!$C$13</f>
        <v>0</v>
      </c>
      <c r="J25" s="75">
        <f>'Lot 1 IT Services Data Entry'!$D$68/$C$13</f>
        <v>0</v>
      </c>
    </row>
    <row r="26" spans="2:17" x14ac:dyDescent="0.3">
      <c r="B26" s="77" t="str">
        <f>'Lot 1 IT Services Data Entry'!B69</f>
        <v>Element 2</v>
      </c>
      <c r="C26" s="31">
        <f>'Lot 1 IT Services Data Entry'!$C$69/'Lot 1 IT Services Summary'!$C$13</f>
        <v>0</v>
      </c>
      <c r="D26" s="55">
        <f>'Lot 1 IT Services Data Entry'!$D$69/$C$13</f>
        <v>0</v>
      </c>
      <c r="E26" s="31">
        <f>'Lot 1 IT Services Data Entry'!$C$69/'Lot 1 IT Services Summary'!$C$13</f>
        <v>0</v>
      </c>
      <c r="F26" s="55">
        <f>'Lot 1 IT Services Data Entry'!$D$69/$C$13</f>
        <v>0</v>
      </c>
      <c r="G26" s="31">
        <f>'Lot 1 IT Services Data Entry'!$C$69/'Lot 1 IT Services Summary'!$C$13</f>
        <v>0</v>
      </c>
      <c r="H26" s="55">
        <f>'Lot 1 IT Services Data Entry'!$D$69/$C$13</f>
        <v>0</v>
      </c>
      <c r="I26" s="31">
        <f>'Lot 1 IT Services Data Entry'!$C$69/'Lot 1 IT Services Summary'!$C$13</f>
        <v>0</v>
      </c>
      <c r="J26" s="75">
        <f>'Lot 1 IT Services Data Entry'!$D$69/$C$13</f>
        <v>0</v>
      </c>
    </row>
    <row r="27" spans="2:17" x14ac:dyDescent="0.3">
      <c r="B27" s="77" t="str">
        <f>'Lot 1 IT Services Data Entry'!B70</f>
        <v>Element 3</v>
      </c>
      <c r="C27" s="31">
        <f>'Lot 1 IT Services Data Entry'!$C$70/'Lot 1 IT Services Summary'!$C$13</f>
        <v>0</v>
      </c>
      <c r="D27" s="55">
        <f>'Lot 1 IT Services Data Entry'!$D$70/$C$13</f>
        <v>0</v>
      </c>
      <c r="E27" s="31">
        <f>'Lot 1 IT Services Data Entry'!$C$70/'Lot 1 IT Services Summary'!$C$13</f>
        <v>0</v>
      </c>
      <c r="F27" s="55">
        <f>'Lot 1 IT Services Data Entry'!$D$70/$C$13</f>
        <v>0</v>
      </c>
      <c r="G27" s="31">
        <f>'Lot 1 IT Services Data Entry'!$C$70/'Lot 1 IT Services Summary'!$C$13</f>
        <v>0</v>
      </c>
      <c r="H27" s="55">
        <f>'Lot 1 IT Services Data Entry'!$D$70/$C$13</f>
        <v>0</v>
      </c>
      <c r="I27" s="31">
        <f>'Lot 1 IT Services Data Entry'!$C$70/'Lot 1 IT Services Summary'!$C$13</f>
        <v>0</v>
      </c>
      <c r="J27" s="75">
        <f>'Lot 1 IT Services Data Entry'!$D$70/$C$13</f>
        <v>0</v>
      </c>
    </row>
    <row r="28" spans="2:17" ht="15" thickBot="1" x14ac:dyDescent="0.35">
      <c r="B28" s="80" t="s">
        <v>35</v>
      </c>
      <c r="C28" s="81">
        <f>SUM(C16:C23,C25:C27)*'Lot 1 IT Services Data Entry'!$C$71</f>
        <v>0</v>
      </c>
      <c r="D28" s="82">
        <f>SUM(D16:D23,D25:D27)*'Lot 1 IT Services Data Entry'!$D$71</f>
        <v>0</v>
      </c>
      <c r="E28" s="81">
        <f>SUM(E16:E23,E25:E27)*'Lot 1 IT Services Data Entry'!$C$71</f>
        <v>0</v>
      </c>
      <c r="F28" s="82">
        <f>SUM(F16:F23,F25:F27)*'Lot 1 IT Services Data Entry'!$D$71</f>
        <v>0</v>
      </c>
      <c r="G28" s="81">
        <f>SUM(G16:G23,G25:G27)*'Lot 1 IT Services Data Entry'!$C$71</f>
        <v>0</v>
      </c>
      <c r="H28" s="82">
        <f>SUM(H16:H23,H25:H27)*'Lot 1 IT Services Data Entry'!$D$71</f>
        <v>0</v>
      </c>
      <c r="I28" s="81">
        <f>SUM(I16:I23,I25:I27)*'Lot 1 IT Services Data Entry'!$C$71</f>
        <v>0</v>
      </c>
      <c r="J28" s="83">
        <f>SUM(J16:J27)*'Lot 1 IT Services Data Entry'!$D$71</f>
        <v>0</v>
      </c>
    </row>
    <row r="29" spans="2:17" x14ac:dyDescent="0.3">
      <c r="B29" s="130" t="s">
        <v>66</v>
      </c>
      <c r="C29" s="127">
        <f>SUM(C16:C28)</f>
        <v>0</v>
      </c>
      <c r="D29" s="127">
        <f t="shared" ref="D29:J29" si="0">SUM(D16:D28)</f>
        <v>0</v>
      </c>
      <c r="E29" s="127">
        <f t="shared" si="0"/>
        <v>0</v>
      </c>
      <c r="F29" s="127">
        <f t="shared" si="0"/>
        <v>0</v>
      </c>
      <c r="G29" s="127">
        <f t="shared" si="0"/>
        <v>0</v>
      </c>
      <c r="H29" s="127">
        <f t="shared" si="0"/>
        <v>0</v>
      </c>
      <c r="I29" s="127">
        <f t="shared" si="0"/>
        <v>0</v>
      </c>
      <c r="J29" s="127">
        <f t="shared" si="0"/>
        <v>0</v>
      </c>
      <c r="L29" s="9"/>
      <c r="M29" s="30"/>
      <c r="N29" s="30"/>
      <c r="O29" s="30"/>
      <c r="P29" s="30"/>
      <c r="Q29" s="30"/>
    </row>
    <row r="30" spans="2:17" x14ac:dyDescent="0.3">
      <c r="B30" s="229" t="s">
        <v>158</v>
      </c>
      <c r="C30" s="129" t="str">
        <f>IF(C29&gt;Instructions!B9,"ERROR","No Error")</f>
        <v>No Error</v>
      </c>
      <c r="D30" s="15" t="str">
        <f>IF(D29&gt;Instructions!B9,"ERROR","No Error")</f>
        <v>No Error</v>
      </c>
      <c r="E30" s="15" t="str">
        <f>IF(E29&gt;Instructions!B10,"ERROR","No Error")</f>
        <v>No Error</v>
      </c>
      <c r="F30" s="128" t="str">
        <f>IF(F29&gt;Instructions!B10,"ERROR","No Error")</f>
        <v>No Error</v>
      </c>
      <c r="G30" s="128" t="str">
        <f>IF(G29&gt;Instructions!B11,"ERROR","No Error")</f>
        <v>No Error</v>
      </c>
      <c r="H30" s="128" t="str">
        <f>IF(H29&gt;Instructions!B11,"ERROR","No Error")</f>
        <v>No Error</v>
      </c>
      <c r="I30" s="128" t="str">
        <f>IF(I29&gt;Instructions!B12,"ERROR","No Error")</f>
        <v>No Error</v>
      </c>
      <c r="J30" s="128" t="str">
        <f>IF(J29&gt;Instructions!B12,"ERROR","No Error")</f>
        <v>No Error</v>
      </c>
      <c r="L30" s="9"/>
      <c r="M30" s="30"/>
      <c r="N30" s="30"/>
      <c r="O30" s="30"/>
      <c r="P30" s="30"/>
      <c r="Q30" s="30"/>
    </row>
    <row r="31" spans="2:17" ht="28.05" customHeight="1" x14ac:dyDescent="0.3">
      <c r="B31" s="229"/>
      <c r="D31" s="9"/>
      <c r="E31" s="8"/>
      <c r="F31" s="8"/>
    </row>
    <row r="32" spans="2:17" x14ac:dyDescent="0.3">
      <c r="D32" s="9"/>
      <c r="E32" s="8"/>
    </row>
    <row r="33" spans="2:12" ht="18.600000000000001" hidden="1" thickBot="1" x14ac:dyDescent="0.4">
      <c r="B33" s="214" t="s">
        <v>114</v>
      </c>
      <c r="C33" s="215"/>
      <c r="D33" s="215"/>
      <c r="E33" s="215"/>
      <c r="F33" s="215"/>
      <c r="G33" s="216"/>
    </row>
    <row r="34" spans="2:12" ht="18" hidden="1" x14ac:dyDescent="0.35">
      <c r="B34" s="63"/>
      <c r="C34" s="63"/>
      <c r="D34" s="1" t="s">
        <v>60</v>
      </c>
      <c r="E34" s="1" t="s">
        <v>61</v>
      </c>
      <c r="F34" s="1" t="s">
        <v>62</v>
      </c>
      <c r="G34" s="1" t="s">
        <v>63</v>
      </c>
    </row>
    <row r="35" spans="2:12" ht="18" hidden="1" x14ac:dyDescent="0.35">
      <c r="B35" s="63"/>
      <c r="C35" s="63"/>
      <c r="D35" s="60">
        <v>817</v>
      </c>
      <c r="E35" s="60">
        <v>2841</v>
      </c>
      <c r="F35" s="60">
        <v>599</v>
      </c>
      <c r="G35" s="60">
        <v>61</v>
      </c>
      <c r="H35" s="62"/>
      <c r="I35" s="62"/>
      <c r="J35" s="62"/>
      <c r="K35" s="62"/>
    </row>
    <row r="36" spans="2:12" ht="28.8" hidden="1" x14ac:dyDescent="0.3">
      <c r="B36" s="2" t="s">
        <v>115</v>
      </c>
      <c r="C36" s="3" t="s">
        <v>116</v>
      </c>
      <c r="D36" s="3" t="s">
        <v>122</v>
      </c>
      <c r="E36" s="3" t="s">
        <v>123</v>
      </c>
      <c r="F36" s="3" t="s">
        <v>124</v>
      </c>
      <c r="H36" s="62"/>
      <c r="I36" s="62"/>
      <c r="J36" s="62"/>
      <c r="K36" s="62"/>
    </row>
    <row r="37" spans="2:12" hidden="1" x14ac:dyDescent="0.3">
      <c r="B37" s="61">
        <v>0</v>
      </c>
      <c r="C37" s="2" t="s">
        <v>117</v>
      </c>
      <c r="D37" s="5">
        <f>IF(SUM(D35:G35)&lt;=4500,SUM(D35:G35),"Not Applicable")</f>
        <v>4318</v>
      </c>
      <c r="E37" s="15">
        <f>(D35*C29)+(E35*E29)+(F35*G29)+(G35*I29)</f>
        <v>0</v>
      </c>
      <c r="F37" s="15">
        <f>(D35*D29)+(E35*F29)+(F35*H29)+(G35*J29)</f>
        <v>0</v>
      </c>
    </row>
    <row r="38" spans="2:12" hidden="1" x14ac:dyDescent="0.3">
      <c r="B38" s="61">
        <v>0.08</v>
      </c>
      <c r="C38" s="2" t="s">
        <v>118</v>
      </c>
      <c r="D38" s="68" t="str">
        <f>IF(SUM($D$35:$G$35)&gt;=4501,SUM($D$35:$G$35),"Not Applicable")</f>
        <v>Not Applicable</v>
      </c>
      <c r="E38" s="15" t="str">
        <f>_xlfn.IFS(D38&lt;4501,(E37-(E37*B38)),D38=4501,E37-(E37*B38),D38&lt;5000,E37-(E37*B38),D38=5000,E37-(E37*B38),D38&gt;5000,"Not applicable",D38="Not Applicable","Not Applicable")</f>
        <v>Not applicable</v>
      </c>
      <c r="F38" s="15" t="str">
        <f>_xlfn.IFS(D38&lt;4501,(F37-(F37*B38)),D38=4501,F37-(F37*B38),D38&lt;5000,F37-(F37*B38),D38=5000,F37-(F37*B38),D38&gt;5000,"Not applicable",D38="Not Applicable","Not Applicable")</f>
        <v>Not applicable</v>
      </c>
      <c r="G38" s="67"/>
    </row>
    <row r="39" spans="2:12" hidden="1" x14ac:dyDescent="0.3">
      <c r="B39" s="61">
        <v>0.1</v>
      </c>
      <c r="C39" s="2" t="s">
        <v>119</v>
      </c>
      <c r="D39" s="68" t="str">
        <f>IF(SUM($D$35:$G$35)&gt;=5001,SUM($D$35:$G$35),"Not Applicable")</f>
        <v>Not Applicable</v>
      </c>
      <c r="E39" s="15" t="str">
        <f>_xlfn.IFS(D39&lt;5001,(E37-(E37*B39)),D39=5001,E37-(E37*B39),D39&lt;5500,E37-(E37*B39),D39=5500,E37-(E37*B39),D39&gt;5500,"Not applicable",D39="Not Applicable","Not Applicable")</f>
        <v>Not applicable</v>
      </c>
      <c r="F39" s="15" t="str">
        <f>_xlfn.IFS(D39&lt;5001,(F37-(F37*B39)),D39=5001,F37-(F37*B39),D39&lt;5500,F37-(F37*B39),D39=5500,F37-(F37*B39),D39&gt;5500,"Not applicable",D39="Not Applicable","Not Applicable")</f>
        <v>Not applicable</v>
      </c>
      <c r="G39" s="67"/>
    </row>
    <row r="40" spans="2:12" hidden="1" x14ac:dyDescent="0.3">
      <c r="B40" s="61">
        <v>0.12</v>
      </c>
      <c r="C40" s="2" t="s">
        <v>120</v>
      </c>
      <c r="D40" s="68" t="str">
        <f>IF(SUM($D$35:$G$35)&gt;=5501,SUM($D$35:$G$35),"Not Applicable")</f>
        <v>Not Applicable</v>
      </c>
      <c r="E40" s="15" t="str">
        <f>_xlfn.IFS(D40&lt;5501,(E37-(E37*B40)),D40=5501,E37-(E37*B40),D40&lt;6000,E37-(E37*B40),D40=6000,E37-(E37*B40),D40&gt;6000,"Not applicable",D40="Not Applicable","Not Applicable")</f>
        <v>Not applicable</v>
      </c>
      <c r="F40" s="15" t="str">
        <f>_xlfn.IFS(D40&lt;5501,(F37-(F37*B40)),D40=5501,F37-(F37*B40),D40&lt;6000,F37-(F37*B40),D40=6000,F37-(F37*B40),D40&gt;6000,"Not applicable",D40="Not Applicable","Not Applicable")</f>
        <v>Not applicable</v>
      </c>
      <c r="G40" s="67"/>
    </row>
    <row r="41" spans="2:12" hidden="1" x14ac:dyDescent="0.3">
      <c r="B41" s="61">
        <v>0.14000000000000001</v>
      </c>
      <c r="C41" s="2" t="s">
        <v>121</v>
      </c>
      <c r="D41" s="68" t="str">
        <f>IF(SUM($D$35:$G$35)&gt;=6001,SUM($D$35:$G$35),"Not Applicable")</f>
        <v>Not Applicable</v>
      </c>
      <c r="E41" s="15" t="str">
        <f>_xlfn.IFS(D41&lt;6001,(E37-(E37*B41)),D41=6001,E37-(E37*B41),D41="Not Applicable","Not Applicable",D41&gt;6001,E37-(E37*B41))</f>
        <v>Not Applicable</v>
      </c>
      <c r="F41" s="15" t="str">
        <f>_xlfn.IFS(D41&lt;6001,(F37-(F37*B41)),D41=6001,F37-(F37*B41),D41="Not Applicable","Not Applicable",D41&gt;6001,F37-(F37*B41))</f>
        <v>Not Applicable</v>
      </c>
      <c r="G41" s="67"/>
    </row>
    <row r="42" spans="2:12" ht="15" thickBot="1" x14ac:dyDescent="0.35">
      <c r="G42" s="67"/>
    </row>
    <row r="43" spans="2:12" ht="18.600000000000001" thickBot="1" x14ac:dyDescent="0.4">
      <c r="B43" s="217" t="s">
        <v>114</v>
      </c>
      <c r="C43" s="234"/>
      <c r="D43" s="234"/>
      <c r="E43" s="234"/>
      <c r="F43" s="234"/>
      <c r="G43" s="234"/>
      <c r="H43" s="234"/>
      <c r="I43" s="234"/>
      <c r="J43" s="234"/>
      <c r="K43" s="234"/>
      <c r="L43" s="235"/>
    </row>
    <row r="44" spans="2:12" ht="18" x14ac:dyDescent="0.35">
      <c r="B44" s="84"/>
      <c r="C44" s="238"/>
      <c r="D44" s="239"/>
      <c r="E44" s="230" t="s">
        <v>60</v>
      </c>
      <c r="F44" s="230"/>
      <c r="G44" s="230" t="s">
        <v>61</v>
      </c>
      <c r="H44" s="230"/>
      <c r="I44" s="230" t="s">
        <v>62</v>
      </c>
      <c r="J44" s="230"/>
      <c r="K44" s="230" t="s">
        <v>63</v>
      </c>
      <c r="L44" s="232"/>
    </row>
    <row r="45" spans="2:12" ht="18.600000000000001" thickBot="1" x14ac:dyDescent="0.4">
      <c r="B45" s="84"/>
      <c r="C45" s="236" t="s">
        <v>138</v>
      </c>
      <c r="D45" s="237"/>
      <c r="E45" s="231">
        <v>817</v>
      </c>
      <c r="F45" s="231"/>
      <c r="G45" s="231">
        <v>2841</v>
      </c>
      <c r="H45" s="231"/>
      <c r="I45" s="231">
        <v>599</v>
      </c>
      <c r="J45" s="231"/>
      <c r="K45" s="231">
        <v>61</v>
      </c>
      <c r="L45" s="233"/>
    </row>
    <row r="46" spans="2:12" ht="28.8" x14ac:dyDescent="0.3">
      <c r="B46" s="85" t="s">
        <v>115</v>
      </c>
      <c r="C46" s="242" t="s">
        <v>179</v>
      </c>
      <c r="D46" s="243"/>
      <c r="E46" s="90" t="s">
        <v>134</v>
      </c>
      <c r="F46" s="90" t="s">
        <v>135</v>
      </c>
      <c r="G46" s="90" t="s">
        <v>136</v>
      </c>
      <c r="H46" s="90" t="s">
        <v>137</v>
      </c>
      <c r="I46" s="90" t="s">
        <v>136</v>
      </c>
      <c r="J46" s="90" t="s">
        <v>137</v>
      </c>
      <c r="K46" s="90" t="s">
        <v>136</v>
      </c>
      <c r="L46" s="91" t="s">
        <v>137</v>
      </c>
    </row>
    <row r="47" spans="2:12" x14ac:dyDescent="0.3">
      <c r="B47" s="86">
        <v>0</v>
      </c>
      <c r="C47" s="176" t="s">
        <v>117</v>
      </c>
      <c r="D47" s="177"/>
      <c r="E47" s="15">
        <f t="shared" ref="E47:L47" si="1">C29</f>
        <v>0</v>
      </c>
      <c r="F47" s="15">
        <f t="shared" si="1"/>
        <v>0</v>
      </c>
      <c r="G47" s="33">
        <f t="shared" si="1"/>
        <v>0</v>
      </c>
      <c r="H47" s="33">
        <f t="shared" si="1"/>
        <v>0</v>
      </c>
      <c r="I47" s="33">
        <f t="shared" si="1"/>
        <v>0</v>
      </c>
      <c r="J47" s="33">
        <f t="shared" si="1"/>
        <v>0</v>
      </c>
      <c r="K47" s="33">
        <f t="shared" si="1"/>
        <v>0</v>
      </c>
      <c r="L47" s="87">
        <f t="shared" si="1"/>
        <v>0</v>
      </c>
    </row>
    <row r="48" spans="2:12" x14ac:dyDescent="0.3">
      <c r="B48" s="86">
        <v>0.08</v>
      </c>
      <c r="C48" s="176" t="s">
        <v>118</v>
      </c>
      <c r="D48" s="177"/>
      <c r="E48" s="15">
        <f>E47-(E47*$B$48)</f>
        <v>0</v>
      </c>
      <c r="F48" s="15">
        <f>F47-(F47*$B$48)</f>
        <v>0</v>
      </c>
      <c r="G48" s="15">
        <f t="shared" ref="G48:L48" si="2">G47-(G47*$B$48)</f>
        <v>0</v>
      </c>
      <c r="H48" s="15">
        <f t="shared" si="2"/>
        <v>0</v>
      </c>
      <c r="I48" s="15">
        <f t="shared" si="2"/>
        <v>0</v>
      </c>
      <c r="J48" s="15">
        <f t="shared" si="2"/>
        <v>0</v>
      </c>
      <c r="K48" s="15">
        <f t="shared" si="2"/>
        <v>0</v>
      </c>
      <c r="L48" s="15">
        <f t="shared" si="2"/>
        <v>0</v>
      </c>
    </row>
    <row r="49" spans="2:12" x14ac:dyDescent="0.3">
      <c r="B49" s="86">
        <v>0.1</v>
      </c>
      <c r="C49" s="176" t="s">
        <v>119</v>
      </c>
      <c r="D49" s="177"/>
      <c r="E49" s="15">
        <f>E48-(E48*$B$49)</f>
        <v>0</v>
      </c>
      <c r="F49" s="15">
        <f>F48-(F48*$B$49)</f>
        <v>0</v>
      </c>
      <c r="G49" s="15">
        <f t="shared" ref="G49:L49" si="3">G48-(G48*$B$49)</f>
        <v>0</v>
      </c>
      <c r="H49" s="15">
        <f t="shared" si="3"/>
        <v>0</v>
      </c>
      <c r="I49" s="15">
        <f t="shared" si="3"/>
        <v>0</v>
      </c>
      <c r="J49" s="15">
        <f t="shared" si="3"/>
        <v>0</v>
      </c>
      <c r="K49" s="15">
        <f t="shared" si="3"/>
        <v>0</v>
      </c>
      <c r="L49" s="15">
        <f t="shared" si="3"/>
        <v>0</v>
      </c>
    </row>
    <row r="50" spans="2:12" x14ac:dyDescent="0.3">
      <c r="B50" s="86">
        <v>0.12</v>
      </c>
      <c r="C50" s="176" t="s">
        <v>120</v>
      </c>
      <c r="D50" s="177"/>
      <c r="E50" s="15">
        <f>E49-(E49*$B$50)</f>
        <v>0</v>
      </c>
      <c r="F50" s="15">
        <f>F49-(F49*$B$50)</f>
        <v>0</v>
      </c>
      <c r="G50" s="15">
        <f t="shared" ref="G50:L50" si="4">G49-(G49*$B$50)</f>
        <v>0</v>
      </c>
      <c r="H50" s="15">
        <f t="shared" si="4"/>
        <v>0</v>
      </c>
      <c r="I50" s="15">
        <f t="shared" si="4"/>
        <v>0</v>
      </c>
      <c r="J50" s="15">
        <f t="shared" si="4"/>
        <v>0</v>
      </c>
      <c r="K50" s="15">
        <f t="shared" si="4"/>
        <v>0</v>
      </c>
      <c r="L50" s="15">
        <f t="shared" si="4"/>
        <v>0</v>
      </c>
    </row>
    <row r="51" spans="2:12" ht="15" thickBot="1" x14ac:dyDescent="0.35">
      <c r="B51" s="88">
        <v>0.14000000000000001</v>
      </c>
      <c r="C51" s="240" t="s">
        <v>121</v>
      </c>
      <c r="D51" s="241"/>
      <c r="E51" s="89">
        <f>E50-(E50*$B$51)</f>
        <v>0</v>
      </c>
      <c r="F51" s="89">
        <f>F50-(F50*$B$51)</f>
        <v>0</v>
      </c>
      <c r="G51" s="89">
        <f t="shared" ref="G51:L51" si="5">G50-(G50*$B$51)</f>
        <v>0</v>
      </c>
      <c r="H51" s="89">
        <f t="shared" si="5"/>
        <v>0</v>
      </c>
      <c r="I51" s="89">
        <f t="shared" si="5"/>
        <v>0</v>
      </c>
      <c r="J51" s="89">
        <f t="shared" si="5"/>
        <v>0</v>
      </c>
      <c r="K51" s="89">
        <f t="shared" si="5"/>
        <v>0</v>
      </c>
      <c r="L51" s="89">
        <f t="shared" si="5"/>
        <v>0</v>
      </c>
    </row>
    <row r="52" spans="2:12" x14ac:dyDescent="0.3">
      <c r="C52" s="126" t="s">
        <v>180</v>
      </c>
    </row>
    <row r="54" spans="2:12" x14ac:dyDescent="0.3">
      <c r="E54" s="67"/>
    </row>
    <row r="55" spans="2:12" x14ac:dyDescent="0.3">
      <c r="E55" s="67"/>
    </row>
  </sheetData>
  <sheetProtection algorithmName="SHA-512" hashValue="yrwCpJZnZ35EsQYqbczssAnOtvie8E/K+UQkdp4T7x9Rx746uKp4NyV8NoJBsN2FWtSQ/8WZfgLekFQFM31DVg==" saltValue="iPxzGFEVjirOtLmP8hahJA==" spinCount="100000" sheet="1" objects="1" scenarios="1"/>
  <mergeCells count="29">
    <mergeCell ref="C51:D51"/>
    <mergeCell ref="C46:D46"/>
    <mergeCell ref="C47:D47"/>
    <mergeCell ref="C48:D48"/>
    <mergeCell ref="C49:D49"/>
    <mergeCell ref="C50:D50"/>
    <mergeCell ref="I44:J44"/>
    <mergeCell ref="I45:J45"/>
    <mergeCell ref="K44:L44"/>
    <mergeCell ref="K45:L45"/>
    <mergeCell ref="B43:L43"/>
    <mergeCell ref="C45:D45"/>
    <mergeCell ref="C44:D44"/>
    <mergeCell ref="E44:F44"/>
    <mergeCell ref="E45:F45"/>
    <mergeCell ref="G44:H44"/>
    <mergeCell ref="G45:H45"/>
    <mergeCell ref="B33:G33"/>
    <mergeCell ref="B4:G4"/>
    <mergeCell ref="B5:L7"/>
    <mergeCell ref="B11:J11"/>
    <mergeCell ref="B12:J12"/>
    <mergeCell ref="C14:D14"/>
    <mergeCell ref="E14:F14"/>
    <mergeCell ref="G14:H14"/>
    <mergeCell ref="I14:J14"/>
    <mergeCell ref="C13:J13"/>
    <mergeCell ref="B14:B15"/>
    <mergeCell ref="B30:B31"/>
  </mergeCells>
  <conditionalFormatting sqref="C30:J30">
    <cfRule type="cellIs" dxfId="1" priority="1" operator="equal">
      <formula>"ERROR"</formula>
    </cfRule>
  </conditionalFormatting>
  <pageMargins left="0.7" right="0.7" top="0.75" bottom="0.75" header="0.3" footer="0.3"/>
  <pageSetup paperSize="9" orientation="portrait" r:id="rId1"/>
  <ignoredErrors>
    <ignoredError sqref="D17:D28 F17:F28 H17:H28 E17:E28 G17:G27 I17:I27"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47"/>
  <sheetViews>
    <sheetView zoomScale="80" zoomScaleNormal="80" workbookViewId="0">
      <selection activeCell="B1" sqref="B1"/>
    </sheetView>
  </sheetViews>
  <sheetFormatPr defaultColWidth="8.77734375" defaultRowHeight="14.4" x14ac:dyDescent="0.3"/>
  <cols>
    <col min="1" max="1" width="3.109375" style="1" customWidth="1"/>
    <col min="2" max="2" width="38.44140625" style="1" customWidth="1"/>
    <col min="3" max="3" width="21.6640625" style="1" customWidth="1"/>
    <col min="4" max="4" width="22.77734375" style="1" customWidth="1"/>
    <col min="5" max="5" width="26.21875" style="1" customWidth="1"/>
    <col min="6" max="6" width="27.21875" style="1" customWidth="1"/>
    <col min="7" max="7" width="22.21875" style="1" customWidth="1"/>
    <col min="8" max="8" width="18.77734375" style="1" customWidth="1"/>
    <col min="9" max="9" width="13.21875" style="1" customWidth="1"/>
    <col min="10" max="10" width="10.88671875" style="1" customWidth="1"/>
    <col min="11" max="11" width="12.88671875" style="1" customWidth="1"/>
    <col min="12" max="12" width="11.44140625" style="1" customWidth="1"/>
    <col min="13" max="13" width="16.77734375" style="1" customWidth="1"/>
    <col min="14" max="14" width="8.77734375" style="1"/>
    <col min="15" max="15" width="11.109375" style="1" bestFit="1" customWidth="1"/>
    <col min="16" max="16" width="12.21875" style="1" customWidth="1"/>
    <col min="17" max="16384" width="8.77734375" style="1"/>
  </cols>
  <sheetData>
    <row r="1" spans="2:14" ht="18" x14ac:dyDescent="0.35">
      <c r="B1" s="134" t="s">
        <v>160</v>
      </c>
    </row>
    <row r="3" spans="2:14" ht="21" x14ac:dyDescent="0.4">
      <c r="B3" s="253" t="s">
        <v>31</v>
      </c>
      <c r="C3" s="253"/>
      <c r="D3" s="253"/>
      <c r="E3" s="253"/>
      <c r="F3" s="253"/>
    </row>
    <row r="4" spans="2:14" ht="21" x14ac:dyDescent="0.4">
      <c r="B4" s="253" t="s">
        <v>0</v>
      </c>
      <c r="C4" s="253"/>
      <c r="D4" s="253"/>
      <c r="E4" s="253"/>
      <c r="F4" s="253"/>
    </row>
    <row r="5" spans="2:14" ht="14.55" customHeight="1" x14ac:dyDescent="0.35">
      <c r="B5" s="65"/>
      <c r="C5" s="65"/>
      <c r="D5" s="22"/>
      <c r="E5" s="22"/>
      <c r="F5" s="22"/>
      <c r="G5" s="22"/>
      <c r="H5" s="22"/>
      <c r="I5" s="22"/>
      <c r="J5" s="22"/>
      <c r="K5" s="22"/>
      <c r="L5" s="22"/>
      <c r="M5" s="22"/>
      <c r="N5" s="22"/>
    </row>
    <row r="6" spans="2:14" ht="14.55" customHeight="1" x14ac:dyDescent="0.35">
      <c r="B6" s="258" t="s">
        <v>144</v>
      </c>
      <c r="C6" s="258"/>
      <c r="D6" s="258"/>
      <c r="E6" s="258"/>
      <c r="F6" s="258"/>
      <c r="G6" s="258"/>
      <c r="H6" s="22"/>
      <c r="I6" s="22"/>
      <c r="J6" s="22"/>
      <c r="K6" s="22"/>
      <c r="L6" s="22"/>
      <c r="M6" s="22"/>
      <c r="N6" s="22"/>
    </row>
    <row r="7" spans="2:14" ht="22.5" customHeight="1" x14ac:dyDescent="0.35">
      <c r="B7" s="258"/>
      <c r="C7" s="258"/>
      <c r="D7" s="258"/>
      <c r="E7" s="258"/>
      <c r="F7" s="258"/>
      <c r="G7" s="258"/>
      <c r="H7" s="22"/>
      <c r="I7" s="22"/>
      <c r="J7" s="22"/>
      <c r="K7" s="22"/>
      <c r="L7" s="22"/>
      <c r="M7" s="22"/>
      <c r="N7" s="22"/>
    </row>
    <row r="8" spans="2:14" ht="14.55" customHeight="1" x14ac:dyDescent="0.35">
      <c r="B8" s="65"/>
      <c r="C8" s="65"/>
      <c r="D8" s="22"/>
      <c r="E8" s="22"/>
      <c r="F8" s="22"/>
      <c r="G8" s="22"/>
      <c r="H8" s="22"/>
      <c r="I8" s="22"/>
      <c r="J8" s="22"/>
      <c r="K8" s="22"/>
      <c r="L8" s="22"/>
      <c r="M8" s="22"/>
      <c r="N8" s="22"/>
    </row>
    <row r="9" spans="2:14" ht="14.55" customHeight="1" thickBot="1" x14ac:dyDescent="0.4">
      <c r="B9" s="65"/>
      <c r="C9" s="65"/>
      <c r="D9" s="22"/>
      <c r="E9" s="22"/>
      <c r="F9" s="22"/>
      <c r="G9" s="22"/>
      <c r="H9" s="22"/>
      <c r="I9" s="22"/>
      <c r="J9" s="22"/>
      <c r="K9" s="22"/>
      <c r="L9" s="22"/>
      <c r="M9" s="22"/>
      <c r="N9" s="22"/>
    </row>
    <row r="10" spans="2:14" ht="14.55" customHeight="1" x14ac:dyDescent="0.35">
      <c r="B10" s="66" t="s">
        <v>146</v>
      </c>
      <c r="C10" s="26" t="s">
        <v>57</v>
      </c>
      <c r="D10" s="22"/>
      <c r="E10" s="244" t="s">
        <v>156</v>
      </c>
      <c r="F10" s="245"/>
      <c r="G10" s="245"/>
      <c r="H10" s="245"/>
      <c r="I10" s="246"/>
      <c r="J10" s="22"/>
      <c r="K10" s="22"/>
      <c r="L10" s="22"/>
      <c r="M10" s="22"/>
      <c r="N10" s="22"/>
    </row>
    <row r="11" spans="2:14" ht="14.55" customHeight="1" x14ac:dyDescent="0.3">
      <c r="B11" s="6" t="s">
        <v>58</v>
      </c>
      <c r="C11" s="122">
        <v>0</v>
      </c>
      <c r="E11" s="247"/>
      <c r="F11" s="248"/>
      <c r="G11" s="248"/>
      <c r="H11" s="248"/>
      <c r="I11" s="249"/>
    </row>
    <row r="12" spans="2:14" ht="14.55" customHeight="1" x14ac:dyDescent="0.3">
      <c r="B12" s="6" t="s">
        <v>70</v>
      </c>
      <c r="C12" s="122">
        <v>0</v>
      </c>
      <c r="E12" s="247"/>
      <c r="F12" s="248"/>
      <c r="G12" s="248"/>
      <c r="H12" s="248"/>
      <c r="I12" s="249"/>
    </row>
    <row r="13" spans="2:14" ht="14.55" customHeight="1" x14ac:dyDescent="0.3">
      <c r="B13" s="6" t="s">
        <v>71</v>
      </c>
      <c r="C13" s="122">
        <v>0</v>
      </c>
      <c r="E13" s="247"/>
      <c r="F13" s="248"/>
      <c r="G13" s="248"/>
      <c r="H13" s="248"/>
      <c r="I13" s="249"/>
    </row>
    <row r="14" spans="2:14" ht="14.55" customHeight="1" x14ac:dyDescent="0.3">
      <c r="B14" s="125" t="s">
        <v>37</v>
      </c>
      <c r="C14" s="122">
        <v>0</v>
      </c>
      <c r="E14" s="247"/>
      <c r="F14" s="248"/>
      <c r="G14" s="248"/>
      <c r="H14" s="248"/>
      <c r="I14" s="249"/>
    </row>
    <row r="15" spans="2:14" ht="14.55" customHeight="1" x14ac:dyDescent="0.3">
      <c r="B15" s="125" t="s">
        <v>38</v>
      </c>
      <c r="C15" s="122">
        <v>0</v>
      </c>
      <c r="E15" s="247"/>
      <c r="F15" s="248"/>
      <c r="G15" s="248"/>
      <c r="H15" s="248"/>
      <c r="I15" s="249"/>
    </row>
    <row r="16" spans="2:14" ht="15" customHeight="1" thickBot="1" x14ac:dyDescent="0.35">
      <c r="B16" s="6"/>
      <c r="C16" s="49">
        <f>SUM(C11:C15)</f>
        <v>0</v>
      </c>
      <c r="E16" s="250"/>
      <c r="F16" s="251"/>
      <c r="G16" s="251"/>
      <c r="H16" s="251"/>
      <c r="I16" s="252"/>
    </row>
    <row r="19" spans="2:7" x14ac:dyDescent="0.3">
      <c r="B19" s="174" t="s">
        <v>145</v>
      </c>
      <c r="C19" s="174"/>
      <c r="D19" s="174"/>
      <c r="E19" s="174"/>
      <c r="F19" s="174"/>
      <c r="G19" s="174"/>
    </row>
    <row r="20" spans="2:7" x14ac:dyDescent="0.3">
      <c r="B20" s="174"/>
      <c r="C20" s="174"/>
      <c r="D20" s="174"/>
      <c r="E20" s="174"/>
      <c r="F20" s="174"/>
      <c r="G20" s="174"/>
    </row>
    <row r="22" spans="2:7" x14ac:dyDescent="0.3">
      <c r="B22" s="254" t="s">
        <v>85</v>
      </c>
      <c r="C22" s="256" t="s">
        <v>142</v>
      </c>
      <c r="D22" s="256" t="s">
        <v>143</v>
      </c>
    </row>
    <row r="23" spans="2:7" x14ac:dyDescent="0.3">
      <c r="B23" s="255"/>
      <c r="C23" s="257"/>
      <c r="D23" s="257"/>
    </row>
    <row r="24" spans="2:7" x14ac:dyDescent="0.3">
      <c r="B24" s="27" t="s">
        <v>140</v>
      </c>
      <c r="C24" s="123">
        <v>0</v>
      </c>
      <c r="D24" s="123">
        <v>0</v>
      </c>
    </row>
    <row r="25" spans="2:7" x14ac:dyDescent="0.3">
      <c r="B25" s="27" t="s">
        <v>141</v>
      </c>
      <c r="C25" s="123">
        <v>0</v>
      </c>
      <c r="D25" s="123">
        <v>0</v>
      </c>
    </row>
    <row r="26" spans="2:7" x14ac:dyDescent="0.3">
      <c r="B26" s="27" t="s">
        <v>33</v>
      </c>
      <c r="C26" s="123">
        <v>0</v>
      </c>
      <c r="D26" s="123">
        <v>0</v>
      </c>
    </row>
    <row r="27" spans="2:7" x14ac:dyDescent="0.3">
      <c r="B27" s="27" t="s">
        <v>34</v>
      </c>
      <c r="C27" s="123">
        <v>0</v>
      </c>
      <c r="D27" s="123">
        <v>0</v>
      </c>
    </row>
    <row r="28" spans="2:7" x14ac:dyDescent="0.3">
      <c r="B28" s="27" t="s">
        <v>36</v>
      </c>
      <c r="C28" s="31">
        <f>C15/3</f>
        <v>0</v>
      </c>
      <c r="D28" s="7"/>
    </row>
    <row r="29" spans="2:7" x14ac:dyDescent="0.3">
      <c r="B29" s="121" t="s">
        <v>37</v>
      </c>
      <c r="C29" s="122">
        <v>0</v>
      </c>
      <c r="D29" s="114"/>
    </row>
    <row r="30" spans="2:7" x14ac:dyDescent="0.3">
      <c r="B30" s="121" t="s">
        <v>38</v>
      </c>
      <c r="C30" s="123">
        <v>0</v>
      </c>
      <c r="D30" s="123">
        <v>0</v>
      </c>
    </row>
    <row r="31" spans="2:7" x14ac:dyDescent="0.3">
      <c r="B31" s="121" t="s">
        <v>39</v>
      </c>
      <c r="C31" s="123">
        <v>0</v>
      </c>
      <c r="D31" s="123">
        <v>0</v>
      </c>
    </row>
    <row r="32" spans="2:7" x14ac:dyDescent="0.3">
      <c r="B32" s="121" t="s">
        <v>40</v>
      </c>
      <c r="C32" s="123">
        <v>0</v>
      </c>
      <c r="D32" s="123">
        <v>0</v>
      </c>
    </row>
    <row r="33" spans="2:7" x14ac:dyDescent="0.3">
      <c r="B33" s="27" t="s">
        <v>107</v>
      </c>
      <c r="C33" s="124">
        <v>0</v>
      </c>
      <c r="D33" s="124">
        <v>0</v>
      </c>
    </row>
    <row r="34" spans="2:7" x14ac:dyDescent="0.3">
      <c r="B34" s="34" t="s">
        <v>66</v>
      </c>
      <c r="C34" s="49">
        <f>SUM(C24:C27,C29:C32)+((SUM(C24:C27,C29:C32)*C33))</f>
        <v>0</v>
      </c>
      <c r="D34" s="49">
        <f>SUM(D24:D27,D29:D32)+((SUM(D24:D27,D29:D32)*D33))</f>
        <v>0</v>
      </c>
    </row>
    <row r="35" spans="2:7" ht="15" thickBot="1" x14ac:dyDescent="0.35"/>
    <row r="36" spans="2:7" x14ac:dyDescent="0.3">
      <c r="B36" s="200" t="s">
        <v>154</v>
      </c>
      <c r="C36" s="201"/>
      <c r="D36" s="201"/>
      <c r="E36" s="201"/>
      <c r="F36" s="201"/>
      <c r="G36" s="202"/>
    </row>
    <row r="37" spans="2:7" x14ac:dyDescent="0.3">
      <c r="B37" s="203"/>
      <c r="C37" s="204"/>
      <c r="D37" s="204"/>
      <c r="E37" s="204"/>
      <c r="F37" s="204"/>
      <c r="G37" s="205"/>
    </row>
    <row r="38" spans="2:7" x14ac:dyDescent="0.3">
      <c r="B38" s="203"/>
      <c r="C38" s="204"/>
      <c r="D38" s="204"/>
      <c r="E38" s="204"/>
      <c r="F38" s="204"/>
      <c r="G38" s="205"/>
    </row>
    <row r="39" spans="2:7" x14ac:dyDescent="0.3">
      <c r="B39" s="203"/>
      <c r="C39" s="204"/>
      <c r="D39" s="204"/>
      <c r="E39" s="204"/>
      <c r="F39" s="204"/>
      <c r="G39" s="205"/>
    </row>
    <row r="40" spans="2:7" x14ac:dyDescent="0.3">
      <c r="B40" s="203"/>
      <c r="C40" s="204"/>
      <c r="D40" s="204"/>
      <c r="E40" s="204"/>
      <c r="F40" s="204"/>
      <c r="G40" s="205"/>
    </row>
    <row r="41" spans="2:7" x14ac:dyDescent="0.3">
      <c r="B41" s="203"/>
      <c r="C41" s="204"/>
      <c r="D41" s="204"/>
      <c r="E41" s="204"/>
      <c r="F41" s="204"/>
      <c r="G41" s="205"/>
    </row>
    <row r="42" spans="2:7" x14ac:dyDescent="0.3">
      <c r="B42" s="203"/>
      <c r="C42" s="204"/>
      <c r="D42" s="204"/>
      <c r="E42" s="204"/>
      <c r="F42" s="204"/>
      <c r="G42" s="205"/>
    </row>
    <row r="43" spans="2:7" x14ac:dyDescent="0.3">
      <c r="B43" s="203"/>
      <c r="C43" s="204"/>
      <c r="D43" s="204"/>
      <c r="E43" s="204"/>
      <c r="F43" s="204"/>
      <c r="G43" s="205"/>
    </row>
    <row r="44" spans="2:7" x14ac:dyDescent="0.3">
      <c r="B44" s="203"/>
      <c r="C44" s="204"/>
      <c r="D44" s="204"/>
      <c r="E44" s="204"/>
      <c r="F44" s="204"/>
      <c r="G44" s="205"/>
    </row>
    <row r="45" spans="2:7" x14ac:dyDescent="0.3">
      <c r="B45" s="203"/>
      <c r="C45" s="204"/>
      <c r="D45" s="204"/>
      <c r="E45" s="204"/>
      <c r="F45" s="204"/>
      <c r="G45" s="205"/>
    </row>
    <row r="46" spans="2:7" x14ac:dyDescent="0.3">
      <c r="B46" s="203"/>
      <c r="C46" s="204"/>
      <c r="D46" s="204"/>
      <c r="E46" s="204"/>
      <c r="F46" s="204"/>
      <c r="G46" s="205"/>
    </row>
    <row r="47" spans="2:7" ht="15" thickBot="1" x14ac:dyDescent="0.35">
      <c r="B47" s="206"/>
      <c r="C47" s="207"/>
      <c r="D47" s="207"/>
      <c r="E47" s="207"/>
      <c r="F47" s="207"/>
      <c r="G47" s="208"/>
    </row>
  </sheetData>
  <sheetProtection algorithmName="SHA-512" hashValue="qyic4pjYcRnwtPCXknbxDr2jeqGAha/LcpNBuHygAwjY2XprdFOcSBkdznhMSKgQY8UISuUruGakoh+jHRSdEQ==" saltValue="X9Rpc/O023KQYZkA0dMRQA==" spinCount="100000" sheet="1" objects="1" scenarios="1"/>
  <mergeCells count="9">
    <mergeCell ref="B36:G47"/>
    <mergeCell ref="E10:I16"/>
    <mergeCell ref="B3:F3"/>
    <mergeCell ref="B22:B23"/>
    <mergeCell ref="B19:G20"/>
    <mergeCell ref="B4:F4"/>
    <mergeCell ref="C22:C23"/>
    <mergeCell ref="D22:D23"/>
    <mergeCell ref="B6:G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B1:G26"/>
  <sheetViews>
    <sheetView zoomScale="80" zoomScaleNormal="80" workbookViewId="0">
      <selection activeCell="B1" sqref="B1"/>
    </sheetView>
  </sheetViews>
  <sheetFormatPr defaultColWidth="8.77734375" defaultRowHeight="14.4" x14ac:dyDescent="0.3"/>
  <cols>
    <col min="1" max="1" width="3.6640625" style="1" customWidth="1"/>
    <col min="2" max="2" width="35.21875" style="1" customWidth="1"/>
    <col min="3" max="3" width="21.6640625" style="1" customWidth="1"/>
    <col min="4" max="4" width="22.77734375" style="1" customWidth="1"/>
    <col min="5" max="5" width="26.21875" style="1" customWidth="1"/>
    <col min="6" max="6" width="27.21875" style="1" customWidth="1"/>
    <col min="7" max="7" width="22.21875" style="1" customWidth="1"/>
    <col min="8" max="8" width="18.77734375" style="1" customWidth="1"/>
    <col min="9" max="9" width="13.21875" style="1" customWidth="1"/>
    <col min="10" max="10" width="10.88671875" style="1" customWidth="1"/>
    <col min="11" max="11" width="12.88671875" style="1" customWidth="1"/>
    <col min="12" max="12" width="11.44140625" style="1" customWidth="1"/>
    <col min="13" max="13" width="16.77734375" style="1" customWidth="1"/>
    <col min="14" max="14" width="8.77734375" style="1"/>
    <col min="15" max="15" width="11.109375" style="1" bestFit="1" customWidth="1"/>
    <col min="16" max="16" width="12.21875" style="1" customWidth="1"/>
    <col min="17" max="16384" width="8.77734375" style="1"/>
  </cols>
  <sheetData>
    <row r="1" spans="2:7" ht="18" x14ac:dyDescent="0.35">
      <c r="B1" s="134" t="s">
        <v>157</v>
      </c>
    </row>
    <row r="3" spans="2:7" ht="21" x14ac:dyDescent="0.4">
      <c r="B3" s="253" t="s">
        <v>31</v>
      </c>
      <c r="C3" s="253"/>
      <c r="D3" s="253"/>
      <c r="E3" s="253"/>
      <c r="F3" s="253"/>
    </row>
    <row r="4" spans="2:7" ht="21" x14ac:dyDescent="0.4">
      <c r="B4" s="253" t="s">
        <v>0</v>
      </c>
      <c r="C4" s="253"/>
      <c r="D4" s="253"/>
      <c r="E4" s="253"/>
      <c r="F4" s="253"/>
    </row>
    <row r="5" spans="2:7" ht="14.55" customHeight="1" x14ac:dyDescent="0.3">
      <c r="B5" s="65"/>
      <c r="C5" s="65"/>
      <c r="D5" s="65"/>
      <c r="E5" s="65"/>
      <c r="F5" s="65"/>
      <c r="G5" s="65"/>
    </row>
    <row r="7" spans="2:7" x14ac:dyDescent="0.3">
      <c r="B7" s="174" t="s">
        <v>53</v>
      </c>
      <c r="C7" s="174"/>
      <c r="D7" s="174"/>
      <c r="E7" s="174"/>
      <c r="F7" s="174"/>
      <c r="G7" s="174"/>
    </row>
    <row r="8" spans="2:7" x14ac:dyDescent="0.3">
      <c r="B8" s="174"/>
      <c r="C8" s="174"/>
      <c r="D8" s="174"/>
      <c r="E8" s="174"/>
      <c r="F8" s="174"/>
      <c r="G8" s="174"/>
    </row>
    <row r="10" spans="2:7" x14ac:dyDescent="0.3">
      <c r="B10" s="9"/>
      <c r="C10" s="38" t="s">
        <v>79</v>
      </c>
      <c r="D10" s="38" t="s">
        <v>77</v>
      </c>
    </row>
    <row r="11" spans="2:7" ht="15" thickBot="1" x14ac:dyDescent="0.35">
      <c r="B11" s="92" t="s">
        <v>147</v>
      </c>
      <c r="C11" s="28">
        <v>2088</v>
      </c>
      <c r="D11" s="28">
        <v>3042</v>
      </c>
    </row>
    <row r="12" spans="2:7" ht="43.5" customHeight="1" x14ac:dyDescent="0.3">
      <c r="B12" s="259" t="s">
        <v>85</v>
      </c>
      <c r="C12" s="261" t="s">
        <v>82</v>
      </c>
      <c r="D12" s="263" t="s">
        <v>83</v>
      </c>
    </row>
    <row r="13" spans="2:7" ht="15" thickBot="1" x14ac:dyDescent="0.35">
      <c r="B13" s="260"/>
      <c r="C13" s="262"/>
      <c r="D13" s="264"/>
    </row>
    <row r="14" spans="2:7" x14ac:dyDescent="0.3">
      <c r="B14" s="96" t="s">
        <v>140</v>
      </c>
      <c r="C14" s="55">
        <f>'Lot 2 Audit Services Data Entry'!C24/'Lot 2 Audit Services Summary'!$D$11</f>
        <v>0</v>
      </c>
      <c r="D14" s="75">
        <f>'Lot 2 Audit Services Data Entry'!D24/'Lot 2 Audit Services Summary'!$D$11</f>
        <v>0</v>
      </c>
    </row>
    <row r="15" spans="2:7" x14ac:dyDescent="0.3">
      <c r="B15" s="93" t="s">
        <v>141</v>
      </c>
      <c r="C15" s="31">
        <f>'Lot 2 Audit Services Data Entry'!C25/'Lot 2 Audit Services Summary'!$D$11</f>
        <v>0</v>
      </c>
      <c r="D15" s="94">
        <f>'Lot 2 Audit Services Data Entry'!D25/'Lot 2 Audit Services Summary'!$D$11</f>
        <v>0</v>
      </c>
    </row>
    <row r="16" spans="2:7" x14ac:dyDescent="0.3">
      <c r="B16" s="93" t="s">
        <v>33</v>
      </c>
      <c r="C16" s="31">
        <f>'Lot 2 Audit Services Data Entry'!C26/'Lot 2 Audit Services Summary'!$D$11</f>
        <v>0</v>
      </c>
      <c r="D16" s="94">
        <f>'Lot 2 Audit Services Data Entry'!D26/'Lot 2 Audit Services Summary'!$D$11</f>
        <v>0</v>
      </c>
    </row>
    <row r="17" spans="2:4" x14ac:dyDescent="0.3">
      <c r="B17" s="93" t="s">
        <v>34</v>
      </c>
      <c r="C17" s="31">
        <f>'Lot 2 Audit Services Data Entry'!C27/'Lot 2 Audit Services Summary'!$D$11</f>
        <v>0</v>
      </c>
      <c r="D17" s="94">
        <f>'Lot 2 Audit Services Data Entry'!D27/'Lot 2 Audit Services Summary'!$D$11</f>
        <v>0</v>
      </c>
    </row>
    <row r="18" spans="2:4" x14ac:dyDescent="0.3">
      <c r="B18" s="93" t="s">
        <v>36</v>
      </c>
      <c r="C18" s="31">
        <f>'Lot 2 Audit Services Data Entry'!C28/'Lot 2 Audit Services Summary'!$D$11</f>
        <v>0</v>
      </c>
      <c r="D18" s="95"/>
    </row>
    <row r="19" spans="2:4" x14ac:dyDescent="0.3">
      <c r="B19" s="93" t="s">
        <v>37</v>
      </c>
      <c r="C19" s="31">
        <f>'Lot 2 Audit Services Data Entry'!C29/'Lot 2 Audit Services Summary'!$D$11</f>
        <v>0</v>
      </c>
      <c r="D19" s="94">
        <f>'Lot 2 Audit Services Data Entry'!D29/'Lot 2 Audit Services Summary'!$D$11</f>
        <v>0</v>
      </c>
    </row>
    <row r="20" spans="2:4" x14ac:dyDescent="0.3">
      <c r="B20" s="93" t="s">
        <v>38</v>
      </c>
      <c r="C20" s="31">
        <f>'Lot 2 Audit Services Data Entry'!C30/'Lot 2 Audit Services Summary'!$D$11</f>
        <v>0</v>
      </c>
      <c r="D20" s="94">
        <f>'Lot 2 Audit Services Data Entry'!D30/'Lot 2 Audit Services Summary'!$D$11</f>
        <v>0</v>
      </c>
    </row>
    <row r="21" spans="2:4" x14ac:dyDescent="0.3">
      <c r="B21" s="93" t="s">
        <v>39</v>
      </c>
      <c r="C21" s="31">
        <f>'Lot 2 Audit Services Data Entry'!C31/'Lot 2 Audit Services Summary'!$D$11</f>
        <v>0</v>
      </c>
      <c r="D21" s="94">
        <f>'Lot 2 Audit Services Data Entry'!D31/'Lot 2 Audit Services Summary'!$D$11</f>
        <v>0</v>
      </c>
    </row>
    <row r="22" spans="2:4" x14ac:dyDescent="0.3">
      <c r="B22" s="93" t="s">
        <v>40</v>
      </c>
      <c r="C22" s="31">
        <f>'Lot 2 Audit Services Data Entry'!C32/'Lot 2 Audit Services Summary'!$D$11</f>
        <v>0</v>
      </c>
      <c r="D22" s="94">
        <f>'Lot 2 Audit Services Data Entry'!D32/'Lot 2 Audit Services Summary'!$D$11</f>
        <v>0</v>
      </c>
    </row>
    <row r="23" spans="2:4" ht="15" thickBot="1" x14ac:dyDescent="0.35">
      <c r="B23" s="97" t="s">
        <v>35</v>
      </c>
      <c r="C23" s="69">
        <f>SUM(C14:C17,C19:C22)*'Lot 2 Audit Services Data Entry'!C33</f>
        <v>0</v>
      </c>
      <c r="D23" s="98">
        <f>SUM(D14:D17,D19:D22)*'Lot 2 Audit Services Data Entry'!D33</f>
        <v>0</v>
      </c>
    </row>
    <row r="24" spans="2:4" ht="15" thickBot="1" x14ac:dyDescent="0.35">
      <c r="B24" s="99" t="s">
        <v>66</v>
      </c>
      <c r="C24" s="132">
        <f>SUM(C14:C23)</f>
        <v>0</v>
      </c>
      <c r="D24" s="133">
        <f t="shared" ref="D24" si="0">SUM(D14:D23)</f>
        <v>0</v>
      </c>
    </row>
    <row r="25" spans="2:4" ht="15.6" x14ac:dyDescent="0.3">
      <c r="B25" s="229" t="s">
        <v>158</v>
      </c>
      <c r="C25" s="13" t="str">
        <f>IF(C24&gt;Instructions!J9,"ERROR","No Error")</f>
        <v>No Error</v>
      </c>
      <c r="D25" s="13" t="str">
        <f>IF(D24&gt;Instructions!J9,"ERROR","No Error")</f>
        <v>No Error</v>
      </c>
    </row>
    <row r="26" spans="2:4" x14ac:dyDescent="0.3">
      <c r="B26" s="229"/>
    </row>
  </sheetData>
  <sheetProtection algorithmName="SHA-512" hashValue="v365H5TRrb/WQBh9S8YT1Ld0Cq9q7yaE0eCZhNuiuCu97l4qiClcM6PKNXw84Qv83O9QqMcNST30QT45kJykxg==" saltValue="Z/WI7pL9Lt8A84O33NRHXg==" spinCount="100000" sheet="1" objects="1" scenarios="1"/>
  <mergeCells count="7">
    <mergeCell ref="B25:B26"/>
    <mergeCell ref="B3:F3"/>
    <mergeCell ref="B4:F4"/>
    <mergeCell ref="B7:G8"/>
    <mergeCell ref="B12:B13"/>
    <mergeCell ref="C12:C13"/>
    <mergeCell ref="D12:D13"/>
  </mergeCells>
  <conditionalFormatting sqref="C25:D25">
    <cfRule type="cellIs" dxfId="0" priority="1" operator="equal">
      <formula>"ERROR"</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sheetPr>
  <dimension ref="A1:E36"/>
  <sheetViews>
    <sheetView showGridLines="0" zoomScale="80" zoomScaleNormal="80" workbookViewId="0">
      <selection activeCell="D6" sqref="D6"/>
    </sheetView>
  </sheetViews>
  <sheetFormatPr defaultRowHeight="14.4" x14ac:dyDescent="0.3"/>
  <cols>
    <col min="1" max="1" width="12.6640625" style="139" customWidth="1"/>
    <col min="2" max="4" width="30.77734375" style="139" customWidth="1"/>
    <col min="5" max="5" width="58.6640625" style="139" customWidth="1"/>
    <col min="6" max="16384" width="8.88671875" style="139"/>
  </cols>
  <sheetData>
    <row r="1" spans="1:5" ht="18" x14ac:dyDescent="0.35">
      <c r="A1" s="134" t="s">
        <v>157</v>
      </c>
    </row>
    <row r="2" spans="1:5" x14ac:dyDescent="0.3">
      <c r="A2" s="138"/>
    </row>
    <row r="3" spans="1:5" x14ac:dyDescent="0.3">
      <c r="A3" s="138" t="s">
        <v>181</v>
      </c>
    </row>
    <row r="5" spans="1:5" x14ac:dyDescent="0.3">
      <c r="A5" s="138" t="s">
        <v>182</v>
      </c>
    </row>
    <row r="6" spans="1:5" ht="15" thickBot="1" x14ac:dyDescent="0.35"/>
    <row r="7" spans="1:5" ht="15" thickBot="1" x14ac:dyDescent="0.35">
      <c r="A7" s="140"/>
      <c r="B7" s="141" t="s">
        <v>183</v>
      </c>
      <c r="C7" s="141" t="s">
        <v>184</v>
      </c>
      <c r="D7" s="141" t="s">
        <v>185</v>
      </c>
      <c r="E7" s="141" t="s">
        <v>186</v>
      </c>
    </row>
    <row r="8" spans="1:5" x14ac:dyDescent="0.3">
      <c r="A8" s="271" t="s">
        <v>223</v>
      </c>
      <c r="B8" s="268" t="s">
        <v>187</v>
      </c>
      <c r="C8" s="268" t="s">
        <v>188</v>
      </c>
      <c r="D8" s="268" t="s">
        <v>189</v>
      </c>
      <c r="E8" s="268" t="s">
        <v>190</v>
      </c>
    </row>
    <row r="9" spans="1:5" ht="81.599999999999994" customHeight="1" thickBot="1" x14ac:dyDescent="0.35">
      <c r="A9" s="272"/>
      <c r="B9" s="270"/>
      <c r="C9" s="270"/>
      <c r="D9" s="270"/>
      <c r="E9" s="270"/>
    </row>
    <row r="10" spans="1:5" x14ac:dyDescent="0.3">
      <c r="A10" s="271" t="s">
        <v>224</v>
      </c>
      <c r="B10" s="268" t="s">
        <v>191</v>
      </c>
      <c r="C10" s="268" t="s">
        <v>192</v>
      </c>
      <c r="D10" s="268" t="s">
        <v>193</v>
      </c>
      <c r="E10" s="268" t="s">
        <v>194</v>
      </c>
    </row>
    <row r="11" spans="1:5" ht="148.80000000000001" customHeight="1" thickBot="1" x14ac:dyDescent="0.35">
      <c r="A11" s="272"/>
      <c r="B11" s="270"/>
      <c r="C11" s="270"/>
      <c r="D11" s="270"/>
      <c r="E11" s="270"/>
    </row>
    <row r="12" spans="1:5" ht="158.4" customHeight="1" x14ac:dyDescent="0.3">
      <c r="A12" s="265" t="s">
        <v>225</v>
      </c>
      <c r="B12" s="268" t="s">
        <v>195</v>
      </c>
      <c r="C12" s="268" t="s">
        <v>196</v>
      </c>
      <c r="D12" s="268" t="s">
        <v>197</v>
      </c>
      <c r="E12" s="268" t="s">
        <v>198</v>
      </c>
    </row>
    <row r="13" spans="1:5" ht="34.200000000000003" customHeight="1" thickBot="1" x14ac:dyDescent="0.35">
      <c r="A13" s="267"/>
      <c r="B13" s="270"/>
      <c r="C13" s="270"/>
      <c r="D13" s="270"/>
      <c r="E13" s="270"/>
    </row>
    <row r="14" spans="1:5" ht="100.05" customHeight="1" x14ac:dyDescent="0.3">
      <c r="A14" s="271" t="s">
        <v>226</v>
      </c>
      <c r="B14" s="268" t="s">
        <v>199</v>
      </c>
      <c r="C14" s="268" t="s">
        <v>200</v>
      </c>
      <c r="D14" s="268" t="s">
        <v>201</v>
      </c>
      <c r="E14" s="268" t="s">
        <v>202</v>
      </c>
    </row>
    <row r="15" spans="1:5" ht="83.4" customHeight="1" thickBot="1" x14ac:dyDescent="0.35">
      <c r="A15" s="272"/>
      <c r="B15" s="270"/>
      <c r="C15" s="270"/>
      <c r="D15" s="270"/>
      <c r="E15" s="270"/>
    </row>
    <row r="16" spans="1:5" ht="105.6" customHeight="1" x14ac:dyDescent="0.3">
      <c r="A16" s="265" t="s">
        <v>227</v>
      </c>
      <c r="B16" s="268" t="s">
        <v>203</v>
      </c>
      <c r="C16" s="268" t="s">
        <v>204</v>
      </c>
      <c r="D16" s="268" t="s">
        <v>205</v>
      </c>
      <c r="E16" s="268" t="s">
        <v>206</v>
      </c>
    </row>
    <row r="17" spans="1:5" ht="52.8" customHeight="1" x14ac:dyDescent="0.3">
      <c r="A17" s="266"/>
      <c r="B17" s="269"/>
      <c r="C17" s="269"/>
      <c r="D17" s="269"/>
      <c r="E17" s="269"/>
    </row>
    <row r="18" spans="1:5" ht="15" thickBot="1" x14ac:dyDescent="0.35">
      <c r="A18" s="267"/>
      <c r="B18" s="270"/>
      <c r="C18" s="270"/>
      <c r="D18" s="270"/>
      <c r="E18" s="270"/>
    </row>
    <row r="20" spans="1:5" x14ac:dyDescent="0.3">
      <c r="A20" s="138" t="s">
        <v>207</v>
      </c>
    </row>
    <row r="22" spans="1:5" x14ac:dyDescent="0.3">
      <c r="A22" s="139" t="s">
        <v>208</v>
      </c>
    </row>
    <row r="23" spans="1:5" x14ac:dyDescent="0.3">
      <c r="A23" s="139" t="s">
        <v>209</v>
      </c>
    </row>
    <row r="24" spans="1:5" x14ac:dyDescent="0.3">
      <c r="A24" s="139" t="s">
        <v>210</v>
      </c>
    </row>
    <row r="25" spans="1:5" x14ac:dyDescent="0.3">
      <c r="A25" s="139" t="s">
        <v>211</v>
      </c>
    </row>
    <row r="26" spans="1:5" x14ac:dyDescent="0.3">
      <c r="A26" s="139" t="s">
        <v>212</v>
      </c>
    </row>
    <row r="34" ht="29.4" customHeight="1" x14ac:dyDescent="0.3"/>
    <row r="35" ht="30" customHeight="1" x14ac:dyDescent="0.3"/>
    <row r="36" ht="28.8" customHeight="1" x14ac:dyDescent="0.3"/>
  </sheetData>
  <sheetProtection algorithmName="SHA-512" hashValue="kB7uhxtoB+eZPzZ/RMNzEVni7tVYQQ09399cnp2Ojguj4ta7ZTeSTCJZElza8fRMq4QaePNZzakV7g/yFNGYvQ==" saltValue="D2m3VcKmpvB32wQKldurfw==" spinCount="100000" sheet="1" objects="1" scenarios="1"/>
  <mergeCells count="25">
    <mergeCell ref="A8:A9"/>
    <mergeCell ref="B8:B9"/>
    <mergeCell ref="C8:C9"/>
    <mergeCell ref="D8:D9"/>
    <mergeCell ref="E8:E9"/>
    <mergeCell ref="A10:A11"/>
    <mergeCell ref="B10:B11"/>
    <mergeCell ref="C10:C11"/>
    <mergeCell ref="D10:D11"/>
    <mergeCell ref="E10:E11"/>
    <mergeCell ref="A14:A15"/>
    <mergeCell ref="B14:B15"/>
    <mergeCell ref="C14:C15"/>
    <mergeCell ref="D14:D15"/>
    <mergeCell ref="E14:E15"/>
    <mergeCell ref="A12:A13"/>
    <mergeCell ref="B12:B13"/>
    <mergeCell ref="C12:C13"/>
    <mergeCell ref="D12:D13"/>
    <mergeCell ref="E12:E13"/>
    <mergeCell ref="A16:A18"/>
    <mergeCell ref="B16:B18"/>
    <mergeCell ref="C16:C18"/>
    <mergeCell ref="D16:D18"/>
    <mergeCell ref="E16:E18"/>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36"/>
  <sheetViews>
    <sheetView showGridLines="0" zoomScale="80" zoomScaleNormal="80" workbookViewId="0">
      <selection activeCell="F25" sqref="F25"/>
    </sheetView>
  </sheetViews>
  <sheetFormatPr defaultColWidth="8.77734375" defaultRowHeight="14.4" x14ac:dyDescent="0.3"/>
  <cols>
    <col min="1" max="1" width="25.21875" style="101" customWidth="1"/>
    <col min="2" max="11" width="17.77734375" style="101" customWidth="1"/>
    <col min="12" max="16384" width="8.77734375" style="101"/>
  </cols>
  <sheetData>
    <row r="1" spans="1:79" ht="18" x14ac:dyDescent="0.35">
      <c r="A1" s="143" t="s">
        <v>160</v>
      </c>
    </row>
    <row r="3" spans="1:79" x14ac:dyDescent="0.3">
      <c r="A3" s="144" t="s">
        <v>218</v>
      </c>
      <c r="B3" s="145"/>
      <c r="C3" s="145"/>
      <c r="D3" s="145"/>
      <c r="E3" s="145"/>
      <c r="F3" s="145"/>
    </row>
    <row r="4" spans="1:79" x14ac:dyDescent="0.3">
      <c r="A4" s="145"/>
      <c r="B4" s="145"/>
      <c r="C4" s="145"/>
      <c r="D4" s="145"/>
      <c r="E4" s="145"/>
      <c r="F4" s="145"/>
      <c r="G4" s="146"/>
      <c r="J4" s="274"/>
      <c r="K4" s="275"/>
      <c r="L4" s="275"/>
      <c r="M4" s="275"/>
      <c r="N4" s="275"/>
      <c r="O4" s="275"/>
      <c r="P4" s="275"/>
      <c r="Q4" s="275"/>
      <c r="R4" s="275"/>
      <c r="S4" s="275"/>
      <c r="T4" s="275"/>
      <c r="U4" s="275"/>
      <c r="V4" s="274"/>
      <c r="W4" s="274"/>
      <c r="X4" s="274"/>
      <c r="Y4" s="274"/>
      <c r="Z4" s="274"/>
      <c r="AA4" s="274"/>
      <c r="AB4" s="274"/>
      <c r="AC4" s="274"/>
      <c r="AD4" s="274"/>
      <c r="AE4" s="274"/>
      <c r="AF4" s="274"/>
      <c r="AG4" s="274"/>
      <c r="AH4" s="274"/>
      <c r="AI4" s="274"/>
      <c r="AJ4" s="274"/>
      <c r="AK4" s="274"/>
      <c r="AL4" s="274"/>
      <c r="AM4" s="274"/>
      <c r="AN4" s="274"/>
      <c r="AO4" s="274"/>
      <c r="AP4" s="274"/>
      <c r="AQ4" s="274"/>
      <c r="AR4" s="274"/>
      <c r="AS4" s="274"/>
      <c r="AT4" s="274"/>
      <c r="AU4" s="274"/>
      <c r="AV4" s="274"/>
      <c r="AW4" s="274"/>
      <c r="AX4" s="274"/>
      <c r="AY4" s="274"/>
      <c r="AZ4" s="274"/>
      <c r="BA4" s="274"/>
      <c r="BB4" s="274"/>
      <c r="BC4" s="274"/>
      <c r="BD4" s="274"/>
      <c r="BE4" s="274"/>
      <c r="BF4" s="274"/>
      <c r="BG4" s="274"/>
      <c r="BH4" s="274"/>
      <c r="BI4" s="274"/>
      <c r="BJ4" s="274"/>
      <c r="BK4" s="274"/>
      <c r="BL4" s="274"/>
      <c r="BM4" s="274"/>
      <c r="BN4" s="274"/>
      <c r="BO4" s="274"/>
      <c r="BP4" s="274"/>
      <c r="BQ4" s="274"/>
      <c r="BR4" s="274"/>
      <c r="BS4" s="274"/>
      <c r="BT4" s="274"/>
      <c r="BU4" s="274"/>
      <c r="BV4" s="274"/>
      <c r="BW4" s="274"/>
      <c r="BX4" s="274"/>
      <c r="BY4" s="274"/>
      <c r="BZ4" s="274"/>
      <c r="CA4" s="274"/>
    </row>
    <row r="5" spans="1:79" x14ac:dyDescent="0.3">
      <c r="A5" s="147" t="s">
        <v>217</v>
      </c>
      <c r="B5" s="145"/>
      <c r="C5" s="145"/>
      <c r="D5" s="145"/>
      <c r="E5" s="145"/>
      <c r="F5" s="145"/>
      <c r="J5" s="274"/>
      <c r="K5" s="275"/>
      <c r="L5" s="275"/>
      <c r="M5" s="275"/>
      <c r="N5" s="275"/>
      <c r="O5" s="275"/>
      <c r="P5" s="275"/>
      <c r="Q5" s="275"/>
      <c r="R5" s="275"/>
      <c r="S5" s="275"/>
      <c r="T5" s="275"/>
      <c r="U5" s="275"/>
      <c r="V5" s="274"/>
      <c r="W5" s="274"/>
      <c r="X5" s="274"/>
      <c r="Y5" s="274"/>
      <c r="Z5" s="274"/>
      <c r="AA5" s="274"/>
      <c r="AB5" s="274"/>
      <c r="AC5" s="274"/>
      <c r="AD5" s="274"/>
      <c r="AE5" s="274"/>
      <c r="AF5" s="274"/>
      <c r="AG5" s="274"/>
      <c r="AH5" s="274"/>
      <c r="AI5" s="274"/>
      <c r="AJ5" s="274"/>
      <c r="AK5" s="274"/>
      <c r="AL5" s="274"/>
      <c r="AM5" s="274"/>
      <c r="AN5" s="274"/>
      <c r="AO5" s="274"/>
      <c r="AP5" s="274"/>
      <c r="AQ5" s="274"/>
      <c r="AR5" s="274"/>
      <c r="AS5" s="274"/>
      <c r="AT5" s="274"/>
      <c r="AU5" s="274"/>
      <c r="AV5" s="274"/>
      <c r="AW5" s="274"/>
      <c r="AX5" s="274"/>
      <c r="AY5" s="274"/>
      <c r="AZ5" s="274"/>
      <c r="BA5" s="274"/>
      <c r="BB5" s="274"/>
      <c r="BC5" s="274"/>
      <c r="BD5" s="274"/>
      <c r="BE5" s="274"/>
      <c r="BF5" s="274"/>
      <c r="BG5" s="274"/>
      <c r="BH5" s="274"/>
      <c r="BI5" s="274"/>
      <c r="BJ5" s="274"/>
      <c r="BK5" s="274"/>
      <c r="BL5" s="274"/>
      <c r="BM5" s="274"/>
      <c r="BN5" s="274"/>
      <c r="BO5" s="274"/>
      <c r="BP5" s="274"/>
      <c r="BQ5" s="274"/>
      <c r="BR5" s="274"/>
      <c r="BS5" s="274"/>
      <c r="BT5" s="274"/>
      <c r="BU5" s="274"/>
      <c r="BV5" s="274"/>
      <c r="BW5" s="274"/>
      <c r="BX5" s="274"/>
      <c r="BY5" s="274"/>
      <c r="BZ5" s="274"/>
      <c r="CA5" s="274"/>
    </row>
    <row r="6" spans="1:79" x14ac:dyDescent="0.3">
      <c r="A6" s="144"/>
      <c r="B6" s="145"/>
      <c r="C6" s="145"/>
      <c r="D6" s="145"/>
      <c r="E6" s="145"/>
      <c r="F6" s="145"/>
      <c r="J6" s="274"/>
      <c r="K6" s="275"/>
      <c r="L6" s="275"/>
      <c r="M6" s="275"/>
      <c r="N6" s="275"/>
      <c r="O6" s="275"/>
      <c r="P6" s="275"/>
      <c r="Q6" s="275"/>
      <c r="R6" s="275"/>
      <c r="S6" s="275"/>
      <c r="T6" s="275"/>
      <c r="U6" s="275"/>
      <c r="V6" s="274"/>
      <c r="W6" s="274"/>
      <c r="X6" s="274"/>
      <c r="Y6" s="274"/>
      <c r="Z6" s="274"/>
      <c r="AA6" s="274"/>
      <c r="AB6" s="274"/>
      <c r="AC6" s="274"/>
      <c r="AD6" s="274"/>
      <c r="AE6" s="274"/>
      <c r="AF6" s="274"/>
      <c r="AG6" s="274"/>
      <c r="AH6" s="274"/>
      <c r="AI6" s="274"/>
      <c r="AJ6" s="274"/>
      <c r="AK6" s="274"/>
      <c r="AL6" s="274"/>
      <c r="AM6" s="274"/>
      <c r="AN6" s="274"/>
      <c r="AO6" s="274"/>
      <c r="AP6" s="274"/>
      <c r="AQ6" s="274"/>
      <c r="AR6" s="274"/>
      <c r="AS6" s="274"/>
      <c r="AT6" s="274"/>
      <c r="AU6" s="274"/>
      <c r="AV6" s="274"/>
      <c r="AW6" s="274"/>
      <c r="AX6" s="274"/>
      <c r="AY6" s="274"/>
      <c r="AZ6" s="274"/>
      <c r="BA6" s="274"/>
      <c r="BB6" s="274"/>
      <c r="BC6" s="274"/>
      <c r="BD6" s="274"/>
      <c r="BE6" s="274"/>
      <c r="BF6" s="274"/>
      <c r="BG6" s="274"/>
      <c r="BH6" s="274"/>
      <c r="BI6" s="274"/>
      <c r="BJ6" s="274"/>
      <c r="BK6" s="274"/>
      <c r="BL6" s="274"/>
      <c r="BM6" s="274"/>
      <c r="BN6" s="274"/>
      <c r="BO6" s="274"/>
      <c r="BP6" s="274"/>
      <c r="BQ6" s="274"/>
      <c r="BR6" s="274"/>
      <c r="BS6" s="274"/>
      <c r="BT6" s="274"/>
      <c r="BU6" s="274"/>
      <c r="BV6" s="274"/>
      <c r="BW6" s="274"/>
      <c r="BX6" s="274"/>
      <c r="BY6" s="274"/>
      <c r="BZ6" s="274"/>
      <c r="CA6" s="274"/>
    </row>
    <row r="7" spans="1:79" ht="86.4" customHeight="1" x14ac:dyDescent="0.3">
      <c r="A7" s="148"/>
      <c r="B7" s="273" t="s">
        <v>214</v>
      </c>
      <c r="C7" s="273"/>
      <c r="D7" s="273" t="s">
        <v>221</v>
      </c>
      <c r="E7" s="273"/>
      <c r="F7" s="273" t="s">
        <v>216</v>
      </c>
      <c r="G7" s="273"/>
      <c r="H7" s="273" t="s">
        <v>222</v>
      </c>
      <c r="I7" s="273"/>
      <c r="J7" s="274"/>
      <c r="K7" s="276"/>
      <c r="L7" s="276"/>
      <c r="M7" s="276"/>
      <c r="N7" s="276"/>
      <c r="O7" s="276"/>
      <c r="P7" s="276"/>
      <c r="Q7" s="276"/>
      <c r="R7" s="276"/>
      <c r="S7" s="276"/>
      <c r="T7" s="276"/>
      <c r="U7" s="276"/>
      <c r="V7" s="274"/>
      <c r="W7" s="274"/>
      <c r="X7" s="274"/>
      <c r="Y7" s="274"/>
      <c r="Z7" s="274"/>
      <c r="AA7" s="274"/>
      <c r="AB7" s="274"/>
      <c r="AC7" s="274"/>
      <c r="AD7" s="274"/>
      <c r="AE7" s="274"/>
      <c r="AF7" s="274"/>
      <c r="AG7" s="274"/>
      <c r="AH7" s="274"/>
      <c r="AI7" s="274"/>
      <c r="AJ7" s="274"/>
      <c r="AK7" s="274"/>
      <c r="AL7" s="274"/>
      <c r="AM7" s="274"/>
      <c r="AN7" s="274"/>
      <c r="AO7" s="274"/>
      <c r="AP7" s="274"/>
      <c r="AQ7" s="274"/>
      <c r="AR7" s="274"/>
      <c r="AS7" s="274"/>
      <c r="AT7" s="274"/>
      <c r="AU7" s="274"/>
      <c r="AV7" s="274"/>
      <c r="AW7" s="274"/>
      <c r="AX7" s="274"/>
      <c r="AY7" s="274"/>
      <c r="AZ7" s="274"/>
      <c r="BA7" s="274"/>
      <c r="BB7" s="274"/>
      <c r="BC7" s="274"/>
      <c r="BD7" s="274"/>
      <c r="BE7" s="274"/>
      <c r="BF7" s="274"/>
      <c r="BG7" s="274"/>
      <c r="BH7" s="274"/>
      <c r="BI7" s="274"/>
      <c r="BJ7" s="274"/>
      <c r="BK7" s="274"/>
      <c r="BL7" s="274"/>
      <c r="BM7" s="274"/>
      <c r="BN7" s="274"/>
      <c r="BO7" s="274"/>
      <c r="BP7" s="274"/>
      <c r="BQ7" s="274"/>
      <c r="BR7" s="274"/>
      <c r="BS7" s="274"/>
      <c r="BT7" s="274"/>
      <c r="BU7" s="274"/>
      <c r="BV7" s="274"/>
      <c r="BW7" s="274"/>
      <c r="BX7" s="274"/>
      <c r="BY7" s="274"/>
      <c r="BZ7" s="274"/>
      <c r="CA7" s="274"/>
    </row>
    <row r="8" spans="1:79" x14ac:dyDescent="0.3">
      <c r="A8" s="148"/>
      <c r="B8" s="149" t="s">
        <v>219</v>
      </c>
      <c r="C8" s="149" t="s">
        <v>220</v>
      </c>
      <c r="D8" s="149" t="s">
        <v>219</v>
      </c>
      <c r="E8" s="149" t="s">
        <v>220</v>
      </c>
      <c r="F8" s="149" t="s">
        <v>219</v>
      </c>
      <c r="G8" s="149" t="s">
        <v>220</v>
      </c>
      <c r="H8" s="149" t="s">
        <v>219</v>
      </c>
      <c r="I8" s="149" t="s">
        <v>220</v>
      </c>
      <c r="J8" s="274"/>
      <c r="K8" s="275"/>
      <c r="L8" s="275"/>
      <c r="M8" s="275"/>
      <c r="N8" s="275"/>
      <c r="O8" s="275"/>
      <c r="P8" s="275"/>
      <c r="Q8" s="275"/>
      <c r="R8" s="275"/>
      <c r="S8" s="275"/>
      <c r="T8" s="275"/>
      <c r="U8" s="275"/>
      <c r="V8" s="274"/>
      <c r="W8" s="274"/>
      <c r="X8" s="274"/>
      <c r="Y8" s="274"/>
      <c r="Z8" s="274"/>
      <c r="AA8" s="274"/>
      <c r="AB8" s="274"/>
      <c r="AC8" s="274"/>
      <c r="AD8" s="274"/>
      <c r="AE8" s="274"/>
      <c r="AF8" s="274"/>
      <c r="AG8" s="274"/>
      <c r="AH8" s="274"/>
      <c r="AI8" s="274"/>
      <c r="AJ8" s="274"/>
      <c r="AK8" s="274"/>
      <c r="AL8" s="274"/>
      <c r="AM8" s="274"/>
      <c r="AN8" s="274"/>
      <c r="AO8" s="274"/>
      <c r="AP8" s="274"/>
      <c r="AQ8" s="274"/>
      <c r="AR8" s="274"/>
      <c r="AS8" s="274"/>
      <c r="AT8" s="274"/>
      <c r="AU8" s="274"/>
      <c r="AV8" s="274"/>
      <c r="AW8" s="274"/>
      <c r="AX8" s="274"/>
      <c r="AY8" s="274"/>
      <c r="AZ8" s="274"/>
      <c r="BA8" s="274"/>
      <c r="BB8" s="274"/>
      <c r="BC8" s="274"/>
      <c r="BD8" s="274"/>
      <c r="BE8" s="274"/>
      <c r="BF8" s="274"/>
      <c r="BG8" s="274"/>
      <c r="BH8" s="274"/>
      <c r="BI8" s="274"/>
      <c r="BJ8" s="274"/>
      <c r="BK8" s="274"/>
      <c r="BL8" s="274"/>
      <c r="BM8" s="274"/>
      <c r="BN8" s="274"/>
      <c r="BO8" s="274"/>
      <c r="BP8" s="274"/>
      <c r="BQ8" s="274"/>
      <c r="BR8" s="274"/>
      <c r="BS8" s="274"/>
      <c r="BT8" s="274"/>
      <c r="BU8" s="274"/>
      <c r="BV8" s="274"/>
      <c r="BW8" s="274"/>
      <c r="BX8" s="274"/>
      <c r="BY8" s="274"/>
      <c r="BZ8" s="274"/>
      <c r="CA8" s="274"/>
    </row>
    <row r="9" spans="1:79" s="154" customFormat="1" x14ac:dyDescent="0.3">
      <c r="A9" s="150" t="s">
        <v>223</v>
      </c>
      <c r="B9" s="142"/>
      <c r="C9" s="142"/>
      <c r="D9" s="142"/>
      <c r="E9" s="142"/>
      <c r="F9" s="142"/>
      <c r="G9" s="142"/>
      <c r="H9" s="142"/>
      <c r="I9" s="142"/>
      <c r="J9" s="274"/>
      <c r="K9" s="275"/>
      <c r="L9" s="275"/>
      <c r="M9" s="275"/>
      <c r="N9" s="275"/>
      <c r="O9" s="275"/>
      <c r="P9" s="275"/>
      <c r="Q9" s="275"/>
      <c r="R9" s="275"/>
      <c r="S9" s="275"/>
      <c r="T9" s="275"/>
      <c r="U9" s="275"/>
      <c r="V9" s="274"/>
      <c r="W9" s="274"/>
      <c r="X9" s="274"/>
      <c r="Y9" s="274"/>
      <c r="Z9" s="274"/>
      <c r="AA9" s="274"/>
      <c r="AB9" s="274"/>
      <c r="AC9" s="274"/>
      <c r="AD9" s="274"/>
      <c r="AE9" s="274"/>
      <c r="AF9" s="274"/>
      <c r="AG9" s="274"/>
      <c r="AH9" s="274"/>
      <c r="AI9" s="274"/>
      <c r="AJ9" s="274"/>
      <c r="AK9" s="274"/>
      <c r="AL9" s="274"/>
      <c r="AM9" s="274"/>
      <c r="AN9" s="274"/>
      <c r="AO9" s="274"/>
      <c r="AP9" s="274"/>
      <c r="AQ9" s="274"/>
      <c r="AR9" s="274"/>
      <c r="AS9" s="274"/>
      <c r="AT9" s="274"/>
      <c r="AU9" s="274"/>
      <c r="AV9" s="274"/>
      <c r="AW9" s="274"/>
      <c r="AX9" s="274"/>
      <c r="AY9" s="274"/>
      <c r="AZ9" s="274"/>
      <c r="BA9" s="274"/>
      <c r="BB9" s="274"/>
      <c r="BC9" s="274"/>
      <c r="BD9" s="274"/>
      <c r="BE9" s="274"/>
      <c r="BF9" s="274"/>
      <c r="BG9" s="274"/>
      <c r="BH9" s="274"/>
      <c r="BI9" s="274"/>
      <c r="BJ9" s="274"/>
      <c r="BK9" s="274"/>
      <c r="BL9" s="274"/>
      <c r="BM9" s="274"/>
      <c r="BN9" s="274"/>
      <c r="BO9" s="274"/>
      <c r="BP9" s="274"/>
      <c r="BQ9" s="274"/>
      <c r="BR9" s="274"/>
      <c r="BS9" s="274"/>
      <c r="BT9" s="274"/>
      <c r="BU9" s="274"/>
      <c r="BV9" s="274"/>
      <c r="BW9" s="274"/>
      <c r="BX9" s="274"/>
      <c r="BY9" s="274"/>
      <c r="BZ9" s="274"/>
      <c r="CA9" s="274"/>
    </row>
    <row r="10" spans="1:79" x14ac:dyDescent="0.3">
      <c r="A10" s="150" t="s">
        <v>224</v>
      </c>
      <c r="B10" s="152"/>
      <c r="C10" s="152"/>
      <c r="D10" s="153"/>
      <c r="E10" s="153"/>
      <c r="F10" s="153"/>
      <c r="G10" s="153"/>
      <c r="H10" s="152"/>
      <c r="I10" s="152"/>
      <c r="J10" s="274"/>
      <c r="K10" s="275"/>
      <c r="L10" s="275"/>
      <c r="M10" s="275"/>
      <c r="N10" s="275"/>
      <c r="O10" s="275"/>
      <c r="P10" s="275"/>
      <c r="Q10" s="275"/>
      <c r="R10" s="275"/>
      <c r="S10" s="275"/>
      <c r="T10" s="275"/>
      <c r="U10" s="275"/>
      <c r="V10" s="274"/>
      <c r="W10" s="274"/>
      <c r="X10" s="274"/>
      <c r="Y10" s="274"/>
      <c r="Z10" s="274"/>
      <c r="AA10" s="274"/>
      <c r="AB10" s="274"/>
      <c r="AC10" s="274"/>
      <c r="AD10" s="274"/>
      <c r="AE10" s="274"/>
      <c r="AF10" s="274"/>
      <c r="AG10" s="274"/>
      <c r="AH10" s="274"/>
      <c r="AI10" s="274"/>
      <c r="AJ10" s="274"/>
      <c r="AK10" s="274"/>
      <c r="AL10" s="274"/>
      <c r="AM10" s="274"/>
      <c r="AN10" s="274"/>
      <c r="AO10" s="274"/>
      <c r="AP10" s="274"/>
      <c r="AQ10" s="274"/>
      <c r="AR10" s="274"/>
      <c r="AS10" s="274"/>
      <c r="AT10" s="274"/>
      <c r="AU10" s="274"/>
      <c r="AV10" s="274"/>
      <c r="AW10" s="274"/>
      <c r="AX10" s="274"/>
      <c r="AY10" s="274"/>
      <c r="AZ10" s="274"/>
      <c r="BA10" s="274"/>
      <c r="BB10" s="274"/>
      <c r="BC10" s="274"/>
      <c r="BD10" s="274"/>
      <c r="BE10" s="274"/>
      <c r="BF10" s="274"/>
      <c r="BG10" s="274"/>
      <c r="BH10" s="274"/>
      <c r="BI10" s="274"/>
      <c r="BJ10" s="274"/>
      <c r="BK10" s="274"/>
      <c r="BL10" s="274"/>
      <c r="BM10" s="274"/>
      <c r="BN10" s="274"/>
      <c r="BO10" s="274"/>
      <c r="BP10" s="274"/>
      <c r="BQ10" s="274"/>
      <c r="BR10" s="274"/>
      <c r="BS10" s="274"/>
      <c r="BT10" s="274"/>
      <c r="BU10" s="274"/>
      <c r="BV10" s="274"/>
      <c r="BW10" s="274"/>
      <c r="BX10" s="274"/>
      <c r="BY10" s="274"/>
      <c r="BZ10" s="274"/>
      <c r="CA10" s="274"/>
    </row>
    <row r="11" spans="1:79" x14ac:dyDescent="0.3">
      <c r="A11" s="150" t="s">
        <v>225</v>
      </c>
      <c r="B11" s="152"/>
      <c r="C11" s="152"/>
      <c r="D11" s="153"/>
      <c r="E11" s="153"/>
      <c r="F11" s="153"/>
      <c r="G11" s="153"/>
      <c r="H11" s="152"/>
      <c r="I11" s="152"/>
      <c r="J11" s="274"/>
      <c r="K11" s="275"/>
      <c r="L11" s="275"/>
      <c r="M11" s="275"/>
      <c r="N11" s="275"/>
      <c r="O11" s="275"/>
      <c r="P11" s="275"/>
      <c r="Q11" s="275"/>
      <c r="R11" s="275"/>
      <c r="S11" s="275"/>
      <c r="T11" s="275"/>
      <c r="U11" s="275"/>
      <c r="V11" s="274"/>
      <c r="W11" s="274"/>
      <c r="X11" s="274"/>
      <c r="Y11" s="274"/>
      <c r="Z11" s="274"/>
      <c r="AA11" s="274"/>
      <c r="AB11" s="274"/>
      <c r="AC11" s="274"/>
      <c r="AD11" s="274"/>
      <c r="AE11" s="274"/>
      <c r="AF11" s="274"/>
      <c r="AG11" s="274"/>
      <c r="AH11" s="274"/>
      <c r="AI11" s="274"/>
      <c r="AJ11" s="274"/>
      <c r="AK11" s="274"/>
      <c r="AL11" s="274"/>
      <c r="AM11" s="274"/>
      <c r="AN11" s="274"/>
      <c r="AO11" s="274"/>
      <c r="AP11" s="274"/>
      <c r="AQ11" s="274"/>
      <c r="AR11" s="274"/>
      <c r="AS11" s="274"/>
      <c r="AT11" s="274"/>
      <c r="AU11" s="274"/>
      <c r="AV11" s="274"/>
      <c r="AW11" s="274"/>
      <c r="AX11" s="274"/>
      <c r="AY11" s="274"/>
      <c r="AZ11" s="274"/>
      <c r="BA11" s="274"/>
      <c r="BB11" s="274"/>
      <c r="BC11" s="274"/>
      <c r="BD11" s="274"/>
      <c r="BE11" s="274"/>
      <c r="BF11" s="274"/>
      <c r="BG11" s="274"/>
      <c r="BH11" s="274"/>
      <c r="BI11" s="274"/>
      <c r="BJ11" s="274"/>
      <c r="BK11" s="274"/>
      <c r="BL11" s="274"/>
      <c r="BM11" s="274"/>
      <c r="BN11" s="274"/>
      <c r="BO11" s="274"/>
      <c r="BP11" s="274"/>
      <c r="BQ11" s="274"/>
      <c r="BR11" s="274"/>
      <c r="BS11" s="274"/>
      <c r="BT11" s="274"/>
      <c r="BU11" s="274"/>
      <c r="BV11" s="274"/>
      <c r="BW11" s="274"/>
      <c r="BX11" s="274"/>
      <c r="BY11" s="274"/>
      <c r="BZ11" s="274"/>
      <c r="CA11" s="274"/>
    </row>
    <row r="12" spans="1:79" s="154" customFormat="1" x14ac:dyDescent="0.3">
      <c r="A12" s="150" t="s">
        <v>226</v>
      </c>
      <c r="B12" s="142"/>
      <c r="C12" s="142"/>
      <c r="D12" s="142"/>
      <c r="E12" s="142"/>
      <c r="F12" s="142"/>
      <c r="G12" s="142"/>
      <c r="H12" s="142"/>
      <c r="I12" s="142"/>
      <c r="J12" s="274"/>
      <c r="K12" s="275"/>
      <c r="L12" s="275"/>
      <c r="M12" s="275"/>
      <c r="N12" s="275"/>
      <c r="O12" s="275"/>
      <c r="P12" s="275"/>
      <c r="Q12" s="275"/>
      <c r="R12" s="275"/>
      <c r="S12" s="275"/>
      <c r="T12" s="275"/>
      <c r="U12" s="275"/>
      <c r="V12" s="274"/>
      <c r="W12" s="274"/>
      <c r="X12" s="274"/>
      <c r="Y12" s="274"/>
      <c r="Z12" s="274"/>
      <c r="AA12" s="274"/>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74"/>
      <c r="BC12" s="274"/>
      <c r="BD12" s="274"/>
      <c r="BE12" s="274"/>
      <c r="BF12" s="274"/>
      <c r="BG12" s="274"/>
      <c r="BH12" s="274"/>
      <c r="BI12" s="274"/>
      <c r="BJ12" s="274"/>
      <c r="BK12" s="274"/>
      <c r="BL12" s="274"/>
      <c r="BM12" s="274"/>
      <c r="BN12" s="274"/>
      <c r="BO12" s="274"/>
      <c r="BP12" s="274"/>
      <c r="BQ12" s="274"/>
      <c r="BR12" s="274"/>
      <c r="BS12" s="274"/>
      <c r="BT12" s="274"/>
      <c r="BU12" s="274"/>
      <c r="BV12" s="274"/>
      <c r="BW12" s="274"/>
      <c r="BX12" s="274"/>
      <c r="BY12" s="274"/>
      <c r="BZ12" s="274"/>
      <c r="CA12" s="274"/>
    </row>
    <row r="13" spans="1:79" x14ac:dyDescent="0.3">
      <c r="A13" s="151" t="s">
        <v>227</v>
      </c>
      <c r="B13" s="142"/>
      <c r="C13" s="142"/>
      <c r="D13" s="142"/>
      <c r="E13" s="142"/>
      <c r="F13" s="142"/>
      <c r="G13" s="142"/>
      <c r="H13" s="142"/>
      <c r="I13" s="142"/>
      <c r="J13" s="274"/>
      <c r="K13" s="275"/>
      <c r="L13" s="275"/>
      <c r="M13" s="275"/>
      <c r="N13" s="275"/>
      <c r="O13" s="275"/>
      <c r="P13" s="275"/>
      <c r="Q13" s="275"/>
      <c r="R13" s="275"/>
      <c r="S13" s="275"/>
      <c r="T13" s="275"/>
      <c r="U13" s="275"/>
      <c r="V13" s="274"/>
      <c r="W13" s="274"/>
      <c r="X13" s="274"/>
      <c r="Y13" s="274"/>
      <c r="Z13" s="274"/>
      <c r="AA13" s="274"/>
      <c r="AB13" s="274"/>
      <c r="AC13" s="274"/>
      <c r="AD13" s="274"/>
      <c r="AE13" s="274"/>
      <c r="AF13" s="274"/>
      <c r="AG13" s="274"/>
      <c r="AH13" s="274"/>
      <c r="AI13" s="274"/>
      <c r="AJ13" s="274"/>
      <c r="AK13" s="274"/>
      <c r="AL13" s="274"/>
      <c r="AM13" s="274"/>
      <c r="AN13" s="274"/>
      <c r="AO13" s="274"/>
      <c r="AP13" s="274"/>
      <c r="AQ13" s="274"/>
      <c r="AR13" s="274"/>
      <c r="AS13" s="274"/>
      <c r="AT13" s="274"/>
      <c r="AU13" s="274"/>
      <c r="AV13" s="274"/>
      <c r="AW13" s="274"/>
      <c r="AX13" s="274"/>
      <c r="AY13" s="274"/>
      <c r="AZ13" s="274"/>
      <c r="BA13" s="274"/>
      <c r="BB13" s="274"/>
      <c r="BC13" s="274"/>
      <c r="BD13" s="274"/>
      <c r="BE13" s="274"/>
      <c r="BF13" s="274"/>
      <c r="BG13" s="274"/>
      <c r="BH13" s="274"/>
      <c r="BI13" s="274"/>
      <c r="BJ13" s="274"/>
      <c r="BK13" s="274"/>
      <c r="BL13" s="274"/>
      <c r="BM13" s="274"/>
      <c r="BN13" s="274"/>
      <c r="BO13" s="274"/>
      <c r="BP13" s="274"/>
      <c r="BQ13" s="274"/>
      <c r="BR13" s="274"/>
      <c r="BS13" s="274"/>
      <c r="BT13" s="274"/>
      <c r="BU13" s="274"/>
      <c r="BV13" s="274"/>
      <c r="BW13" s="274"/>
      <c r="BX13" s="274"/>
      <c r="BY13" s="274"/>
      <c r="BZ13" s="274"/>
      <c r="CA13" s="274"/>
    </row>
    <row r="14" spans="1:79" x14ac:dyDescent="0.3">
      <c r="A14" s="145"/>
      <c r="B14" s="145"/>
      <c r="C14" s="145"/>
      <c r="D14" s="145"/>
      <c r="E14" s="145"/>
      <c r="F14" s="145"/>
      <c r="J14" s="274"/>
      <c r="K14" s="275"/>
      <c r="L14" s="275"/>
      <c r="M14" s="275"/>
      <c r="N14" s="275"/>
      <c r="O14" s="275"/>
      <c r="P14" s="275"/>
      <c r="Q14" s="275"/>
      <c r="R14" s="275"/>
      <c r="S14" s="275"/>
      <c r="T14" s="275"/>
      <c r="U14" s="275"/>
      <c r="V14" s="274"/>
      <c r="W14" s="274"/>
      <c r="X14" s="274"/>
      <c r="Y14" s="274"/>
      <c r="Z14" s="274"/>
      <c r="AA14" s="274"/>
      <c r="AB14" s="274"/>
      <c r="AC14" s="274"/>
      <c r="AD14" s="274"/>
      <c r="AE14" s="274"/>
      <c r="AF14" s="274"/>
      <c r="AG14" s="274"/>
      <c r="AH14" s="274"/>
      <c r="AI14" s="274"/>
      <c r="AJ14" s="274"/>
      <c r="AK14" s="274"/>
      <c r="AL14" s="274"/>
      <c r="AM14" s="274"/>
      <c r="AN14" s="274"/>
      <c r="AO14" s="274"/>
      <c r="AP14" s="274"/>
      <c r="AQ14" s="274"/>
      <c r="AR14" s="274"/>
      <c r="AS14" s="274"/>
      <c r="AT14" s="274"/>
      <c r="AU14" s="274"/>
      <c r="AV14" s="274"/>
      <c r="AW14" s="274"/>
      <c r="AX14" s="274"/>
      <c r="AY14" s="274"/>
      <c r="AZ14" s="274"/>
      <c r="BA14" s="274"/>
      <c r="BB14" s="274"/>
      <c r="BC14" s="274"/>
      <c r="BD14" s="274"/>
      <c r="BE14" s="274"/>
      <c r="BF14" s="274"/>
      <c r="BG14" s="274"/>
      <c r="BH14" s="274"/>
      <c r="BI14" s="274"/>
      <c r="BJ14" s="274"/>
      <c r="BK14" s="274"/>
      <c r="BL14" s="274"/>
      <c r="BM14" s="274"/>
      <c r="BN14" s="274"/>
      <c r="BO14" s="274"/>
      <c r="BP14" s="274"/>
      <c r="BQ14" s="274"/>
      <c r="BR14" s="274"/>
      <c r="BS14" s="274"/>
      <c r="BT14" s="274"/>
      <c r="BU14" s="274"/>
      <c r="BV14" s="274"/>
      <c r="BW14" s="274"/>
      <c r="BX14" s="274"/>
      <c r="BY14" s="274"/>
      <c r="BZ14" s="274"/>
      <c r="CA14" s="274"/>
    </row>
    <row r="15" spans="1:79" x14ac:dyDescent="0.3">
      <c r="A15" s="145"/>
      <c r="B15" s="145"/>
      <c r="C15" s="145"/>
      <c r="D15" s="145"/>
      <c r="E15" s="145"/>
      <c r="F15" s="145"/>
      <c r="K15" s="275"/>
      <c r="L15" s="275"/>
      <c r="M15" s="275"/>
      <c r="N15" s="275"/>
      <c r="O15" s="275"/>
      <c r="P15" s="275"/>
      <c r="Q15" s="275"/>
      <c r="R15" s="275"/>
      <c r="S15" s="275"/>
      <c r="T15" s="275"/>
      <c r="U15" s="275"/>
      <c r="V15" s="274"/>
    </row>
    <row r="16" spans="1:79" x14ac:dyDescent="0.3">
      <c r="A16" s="147" t="s">
        <v>215</v>
      </c>
      <c r="B16" s="145"/>
      <c r="C16" s="145"/>
      <c r="D16" s="145"/>
      <c r="E16" s="145"/>
      <c r="F16" s="145"/>
      <c r="K16" s="275"/>
      <c r="L16" s="275"/>
      <c r="M16" s="275"/>
      <c r="N16" s="275"/>
      <c r="O16" s="275"/>
      <c r="P16" s="275"/>
      <c r="Q16" s="275"/>
      <c r="R16" s="275"/>
      <c r="S16" s="275"/>
      <c r="T16" s="275"/>
      <c r="U16" s="275"/>
      <c r="V16" s="274"/>
    </row>
    <row r="17" spans="1:22" x14ac:dyDescent="0.3">
      <c r="A17" s="145"/>
      <c r="B17" s="145"/>
      <c r="C17" s="145"/>
      <c r="D17" s="145"/>
      <c r="E17" s="275"/>
      <c r="F17" s="275"/>
      <c r="G17" s="275"/>
      <c r="H17" s="275"/>
      <c r="I17" s="275"/>
      <c r="J17" s="275"/>
      <c r="K17" s="275"/>
      <c r="L17" s="275"/>
      <c r="M17" s="275"/>
      <c r="N17" s="275"/>
      <c r="O17" s="275"/>
      <c r="P17" s="275"/>
      <c r="Q17" s="275"/>
      <c r="R17" s="275"/>
      <c r="S17" s="275"/>
      <c r="T17" s="275"/>
      <c r="U17" s="275"/>
      <c r="V17" s="274"/>
    </row>
    <row r="18" spans="1:22" x14ac:dyDescent="0.3">
      <c r="A18" s="145"/>
      <c r="B18" s="273" t="s">
        <v>213</v>
      </c>
      <c r="C18" s="273"/>
      <c r="E18" s="277"/>
      <c r="F18" s="277"/>
      <c r="G18" s="277"/>
      <c r="H18" s="277"/>
      <c r="I18" s="277"/>
      <c r="J18" s="275"/>
      <c r="K18" s="275"/>
      <c r="L18" s="275"/>
      <c r="M18" s="275"/>
      <c r="N18" s="275"/>
      <c r="O18" s="275"/>
      <c r="P18" s="275"/>
      <c r="Q18" s="275"/>
      <c r="R18" s="275"/>
      <c r="S18" s="275"/>
      <c r="T18" s="275"/>
      <c r="U18" s="275"/>
      <c r="V18" s="274"/>
    </row>
    <row r="19" spans="1:22" x14ac:dyDescent="0.3">
      <c r="A19" s="145"/>
      <c r="B19" s="149" t="s">
        <v>219</v>
      </c>
      <c r="C19" s="149" t="s">
        <v>220</v>
      </c>
      <c r="E19" s="275"/>
      <c r="F19" s="275"/>
      <c r="G19" s="275"/>
      <c r="H19" s="275"/>
      <c r="I19" s="275"/>
      <c r="J19" s="275"/>
      <c r="K19" s="275"/>
      <c r="L19" s="275"/>
    </row>
    <row r="20" spans="1:22" ht="13.8" customHeight="1" x14ac:dyDescent="0.3">
      <c r="A20" s="150" t="s">
        <v>223</v>
      </c>
      <c r="B20" s="142"/>
      <c r="C20" s="142"/>
      <c r="E20" s="275"/>
      <c r="F20" s="275"/>
      <c r="G20" s="275"/>
      <c r="H20" s="275"/>
      <c r="I20" s="275"/>
      <c r="J20" s="277"/>
      <c r="K20" s="275"/>
      <c r="L20" s="275"/>
    </row>
    <row r="21" spans="1:22" x14ac:dyDescent="0.3">
      <c r="A21" s="150" t="s">
        <v>224</v>
      </c>
      <c r="B21" s="153"/>
      <c r="C21" s="153"/>
      <c r="E21" s="275"/>
      <c r="F21" s="275"/>
      <c r="G21" s="275"/>
      <c r="H21" s="275"/>
      <c r="I21" s="275"/>
      <c r="J21" s="275"/>
      <c r="K21" s="275"/>
      <c r="L21" s="275"/>
    </row>
    <row r="22" spans="1:22" x14ac:dyDescent="0.3">
      <c r="A22" s="150" t="s">
        <v>225</v>
      </c>
      <c r="B22" s="153"/>
      <c r="C22" s="153"/>
      <c r="E22" s="275"/>
      <c r="F22" s="275"/>
      <c r="G22" s="275"/>
      <c r="H22" s="275"/>
      <c r="I22" s="275"/>
      <c r="J22" s="275"/>
      <c r="K22" s="275"/>
      <c r="L22" s="275"/>
    </row>
    <row r="23" spans="1:22" x14ac:dyDescent="0.3">
      <c r="A23" s="150" t="s">
        <v>226</v>
      </c>
      <c r="B23" s="142"/>
      <c r="C23" s="142"/>
      <c r="E23" s="275"/>
      <c r="F23" s="275"/>
      <c r="G23" s="275"/>
      <c r="H23" s="275"/>
      <c r="I23" s="275"/>
      <c r="J23" s="275"/>
      <c r="K23" s="275"/>
      <c r="L23" s="275"/>
    </row>
    <row r="24" spans="1:22" x14ac:dyDescent="0.3">
      <c r="A24" s="151" t="s">
        <v>227</v>
      </c>
      <c r="B24" s="142"/>
      <c r="C24" s="142"/>
      <c r="E24" s="275"/>
      <c r="F24" s="275"/>
      <c r="G24" s="275"/>
      <c r="H24" s="275"/>
      <c r="I24" s="275"/>
      <c r="J24" s="275"/>
      <c r="K24" s="275"/>
      <c r="L24" s="275"/>
    </row>
    <row r="25" spans="1:22" x14ac:dyDescent="0.3">
      <c r="E25" s="275"/>
      <c r="F25" s="275"/>
      <c r="G25" s="275"/>
      <c r="H25" s="275"/>
      <c r="I25" s="275"/>
      <c r="J25" s="275"/>
      <c r="K25" s="275"/>
      <c r="L25" s="275"/>
    </row>
    <row r="26" spans="1:22" x14ac:dyDescent="0.3">
      <c r="E26" s="275"/>
      <c r="F26" s="275"/>
      <c r="G26" s="275"/>
      <c r="H26" s="275"/>
      <c r="I26" s="275"/>
      <c r="J26" s="275"/>
      <c r="K26" s="275"/>
      <c r="L26" s="275"/>
    </row>
    <row r="27" spans="1:22" x14ac:dyDescent="0.3">
      <c r="E27" s="275"/>
      <c r="F27" s="275"/>
      <c r="G27" s="275"/>
      <c r="H27" s="275"/>
      <c r="I27" s="275"/>
      <c r="J27" s="275"/>
      <c r="K27" s="275"/>
      <c r="L27" s="275"/>
    </row>
    <row r="28" spans="1:22" x14ac:dyDescent="0.3">
      <c r="E28" s="275"/>
      <c r="F28" s="275"/>
      <c r="G28" s="275"/>
      <c r="H28" s="275"/>
      <c r="I28" s="275"/>
      <c r="J28" s="275"/>
      <c r="K28" s="275"/>
      <c r="L28" s="275"/>
    </row>
    <row r="29" spans="1:22" x14ac:dyDescent="0.3">
      <c r="E29" s="275"/>
      <c r="F29" s="275"/>
      <c r="G29" s="275"/>
      <c r="H29" s="275"/>
      <c r="I29" s="275"/>
      <c r="J29" s="275"/>
      <c r="K29" s="275"/>
      <c r="L29" s="275"/>
    </row>
    <row r="30" spans="1:22" x14ac:dyDescent="0.3">
      <c r="E30" s="275"/>
      <c r="F30" s="275"/>
      <c r="G30" s="275"/>
      <c r="H30" s="275"/>
      <c r="I30" s="275"/>
      <c r="J30" s="275"/>
      <c r="K30" s="275"/>
      <c r="L30" s="275"/>
    </row>
    <row r="31" spans="1:22" x14ac:dyDescent="0.3">
      <c r="E31" s="275"/>
      <c r="F31" s="275"/>
      <c r="G31" s="275"/>
      <c r="H31" s="275"/>
      <c r="I31" s="275"/>
      <c r="J31" s="275"/>
      <c r="K31" s="275"/>
      <c r="L31" s="275"/>
    </row>
    <row r="32" spans="1:22" x14ac:dyDescent="0.3">
      <c r="E32" s="275"/>
      <c r="F32" s="275"/>
      <c r="G32" s="275"/>
      <c r="H32" s="275"/>
      <c r="I32" s="275"/>
      <c r="J32" s="275"/>
      <c r="K32" s="275"/>
      <c r="L32" s="275"/>
    </row>
    <row r="33" spans="5:12" x14ac:dyDescent="0.3">
      <c r="E33" s="275"/>
      <c r="F33" s="275"/>
      <c r="G33" s="275"/>
      <c r="H33" s="275"/>
      <c r="I33" s="275"/>
      <c r="J33" s="275"/>
      <c r="K33" s="275"/>
      <c r="L33" s="275"/>
    </row>
    <row r="34" spans="5:12" x14ac:dyDescent="0.3">
      <c r="E34" s="275"/>
      <c r="F34" s="275"/>
      <c r="G34" s="275"/>
      <c r="H34" s="275"/>
      <c r="I34" s="275"/>
      <c r="J34" s="275"/>
      <c r="K34" s="275"/>
      <c r="L34" s="275"/>
    </row>
    <row r="35" spans="5:12" x14ac:dyDescent="0.3">
      <c r="E35" s="275"/>
      <c r="F35" s="275"/>
      <c r="G35" s="275"/>
      <c r="H35" s="275"/>
      <c r="I35" s="275"/>
      <c r="J35" s="275"/>
      <c r="K35" s="275"/>
      <c r="L35" s="275"/>
    </row>
    <row r="36" spans="5:12" x14ac:dyDescent="0.3">
      <c r="E36" s="275"/>
      <c r="F36" s="275"/>
      <c r="G36" s="275"/>
      <c r="H36" s="275"/>
      <c r="I36" s="275"/>
      <c r="J36" s="275"/>
      <c r="K36" s="275"/>
      <c r="L36" s="275"/>
    </row>
  </sheetData>
  <sheetProtection algorithmName="SHA-512" hashValue="jeJ3q0gWcRzcN2XJmUmoCwDqFhhOFIMihdd47VQmhfw/Ijx1unCxEUBAtLqctFtOsdpANkDKGZ/YA5DP53XHrQ==" saltValue="HYrcsh25ovS43v1yf9RvJA==" spinCount="100000" sheet="1" objects="1" scenarios="1"/>
  <mergeCells count="6">
    <mergeCell ref="B18:C18"/>
    <mergeCell ref="K7:U7"/>
    <mergeCell ref="B7:C7"/>
    <mergeCell ref="D7:E7"/>
    <mergeCell ref="F7:G7"/>
    <mergeCell ref="H7:I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Total Cost of Ownership</vt:lpstr>
      <vt:lpstr>Implementation Recoup</vt:lpstr>
      <vt:lpstr>Lot 1 IT Services Data Entry</vt:lpstr>
      <vt:lpstr>Lot 1 IT Services Summary</vt:lpstr>
      <vt:lpstr>Lot 2 Audit Services Data Entry</vt:lpstr>
      <vt:lpstr>Lot 2 Audit Services Summary</vt:lpstr>
      <vt:lpstr>Rate Card Definitions</vt:lpstr>
      <vt:lpstr>Rate Card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Samdeesh Kathuria</dc:creator>
  <cp:lastModifiedBy>Gemma Cuthbert</cp:lastModifiedBy>
  <dcterms:created xsi:type="dcterms:W3CDTF">2016-10-04T14:48:55Z</dcterms:created>
  <dcterms:modified xsi:type="dcterms:W3CDTF">2016-12-06T12:48:19Z</dcterms:modified>
</cp:coreProperties>
</file>