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gramme Office\Tenders and Contracts\Tenders &amp; Contracts 2016-Present\MFF 89 2019-20 Whole Site Works South Pennines\Final Tender\"/>
    </mc:Choice>
  </mc:AlternateContent>
  <bookViews>
    <workbookView xWindow="240" yWindow="2130" windowWidth="15600" windowHeight="7485" firstSheet="2" activeTab="2"/>
  </bookViews>
  <sheets>
    <sheet name="Table" sheetId="1" state="hidden" r:id="rId1"/>
    <sheet name="Matrix" sheetId="2" state="hidden" r:id="rId2"/>
    <sheet name="Package Summary" sheetId="5" r:id="rId3"/>
    <sheet name="Preliminary Costs" sheetId="6" r:id="rId4"/>
    <sheet name="Clean Up" sheetId="19" r:id="rId5"/>
    <sheet name="Brash and LSF" sheetId="3" r:id="rId6"/>
    <sheet name="Heather Bales" sheetId="7" r:id="rId7"/>
    <sheet name="Stone Dams" sheetId="8" r:id="rId8"/>
    <sheet name="Timber Dams" sheetId="9" r:id="rId9"/>
    <sheet name="Peat Dams and Reprofiling" sheetId="10" r:id="rId10"/>
    <sheet name="Bunding" sheetId="11" r:id="rId11"/>
    <sheet name="Cutting" sheetId="12" r:id="rId12"/>
    <sheet name="Sphagnum Planting" sheetId="13" r:id="rId13"/>
    <sheet name="Dwarf Shrub Plug Planting" sheetId="14" r:id="rId14"/>
    <sheet name="Glyphosate Application" sheetId="15" r:id="rId15"/>
    <sheet name="Dwarf Shrub Seed Application" sheetId="16" r:id="rId16"/>
    <sheet name="Rhododendron Clearance" sheetId="17" r:id="rId17"/>
    <sheet name="Fencing" sheetId="18" r:id="rId18"/>
  </sheets>
  <definedNames>
    <definedName name="_Hlk508349937" localSheetId="1">Matrix!$A$10</definedName>
  </definedNames>
  <calcPr calcId="162913"/>
</workbook>
</file>

<file path=xl/calcChain.xml><?xml version="1.0" encoding="utf-8"?>
<calcChain xmlns="http://schemas.openxmlformats.org/spreadsheetml/2006/main">
  <c r="C13" i="6" l="1"/>
  <c r="L5" i="10" l="1"/>
  <c r="F5" i="5"/>
  <c r="E5" i="5"/>
  <c r="D5" i="5"/>
  <c r="C5" i="5"/>
  <c r="R3" i="18" l="1"/>
  <c r="O3" i="18"/>
  <c r="I3" i="18"/>
  <c r="L3" i="17"/>
  <c r="I3" i="17"/>
  <c r="G3" i="17"/>
  <c r="K3" i="17" s="1"/>
  <c r="C17" i="5" s="1"/>
  <c r="I3" i="16"/>
  <c r="F3" i="16"/>
  <c r="H3" i="16" s="1"/>
  <c r="C16" i="5" s="1"/>
  <c r="L3" i="15"/>
  <c r="I3" i="15"/>
  <c r="K3" i="15" s="1"/>
  <c r="C15" i="5" s="1"/>
  <c r="G3" i="15"/>
  <c r="G3" i="14"/>
  <c r="J3" i="13"/>
  <c r="G3" i="13"/>
  <c r="I3" i="13" s="1"/>
  <c r="C13" i="5" s="1"/>
  <c r="L3" i="12"/>
  <c r="I3" i="12"/>
  <c r="K3" i="12" s="1"/>
  <c r="H3" i="11"/>
  <c r="E3" i="11"/>
  <c r="G3" i="11" s="1"/>
  <c r="C11" i="5" s="1"/>
  <c r="O3" i="10"/>
  <c r="N3" i="10"/>
  <c r="C10" i="5" s="1"/>
  <c r="L3" i="10"/>
  <c r="I3" i="10"/>
  <c r="F3" i="10"/>
  <c r="O3" i="9"/>
  <c r="O4" i="9"/>
  <c r="O5" i="9"/>
  <c r="L3" i="9"/>
  <c r="L4" i="9"/>
  <c r="L5" i="9"/>
  <c r="H3" i="9"/>
  <c r="H4" i="9"/>
  <c r="H5" i="9"/>
  <c r="E3" i="9"/>
  <c r="E4" i="9"/>
  <c r="N4" i="9" s="1"/>
  <c r="E5" i="9"/>
  <c r="N5" i="9" s="1"/>
  <c r="J4" i="8"/>
  <c r="J5" i="8"/>
  <c r="J3" i="8"/>
  <c r="F3" i="8"/>
  <c r="V4" i="3"/>
  <c r="V5" i="3"/>
  <c r="V6" i="3"/>
  <c r="V3" i="3"/>
  <c r="S4" i="3"/>
  <c r="S5" i="3"/>
  <c r="S6" i="3"/>
  <c r="S3" i="3"/>
  <c r="P4" i="3"/>
  <c r="P5" i="3"/>
  <c r="P6" i="3"/>
  <c r="P3" i="3"/>
  <c r="N4" i="3"/>
  <c r="N5" i="3"/>
  <c r="N6" i="3"/>
  <c r="N3" i="3"/>
  <c r="J4" i="3"/>
  <c r="U4" i="3" s="1"/>
  <c r="J5" i="3"/>
  <c r="U5" i="3" s="1"/>
  <c r="J6" i="3"/>
  <c r="U6" i="3" s="1"/>
  <c r="J3" i="3"/>
  <c r="U3" i="3" s="1"/>
  <c r="N3" i="9" l="1"/>
  <c r="Q3" i="18"/>
  <c r="C18" i="5" s="1"/>
  <c r="F4" i="5"/>
  <c r="E4" i="5"/>
  <c r="D4" i="5"/>
  <c r="C4" i="5"/>
  <c r="J3" i="14"/>
  <c r="I3" i="14"/>
  <c r="C14" i="5" s="1"/>
  <c r="G4" i="13"/>
  <c r="I4" i="13" s="1"/>
  <c r="D13" i="5" s="1"/>
  <c r="J4" i="13"/>
  <c r="I4" i="12"/>
  <c r="K4" i="12" s="1"/>
  <c r="D12" i="5" s="1"/>
  <c r="I5" i="12"/>
  <c r="K5" i="12" s="1"/>
  <c r="F12" i="5" s="1"/>
  <c r="L5" i="12"/>
  <c r="L4" i="12"/>
  <c r="F5" i="10" l="1"/>
  <c r="L4" i="10"/>
  <c r="O4" i="10"/>
  <c r="O5" i="10"/>
  <c r="I4" i="10"/>
  <c r="I5" i="10"/>
  <c r="F4" i="10"/>
  <c r="M3" i="7"/>
  <c r="M4" i="7"/>
  <c r="M5" i="7"/>
  <c r="M4" i="8"/>
  <c r="M5" i="8"/>
  <c r="M3" i="8"/>
  <c r="F5" i="8"/>
  <c r="F4" i="8"/>
  <c r="L4" i="8" s="1"/>
  <c r="E8" i="5" s="1"/>
  <c r="F3" i="7"/>
  <c r="F4" i="7"/>
  <c r="F5" i="7"/>
  <c r="P5" i="7"/>
  <c r="I5" i="7"/>
  <c r="P4" i="7"/>
  <c r="I4" i="7"/>
  <c r="P3" i="7"/>
  <c r="I3" i="7"/>
  <c r="O4" i="7" l="1"/>
  <c r="E7" i="5" s="1"/>
  <c r="O5" i="7"/>
  <c r="F7" i="5" s="1"/>
  <c r="O3" i="7"/>
  <c r="D7" i="5" s="1"/>
  <c r="N4" i="10"/>
  <c r="D10" i="5" s="1"/>
  <c r="N5" i="10"/>
  <c r="F10" i="5" s="1"/>
  <c r="D9" i="5"/>
  <c r="F9" i="5"/>
  <c r="E9" i="5"/>
  <c r="L3" i="8"/>
  <c r="C8" i="5" s="1"/>
  <c r="L5" i="8"/>
  <c r="F8" i="5" s="1"/>
  <c r="D9" i="1"/>
  <c r="C6" i="5" l="1"/>
  <c r="C19" i="5" s="1"/>
  <c r="E6" i="5" l="1"/>
  <c r="E19" i="5" s="1"/>
  <c r="D6" i="5"/>
  <c r="D19" i="5" s="1"/>
  <c r="F6" i="5"/>
  <c r="F19" i="5" s="1"/>
</calcChain>
</file>

<file path=xl/sharedStrings.xml><?xml version="1.0" encoding="utf-8"?>
<sst xmlns="http://schemas.openxmlformats.org/spreadsheetml/2006/main" count="459" uniqueCount="245">
  <si>
    <t>Site</t>
  </si>
  <si>
    <t>Lift Site</t>
  </si>
  <si>
    <t>No. Bags</t>
  </si>
  <si>
    <t>Finish Date</t>
  </si>
  <si>
    <t>Derwent and Howden</t>
  </si>
  <si>
    <t>Noe Stool</t>
  </si>
  <si>
    <t>Peaknaze</t>
  </si>
  <si>
    <t>Stalybridge</t>
  </si>
  <si>
    <t>Turlstone</t>
  </si>
  <si>
    <t>Salter's Brook</t>
  </si>
  <si>
    <t>Dale Head</t>
  </si>
  <si>
    <t>Glossop Low</t>
  </si>
  <si>
    <t>Chew Track</t>
  </si>
  <si>
    <t>Traffic Management Required</t>
  </si>
  <si>
    <t>TBC with Helicopter Company</t>
  </si>
  <si>
    <t>No</t>
  </si>
  <si>
    <t>Spreading</t>
  </si>
  <si>
    <t>Snow Road</t>
  </si>
  <si>
    <t>Cost Weighting %</t>
  </si>
  <si>
    <t>Quality Citeria 1 Weighting %</t>
  </si>
  <si>
    <t>Quality Citeria 2 Weighting %</t>
  </si>
  <si>
    <t>Quality Citeria 3 Weighting %</t>
  </si>
  <si>
    <t>Alport</t>
  </si>
  <si>
    <t>Snake Summit</t>
  </si>
  <si>
    <t>Package</t>
  </si>
  <si>
    <t>Evaluation Criteria</t>
  </si>
  <si>
    <t>Information</t>
  </si>
  <si>
    <t xml:space="preserve">Total Cost </t>
  </si>
  <si>
    <t>Positioning Fee</t>
  </si>
  <si>
    <t>Airlifting Heather Brash</t>
  </si>
  <si>
    <t>Load Lifting Capacity of the machine</t>
  </si>
  <si>
    <t>Kilograms (Kgs)</t>
  </si>
  <si>
    <t>Persons</t>
  </si>
  <si>
    <t>Minimum number of personnel required to run an operation</t>
  </si>
  <si>
    <t>Unit Cost per Bag</t>
  </si>
  <si>
    <t>Total Cost</t>
  </si>
  <si>
    <t>Bags</t>
  </si>
  <si>
    <t>Total</t>
  </si>
  <si>
    <t>Grand Total</t>
  </si>
  <si>
    <t>Number of Days to cut and deliver all bags</t>
  </si>
  <si>
    <t>Number of days to fly all bags</t>
  </si>
  <si>
    <t>Number of days to spread all bags</t>
  </si>
  <si>
    <t>Total number of days</t>
  </si>
  <si>
    <t>Number of Bags spread per person per day</t>
  </si>
  <si>
    <t>Insurance of Works (£10,000,000 Aerial works, 5,000,000 all other)</t>
  </si>
  <si>
    <t>Donor Site Location</t>
  </si>
  <si>
    <t>Number of Spreaders available per day</t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</si>
  <si>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u/>
        <sz val="14"/>
        <color theme="1"/>
        <rFont val="Arial"/>
        <family val="2"/>
      </rPr>
      <t>Quality Criteria 1</t>
    </r>
    <r>
      <rPr>
        <sz val="14"/>
        <color theme="1"/>
        <rFont val="Arial"/>
        <family val="2"/>
      </rPr>
      <t xml:space="preserve">: XX% weighting. Capacity of the Tenderer to deliver the works in a time critical manner and provide a detailed Program of Works demonstrating how they are going to do so. </t>
    </r>
  </si>
  <si>
    <t>Thurlstone</t>
  </si>
  <si>
    <t>Summer start date</t>
  </si>
  <si>
    <t>Autumn start date</t>
  </si>
  <si>
    <t>Winter start date</t>
  </si>
  <si>
    <t>Cost for Donor site documentation and permissions</t>
  </si>
  <si>
    <t>Cost for Archaeological consent to cut</t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</si>
  <si>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u/>
        <sz val="14"/>
        <color theme="1"/>
        <rFont val="Arial"/>
        <family val="2"/>
      </rPr>
      <t>Quality Criteria 2: XX</t>
    </r>
    <r>
      <rPr>
        <sz val="14"/>
        <color theme="1"/>
        <rFont val="Arial"/>
        <family val="2"/>
      </rPr>
      <t>% weighting. Method Statement documentation detailing how the objectives of the tender will be met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</si>
  <si>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u/>
        <sz val="14"/>
        <color theme="1"/>
        <rFont val="Arial"/>
        <family val="2"/>
      </rPr>
      <t>Quality Criteria 3: XX</t>
    </r>
    <r>
      <rPr>
        <sz val="14"/>
        <color theme="1"/>
        <rFont val="Arial"/>
        <family val="2"/>
      </rPr>
      <t xml:space="preserve">% weighting. Experience in delivering upland conservation projects/similar projects </t>
    </r>
  </si>
  <si>
    <t>Supply and Deliver Heather Brash to lift site</t>
  </si>
  <si>
    <t>Flying Start Date</t>
  </si>
  <si>
    <t>Heptonstall and Widdop</t>
  </si>
  <si>
    <t>Warley, Oxenhope, Midgley and Thornton</t>
  </si>
  <si>
    <t>Rishworth North and South</t>
  </si>
  <si>
    <t>Turley and Langfield</t>
  </si>
  <si>
    <t>Midgley Moor</t>
  </si>
  <si>
    <t>Midgely Moor</t>
  </si>
  <si>
    <t>Cupwith and Buckstones Moss</t>
  </si>
  <si>
    <t>Turley</t>
  </si>
  <si>
    <t>Unit cost per bag (cut and delivered) or (cut and ready for airlifting)</t>
  </si>
  <si>
    <t>Preparation of Pre-Tender Method Statements, Operational Risk Assessments, Safety Policy.</t>
  </si>
  <si>
    <t>Preparation of Site Risk Assessments, COSHH Assessments.</t>
  </si>
  <si>
    <t>Preparation of CDM Construction Phase Plan and carrying out all responsibilities as a duty holder under CDM 2015</t>
  </si>
  <si>
    <t>Provision of welfare facilities for Contractor employees.</t>
  </si>
  <si>
    <t>Provision of Carbon Audit data (see Standard Conditions)</t>
  </si>
  <si>
    <t>Any additional items required to meet contractual requirements</t>
  </si>
  <si>
    <t>Preliminary Items - One off payment per site</t>
  </si>
  <si>
    <t>Item</t>
  </si>
  <si>
    <t>Total (excluding VAT)</t>
  </si>
  <si>
    <t>Supply and Deliver Heather Bales to lift site</t>
  </si>
  <si>
    <t>Unit cost per bale (cut and delivered) or (cut and ready for airlifting)</t>
  </si>
  <si>
    <t>Number of Days to cut and deliver all bales</t>
  </si>
  <si>
    <t>Number of days to fly all bales</t>
  </si>
  <si>
    <t>Airlifting Heather Bales</t>
  </si>
  <si>
    <t>Installing Heather Bales</t>
  </si>
  <si>
    <t>Unit Cost per Bale</t>
  </si>
  <si>
    <t>Number of days to install all bales</t>
  </si>
  <si>
    <t>Heather Bales Total</t>
  </si>
  <si>
    <t>Heather Brash Total</t>
  </si>
  <si>
    <t>No. Bales</t>
  </si>
  <si>
    <t>Supply and Bag Lime and Fertiliser</t>
  </si>
  <si>
    <t>Unit Cost Supply Lime and Fertiliser (per bag)</t>
  </si>
  <si>
    <t>Spreading Heather Brash, lime, seed and fertiliser</t>
  </si>
  <si>
    <t>Quarry Name</t>
  </si>
  <si>
    <t>No.Dams</t>
  </si>
  <si>
    <t xml:space="preserve">Unit cost per 750kg </t>
  </si>
  <si>
    <t>Number of Days to deliver all stone</t>
  </si>
  <si>
    <t>Airlifting Stone and Installing Dams</t>
  </si>
  <si>
    <t>Unit Cost per Dam (incl. positioning fee and all crew costs and installation)</t>
  </si>
  <si>
    <t>Number of days to fly all dams</t>
  </si>
  <si>
    <t>Supply, deliver and prepare Stone</t>
  </si>
  <si>
    <t>Provision of survey flags and marking out individual dam locations at the works site, prior to the installation</t>
  </si>
  <si>
    <r>
      <t xml:space="preserve">Unit Cost per Bale (incl. positioning fee and all crew costs and </t>
    </r>
    <r>
      <rPr>
        <b/>
        <sz val="11"/>
        <color theme="1"/>
        <rFont val="Calibri"/>
        <family val="2"/>
        <scheme val="minor"/>
      </rPr>
      <t>marshalling</t>
    </r>
    <r>
      <rPr>
        <sz val="11"/>
        <color theme="1"/>
        <rFont val="Calibri"/>
        <family val="2"/>
        <scheme val="minor"/>
      </rPr>
      <t>)</t>
    </r>
  </si>
  <si>
    <t>Airlifting Timber</t>
  </si>
  <si>
    <t>Installing Timber</t>
  </si>
  <si>
    <t>No. Timber Dam</t>
  </si>
  <si>
    <t>Number of Days to cut and deliver all Timber Dam</t>
  </si>
  <si>
    <t>Number of days to fly all Timber Dam</t>
  </si>
  <si>
    <t>Number of days to install all Timber Dam</t>
  </si>
  <si>
    <t>Unit Cost per Dam (incl. positioning fee and all crew costs and marshalling)</t>
  </si>
  <si>
    <t>Unit Cost per Dam</t>
  </si>
  <si>
    <t>Unit cost per Dam (delivered and ready for airlifting)</t>
  </si>
  <si>
    <t>No. Dams</t>
  </si>
  <si>
    <t xml:space="preserve">No. of days required to track machinery and equipment both on and off site </t>
  </si>
  <si>
    <t xml:space="preserve">Tracking Machinery and Equipment to Work Sites </t>
  </si>
  <si>
    <t>Number of days to install all Dams</t>
  </si>
  <si>
    <t>Stone Dams Total</t>
  </si>
  <si>
    <t>Timber Dams Total</t>
  </si>
  <si>
    <t>Peat Dams</t>
  </si>
  <si>
    <t>Reprofiling</t>
  </si>
  <si>
    <t>No. Units</t>
  </si>
  <si>
    <t>Unit Cost per Metre</t>
  </si>
  <si>
    <t>Number of days to complete</t>
  </si>
  <si>
    <t>Bunding</t>
  </si>
  <si>
    <t>Day Rate for Bund Construction</t>
  </si>
  <si>
    <t>Number of days machine work required</t>
  </si>
  <si>
    <t>Cutting</t>
  </si>
  <si>
    <t>Unit Rate cutting per Ha</t>
  </si>
  <si>
    <t>Material to cut</t>
  </si>
  <si>
    <t>Molinia</t>
  </si>
  <si>
    <t>Heather</t>
  </si>
  <si>
    <t>Initial site visit with the Authority / Site Manager to discuss access and flailing areas/zones</t>
  </si>
  <si>
    <t>Marking out of access route</t>
  </si>
  <si>
    <t>Tracking of flailing Equipment to and from Work Site</t>
  </si>
  <si>
    <t>Provision of GPS record of all completed works (to the specification as outlined in Section 1 Part B)</t>
  </si>
  <si>
    <t>No. Plugs planted per person per day</t>
  </si>
  <si>
    <t>No. Staff on site per day</t>
  </si>
  <si>
    <t>Sphagnum Planting</t>
  </si>
  <si>
    <t>Dwarf Shrub Plug Planting</t>
  </si>
  <si>
    <t>No. Units  - Hectares (1150 per ha)</t>
  </si>
  <si>
    <t>Unit Rate planting per Ha</t>
  </si>
  <si>
    <t>No. Units  - Hectares (2500 per ha)</t>
  </si>
  <si>
    <t>No. Hectares</t>
  </si>
  <si>
    <t>Supply and Delivery of Glyphosate</t>
  </si>
  <si>
    <t>Application Rate per Ha (Litres)</t>
  </si>
  <si>
    <t>Total No. Litres Required</t>
  </si>
  <si>
    <t>Spraying of Glyphosate</t>
  </si>
  <si>
    <t>Unit Rate per Ha</t>
  </si>
  <si>
    <t>Application of Dwarf Shrub Seed</t>
  </si>
  <si>
    <t>Co-ordinate and Organise Delivery of Dwarf Shrub Seed</t>
  </si>
  <si>
    <t>Removal of Rhododendron and Spraying of stumps</t>
  </si>
  <si>
    <t>No. Metres</t>
  </si>
  <si>
    <t>No. Stiles</t>
  </si>
  <si>
    <t>No. Field Gates</t>
  </si>
  <si>
    <t>Unit cost per Metre Wire and Posts</t>
  </si>
  <si>
    <t>Unit Cost per item for stiles</t>
  </si>
  <si>
    <t>Unit Cost per Item for Field Gates</t>
  </si>
  <si>
    <t>Number of Days to deliver all materials to site</t>
  </si>
  <si>
    <t>Transportation of Materials onto site</t>
  </si>
  <si>
    <t xml:space="preserve">Supply of Fencing Materials </t>
  </si>
  <si>
    <t>Bunding Total</t>
  </si>
  <si>
    <t>Cutting Total</t>
  </si>
  <si>
    <t>Sphagnum Total</t>
  </si>
  <si>
    <t>Dwarf Shrub Plug Total</t>
  </si>
  <si>
    <t>Dwarf Shrub Seed Total</t>
  </si>
  <si>
    <t>Rhododendron Total</t>
  </si>
  <si>
    <t>Fencing Total</t>
  </si>
  <si>
    <t>Glyphosate Application</t>
  </si>
  <si>
    <t>Installing Fencing</t>
  </si>
  <si>
    <t>Preliminary Costs</t>
  </si>
  <si>
    <t>Unit Cost Dumpy Bag Supply</t>
  </si>
  <si>
    <t>Maximum Positioning Fee</t>
  </si>
  <si>
    <t>Maximum Re-positioning Fee</t>
  </si>
  <si>
    <t>Helicopter Hourly Rate</t>
  </si>
  <si>
    <t>Hour</t>
  </si>
  <si>
    <t>Pilot</t>
  </si>
  <si>
    <t>Day per person</t>
  </si>
  <si>
    <t>Ground Crew</t>
  </si>
  <si>
    <t>Staff to recirculate strops (if needed)</t>
  </si>
  <si>
    <t>Marshalling at the Lift Site</t>
  </si>
  <si>
    <t>Marshalling at Drop locations</t>
  </si>
  <si>
    <t>Marking out Drop locations ready for Airlifting</t>
  </si>
  <si>
    <t>Additional Information (for info only, not included in over all costs)</t>
  </si>
  <si>
    <t>Unit Cost (exc. VAT)</t>
  </si>
  <si>
    <t>AOC flight for MFF staff/guests</t>
  </si>
  <si>
    <t>6 min. per flight</t>
  </si>
  <si>
    <t>Helicopter operator</t>
  </si>
  <si>
    <t>Model of Helicopter to be used for Airlifting</t>
  </si>
  <si>
    <t>Personnel Capacity of the machine</t>
  </si>
  <si>
    <t>Number of Hooks available per system</t>
  </si>
  <si>
    <t>Hook</t>
  </si>
  <si>
    <t xml:space="preserve">Alternative lifting mechanisms (e.g. Skips/ Cargo nets) </t>
  </si>
  <si>
    <t>Average number of bags per lift</t>
  </si>
  <si>
    <t>Airlifting method and Equipment required (e.g. Multiple secondary hook with certified lifting strops)</t>
  </si>
  <si>
    <t>Number of Bags of Heather Brash per lift</t>
  </si>
  <si>
    <t>Additional Information – HEATHER BRASH</t>
  </si>
  <si>
    <t>Please specify method of Delivery (e.g. tractor and trailer/ Artic lorry etc.)</t>
  </si>
  <si>
    <t>Please specify method of unloading at Delivery Site (e.g. tele-handler, tractor forks, 360 digger etc.)</t>
  </si>
  <si>
    <t>Number of Bags per Delivery</t>
  </si>
  <si>
    <t>Number of Bales per Delivery</t>
  </si>
  <si>
    <t>Number of workers on Site each day</t>
  </si>
  <si>
    <t>Number of Bales installed per person per day</t>
  </si>
  <si>
    <t>Additional Information - Heather Bales</t>
  </si>
  <si>
    <t>Additional Information – Heather Bales</t>
  </si>
  <si>
    <r>
      <t xml:space="preserve">Unit Cost per Bag (incl. positioning fee and all crew costs and </t>
    </r>
    <r>
      <rPr>
        <b/>
        <sz val="11"/>
        <color theme="1"/>
        <rFont val="Calibri"/>
        <family val="2"/>
        <scheme val="minor"/>
      </rPr>
      <t>marshalling</t>
    </r>
    <r>
      <rPr>
        <sz val="11"/>
        <color theme="1"/>
        <rFont val="Calibri"/>
        <family val="2"/>
        <scheme val="minor"/>
      </rPr>
      <t>)</t>
    </r>
  </si>
  <si>
    <t>Additional Information – Stone Delivery</t>
  </si>
  <si>
    <t>Number of tonnes per Delivery</t>
  </si>
  <si>
    <t>Additional Information – Airlifting and Installation</t>
  </si>
  <si>
    <t>Please specify method airlifting stone eg. skip, bags etc.</t>
  </si>
  <si>
    <t>Number of staff required on hill</t>
  </si>
  <si>
    <t>Number of staff required at lift site</t>
  </si>
  <si>
    <t>Number of dam units per lift</t>
  </si>
  <si>
    <t>Estimated Number of Dam Units completed each day</t>
  </si>
  <si>
    <t>Method of airlifting bales eg. bags, cargo nets, slings etc.</t>
  </si>
  <si>
    <t>Number of bales per lift</t>
  </si>
  <si>
    <t>Additional Information</t>
  </si>
  <si>
    <t>Method of airlifting timbers eg. bags, cargo nets, slings etc.</t>
  </si>
  <si>
    <t>Number of dams per lift</t>
  </si>
  <si>
    <t>Number of dams installed per person per day</t>
  </si>
  <si>
    <t>Make/model of equipment, powered machinery or fuel container</t>
  </si>
  <si>
    <t>Description and details of equipment, powered machinery or fuel container</t>
  </si>
  <si>
    <t>Estimate number of Dams created per day</t>
  </si>
  <si>
    <t>Estimate number of metres of reprofiling per day</t>
  </si>
  <si>
    <t>Number of machines on site per day</t>
  </si>
  <si>
    <t>Estimate length of bunds created per day</t>
  </si>
  <si>
    <t>Estimate area cut per day per day</t>
  </si>
  <si>
    <t>Name of glyphosate product to be used</t>
  </si>
  <si>
    <t>Number of people required for operation</t>
  </si>
  <si>
    <t>Estimate number of hectares complete per day</t>
  </si>
  <si>
    <t>Type of machinery and sprayer to be used</t>
  </si>
  <si>
    <t>Do you hold a certificate of Competence or PA1 and PA2 Qualification?</t>
  </si>
  <si>
    <t>Type of machinery and applicator to be used</t>
  </si>
  <si>
    <t>Do you hold a certificate of Competence or PA1 and PA6 Qualification?</t>
  </si>
  <si>
    <t>List of equipment and sprayer to be used</t>
  </si>
  <si>
    <t>Supply and Delivery of Glyphosate and adjuvant Mixture B</t>
  </si>
  <si>
    <t>Name of productS to be used</t>
  </si>
  <si>
    <t>Supply of Timber and Nails</t>
  </si>
  <si>
    <t>Unit Cost per Litre</t>
  </si>
  <si>
    <t>Unit Cost per Ha</t>
  </si>
  <si>
    <t>Peat Dams and Reprofiling Total</t>
  </si>
  <si>
    <t>Unit Cost Bagging and preparation of Lime, Seed and Fertiliser (per bag)</t>
  </si>
  <si>
    <t>Total Cost for removing and disposing of all waste materials from site</t>
  </si>
  <si>
    <t>Clean Up Costs</t>
  </si>
  <si>
    <t>No. Metres Reprofiling</t>
  </si>
  <si>
    <t>Day Rate for Tracking Machinery and Equipment on and off work site</t>
  </si>
  <si>
    <t>118 Hectares (80m of bunds per ha). Budget for 25 days machine work.</t>
  </si>
  <si>
    <t xml:space="preserve">  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</si>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</sst>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£-809]* #,##0.00_-;\-[$£-809]* #,##0.00_-;_-[$£-809]* &quot;-&quot;??_-;_-@_-"/>
    <numFmt numFmtId="165" formatCode="[$£-809]#,##0.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Times New Roman"/>
      <family val="1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6" fillId="0" borderId="1" xfId="0" applyFont="1" applyBorder="1"/>
    <xf numFmtId="0" fontId="7" fillId="0" borderId="0" xfId="0" applyFont="1" applyAlignment="1">
      <alignment horizontal="left" vertical="center" indent="9"/>
    </xf>
    <xf numFmtId="0" fontId="11" fillId="0" borderId="0" xfId="0" applyFont="1"/>
    <xf numFmtId="0" fontId="6" fillId="0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14" fontId="0" fillId="2" borderId="1" xfId="0" applyNumberFormat="1" applyFill="1" applyBorder="1"/>
    <xf numFmtId="14" fontId="0" fillId="4" borderId="1" xfId="0" applyNumberFormat="1" applyFill="1" applyBorder="1"/>
    <xf numFmtId="14" fontId="0" fillId="5" borderId="1" xfId="0" applyNumberFormat="1" applyFill="1" applyBorder="1"/>
    <xf numFmtId="14" fontId="0" fillId="3" borderId="1" xfId="0" applyNumberFormat="1" applyFill="1" applyBorder="1"/>
    <xf numFmtId="0" fontId="0" fillId="6" borderId="0" xfId="0" applyFill="1"/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/>
    <xf numFmtId="0" fontId="0" fillId="0" borderId="0" xfId="0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center" indent="9"/>
    </xf>
    <xf numFmtId="0" fontId="0" fillId="7" borderId="0" xfId="0" applyFill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3" fillId="0" borderId="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164" fontId="0" fillId="7" borderId="1" xfId="0" applyNumberFormat="1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>
      <alignment wrapText="1"/>
      <protection locked="0"/>
    </xf>
    <xf numFmtId="164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/>
    <xf numFmtId="0" fontId="0" fillId="0" borderId="1" xfId="0" applyFont="1" applyBorder="1" applyProtection="1">
      <protection locked="0"/>
    </xf>
    <xf numFmtId="0" fontId="0" fillId="0" borderId="1" xfId="0" applyFont="1" applyBorder="1" applyProtection="1"/>
    <xf numFmtId="0" fontId="0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left" vertical="center" indent="9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 vertical="center" wrapText="1"/>
    </xf>
    <xf numFmtId="164" fontId="0" fillId="0" borderId="14" xfId="0" applyNumberFormat="1" applyBorder="1" applyProtection="1"/>
    <xf numFmtId="0" fontId="0" fillId="0" borderId="14" xfId="0" applyBorder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</xf>
    <xf numFmtId="0" fontId="16" fillId="0" borderId="1" xfId="0" applyFont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7" borderId="1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wrapText="1"/>
    </xf>
    <xf numFmtId="0" fontId="4" fillId="7" borderId="0" xfId="0" applyFont="1" applyFill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 wrapText="1"/>
    </xf>
    <xf numFmtId="0" fontId="0" fillId="0" borderId="9" xfId="0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wrapText="1"/>
    </xf>
    <xf numFmtId="164" fontId="0" fillId="0" borderId="1" xfId="0" applyNumberFormat="1" applyFont="1" applyBorder="1" applyAlignment="1" applyProtection="1">
      <alignment horizontal="center" vertical="center" wrapText="1"/>
    </xf>
    <xf numFmtId="164" fontId="0" fillId="7" borderId="1" xfId="0" applyNumberFormat="1" applyFont="1" applyFill="1" applyBorder="1" applyAlignment="1" applyProtection="1">
      <alignment horizontal="center" vertical="center" wrapText="1"/>
    </xf>
    <xf numFmtId="164" fontId="0" fillId="8" borderId="1" xfId="0" applyNumberFormat="1" applyFill="1" applyBorder="1" applyProtection="1"/>
    <xf numFmtId="0" fontId="0" fillId="8" borderId="1" xfId="0" applyFill="1" applyBorder="1" applyProtection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15" fillId="7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  <protection locked="0"/>
    </xf>
    <xf numFmtId="165" fontId="3" fillId="0" borderId="1" xfId="0" applyNumberFormat="1" applyFont="1" applyBorder="1" applyAlignment="1" applyProtection="1">
      <alignment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7" borderId="8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zoomScale="80" zoomScaleNormal="80" workbookViewId="0">
      <selection activeCell="C22" sqref="C22"/>
    </sheetView>
  </sheetViews>
  <sheetFormatPr defaultRowHeight="15" x14ac:dyDescent="0.25"/>
  <cols>
    <col min="1" max="1" width="8.5703125" customWidth="1"/>
    <col min="2" max="2" width="22" customWidth="1"/>
    <col min="3" max="3" width="16" customWidth="1"/>
    <col min="5" max="5" width="16.42578125" bestFit="1" customWidth="1"/>
    <col min="6" max="6" width="11.28515625" customWidth="1"/>
    <col min="7" max="7" width="29" customWidth="1"/>
    <col min="8" max="8" width="46.42578125" customWidth="1"/>
    <col min="9" max="9" width="35" bestFit="1" customWidth="1"/>
    <col min="10" max="10" width="28.85546875" bestFit="1" customWidth="1"/>
  </cols>
  <sheetData>
    <row r="2" spans="1:7" x14ac:dyDescent="0.25">
      <c r="A2" s="19" t="s">
        <v>24</v>
      </c>
      <c r="B2" s="19" t="s">
        <v>0</v>
      </c>
      <c r="C2" s="19" t="s">
        <v>1</v>
      </c>
      <c r="D2" s="19" t="s">
        <v>2</v>
      </c>
      <c r="E2" s="15" t="s">
        <v>57</v>
      </c>
      <c r="F2" s="15" t="s">
        <v>3</v>
      </c>
      <c r="G2" s="15" t="s">
        <v>13</v>
      </c>
    </row>
    <row r="3" spans="1:7" x14ac:dyDescent="0.25">
      <c r="A3" s="2">
        <v>1</v>
      </c>
      <c r="B3" s="2" t="s">
        <v>22</v>
      </c>
      <c r="C3" s="2" t="s">
        <v>23</v>
      </c>
      <c r="D3" s="2">
        <v>3586</v>
      </c>
      <c r="E3" s="25">
        <v>43388</v>
      </c>
      <c r="F3" s="24">
        <v>43541</v>
      </c>
      <c r="G3" s="1" t="s">
        <v>14</v>
      </c>
    </row>
    <row r="4" spans="1:7" x14ac:dyDescent="0.25">
      <c r="A4" s="1">
        <v>2</v>
      </c>
      <c r="B4" s="1" t="s">
        <v>4</v>
      </c>
      <c r="C4" s="1" t="s">
        <v>9</v>
      </c>
      <c r="D4" s="1">
        <v>900</v>
      </c>
      <c r="E4" s="25">
        <v>43377</v>
      </c>
      <c r="F4" s="24">
        <v>43176</v>
      </c>
      <c r="G4" s="1" t="s">
        <v>15</v>
      </c>
    </row>
    <row r="5" spans="1:7" x14ac:dyDescent="0.25">
      <c r="A5" s="1">
        <v>3</v>
      </c>
      <c r="B5" s="1" t="s">
        <v>5</v>
      </c>
      <c r="C5" s="1" t="s">
        <v>10</v>
      </c>
      <c r="D5" s="1">
        <v>900</v>
      </c>
      <c r="E5" s="22">
        <v>43325</v>
      </c>
      <c r="F5" s="23">
        <v>43455</v>
      </c>
      <c r="G5" s="1" t="s">
        <v>15</v>
      </c>
    </row>
    <row r="6" spans="1:7" x14ac:dyDescent="0.25">
      <c r="A6" s="1">
        <v>4</v>
      </c>
      <c r="B6" s="1" t="s">
        <v>6</v>
      </c>
      <c r="C6" s="1" t="s">
        <v>11</v>
      </c>
      <c r="D6" s="1">
        <v>3175</v>
      </c>
      <c r="E6" s="25">
        <v>43377</v>
      </c>
      <c r="F6" s="23">
        <v>43455</v>
      </c>
      <c r="G6" s="1" t="s">
        <v>15</v>
      </c>
    </row>
    <row r="7" spans="1:7" x14ac:dyDescent="0.25">
      <c r="A7" s="1">
        <v>5</v>
      </c>
      <c r="B7" s="1" t="s">
        <v>7</v>
      </c>
      <c r="C7" s="1" t="s">
        <v>12</v>
      </c>
      <c r="D7" s="1">
        <v>8500</v>
      </c>
      <c r="E7" s="22">
        <v>43325</v>
      </c>
      <c r="F7" s="24">
        <v>43541</v>
      </c>
      <c r="G7" s="1" t="s">
        <v>15</v>
      </c>
    </row>
    <row r="8" spans="1:7" x14ac:dyDescent="0.25">
      <c r="A8" s="1">
        <v>6</v>
      </c>
      <c r="B8" s="1" t="s">
        <v>48</v>
      </c>
      <c r="C8" s="1" t="s">
        <v>17</v>
      </c>
      <c r="D8" s="1">
        <v>51</v>
      </c>
      <c r="E8" s="25">
        <v>43388</v>
      </c>
      <c r="F8" s="23">
        <v>43511</v>
      </c>
      <c r="G8" s="1" t="s">
        <v>15</v>
      </c>
    </row>
    <row r="9" spans="1:7" x14ac:dyDescent="0.25">
      <c r="A9" s="18"/>
      <c r="B9" s="18" t="s">
        <v>37</v>
      </c>
      <c r="C9" s="15"/>
      <c r="D9" s="15">
        <f>SUM(D3:D8)</f>
        <v>17112</v>
      </c>
      <c r="E9" s="15"/>
      <c r="F9" s="15"/>
      <c r="G9" s="15"/>
    </row>
    <row r="12" spans="1:7" x14ac:dyDescent="0.25">
      <c r="A12" s="36"/>
      <c r="B12" s="20" t="s">
        <v>49</v>
      </c>
    </row>
    <row r="13" spans="1:7" x14ac:dyDescent="0.25">
      <c r="A13" s="36"/>
      <c r="B13" s="21" t="s">
        <v>50</v>
      </c>
    </row>
    <row r="14" spans="1:7" x14ac:dyDescent="0.25">
      <c r="A14" s="36"/>
      <c r="B14" s="26" t="s">
        <v>51</v>
      </c>
    </row>
  </sheetData>
  <sortState ref="A3:G9">
    <sortCondition ref="B3:B9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zoomScale="66" zoomScaleNormal="66" workbookViewId="0">
      <pane xSplit="4" ySplit="1" topLeftCell="E2" activePane="bottomRight" state="frozen"/>
      <selection activeCell="H18" sqref="H18"/>
      <selection pane="topRight" activeCell="H18" sqref="H18"/>
      <selection pane="bottomLeft" activeCell="H18" sqref="H18"/>
      <selection pane="bottomRight" activeCell="F13" sqref="F13:H13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4.42578125" style="32" customWidth="1"/>
    <col min="4" max="4" width="10.5703125" style="32" bestFit="1" customWidth="1"/>
    <col min="5" max="5" width="32.42578125" style="28" bestFit="1" customWidth="1"/>
    <col min="6" max="16" width="20.7109375" style="28" customWidth="1"/>
    <col min="17" max="18" width="9.140625" style="28"/>
    <col min="19" max="19" width="60.5703125" style="28" bestFit="1" customWidth="1"/>
    <col min="20" max="20" width="14.140625" style="28" bestFit="1" customWidth="1"/>
    <col min="21" max="16384" width="9.140625" style="28"/>
  </cols>
  <sheetData>
    <row r="1" spans="1:15" s="72" customFormat="1" ht="98.25" customHeight="1" x14ac:dyDescent="0.35">
      <c r="A1" s="96" t="s">
        <v>26</v>
      </c>
      <c r="B1" s="96"/>
      <c r="C1" s="96"/>
      <c r="D1" s="96"/>
      <c r="E1" s="116" t="s">
        <v>111</v>
      </c>
      <c r="F1" s="117"/>
      <c r="G1" s="118"/>
      <c r="H1" s="98" t="s">
        <v>115</v>
      </c>
      <c r="I1" s="98"/>
      <c r="J1" s="99"/>
      <c r="K1" s="98" t="s">
        <v>116</v>
      </c>
      <c r="L1" s="98"/>
      <c r="M1" s="99"/>
      <c r="N1" s="96" t="s">
        <v>38</v>
      </c>
      <c r="O1" s="96"/>
    </row>
    <row r="2" spans="1:15" s="80" customFormat="1" ht="105" customHeight="1" x14ac:dyDescent="0.25">
      <c r="A2" s="33" t="s">
        <v>24</v>
      </c>
      <c r="B2" s="33" t="s">
        <v>0</v>
      </c>
      <c r="C2" s="68" t="s">
        <v>240</v>
      </c>
      <c r="D2" s="68" t="s">
        <v>109</v>
      </c>
      <c r="E2" s="81" t="s">
        <v>241</v>
      </c>
      <c r="F2" s="77" t="s">
        <v>27</v>
      </c>
      <c r="G2" s="81" t="s">
        <v>110</v>
      </c>
      <c r="H2" s="82" t="s">
        <v>107</v>
      </c>
      <c r="I2" s="33" t="s">
        <v>35</v>
      </c>
      <c r="J2" s="33" t="s">
        <v>112</v>
      </c>
      <c r="K2" s="33" t="s">
        <v>118</v>
      </c>
      <c r="L2" s="33" t="s">
        <v>35</v>
      </c>
      <c r="M2" s="33" t="s">
        <v>119</v>
      </c>
      <c r="N2" s="33" t="s">
        <v>37</v>
      </c>
      <c r="O2" s="33" t="s">
        <v>42</v>
      </c>
    </row>
    <row r="3" spans="1:15" ht="54.95" customHeight="1" x14ac:dyDescent="0.25">
      <c r="A3" s="34">
        <v>1</v>
      </c>
      <c r="B3" s="34" t="s">
        <v>58</v>
      </c>
      <c r="C3" s="34">
        <v>0</v>
      </c>
      <c r="D3" s="34">
        <v>209</v>
      </c>
      <c r="F3" s="69">
        <f>E3*G3</f>
        <v>0</v>
      </c>
      <c r="G3" s="70"/>
      <c r="H3" s="37"/>
      <c r="I3" s="38">
        <f>(H3*D3)</f>
        <v>0</v>
      </c>
      <c r="J3" s="27"/>
      <c r="K3" s="86"/>
      <c r="L3" s="86">
        <f>(K3*D3)</f>
        <v>0</v>
      </c>
      <c r="M3" s="87"/>
      <c r="N3" s="38">
        <f>F3+I3+L3</f>
        <v>0</v>
      </c>
      <c r="O3" s="31">
        <f>G3+J3+M3</f>
        <v>0</v>
      </c>
    </row>
    <row r="4" spans="1:15" ht="54.95" customHeight="1" x14ac:dyDescent="0.25">
      <c r="A4" s="34">
        <v>2</v>
      </c>
      <c r="B4" s="31" t="s">
        <v>59</v>
      </c>
      <c r="C4" s="31">
        <v>0</v>
      </c>
      <c r="D4" s="31">
        <v>24</v>
      </c>
      <c r="E4" s="27"/>
      <c r="F4" s="38">
        <f t="shared" ref="F4" si="0">E4*G4</f>
        <v>0</v>
      </c>
      <c r="G4" s="27"/>
      <c r="H4" s="37"/>
      <c r="I4" s="38">
        <f t="shared" ref="I4:I5" si="1">(H4*D4)</f>
        <v>0</v>
      </c>
      <c r="J4" s="27"/>
      <c r="K4" s="86"/>
      <c r="L4" s="86">
        <f t="shared" ref="L4" si="2">(K4*D4)</f>
        <v>0</v>
      </c>
      <c r="M4" s="87"/>
      <c r="N4" s="38">
        <f t="shared" ref="N4:N5" si="3">F4+I4+L4</f>
        <v>0</v>
      </c>
      <c r="O4" s="31">
        <f t="shared" ref="O4:O5" si="4">G4+J4+M4</f>
        <v>0</v>
      </c>
    </row>
    <row r="5" spans="1:15" ht="54.95" customHeight="1" x14ac:dyDescent="0.25">
      <c r="A5" s="31">
        <v>4</v>
      </c>
      <c r="B5" s="31" t="s">
        <v>61</v>
      </c>
      <c r="C5" s="31">
        <v>290</v>
      </c>
      <c r="D5" s="31">
        <v>0</v>
      </c>
      <c r="E5" s="27"/>
      <c r="F5" s="38">
        <f>E5*G5</f>
        <v>0</v>
      </c>
      <c r="G5" s="27"/>
      <c r="H5" s="86"/>
      <c r="I5" s="86">
        <f t="shared" si="1"/>
        <v>0</v>
      </c>
      <c r="J5" s="87"/>
      <c r="K5" s="37"/>
      <c r="L5" s="38">
        <f>(K5*C5)</f>
        <v>0</v>
      </c>
      <c r="M5" s="27"/>
      <c r="N5" s="38">
        <f t="shared" si="3"/>
        <v>0</v>
      </c>
      <c r="O5" s="31">
        <f t="shared" si="4"/>
        <v>0</v>
      </c>
    </row>
    <row r="8" spans="1:15" ht="57" customHeight="1" x14ac:dyDescent="0.25">
      <c r="A8" s="35"/>
      <c r="E8" s="64" t="s">
        <v>216</v>
      </c>
      <c r="F8" s="115" t="s">
        <v>217</v>
      </c>
      <c r="G8" s="115"/>
      <c r="H8" s="115"/>
    </row>
    <row r="9" spans="1:15" ht="48.75" customHeight="1" x14ac:dyDescent="0.25">
      <c r="A9" s="35"/>
      <c r="E9" s="144"/>
      <c r="F9" s="143"/>
      <c r="G9" s="143"/>
      <c r="H9" s="143"/>
    </row>
    <row r="10" spans="1:15" ht="48.75" customHeight="1" x14ac:dyDescent="0.25">
      <c r="A10" s="35"/>
      <c r="E10" s="144"/>
      <c r="F10" s="143"/>
      <c r="G10" s="143"/>
      <c r="H10" s="143"/>
    </row>
    <row r="11" spans="1:15" ht="48.75" customHeight="1" x14ac:dyDescent="0.25">
      <c r="E11" s="144"/>
      <c r="F11" s="143"/>
      <c r="G11" s="143"/>
      <c r="H11" s="143"/>
    </row>
    <row r="12" spans="1:15" ht="52.5" customHeight="1" x14ac:dyDescent="0.25">
      <c r="E12" s="29" t="s">
        <v>218</v>
      </c>
      <c r="F12" s="103"/>
      <c r="G12" s="103"/>
      <c r="H12" s="103"/>
    </row>
    <row r="13" spans="1:15" ht="61.5" customHeight="1" x14ac:dyDescent="0.25">
      <c r="E13" s="29" t="s">
        <v>219</v>
      </c>
      <c r="F13" s="103"/>
      <c r="G13" s="103"/>
      <c r="H13" s="103"/>
    </row>
    <row r="14" spans="1:15" ht="70.5" customHeight="1" x14ac:dyDescent="0.25">
      <c r="E14" s="29" t="s">
        <v>220</v>
      </c>
      <c r="F14" s="103"/>
      <c r="G14" s="103"/>
      <c r="H14" s="103"/>
    </row>
  </sheetData>
  <sheetProtection algorithmName="SHA-512" hashValue="/MwmRJVDZfOeoGkNQYNBeXiWNMLkt5WxdHNGBTcvp8J+8nVIF4vRyIJFi1jhw0KwQwxPH3rGawz/YKSxcKO0ZA==" saltValue="ZDNH5tCVNCoccMozHkLfrQ==" spinCount="100000" sheet="1"/>
  <mergeCells count="12">
    <mergeCell ref="F14:H14"/>
    <mergeCell ref="A1:D1"/>
    <mergeCell ref="E1:G1"/>
    <mergeCell ref="H1:J1"/>
    <mergeCell ref="N1:O1"/>
    <mergeCell ref="K1:M1"/>
    <mergeCell ref="F12:H12"/>
    <mergeCell ref="F13:H13"/>
    <mergeCell ref="F8:H8"/>
    <mergeCell ref="F9:H9"/>
    <mergeCell ref="F10:H10"/>
    <mergeCell ref="F11:H11"/>
  </mergeCells>
  <pageMargins left="0.7" right="0.7" top="0.75" bottom="0.75" header="0.3" footer="0.3"/>
  <pageSetup paperSize="9" scale="2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D6" sqref="D6:H10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4.28515625" style="32" customWidth="1"/>
    <col min="4" max="4" width="14.28515625" style="28" customWidth="1"/>
    <col min="5" max="9" width="20.7109375" style="28" customWidth="1"/>
    <col min="10" max="11" width="9.140625" style="28"/>
    <col min="12" max="12" width="60.5703125" style="28" bestFit="1" customWidth="1"/>
    <col min="13" max="13" width="14.140625" style="28" bestFit="1" customWidth="1"/>
    <col min="14" max="16384" width="9.140625" style="28"/>
  </cols>
  <sheetData>
    <row r="1" spans="1:8" s="72" customFormat="1" ht="98.25" customHeight="1" x14ac:dyDescent="0.35">
      <c r="A1" s="96" t="s">
        <v>26</v>
      </c>
      <c r="B1" s="96"/>
      <c r="C1" s="96"/>
      <c r="D1" s="98" t="s">
        <v>120</v>
      </c>
      <c r="E1" s="98"/>
      <c r="F1" s="99"/>
      <c r="G1" s="96" t="s">
        <v>38</v>
      </c>
      <c r="H1" s="96"/>
    </row>
    <row r="2" spans="1:8" s="80" customFormat="1" ht="105" customHeight="1" x14ac:dyDescent="0.25">
      <c r="A2" s="33" t="s">
        <v>24</v>
      </c>
      <c r="B2" s="33" t="s">
        <v>0</v>
      </c>
      <c r="C2" s="33" t="s">
        <v>117</v>
      </c>
      <c r="D2" s="33" t="s">
        <v>121</v>
      </c>
      <c r="E2" s="33" t="s">
        <v>35</v>
      </c>
      <c r="F2" s="33" t="s">
        <v>122</v>
      </c>
      <c r="G2" s="33" t="s">
        <v>37</v>
      </c>
      <c r="H2" s="33" t="s">
        <v>42</v>
      </c>
    </row>
    <row r="3" spans="1:8" ht="88.5" customHeight="1" x14ac:dyDescent="0.25">
      <c r="A3" s="34">
        <v>1</v>
      </c>
      <c r="B3" s="34" t="s">
        <v>58</v>
      </c>
      <c r="C3" s="34" t="s">
        <v>242</v>
      </c>
      <c r="D3" s="37"/>
      <c r="E3" s="38">
        <f>D3*F3</f>
        <v>0</v>
      </c>
      <c r="F3" s="31">
        <v>25</v>
      </c>
      <c r="G3" s="38">
        <f>E3</f>
        <v>0</v>
      </c>
      <c r="H3" s="31">
        <f>F3</f>
        <v>25</v>
      </c>
    </row>
    <row r="5" spans="1:8" ht="57" customHeight="1" x14ac:dyDescent="0.25">
      <c r="A5" s="35"/>
      <c r="D5" s="115" t="s">
        <v>216</v>
      </c>
      <c r="E5" s="115"/>
      <c r="F5" s="115" t="s">
        <v>217</v>
      </c>
      <c r="G5" s="115"/>
      <c r="H5" s="115"/>
    </row>
    <row r="6" spans="1:8" ht="48" customHeight="1" x14ac:dyDescent="0.25">
      <c r="A6" s="35"/>
      <c r="D6" s="103"/>
      <c r="E6" s="103"/>
      <c r="F6" s="143"/>
      <c r="G6" s="143"/>
      <c r="H6" s="143"/>
    </row>
    <row r="7" spans="1:8" ht="48" customHeight="1" x14ac:dyDescent="0.25">
      <c r="A7" s="35"/>
      <c r="D7" s="103"/>
      <c r="E7" s="103"/>
      <c r="F7" s="143"/>
      <c r="G7" s="143"/>
      <c r="H7" s="143"/>
    </row>
    <row r="8" spans="1:8" ht="48" customHeight="1" x14ac:dyDescent="0.25">
      <c r="D8" s="103"/>
      <c r="E8" s="103"/>
      <c r="F8" s="143"/>
      <c r="G8" s="143"/>
      <c r="H8" s="143"/>
    </row>
    <row r="9" spans="1:8" ht="50.25" customHeight="1" x14ac:dyDescent="0.25">
      <c r="D9" s="102" t="s">
        <v>221</v>
      </c>
      <c r="E9" s="102"/>
      <c r="F9" s="119"/>
      <c r="G9" s="120"/>
      <c r="H9" s="121"/>
    </row>
    <row r="10" spans="1:8" ht="65.25" customHeight="1" x14ac:dyDescent="0.25">
      <c r="D10" s="102" t="s">
        <v>220</v>
      </c>
      <c r="E10" s="102"/>
      <c r="F10" s="119"/>
      <c r="G10" s="120"/>
      <c r="H10" s="121"/>
    </row>
  </sheetData>
  <sheetProtection algorithmName="SHA-512" hashValue="2vAWUk6cDAGchYe2cLt03SGBOeCzmK0qMWoaHOZDwGQzzbfmOeijKvvpYWBeNVFR57smW2Bhs7stJz5fd1m5Pw==" saltValue="FUx6QzXmexpfDedKmkmqrw==" spinCount="100000" sheet="1"/>
  <mergeCells count="15">
    <mergeCell ref="D10:E10"/>
    <mergeCell ref="F10:H10"/>
    <mergeCell ref="A1:C1"/>
    <mergeCell ref="D1:F1"/>
    <mergeCell ref="G1:H1"/>
    <mergeCell ref="D5:E5"/>
    <mergeCell ref="D6:E6"/>
    <mergeCell ref="D7:E7"/>
    <mergeCell ref="D8:E8"/>
    <mergeCell ref="D9:E9"/>
    <mergeCell ref="F5:H5"/>
    <mergeCell ref="F6:H6"/>
    <mergeCell ref="F7:H7"/>
    <mergeCell ref="F8:H8"/>
    <mergeCell ref="F9:H9"/>
  </mergeCells>
  <pageMargins left="0.7" right="0.7" top="0.75" bottom="0.75" header="0.3" footer="0.3"/>
  <pageSetup paperSize="9" scale="2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="66" zoomScaleNormal="66" workbookViewId="0">
      <pane xSplit="4" ySplit="1" topLeftCell="E2" activePane="bottomRight" state="frozen"/>
      <selection activeCell="H18" sqref="H18"/>
      <selection pane="topRight" activeCell="H18" sqref="H18"/>
      <selection pane="bottomLeft" activeCell="H18" sqref="H18"/>
      <selection pane="bottomRight" activeCell="G8" sqref="G8:I12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26.28515625" style="32" bestFit="1" customWidth="1"/>
    <col min="4" max="4" width="14.28515625" style="32" customWidth="1"/>
    <col min="5" max="5" width="19.7109375" style="32" customWidth="1"/>
    <col min="6" max="6" width="16.85546875" style="32" customWidth="1"/>
    <col min="7" max="7" width="20.5703125" style="32" customWidth="1"/>
    <col min="8" max="8" width="18.85546875" style="28" customWidth="1"/>
    <col min="9" max="13" width="20.7109375" style="28" customWidth="1"/>
    <col min="14" max="15" width="9.140625" style="28"/>
    <col min="16" max="16" width="60.5703125" style="28" bestFit="1" customWidth="1"/>
    <col min="17" max="17" width="14.140625" style="28" bestFit="1" customWidth="1"/>
    <col min="18" max="16384" width="9.140625" style="28"/>
  </cols>
  <sheetData>
    <row r="1" spans="1:12" s="72" customFormat="1" ht="98.25" customHeight="1" x14ac:dyDescent="0.35">
      <c r="A1" s="96" t="s">
        <v>26</v>
      </c>
      <c r="B1" s="96"/>
      <c r="C1" s="96"/>
      <c r="D1" s="96"/>
      <c r="E1" s="116" t="s">
        <v>123</v>
      </c>
      <c r="F1" s="117"/>
      <c r="G1" s="117"/>
      <c r="H1" s="117"/>
      <c r="I1" s="117"/>
      <c r="J1" s="118"/>
      <c r="K1" s="96" t="s">
        <v>38</v>
      </c>
      <c r="L1" s="96"/>
    </row>
    <row r="2" spans="1:12" s="80" customFormat="1" ht="105" customHeight="1" x14ac:dyDescent="0.25">
      <c r="A2" s="33" t="s">
        <v>24</v>
      </c>
      <c r="B2" s="33" t="s">
        <v>0</v>
      </c>
      <c r="C2" s="33" t="s">
        <v>125</v>
      </c>
      <c r="D2" s="33" t="s">
        <v>139</v>
      </c>
      <c r="E2" s="33" t="s">
        <v>128</v>
      </c>
      <c r="F2" s="33" t="s">
        <v>129</v>
      </c>
      <c r="G2" s="33" t="s">
        <v>130</v>
      </c>
      <c r="H2" s="33" t="s">
        <v>124</v>
      </c>
      <c r="I2" s="33" t="s">
        <v>35</v>
      </c>
      <c r="J2" s="33" t="s">
        <v>119</v>
      </c>
      <c r="K2" s="33" t="s">
        <v>37</v>
      </c>
      <c r="L2" s="33" t="s">
        <v>42</v>
      </c>
    </row>
    <row r="3" spans="1:12" ht="70.5" customHeight="1" x14ac:dyDescent="0.25">
      <c r="A3" s="34">
        <v>2</v>
      </c>
      <c r="B3" s="31" t="s">
        <v>59</v>
      </c>
      <c r="C3" s="34" t="s">
        <v>127</v>
      </c>
      <c r="D3" s="34">
        <v>10.6</v>
      </c>
      <c r="E3" s="34"/>
      <c r="F3" s="34"/>
      <c r="G3" s="34"/>
      <c r="H3" s="37"/>
      <c r="I3" s="38">
        <f>(H3*D3)+E3+F3+G3</f>
        <v>0</v>
      </c>
      <c r="J3" s="27">
        <v>0</v>
      </c>
      <c r="K3" s="38">
        <f>I3</f>
        <v>0</v>
      </c>
      <c r="L3" s="31">
        <f>J3</f>
        <v>0</v>
      </c>
    </row>
    <row r="4" spans="1:12" ht="54.95" customHeight="1" x14ac:dyDescent="0.25">
      <c r="A4" s="34">
        <v>2</v>
      </c>
      <c r="B4" s="31" t="s">
        <v>59</v>
      </c>
      <c r="C4" s="31" t="s">
        <v>126</v>
      </c>
      <c r="D4" s="31">
        <v>4</v>
      </c>
      <c r="E4" s="34"/>
      <c r="F4" s="31"/>
      <c r="G4" s="31"/>
      <c r="H4" s="37"/>
      <c r="I4" s="38">
        <f t="shared" ref="I4:I5" si="0">(H4*D4)+E4+F4+G4</f>
        <v>0</v>
      </c>
      <c r="J4" s="27">
        <v>0</v>
      </c>
      <c r="K4" s="38">
        <f t="shared" ref="K4:L5" si="1">I4</f>
        <v>0</v>
      </c>
      <c r="L4" s="31">
        <f t="shared" si="1"/>
        <v>0</v>
      </c>
    </row>
    <row r="5" spans="1:12" ht="54.95" customHeight="1" x14ac:dyDescent="0.25">
      <c r="A5" s="31">
        <v>4</v>
      </c>
      <c r="B5" s="31" t="s">
        <v>61</v>
      </c>
      <c r="C5" s="31" t="s">
        <v>127</v>
      </c>
      <c r="D5" s="31">
        <v>0.1</v>
      </c>
      <c r="E5" s="31"/>
      <c r="F5" s="31"/>
      <c r="G5" s="31"/>
      <c r="H5" s="37"/>
      <c r="I5" s="38">
        <f t="shared" si="0"/>
        <v>0</v>
      </c>
      <c r="J5" s="27">
        <v>0</v>
      </c>
      <c r="K5" s="38">
        <f t="shared" si="1"/>
        <v>0</v>
      </c>
      <c r="L5" s="31">
        <f t="shared" si="1"/>
        <v>0</v>
      </c>
    </row>
    <row r="7" spans="1:12" ht="48.75" customHeight="1" x14ac:dyDescent="0.25">
      <c r="A7" s="35"/>
      <c r="E7" s="115" t="s">
        <v>216</v>
      </c>
      <c r="F7" s="115"/>
      <c r="G7" s="115" t="s">
        <v>217</v>
      </c>
      <c r="H7" s="115"/>
      <c r="I7" s="115"/>
    </row>
    <row r="8" spans="1:12" ht="48.75" customHeight="1" x14ac:dyDescent="0.25">
      <c r="A8" s="35"/>
      <c r="E8" s="103"/>
      <c r="F8" s="103"/>
      <c r="G8" s="143"/>
      <c r="H8" s="143"/>
      <c r="I8" s="143"/>
    </row>
    <row r="9" spans="1:12" ht="48.75" customHeight="1" x14ac:dyDescent="0.25">
      <c r="A9" s="35"/>
      <c r="E9" s="103"/>
      <c r="F9" s="103"/>
      <c r="G9" s="143"/>
      <c r="H9" s="143"/>
      <c r="I9" s="143"/>
    </row>
    <row r="10" spans="1:12" ht="48.75" customHeight="1" x14ac:dyDescent="0.25">
      <c r="E10" s="103"/>
      <c r="F10" s="103"/>
      <c r="G10" s="143"/>
      <c r="H10" s="143"/>
      <c r="I10" s="143"/>
    </row>
    <row r="11" spans="1:12" ht="48.75" customHeight="1" x14ac:dyDescent="0.25">
      <c r="E11" s="102" t="s">
        <v>222</v>
      </c>
      <c r="F11" s="102"/>
      <c r="G11" s="119"/>
      <c r="H11" s="120"/>
      <c r="I11" s="121"/>
    </row>
    <row r="12" spans="1:12" ht="48.75" customHeight="1" x14ac:dyDescent="0.25">
      <c r="E12" s="102" t="s">
        <v>220</v>
      </c>
      <c r="F12" s="102"/>
      <c r="G12" s="119"/>
      <c r="H12" s="120"/>
      <c r="I12" s="121"/>
    </row>
  </sheetData>
  <sheetProtection algorithmName="SHA-512" hashValue="vNPyPvXJ/EPbecv1/2iWxsQEAeqC0qkb7FhxYZu6r2IOTILMna6aFjYfalUyn84zVeQ4F84ND82LhLqsyUxkoA==" saltValue="Cn0ylULI4U+3vftY9CPzPA==" spinCount="100000" sheet="1"/>
  <mergeCells count="15">
    <mergeCell ref="A1:D1"/>
    <mergeCell ref="K1:L1"/>
    <mergeCell ref="E1:J1"/>
    <mergeCell ref="E7:F7"/>
    <mergeCell ref="G7:I7"/>
    <mergeCell ref="E11:F11"/>
    <mergeCell ref="G11:I11"/>
    <mergeCell ref="E12:F12"/>
    <mergeCell ref="G12:I12"/>
    <mergeCell ref="E8:F8"/>
    <mergeCell ref="G8:I8"/>
    <mergeCell ref="E9:F9"/>
    <mergeCell ref="G9:I9"/>
    <mergeCell ref="E10:F10"/>
    <mergeCell ref="G10:I10"/>
  </mergeCells>
  <pageMargins left="0.7" right="0.7" top="0.75" bottom="0.75" header="0.3" footer="0.3"/>
  <pageSetup paperSize="9" scale="2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F3" sqref="F3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4.28515625" style="32" customWidth="1"/>
    <col min="4" max="4" width="19.7109375" style="32" customWidth="1"/>
    <col min="5" max="5" width="16.85546875" style="32" customWidth="1"/>
    <col min="6" max="6" width="18.85546875" style="28" customWidth="1"/>
    <col min="7" max="11" width="20.7109375" style="28" customWidth="1"/>
    <col min="12" max="13" width="9.140625" style="28"/>
    <col min="14" max="14" width="60.5703125" style="28" bestFit="1" customWidth="1"/>
    <col min="15" max="15" width="14.140625" style="28" bestFit="1" customWidth="1"/>
    <col min="16" max="16384" width="9.140625" style="28"/>
  </cols>
  <sheetData>
    <row r="1" spans="1:10" s="72" customFormat="1" ht="98.25" customHeight="1" x14ac:dyDescent="0.35">
      <c r="A1" s="96" t="s">
        <v>26</v>
      </c>
      <c r="B1" s="96"/>
      <c r="C1" s="96"/>
      <c r="D1" s="116" t="s">
        <v>134</v>
      </c>
      <c r="E1" s="117"/>
      <c r="F1" s="117"/>
      <c r="G1" s="117"/>
      <c r="H1" s="118"/>
      <c r="I1" s="96" t="s">
        <v>38</v>
      </c>
      <c r="J1" s="96"/>
    </row>
    <row r="2" spans="1:10" s="80" customFormat="1" ht="105" customHeight="1" x14ac:dyDescent="0.25">
      <c r="A2" s="33" t="s">
        <v>24</v>
      </c>
      <c r="B2" s="33" t="s">
        <v>0</v>
      </c>
      <c r="C2" s="33" t="s">
        <v>136</v>
      </c>
      <c r="D2" s="33" t="s">
        <v>132</v>
      </c>
      <c r="E2" s="33" t="s">
        <v>133</v>
      </c>
      <c r="F2" s="33" t="s">
        <v>137</v>
      </c>
      <c r="G2" s="33" t="s">
        <v>35</v>
      </c>
      <c r="H2" s="33" t="s">
        <v>119</v>
      </c>
      <c r="I2" s="33" t="s">
        <v>37</v>
      </c>
      <c r="J2" s="33" t="s">
        <v>42</v>
      </c>
    </row>
    <row r="3" spans="1:10" ht="70.5" customHeight="1" x14ac:dyDescent="0.25">
      <c r="A3" s="34">
        <v>1</v>
      </c>
      <c r="B3" s="34" t="s">
        <v>58</v>
      </c>
      <c r="C3" s="34">
        <v>300</v>
      </c>
      <c r="D3" s="34"/>
      <c r="E3" s="34"/>
      <c r="F3" s="37"/>
      <c r="G3" s="38">
        <f>(F3*C3)</f>
        <v>0</v>
      </c>
      <c r="H3" s="27">
        <v>0</v>
      </c>
      <c r="I3" s="38">
        <f>G3</f>
        <v>0</v>
      </c>
      <c r="J3" s="31">
        <f>H3</f>
        <v>0</v>
      </c>
    </row>
    <row r="4" spans="1:10" ht="54.95" customHeight="1" x14ac:dyDescent="0.25">
      <c r="A4" s="34">
        <v>2</v>
      </c>
      <c r="B4" s="31" t="s">
        <v>59</v>
      </c>
      <c r="C4" s="31">
        <v>344</v>
      </c>
      <c r="D4" s="34"/>
      <c r="E4" s="31"/>
      <c r="F4" s="37"/>
      <c r="G4" s="38">
        <f t="shared" ref="G4" si="0">(F4*C4)</f>
        <v>0</v>
      </c>
      <c r="H4" s="27">
        <v>0</v>
      </c>
      <c r="I4" s="38">
        <f t="shared" ref="I4:J4" si="1">G4</f>
        <v>0</v>
      </c>
      <c r="J4" s="31">
        <f t="shared" si="1"/>
        <v>0</v>
      </c>
    </row>
  </sheetData>
  <sheetProtection algorithmName="SHA-512" hashValue="X4LV5f+iH2N+nOufKSjRVzul7aJxamGxCUjXa+AYDeF7hPb4oXI5+WtJvfFGynLTjLadE9OAKgqA+kIO92iTFg==" saltValue="bIhLwwjgLsLnpwSVe7GEvA==" spinCount="100000" sheet="1"/>
  <mergeCells count="3">
    <mergeCell ref="A1:C1"/>
    <mergeCell ref="D1:H1"/>
    <mergeCell ref="I1:J1"/>
  </mergeCells>
  <pageMargins left="0.7" right="0.7" top="0.75" bottom="0.75" header="0.3" footer="0.3"/>
  <pageSetup paperSize="9" scale="2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H18" sqref="H18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4.28515625" style="32" customWidth="1"/>
    <col min="4" max="4" width="19.7109375" style="32" customWidth="1"/>
    <col min="5" max="5" width="16.85546875" style="32" customWidth="1"/>
    <col min="6" max="6" width="18.85546875" style="28" customWidth="1"/>
    <col min="7" max="11" width="20.7109375" style="28" customWidth="1"/>
    <col min="12" max="13" width="9.140625" style="28"/>
    <col min="14" max="14" width="60.5703125" style="28" bestFit="1" customWidth="1"/>
    <col min="15" max="15" width="14.140625" style="28" bestFit="1" customWidth="1"/>
    <col min="16" max="16384" width="9.140625" style="28"/>
  </cols>
  <sheetData>
    <row r="1" spans="1:10" s="72" customFormat="1" ht="98.25" customHeight="1" x14ac:dyDescent="0.35">
      <c r="A1" s="96" t="s">
        <v>26</v>
      </c>
      <c r="B1" s="96"/>
      <c r="C1" s="96"/>
      <c r="D1" s="116" t="s">
        <v>135</v>
      </c>
      <c r="E1" s="117"/>
      <c r="F1" s="117"/>
      <c r="G1" s="117"/>
      <c r="H1" s="118"/>
      <c r="I1" s="96" t="s">
        <v>38</v>
      </c>
      <c r="J1" s="96"/>
    </row>
    <row r="2" spans="1:10" s="80" customFormat="1" ht="105" customHeight="1" x14ac:dyDescent="0.25">
      <c r="A2" s="33" t="s">
        <v>24</v>
      </c>
      <c r="B2" s="33" t="s">
        <v>0</v>
      </c>
      <c r="C2" s="33" t="s">
        <v>138</v>
      </c>
      <c r="D2" s="33" t="s">
        <v>132</v>
      </c>
      <c r="E2" s="33" t="s">
        <v>133</v>
      </c>
      <c r="F2" s="33" t="s">
        <v>137</v>
      </c>
      <c r="G2" s="33" t="s">
        <v>35</v>
      </c>
      <c r="H2" s="33" t="s">
        <v>119</v>
      </c>
      <c r="I2" s="33" t="s">
        <v>37</v>
      </c>
      <c r="J2" s="33" t="s">
        <v>42</v>
      </c>
    </row>
    <row r="3" spans="1:10" ht="70.5" customHeight="1" x14ac:dyDescent="0.25">
      <c r="A3" s="34">
        <v>1</v>
      </c>
      <c r="B3" s="34" t="s">
        <v>58</v>
      </c>
      <c r="C3" s="34">
        <v>36</v>
      </c>
      <c r="D3" s="34"/>
      <c r="E3" s="34"/>
      <c r="F3" s="37"/>
      <c r="G3" s="38">
        <f>(F3*C3)</f>
        <v>0</v>
      </c>
      <c r="H3" s="27">
        <v>0</v>
      </c>
      <c r="I3" s="38">
        <f>G3</f>
        <v>0</v>
      </c>
      <c r="J3" s="31">
        <f>H3</f>
        <v>0</v>
      </c>
    </row>
  </sheetData>
  <sheetProtection algorithmName="SHA-512" hashValue="7NKgCA8KxMrNciTutreaCbhGdDL6ulFCFHpbHs/IWre3zdH5IuxPGYyz0KI27GC+B5nVySPLZSoAzUAtFT6N7g==" saltValue="mzYW/ZTGJIkP2FcbQwmC3A==" spinCount="100000" sheet="1"/>
  <mergeCells count="3">
    <mergeCell ref="A1:C1"/>
    <mergeCell ref="D1:H1"/>
    <mergeCell ref="I1:J1"/>
  </mergeCells>
  <pageMargins left="0.7" right="0.7" top="0.75" bottom="0.75" header="0.3" footer="0.3"/>
  <pageSetup paperSize="9" scale="2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F9" sqref="F9:G9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4.28515625" style="32" customWidth="1"/>
    <col min="4" max="4" width="19.7109375" style="32" customWidth="1"/>
    <col min="5" max="5" width="16.85546875" style="32" customWidth="1"/>
    <col min="6" max="6" width="18.85546875" style="28" customWidth="1"/>
    <col min="7" max="7" width="20.7109375" style="28" customWidth="1"/>
    <col min="8" max="8" width="18.85546875" style="28" customWidth="1"/>
    <col min="9" max="13" width="20.7109375" style="28" customWidth="1"/>
    <col min="14" max="15" width="9.140625" style="28"/>
    <col min="16" max="16" width="60.5703125" style="28" bestFit="1" customWidth="1"/>
    <col min="17" max="17" width="14.140625" style="28" bestFit="1" customWidth="1"/>
    <col min="18" max="16384" width="9.140625" style="28"/>
  </cols>
  <sheetData>
    <row r="1" spans="1:12" s="72" customFormat="1" ht="98.25" customHeight="1" x14ac:dyDescent="0.35">
      <c r="A1" s="96" t="s">
        <v>26</v>
      </c>
      <c r="B1" s="96"/>
      <c r="C1" s="96"/>
      <c r="D1" s="96" t="s">
        <v>140</v>
      </c>
      <c r="E1" s="96"/>
      <c r="F1" s="96"/>
      <c r="G1" s="96"/>
      <c r="H1" s="117" t="s">
        <v>143</v>
      </c>
      <c r="I1" s="117"/>
      <c r="J1" s="118"/>
      <c r="K1" s="96" t="s">
        <v>38</v>
      </c>
      <c r="L1" s="96"/>
    </row>
    <row r="2" spans="1:12" s="80" customFormat="1" ht="105" customHeight="1" x14ac:dyDescent="0.25">
      <c r="A2" s="33" t="s">
        <v>24</v>
      </c>
      <c r="B2" s="33" t="s">
        <v>0</v>
      </c>
      <c r="C2" s="33" t="s">
        <v>139</v>
      </c>
      <c r="D2" s="33" t="s">
        <v>141</v>
      </c>
      <c r="E2" s="33" t="s">
        <v>142</v>
      </c>
      <c r="F2" s="33" t="s">
        <v>234</v>
      </c>
      <c r="G2" s="33" t="s">
        <v>35</v>
      </c>
      <c r="H2" s="33" t="s">
        <v>235</v>
      </c>
      <c r="I2" s="33" t="s">
        <v>35</v>
      </c>
      <c r="J2" s="33" t="s">
        <v>119</v>
      </c>
      <c r="K2" s="33" t="s">
        <v>37</v>
      </c>
      <c r="L2" s="33" t="s">
        <v>42</v>
      </c>
    </row>
    <row r="3" spans="1:12" ht="70.5" customHeight="1" x14ac:dyDescent="0.25">
      <c r="A3" s="34">
        <v>1</v>
      </c>
      <c r="B3" s="34" t="s">
        <v>58</v>
      </c>
      <c r="C3" s="34">
        <v>36</v>
      </c>
      <c r="D3" s="34"/>
      <c r="E3" s="34"/>
      <c r="F3" s="37"/>
      <c r="G3" s="38">
        <f>(F3*E3)</f>
        <v>0</v>
      </c>
      <c r="H3" s="37"/>
      <c r="I3" s="38">
        <f>(H3*C3)</f>
        <v>0</v>
      </c>
      <c r="J3" s="27">
        <v>0</v>
      </c>
      <c r="K3" s="38">
        <f>G3+I3</f>
        <v>0</v>
      </c>
      <c r="L3" s="31">
        <f>J3</f>
        <v>0</v>
      </c>
    </row>
    <row r="5" spans="1:12" s="67" customFormat="1" ht="44.25" customHeight="1" x14ac:dyDescent="0.25">
      <c r="A5" s="65"/>
      <c r="B5" s="66"/>
      <c r="C5" s="66"/>
      <c r="D5" s="122" t="s">
        <v>223</v>
      </c>
      <c r="E5" s="122"/>
      <c r="F5" s="124"/>
      <c r="G5" s="124"/>
    </row>
    <row r="6" spans="1:12" s="67" customFormat="1" ht="44.25" customHeight="1" x14ac:dyDescent="0.25">
      <c r="A6" s="65"/>
      <c r="B6" s="66"/>
      <c r="C6" s="66"/>
      <c r="D6" s="102" t="s">
        <v>226</v>
      </c>
      <c r="E6" s="102"/>
      <c r="F6" s="124"/>
      <c r="G6" s="124"/>
    </row>
    <row r="7" spans="1:12" s="67" customFormat="1" ht="44.25" customHeight="1" x14ac:dyDescent="0.25">
      <c r="A7" s="66"/>
      <c r="B7" s="66"/>
      <c r="C7" s="66"/>
      <c r="D7" s="122" t="s">
        <v>224</v>
      </c>
      <c r="E7" s="122"/>
      <c r="F7" s="124"/>
      <c r="G7" s="124"/>
    </row>
    <row r="8" spans="1:12" s="67" customFormat="1" ht="44.25" customHeight="1" x14ac:dyDescent="0.25">
      <c r="A8" s="66"/>
      <c r="B8" s="66"/>
      <c r="C8" s="66"/>
      <c r="D8" s="123" t="s">
        <v>225</v>
      </c>
      <c r="E8" s="123"/>
      <c r="F8" s="124"/>
      <c r="G8" s="124"/>
    </row>
    <row r="9" spans="1:12" ht="52.5" customHeight="1" x14ac:dyDescent="0.25">
      <c r="D9" s="122" t="s">
        <v>227</v>
      </c>
      <c r="E9" s="122"/>
      <c r="F9" s="103"/>
      <c r="G9" s="103"/>
    </row>
  </sheetData>
  <sheetProtection algorithmName="SHA-512" hashValue="08U1CPkzlzxg+N/eTJK/v2JUX/biLhsfSlPyk4GXJrbxCttTr52Lld86syE+0h45nW4QxWDttxqcNU8Kq21mWQ==" saltValue="Yrhz4NRNzhH3XGQV4vqTgw==" spinCount="100000" sheet="1"/>
  <mergeCells count="14">
    <mergeCell ref="H1:J1"/>
    <mergeCell ref="K1:L1"/>
    <mergeCell ref="D1:G1"/>
    <mergeCell ref="D5:E5"/>
    <mergeCell ref="F5:G5"/>
    <mergeCell ref="F6:G6"/>
    <mergeCell ref="F7:G7"/>
    <mergeCell ref="F8:G8"/>
    <mergeCell ref="A1:C1"/>
    <mergeCell ref="D9:E9"/>
    <mergeCell ref="F9:G9"/>
    <mergeCell ref="D6:E6"/>
    <mergeCell ref="D7:E7"/>
    <mergeCell ref="D8:E8"/>
  </mergeCells>
  <pageMargins left="0.7" right="0.7" top="0.75" bottom="0.75" header="0.3" footer="0.3"/>
  <pageSetup paperSize="9" scale="2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G13" sqref="G13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4.28515625" style="32" customWidth="1"/>
    <col min="4" max="4" width="32.5703125" style="28" customWidth="1"/>
    <col min="5" max="5" width="18.85546875" style="28" customWidth="1"/>
    <col min="6" max="10" width="20.7109375" style="28" customWidth="1"/>
    <col min="11" max="12" width="9.140625" style="28"/>
    <col min="13" max="13" width="60.5703125" style="28" bestFit="1" customWidth="1"/>
    <col min="14" max="14" width="14.140625" style="28" bestFit="1" customWidth="1"/>
    <col min="15" max="16384" width="9.140625" style="28"/>
  </cols>
  <sheetData>
    <row r="1" spans="1:9" s="72" customFormat="1" ht="98.25" customHeight="1" x14ac:dyDescent="0.35">
      <c r="A1" s="96" t="s">
        <v>26</v>
      </c>
      <c r="B1" s="96"/>
      <c r="C1" s="96"/>
      <c r="D1" s="39" t="s">
        <v>146</v>
      </c>
      <c r="E1" s="117" t="s">
        <v>145</v>
      </c>
      <c r="F1" s="117"/>
      <c r="G1" s="118"/>
      <c r="H1" s="96" t="s">
        <v>38</v>
      </c>
      <c r="I1" s="96"/>
    </row>
    <row r="2" spans="1:9" s="80" customFormat="1" ht="105" customHeight="1" x14ac:dyDescent="0.25">
      <c r="A2" s="33" t="s">
        <v>24</v>
      </c>
      <c r="B2" s="33" t="s">
        <v>0</v>
      </c>
      <c r="C2" s="33" t="s">
        <v>139</v>
      </c>
      <c r="D2" s="33" t="s">
        <v>35</v>
      </c>
      <c r="E2" s="33" t="s">
        <v>144</v>
      </c>
      <c r="F2" s="33" t="s">
        <v>35</v>
      </c>
      <c r="G2" s="33" t="s">
        <v>119</v>
      </c>
      <c r="H2" s="33" t="s">
        <v>37</v>
      </c>
      <c r="I2" s="33" t="s">
        <v>42</v>
      </c>
    </row>
    <row r="3" spans="1:9" ht="70.5" customHeight="1" x14ac:dyDescent="0.25">
      <c r="A3" s="34">
        <v>1</v>
      </c>
      <c r="B3" s="34" t="s">
        <v>58</v>
      </c>
      <c r="C3" s="34">
        <v>36</v>
      </c>
      <c r="D3" s="38"/>
      <c r="E3" s="37"/>
      <c r="F3" s="38">
        <f>(E3*C3)</f>
        <v>0</v>
      </c>
      <c r="G3" s="27">
        <v>0</v>
      </c>
      <c r="H3" s="38">
        <f>D3+F3</f>
        <v>0</v>
      </c>
      <c r="I3" s="31">
        <f>G3</f>
        <v>0</v>
      </c>
    </row>
    <row r="5" spans="1:9" ht="44.25" customHeight="1" x14ac:dyDescent="0.25">
      <c r="A5" s="35"/>
      <c r="D5" s="102" t="s">
        <v>228</v>
      </c>
      <c r="E5" s="102"/>
      <c r="F5" s="124"/>
      <c r="G5" s="124"/>
    </row>
    <row r="6" spans="1:9" ht="44.25" customHeight="1" x14ac:dyDescent="0.25">
      <c r="A6" s="35"/>
      <c r="D6" s="122" t="s">
        <v>224</v>
      </c>
      <c r="E6" s="122"/>
      <c r="F6" s="124"/>
      <c r="G6" s="124"/>
    </row>
    <row r="7" spans="1:9" ht="44.25" customHeight="1" x14ac:dyDescent="0.25">
      <c r="A7" s="35"/>
      <c r="D7" s="123" t="s">
        <v>225</v>
      </c>
      <c r="E7" s="123"/>
      <c r="F7" s="124"/>
      <c r="G7" s="124"/>
    </row>
    <row r="8" spans="1:9" ht="44.25" customHeight="1" x14ac:dyDescent="0.25"/>
  </sheetData>
  <sheetProtection algorithmName="SHA-512" hashValue="3HiiaXEmqU23TfW3QGk1d6bymx8+vCyn7eA4pbWGAku8o+urlULSlpI9rkxOdsv0X2VmOjDWQDrTNieEDSi6Cw==" saltValue="4bkkwX4DK6bs47AomrXXlA==" spinCount="100000" sheet="1"/>
  <mergeCells count="9">
    <mergeCell ref="H1:I1"/>
    <mergeCell ref="D5:E5"/>
    <mergeCell ref="F5:G5"/>
    <mergeCell ref="D6:E6"/>
    <mergeCell ref="F6:G6"/>
    <mergeCell ref="D7:E7"/>
    <mergeCell ref="F7:G7"/>
    <mergeCell ref="A1:C1"/>
    <mergeCell ref="E1:G1"/>
  </mergeCells>
  <pageMargins left="0.7" right="0.7" top="0.75" bottom="0.75" header="0.3" footer="0.3"/>
  <pageSetup paperSize="9" scale="2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F9" sqref="F9:G9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4.28515625" style="32" customWidth="1"/>
    <col min="4" max="4" width="19.7109375" style="32" customWidth="1"/>
    <col min="5" max="5" width="16.85546875" style="32" customWidth="1"/>
    <col min="6" max="6" width="18.85546875" style="28" customWidth="1"/>
    <col min="7" max="7" width="20.7109375" style="28" customWidth="1"/>
    <col min="8" max="8" width="18.85546875" style="28" customWidth="1"/>
    <col min="9" max="13" width="20.7109375" style="28" customWidth="1"/>
    <col min="14" max="15" width="9.140625" style="28"/>
    <col min="16" max="16" width="60.5703125" style="28" bestFit="1" customWidth="1"/>
    <col min="17" max="17" width="14.140625" style="28" bestFit="1" customWidth="1"/>
    <col min="18" max="16384" width="9.140625" style="28"/>
  </cols>
  <sheetData>
    <row r="1" spans="1:12" s="72" customFormat="1" ht="98.25" customHeight="1" x14ac:dyDescent="0.35">
      <c r="A1" s="96" t="s">
        <v>26</v>
      </c>
      <c r="B1" s="96"/>
      <c r="C1" s="96"/>
      <c r="D1" s="96" t="s">
        <v>231</v>
      </c>
      <c r="E1" s="96"/>
      <c r="F1" s="96"/>
      <c r="G1" s="96"/>
      <c r="H1" s="117" t="s">
        <v>147</v>
      </c>
      <c r="I1" s="117"/>
      <c r="J1" s="118"/>
      <c r="K1" s="96" t="s">
        <v>38</v>
      </c>
      <c r="L1" s="96"/>
    </row>
    <row r="2" spans="1:12" s="80" customFormat="1" ht="105" customHeight="1" x14ac:dyDescent="0.25">
      <c r="A2" s="33" t="s">
        <v>24</v>
      </c>
      <c r="B2" s="33" t="s">
        <v>0</v>
      </c>
      <c r="C2" s="33" t="s">
        <v>139</v>
      </c>
      <c r="D2" s="33" t="s">
        <v>141</v>
      </c>
      <c r="E2" s="33" t="s">
        <v>142</v>
      </c>
      <c r="F2" s="33" t="s">
        <v>234</v>
      </c>
      <c r="G2" s="33" t="s">
        <v>35</v>
      </c>
      <c r="H2" s="33" t="s">
        <v>235</v>
      </c>
      <c r="I2" s="33" t="s">
        <v>35</v>
      </c>
      <c r="J2" s="33" t="s">
        <v>119</v>
      </c>
      <c r="K2" s="33" t="s">
        <v>37</v>
      </c>
      <c r="L2" s="33" t="s">
        <v>42</v>
      </c>
    </row>
    <row r="3" spans="1:12" ht="70.5" customHeight="1" x14ac:dyDescent="0.25">
      <c r="A3" s="34">
        <v>1</v>
      </c>
      <c r="B3" s="34" t="s">
        <v>58</v>
      </c>
      <c r="C3" s="34">
        <v>22</v>
      </c>
      <c r="D3" s="34"/>
      <c r="E3" s="34"/>
      <c r="F3" s="37"/>
      <c r="G3" s="38">
        <f>(F3*E3)</f>
        <v>0</v>
      </c>
      <c r="H3" s="37"/>
      <c r="I3" s="38">
        <f>(H3*C3)</f>
        <v>0</v>
      </c>
      <c r="J3" s="27">
        <v>0</v>
      </c>
      <c r="K3" s="38">
        <f>G3+I3</f>
        <v>0</v>
      </c>
      <c r="L3" s="31">
        <f>J3</f>
        <v>0</v>
      </c>
    </row>
    <row r="5" spans="1:12" ht="56.25" customHeight="1" x14ac:dyDescent="0.25">
      <c r="A5" s="35"/>
      <c r="D5" s="122" t="s">
        <v>232</v>
      </c>
      <c r="E5" s="122"/>
      <c r="F5" s="124"/>
      <c r="G5" s="124"/>
    </row>
    <row r="6" spans="1:12" ht="56.25" customHeight="1" x14ac:dyDescent="0.25">
      <c r="A6" s="35"/>
      <c r="D6" s="102" t="s">
        <v>230</v>
      </c>
      <c r="E6" s="102"/>
      <c r="F6" s="124"/>
      <c r="G6" s="124"/>
    </row>
    <row r="7" spans="1:12" ht="56.25" customHeight="1" x14ac:dyDescent="0.25">
      <c r="A7" s="35"/>
      <c r="D7" s="122" t="s">
        <v>224</v>
      </c>
      <c r="E7" s="122"/>
      <c r="F7" s="124"/>
      <c r="G7" s="124"/>
    </row>
    <row r="8" spans="1:12" ht="56.25" customHeight="1" x14ac:dyDescent="0.25">
      <c r="D8" s="123" t="s">
        <v>225</v>
      </c>
      <c r="E8" s="123"/>
      <c r="F8" s="124"/>
      <c r="G8" s="124"/>
    </row>
    <row r="9" spans="1:12" ht="56.25" customHeight="1" x14ac:dyDescent="0.25">
      <c r="D9" s="122" t="s">
        <v>229</v>
      </c>
      <c r="E9" s="122"/>
      <c r="F9" s="103"/>
      <c r="G9" s="103"/>
    </row>
  </sheetData>
  <mergeCells count="14">
    <mergeCell ref="A1:C1"/>
    <mergeCell ref="D1:G1"/>
    <mergeCell ref="H1:J1"/>
    <mergeCell ref="K1:L1"/>
    <mergeCell ref="D5:E5"/>
    <mergeCell ref="F5:G5"/>
    <mergeCell ref="D9:E9"/>
    <mergeCell ref="F9:G9"/>
    <mergeCell ref="D6:E6"/>
    <mergeCell ref="F6:G6"/>
    <mergeCell ref="D7:E7"/>
    <mergeCell ref="F7:G7"/>
    <mergeCell ref="D8:E8"/>
    <mergeCell ref="F8:G8"/>
  </mergeCells>
  <pageMargins left="0.7" right="0.7" top="0.75" bottom="0.75" header="0.3" footer="0.3"/>
  <pageSetup paperSize="9" scale="2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zoomScale="66" zoomScaleNormal="66" workbookViewId="0">
      <pane xSplit="5" ySplit="1" topLeftCell="F2" activePane="bottomRight" state="frozen"/>
      <selection activeCell="H18" sqref="H18"/>
      <selection pane="topRight" activeCell="H18" sqref="H18"/>
      <selection pane="bottomLeft" activeCell="H18" sqref="H18"/>
      <selection pane="bottomRight" activeCell="N8" sqref="N8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4.140625" style="32" customWidth="1"/>
    <col min="4" max="4" width="14.42578125" style="32" customWidth="1"/>
    <col min="5" max="5" width="10.5703125" style="32" bestFit="1" customWidth="1"/>
    <col min="6" max="6" width="18.140625" style="32" customWidth="1"/>
    <col min="7" max="7" width="16.42578125" style="32" customWidth="1"/>
    <col min="8" max="8" width="18.28515625" style="28" customWidth="1"/>
    <col min="9" max="19" width="20.7109375" style="28" customWidth="1"/>
    <col min="20" max="21" width="9.140625" style="28"/>
    <col min="22" max="22" width="60.5703125" style="28" bestFit="1" customWidth="1"/>
    <col min="23" max="23" width="14.140625" style="28" bestFit="1" customWidth="1"/>
    <col min="24" max="16384" width="9.140625" style="28"/>
  </cols>
  <sheetData>
    <row r="1" spans="1:18" s="72" customFormat="1" ht="98.25" customHeight="1" x14ac:dyDescent="0.35">
      <c r="A1" s="96" t="s">
        <v>26</v>
      </c>
      <c r="B1" s="96"/>
      <c r="C1" s="96"/>
      <c r="D1" s="96"/>
      <c r="E1" s="96"/>
      <c r="F1" s="96" t="s">
        <v>156</v>
      </c>
      <c r="G1" s="96"/>
      <c r="H1" s="96"/>
      <c r="I1" s="96"/>
      <c r="J1" s="96"/>
      <c r="K1" s="83" t="s">
        <v>155</v>
      </c>
      <c r="L1" s="97" t="s">
        <v>165</v>
      </c>
      <c r="M1" s="98"/>
      <c r="N1" s="98"/>
      <c r="O1" s="98"/>
      <c r="P1" s="99"/>
      <c r="Q1" s="96" t="s">
        <v>38</v>
      </c>
      <c r="R1" s="96"/>
    </row>
    <row r="2" spans="1:18" s="80" customFormat="1" ht="105" customHeight="1" x14ac:dyDescent="0.25">
      <c r="A2" s="33" t="s">
        <v>24</v>
      </c>
      <c r="B2" s="33" t="s">
        <v>0</v>
      </c>
      <c r="C2" s="33" t="s">
        <v>148</v>
      </c>
      <c r="D2" s="33" t="s">
        <v>149</v>
      </c>
      <c r="E2" s="33" t="s">
        <v>150</v>
      </c>
      <c r="F2" s="77" t="s">
        <v>151</v>
      </c>
      <c r="G2" s="33" t="s">
        <v>152</v>
      </c>
      <c r="H2" s="80" t="s">
        <v>153</v>
      </c>
      <c r="I2" s="77" t="s">
        <v>27</v>
      </c>
      <c r="J2" s="77" t="s">
        <v>154</v>
      </c>
      <c r="K2" s="77" t="s">
        <v>155</v>
      </c>
      <c r="L2" s="77" t="s">
        <v>151</v>
      </c>
      <c r="M2" s="33" t="s">
        <v>152</v>
      </c>
      <c r="N2" s="80" t="s">
        <v>153</v>
      </c>
      <c r="O2" s="77" t="s">
        <v>27</v>
      </c>
      <c r="P2" s="77" t="s">
        <v>154</v>
      </c>
      <c r="Q2" s="33" t="s">
        <v>37</v>
      </c>
      <c r="R2" s="33" t="s">
        <v>42</v>
      </c>
    </row>
    <row r="3" spans="1:18" ht="54.95" customHeight="1" x14ac:dyDescent="0.25">
      <c r="A3" s="34">
        <v>1</v>
      </c>
      <c r="B3" s="34" t="s">
        <v>58</v>
      </c>
      <c r="C3" s="34">
        <v>3036</v>
      </c>
      <c r="D3" s="34">
        <v>12</v>
      </c>
      <c r="E3" s="34">
        <v>3</v>
      </c>
      <c r="F3" s="30"/>
      <c r="G3" s="30"/>
      <c r="H3" s="37"/>
      <c r="I3" s="38">
        <f>(C3*F3)+(D3*G3)+(E3*H3)</f>
        <v>0</v>
      </c>
      <c r="J3" s="27"/>
      <c r="K3" s="27"/>
      <c r="L3" s="46"/>
      <c r="M3" s="46"/>
      <c r="N3" s="37"/>
      <c r="O3" s="38">
        <f>(C3*L3)+(D3*M3)+(E3*N3)</f>
        <v>0</v>
      </c>
      <c r="P3" s="27"/>
      <c r="Q3" s="38">
        <f>I3+O3+K3</f>
        <v>0</v>
      </c>
      <c r="R3" s="31">
        <f>J3+P3</f>
        <v>0</v>
      </c>
    </row>
    <row r="5" spans="1:18" x14ac:dyDescent="0.25">
      <c r="A5" s="35"/>
    </row>
    <row r="6" spans="1:18" x14ac:dyDescent="0.25">
      <c r="A6" s="35"/>
    </row>
    <row r="7" spans="1:18" x14ac:dyDescent="0.25">
      <c r="A7" s="35"/>
    </row>
  </sheetData>
  <sheetProtection algorithmName="SHA-512" hashValue="RXNbV9JZDKg6/HvF/FVimPsSTYvxOkdEE9E4mGYmBct/JRkXrUJUkrh/Taf6cG0ht7dwJPwD06ucxnOMGPkDxA==" saltValue="yIAxaaG1og4qwhwu1Z+3gg==" spinCount="100000" sheet="1"/>
  <mergeCells count="4">
    <mergeCell ref="A1:E1"/>
    <mergeCell ref="L1:P1"/>
    <mergeCell ref="Q1:R1"/>
    <mergeCell ref="F1:J1"/>
  </mergeCells>
  <pageMargins left="0.7" right="0.7" top="0.75" bottom="0.75" header="0.3" footer="0.3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4" zoomScaleNormal="84" workbookViewId="0">
      <pane ySplit="2" topLeftCell="A3" activePane="bottomLeft" state="frozen"/>
      <selection pane="bottomLeft" activeCell="C6" sqref="C6"/>
    </sheetView>
  </sheetViews>
  <sheetFormatPr defaultRowHeight="15" x14ac:dyDescent="0.25"/>
  <cols>
    <col min="1" max="1" width="8.5703125" customWidth="1"/>
    <col min="2" max="2" width="20.5703125" bestFit="1" customWidth="1"/>
    <col min="3" max="3" width="18.85546875" bestFit="1" customWidth="1"/>
    <col min="5" max="5" width="10.42578125" customWidth="1"/>
    <col min="6" max="6" width="12.140625" customWidth="1"/>
    <col min="7" max="7" width="12.28515625" customWidth="1"/>
    <col min="8" max="8" width="12.7109375" customWidth="1"/>
  </cols>
  <sheetData>
    <row r="1" spans="1:8" ht="45.75" customHeight="1" x14ac:dyDescent="0.35">
      <c r="C1" s="88" t="s">
        <v>26</v>
      </c>
      <c r="D1" s="90"/>
      <c r="E1" s="88" t="s">
        <v>25</v>
      </c>
      <c r="F1" s="89"/>
      <c r="G1" s="89"/>
      <c r="H1" s="90"/>
    </row>
    <row r="2" spans="1:8" s="13" customFormat="1" ht="60" customHeight="1" x14ac:dyDescent="0.25">
      <c r="A2" s="9" t="s">
        <v>24</v>
      </c>
      <c r="B2" s="9" t="s">
        <v>0</v>
      </c>
      <c r="C2" s="9" t="s">
        <v>1</v>
      </c>
      <c r="D2" s="9" t="s">
        <v>2</v>
      </c>
      <c r="E2" s="10" t="s">
        <v>18</v>
      </c>
      <c r="F2" s="11" t="s">
        <v>19</v>
      </c>
      <c r="G2" s="11" t="s">
        <v>20</v>
      </c>
      <c r="H2" s="12" t="s">
        <v>21</v>
      </c>
    </row>
    <row r="3" spans="1:8" s="4" customFormat="1" ht="50.1" customHeight="1" x14ac:dyDescent="0.25">
      <c r="A3" s="2">
        <v>1</v>
      </c>
      <c r="B3" s="2" t="s">
        <v>22</v>
      </c>
      <c r="C3" s="2" t="s">
        <v>23</v>
      </c>
      <c r="D3" s="2">
        <v>3586</v>
      </c>
      <c r="E3" s="7">
        <v>50</v>
      </c>
      <c r="F3" s="3">
        <v>20</v>
      </c>
      <c r="G3" s="3">
        <v>15</v>
      </c>
      <c r="H3" s="8">
        <v>5</v>
      </c>
    </row>
    <row r="4" spans="1:8" ht="50.1" customHeight="1" x14ac:dyDescent="0.25">
      <c r="A4" s="2">
        <v>2</v>
      </c>
      <c r="B4" s="1" t="s">
        <v>4</v>
      </c>
      <c r="C4" s="1" t="s">
        <v>9</v>
      </c>
      <c r="D4" s="1">
        <v>900</v>
      </c>
      <c r="E4" s="5">
        <v>50</v>
      </c>
      <c r="F4" s="1">
        <v>20</v>
      </c>
      <c r="G4" s="1">
        <v>15</v>
      </c>
      <c r="H4" s="6">
        <v>5</v>
      </c>
    </row>
    <row r="5" spans="1:8" ht="50.1" customHeight="1" x14ac:dyDescent="0.25">
      <c r="A5" s="2">
        <v>3</v>
      </c>
      <c r="B5" s="1" t="s">
        <v>5</v>
      </c>
      <c r="C5" s="1" t="s">
        <v>10</v>
      </c>
      <c r="D5" s="1">
        <v>900</v>
      </c>
      <c r="E5" s="5">
        <v>50</v>
      </c>
      <c r="F5" s="1">
        <v>20</v>
      </c>
      <c r="G5" s="1">
        <v>15</v>
      </c>
      <c r="H5" s="6">
        <v>5</v>
      </c>
    </row>
    <row r="6" spans="1:8" ht="50.1" customHeight="1" x14ac:dyDescent="0.25">
      <c r="A6" s="1">
        <v>4</v>
      </c>
      <c r="B6" s="1" t="s">
        <v>6</v>
      </c>
      <c r="C6" s="1" t="s">
        <v>11</v>
      </c>
      <c r="D6" s="1">
        <v>3175</v>
      </c>
      <c r="E6" s="5">
        <v>10</v>
      </c>
      <c r="F6" s="1">
        <v>60</v>
      </c>
      <c r="G6" s="1">
        <v>20</v>
      </c>
      <c r="H6" s="6">
        <v>10</v>
      </c>
    </row>
    <row r="7" spans="1:8" ht="50.1" customHeight="1" x14ac:dyDescent="0.25">
      <c r="A7" s="2">
        <v>5</v>
      </c>
      <c r="B7" s="1" t="s">
        <v>7</v>
      </c>
      <c r="C7" s="1" t="s">
        <v>12</v>
      </c>
      <c r="D7" s="1">
        <v>8500</v>
      </c>
      <c r="E7" s="5">
        <v>10</v>
      </c>
      <c r="F7" s="1">
        <v>60</v>
      </c>
      <c r="G7" s="1">
        <v>20</v>
      </c>
      <c r="H7" s="6">
        <v>10</v>
      </c>
    </row>
    <row r="8" spans="1:8" ht="50.1" customHeight="1" x14ac:dyDescent="0.25">
      <c r="A8" s="1">
        <v>6</v>
      </c>
      <c r="B8" s="1" t="s">
        <v>8</v>
      </c>
      <c r="C8" s="1" t="s">
        <v>17</v>
      </c>
      <c r="D8" s="1">
        <v>51</v>
      </c>
      <c r="E8" s="5">
        <v>30</v>
      </c>
      <c r="F8" s="1">
        <v>30</v>
      </c>
      <c r="G8" s="1">
        <v>30</v>
      </c>
      <c r="H8" s="6">
        <v>10</v>
      </c>
    </row>
    <row r="9" spans="1:8" x14ac:dyDescent="0.25">
      <c r="B9" s="14"/>
      <c r="C9" s="14"/>
      <c r="D9" s="14"/>
    </row>
    <row r="10" spans="1:8" ht="18.75" x14ac:dyDescent="0.3">
      <c r="A10" s="16" t="s">
        <v>47</v>
      </c>
      <c r="B10" s="17"/>
      <c r="C10" s="17"/>
    </row>
    <row r="11" spans="1:8" ht="18.75" x14ac:dyDescent="0.3">
      <c r="A11" s="16" t="s">
        <v>54</v>
      </c>
      <c r="B11" s="17"/>
      <c r="C11" s="17"/>
    </row>
    <row r="12" spans="1:8" ht="18.75" x14ac:dyDescent="0.3">
      <c r="A12" s="16" t="s">
        <v>55</v>
      </c>
      <c r="B12" s="17"/>
      <c r="C12" s="17"/>
    </row>
    <row r="13" spans="1:8" ht="28.5" customHeight="1" x14ac:dyDescent="0.3">
      <c r="A13" s="17"/>
      <c r="B13" s="17"/>
      <c r="C13" s="17"/>
    </row>
  </sheetData>
  <mergeCells count="2">
    <mergeCell ref="E1:H1"/>
    <mergeCell ref="C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9"/>
  <sheetViews>
    <sheetView tabSelected="1" workbookViewId="0">
      <selection activeCell="C19" sqref="C19"/>
    </sheetView>
  </sheetViews>
  <sheetFormatPr defaultRowHeight="15" x14ac:dyDescent="0.25"/>
  <cols>
    <col min="1" max="1" width="8.140625" bestFit="1" customWidth="1"/>
    <col min="2" max="2" width="39" bestFit="1" customWidth="1"/>
    <col min="3" max="3" width="16.5703125" style="49" bestFit="1" customWidth="1"/>
    <col min="4" max="4" width="18.5703125" style="49" bestFit="1" customWidth="1"/>
    <col min="5" max="5" width="18.42578125" style="49" bestFit="1" customWidth="1"/>
    <col min="6" max="6" width="16.42578125" style="49" bestFit="1" customWidth="1"/>
    <col min="7" max="7" width="17.7109375" style="49" bestFit="1" customWidth="1"/>
    <col min="8" max="8" width="15.28515625" style="49" bestFit="1" customWidth="1"/>
    <col min="9" max="9" width="13.28515625" style="49" bestFit="1" customWidth="1"/>
    <col min="10" max="10" width="12.28515625" style="49" bestFit="1" customWidth="1"/>
    <col min="11" max="11" width="15.28515625" style="49" bestFit="1" customWidth="1"/>
    <col min="12" max="12" width="21.42578125" style="49" bestFit="1" customWidth="1"/>
    <col min="13" max="13" width="22.140625" style="49" bestFit="1" customWidth="1"/>
    <col min="14" max="14" width="22" style="49" bestFit="1" customWidth="1"/>
    <col min="15" max="15" width="19.42578125" style="49" bestFit="1" customWidth="1"/>
    <col min="16" max="16" width="12.7109375" style="49" bestFit="1" customWidth="1"/>
    <col min="17" max="17" width="11.28515625" style="49" bestFit="1" customWidth="1"/>
  </cols>
  <sheetData>
    <row r="2" spans="2:6" ht="34.5" customHeight="1" x14ac:dyDescent="0.25">
      <c r="B2" s="47" t="s">
        <v>24</v>
      </c>
      <c r="C2" s="33">
        <v>1</v>
      </c>
      <c r="D2" s="33">
        <v>2</v>
      </c>
      <c r="E2" s="33">
        <v>3</v>
      </c>
      <c r="F2" s="45">
        <v>4</v>
      </c>
    </row>
    <row r="3" spans="2:6" ht="45" x14ac:dyDescent="0.25">
      <c r="B3" s="47" t="s">
        <v>0</v>
      </c>
      <c r="C3" s="33" t="s">
        <v>58</v>
      </c>
      <c r="D3" s="33" t="s">
        <v>59</v>
      </c>
      <c r="E3" s="33" t="s">
        <v>60</v>
      </c>
      <c r="F3" s="33" t="s">
        <v>61</v>
      </c>
    </row>
    <row r="4" spans="2:6" ht="27" customHeight="1" x14ac:dyDescent="0.25">
      <c r="B4" s="47" t="s">
        <v>166</v>
      </c>
      <c r="C4" s="84">
        <f>'Preliminary Costs'!$C$13</f>
        <v>0</v>
      </c>
      <c r="D4" s="84">
        <f>'Preliminary Costs'!$C$13</f>
        <v>0</v>
      </c>
      <c r="E4" s="84">
        <f>'Preliminary Costs'!$C$13</f>
        <v>0</v>
      </c>
      <c r="F4" s="84">
        <f>'Preliminary Costs'!$C$13</f>
        <v>0</v>
      </c>
    </row>
    <row r="5" spans="2:6" ht="27" customHeight="1" x14ac:dyDescent="0.25">
      <c r="B5" s="47" t="s">
        <v>239</v>
      </c>
      <c r="C5" s="85">
        <f>'Clean Up'!D3</f>
        <v>0</v>
      </c>
      <c r="D5" s="85">
        <f>'Clean Up'!D4</f>
        <v>0</v>
      </c>
      <c r="E5" s="85">
        <f>'Clean Up'!D5</f>
        <v>0</v>
      </c>
      <c r="F5" s="85">
        <f>'Clean Up'!D6</f>
        <v>0</v>
      </c>
    </row>
    <row r="6" spans="2:6" ht="27" customHeight="1" x14ac:dyDescent="0.25">
      <c r="B6" s="50" t="s">
        <v>85</v>
      </c>
      <c r="C6" s="51">
        <f>'Brash and LSF'!U3</f>
        <v>0</v>
      </c>
      <c r="D6" s="51">
        <f>'Brash and LSF'!U4</f>
        <v>0</v>
      </c>
      <c r="E6" s="51">
        <f>'Brash and LSF'!U5</f>
        <v>0</v>
      </c>
      <c r="F6" s="51">
        <f>'Brash and LSF'!U6</f>
        <v>0</v>
      </c>
    </row>
    <row r="7" spans="2:6" ht="27" customHeight="1" x14ac:dyDescent="0.25">
      <c r="B7" s="50" t="s">
        <v>84</v>
      </c>
      <c r="C7" s="51"/>
      <c r="D7" s="51">
        <f>'Heather Bales'!O3</f>
        <v>0</v>
      </c>
      <c r="E7" s="51">
        <f>'Heather Bales'!O4</f>
        <v>0</v>
      </c>
      <c r="F7" s="51">
        <f>'Heather Bales'!O5</f>
        <v>0</v>
      </c>
    </row>
    <row r="8" spans="2:6" ht="27" customHeight="1" x14ac:dyDescent="0.25">
      <c r="B8" s="50" t="s">
        <v>113</v>
      </c>
      <c r="C8" s="51">
        <f>'Stone Dams'!L3</f>
        <v>0</v>
      </c>
      <c r="D8" s="51"/>
      <c r="E8" s="51">
        <f>'Stone Dams'!L4</f>
        <v>0</v>
      </c>
      <c r="F8" s="51">
        <f>'Stone Dams'!L5</f>
        <v>0</v>
      </c>
    </row>
    <row r="9" spans="2:6" ht="27" customHeight="1" x14ac:dyDescent="0.25">
      <c r="B9" s="50" t="s">
        <v>114</v>
      </c>
      <c r="C9" s="51"/>
      <c r="D9" s="51">
        <f>'Timber Dams'!N3</f>
        <v>0</v>
      </c>
      <c r="E9" s="51">
        <f>'Timber Dams'!N4</f>
        <v>0</v>
      </c>
      <c r="F9" s="51">
        <f>'Timber Dams'!N5</f>
        <v>0</v>
      </c>
    </row>
    <row r="10" spans="2:6" ht="27" customHeight="1" x14ac:dyDescent="0.25">
      <c r="B10" s="50" t="s">
        <v>236</v>
      </c>
      <c r="C10" s="51">
        <f>'Peat Dams and Reprofiling'!N3</f>
        <v>0</v>
      </c>
      <c r="D10" s="51">
        <f>'Peat Dams and Reprofiling'!N4</f>
        <v>0</v>
      </c>
      <c r="E10" s="51"/>
      <c r="F10" s="51">
        <f>'Peat Dams and Reprofiling'!N5</f>
        <v>0</v>
      </c>
    </row>
    <row r="11" spans="2:6" ht="27" customHeight="1" x14ac:dyDescent="0.25">
      <c r="B11" s="50" t="s">
        <v>157</v>
      </c>
      <c r="C11" s="51">
        <f>Bunding!G3</f>
        <v>0</v>
      </c>
      <c r="D11" s="51"/>
      <c r="E11" s="51"/>
      <c r="F11" s="51"/>
    </row>
    <row r="12" spans="2:6" ht="27" customHeight="1" x14ac:dyDescent="0.25">
      <c r="B12" s="50" t="s">
        <v>158</v>
      </c>
      <c r="C12" s="51"/>
      <c r="D12" s="51">
        <f>Cutting!K3+Cutting!K4</f>
        <v>0</v>
      </c>
      <c r="E12" s="51"/>
      <c r="F12" s="51">
        <f>Cutting!K5</f>
        <v>0</v>
      </c>
    </row>
    <row r="13" spans="2:6" ht="27" customHeight="1" x14ac:dyDescent="0.25">
      <c r="B13" s="50" t="s">
        <v>159</v>
      </c>
      <c r="C13" s="51">
        <f>'Sphagnum Planting'!I3</f>
        <v>0</v>
      </c>
      <c r="D13" s="51">
        <f>'Sphagnum Planting'!I4</f>
        <v>0</v>
      </c>
      <c r="E13" s="51"/>
      <c r="F13" s="51"/>
    </row>
    <row r="14" spans="2:6" ht="27" customHeight="1" x14ac:dyDescent="0.25">
      <c r="B14" s="50" t="s">
        <v>160</v>
      </c>
      <c r="C14" s="51">
        <f>'Dwarf Shrub Plug Planting'!I3</f>
        <v>0</v>
      </c>
      <c r="D14" s="51"/>
      <c r="E14" s="51"/>
      <c r="F14" s="51"/>
    </row>
    <row r="15" spans="2:6" ht="27" customHeight="1" x14ac:dyDescent="0.25">
      <c r="B15" s="50" t="s">
        <v>164</v>
      </c>
      <c r="C15" s="51">
        <f>'Glyphosate Application'!K3</f>
        <v>0</v>
      </c>
      <c r="D15" s="51"/>
      <c r="E15" s="51"/>
      <c r="F15" s="51"/>
    </row>
    <row r="16" spans="2:6" ht="27" customHeight="1" x14ac:dyDescent="0.25">
      <c r="B16" s="50" t="s">
        <v>161</v>
      </c>
      <c r="C16" s="51">
        <f>'Dwarf Shrub Seed Application'!H3</f>
        <v>0</v>
      </c>
      <c r="D16" s="51"/>
      <c r="E16" s="51"/>
      <c r="F16" s="51"/>
    </row>
    <row r="17" spans="2:6" ht="27" customHeight="1" x14ac:dyDescent="0.25">
      <c r="B17" s="50" t="s">
        <v>162</v>
      </c>
      <c r="C17" s="51">
        <f>'Rhododendron Clearance'!K3</f>
        <v>0</v>
      </c>
      <c r="D17" s="51"/>
      <c r="E17" s="51"/>
      <c r="F17" s="51"/>
    </row>
    <row r="18" spans="2:6" ht="27" customHeight="1" x14ac:dyDescent="0.25">
      <c r="B18" s="50" t="s">
        <v>163</v>
      </c>
      <c r="C18" s="51">
        <f>Fencing!Q3</f>
        <v>0</v>
      </c>
      <c r="D18" s="51"/>
      <c r="E18" s="51"/>
      <c r="F18" s="51"/>
    </row>
    <row r="19" spans="2:6" ht="39" customHeight="1" x14ac:dyDescent="0.25">
      <c r="B19" s="50" t="s">
        <v>38</v>
      </c>
      <c r="C19" s="51">
        <f>SUM(C4:C18)</f>
        <v>0</v>
      </c>
      <c r="D19" s="51">
        <f>SUM(D4:D18)</f>
        <v>0</v>
      </c>
      <c r="E19" s="51">
        <f t="shared" ref="E19:F19" si="0">SUM(E4:E18)</f>
        <v>0</v>
      </c>
      <c r="F19" s="51">
        <f t="shared" si="0"/>
        <v>0</v>
      </c>
    </row>
  </sheetData>
  <sheetProtection algorithmName="SHA-512" hashValue="NeYqYOisnL26cfJLqFs7HCAlzhYs0FBNGfcQnJT0FjcOKrrGiWcl6mtjtRKORj51JCFhRxZLECEkGOReaF5JzA==" saltValue="SIxsYW+hCyv1wJc19Lgm3g==" spinCount="100000" sheet="1" objects="1" scenarios="1"/>
  <conditionalFormatting sqref="C2:F19">
    <cfRule type="containsBlanks" dxfId="0" priority="1">
      <formula>LEN(TRIM(C2))=0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3"/>
  <sheetViews>
    <sheetView zoomScale="85" zoomScaleNormal="85" workbookViewId="0">
      <selection activeCell="C13" sqref="C13"/>
    </sheetView>
  </sheetViews>
  <sheetFormatPr defaultRowHeight="15" x14ac:dyDescent="0.25"/>
  <cols>
    <col min="2" max="2" width="66.5703125" customWidth="1"/>
    <col min="3" max="3" width="34" customWidth="1"/>
    <col min="4" max="4" width="27.85546875" customWidth="1"/>
    <col min="5" max="5" width="27.140625" customWidth="1"/>
    <col min="6" max="6" width="29.85546875" customWidth="1"/>
    <col min="7" max="7" width="48.28515625" customWidth="1"/>
    <col min="8" max="8" width="37.85546875" customWidth="1"/>
    <col min="9" max="9" width="30.28515625" customWidth="1"/>
    <col min="10" max="10" width="16.7109375" customWidth="1"/>
  </cols>
  <sheetData>
    <row r="1" spans="2:3" ht="21" x14ac:dyDescent="0.35">
      <c r="B1" s="91" t="s">
        <v>73</v>
      </c>
      <c r="C1" s="92"/>
    </row>
    <row r="2" spans="2:3" ht="21" customHeight="1" x14ac:dyDescent="0.25">
      <c r="B2" s="43" t="s">
        <v>74</v>
      </c>
      <c r="C2" s="44" t="s">
        <v>75</v>
      </c>
    </row>
    <row r="3" spans="2:3" ht="39.950000000000003" customHeight="1" x14ac:dyDescent="0.25">
      <c r="B3" s="29" t="s">
        <v>44</v>
      </c>
      <c r="C3" s="41"/>
    </row>
    <row r="4" spans="2:3" ht="39.950000000000003" customHeight="1" x14ac:dyDescent="0.25">
      <c r="B4" s="29" t="s">
        <v>67</v>
      </c>
      <c r="C4" s="42"/>
    </row>
    <row r="5" spans="2:3" ht="39.950000000000003" customHeight="1" x14ac:dyDescent="0.25">
      <c r="B5" s="29" t="s">
        <v>68</v>
      </c>
      <c r="C5" s="42"/>
    </row>
    <row r="6" spans="2:3" ht="39.950000000000003" customHeight="1" x14ac:dyDescent="0.25">
      <c r="B6" s="29" t="s">
        <v>69</v>
      </c>
      <c r="C6" s="42"/>
    </row>
    <row r="7" spans="2:3" ht="39.950000000000003" customHeight="1" x14ac:dyDescent="0.25">
      <c r="B7" s="29" t="s">
        <v>70</v>
      </c>
      <c r="C7" s="42"/>
    </row>
    <row r="8" spans="2:3" ht="39.950000000000003" customHeight="1" x14ac:dyDescent="0.25">
      <c r="B8" s="29" t="s">
        <v>131</v>
      </c>
      <c r="C8" s="42"/>
    </row>
    <row r="9" spans="2:3" ht="39.950000000000003" customHeight="1" x14ac:dyDescent="0.25">
      <c r="B9" s="29" t="s">
        <v>71</v>
      </c>
      <c r="C9" s="42"/>
    </row>
    <row r="10" spans="2:3" ht="39.950000000000003" customHeight="1" x14ac:dyDescent="0.25">
      <c r="B10" s="29" t="s">
        <v>72</v>
      </c>
      <c r="C10" s="42"/>
    </row>
    <row r="11" spans="2:3" ht="39.950000000000003" customHeight="1" x14ac:dyDescent="0.25">
      <c r="B11" s="71"/>
      <c r="C11" s="42"/>
    </row>
    <row r="12" spans="2:3" ht="39.950000000000003" customHeight="1" x14ac:dyDescent="0.25">
      <c r="B12" s="71"/>
      <c r="C12" s="42"/>
    </row>
    <row r="13" spans="2:3" ht="81.75" customHeight="1" x14ac:dyDescent="0.35">
      <c r="B13" s="40" t="s">
        <v>38</v>
      </c>
      <c r="C13" s="125">
        <f>SUM(C3:C12)</f>
        <v>0</v>
      </c>
    </row>
  </sheetData>
  <sheetProtection algorithmName="SHA-512" hashValue="9x+vnIXrcBmqyIO+bsrvsZOLbpCjM7FIkW61qbw4GSAQviNujkq4M9WskWzVYoD4DeBGyBqBVoBNo1kTRS3B5w==" saltValue="pOjNmEf8wnaEtuc5b3wraQ==" spinCount="100000" sheet="1" objects="1" scenarios="1"/>
  <mergeCells count="1">
    <mergeCell ref="B1:C1"/>
  </mergeCells>
  <pageMargins left="0.7" right="0.7" top="0.75" bottom="0.75" header="0.3" footer="0.3"/>
  <pageSetup paperSize="9" orientation="portrait" horizontalDpi="4294967292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D3" sqref="D3:D6"/>
    </sheetView>
  </sheetViews>
  <sheetFormatPr defaultRowHeight="15" x14ac:dyDescent="0.25"/>
  <cols>
    <col min="3" max="3" width="44.42578125" customWidth="1"/>
    <col min="4" max="4" width="35.28515625" customWidth="1"/>
  </cols>
  <sheetData>
    <row r="2" spans="2:4" ht="37.5" customHeight="1" x14ac:dyDescent="0.25">
      <c r="B2" s="48" t="s">
        <v>24</v>
      </c>
      <c r="C2" s="48" t="s">
        <v>0</v>
      </c>
      <c r="D2" s="9" t="s">
        <v>238</v>
      </c>
    </row>
    <row r="3" spans="2:4" ht="42" customHeight="1" x14ac:dyDescent="0.25">
      <c r="B3" s="53">
        <v>1</v>
      </c>
      <c r="C3" s="53" t="s">
        <v>58</v>
      </c>
      <c r="D3" s="37"/>
    </row>
    <row r="4" spans="2:4" ht="42" customHeight="1" x14ac:dyDescent="0.25">
      <c r="B4" s="53">
        <v>2</v>
      </c>
      <c r="C4" s="58" t="s">
        <v>59</v>
      </c>
      <c r="D4" s="37"/>
    </row>
    <row r="5" spans="2:4" ht="42" customHeight="1" x14ac:dyDescent="0.25">
      <c r="B5" s="53">
        <v>3</v>
      </c>
      <c r="C5" s="58" t="s">
        <v>60</v>
      </c>
      <c r="D5" s="37"/>
    </row>
    <row r="6" spans="2:4" ht="42" customHeight="1" x14ac:dyDescent="0.25">
      <c r="B6" s="58">
        <v>4</v>
      </c>
      <c r="C6" s="58" t="s">
        <v>61</v>
      </c>
      <c r="D6" s="37"/>
    </row>
  </sheetData>
  <sheetProtection algorithmName="SHA-512" hashValue="mjPrrZsbiyvlMN0v3jlgCKKyBH4cB+P+XMPJQTnWOhTg9jSlpjsR7Mwc14XpZ5JbIiZUzuGpqZl/O7AMQcQMXg==" saltValue="cC+eZ5nHdTXy03muGdDa4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C2" sqref="C1:C1048576"/>
    </sheetView>
  </sheetViews>
  <sheetFormatPr defaultRowHeight="15" x14ac:dyDescent="0.25"/>
  <cols>
    <col min="1" max="1" width="10.5703125" style="61" bestFit="1" customWidth="1"/>
    <col min="2" max="2" width="43.42578125" style="61" bestFit="1" customWidth="1"/>
    <col min="3" max="3" width="10.5703125" style="61" bestFit="1" customWidth="1"/>
    <col min="4" max="4" width="32.42578125" style="59" bestFit="1" customWidth="1"/>
    <col min="5" max="23" width="20.7109375" style="59" customWidth="1"/>
    <col min="24" max="25" width="9.140625" style="59"/>
    <col min="26" max="26" width="60.5703125" style="59" bestFit="1" customWidth="1"/>
    <col min="27" max="27" width="14.140625" style="59" bestFit="1" customWidth="1"/>
    <col min="28" max="16384" width="9.140625" style="59"/>
  </cols>
  <sheetData>
    <row r="1" spans="1:22" s="72" customFormat="1" ht="98.25" customHeight="1" x14ac:dyDescent="0.35">
      <c r="A1" s="96" t="s">
        <v>26</v>
      </c>
      <c r="B1" s="96"/>
      <c r="C1" s="96"/>
      <c r="D1" s="97" t="s">
        <v>56</v>
      </c>
      <c r="E1" s="98"/>
      <c r="F1" s="98"/>
      <c r="G1" s="98"/>
      <c r="H1" s="98"/>
      <c r="I1" s="98"/>
      <c r="J1" s="98"/>
      <c r="K1" s="99"/>
      <c r="L1" s="97" t="s">
        <v>87</v>
      </c>
      <c r="M1" s="98"/>
      <c r="N1" s="99"/>
      <c r="O1" s="97" t="s">
        <v>29</v>
      </c>
      <c r="P1" s="98"/>
      <c r="Q1" s="99"/>
      <c r="R1" s="96" t="s">
        <v>89</v>
      </c>
      <c r="S1" s="96"/>
      <c r="T1" s="96"/>
      <c r="U1" s="96" t="s">
        <v>38</v>
      </c>
      <c r="V1" s="96"/>
    </row>
    <row r="2" spans="1:22" s="76" customFormat="1" ht="73.5" customHeight="1" x14ac:dyDescent="0.25">
      <c r="A2" s="48" t="s">
        <v>24</v>
      </c>
      <c r="B2" s="48" t="s">
        <v>0</v>
      </c>
      <c r="C2" s="48" t="s">
        <v>2</v>
      </c>
      <c r="D2" s="48" t="s">
        <v>45</v>
      </c>
      <c r="E2" s="73" t="s">
        <v>52</v>
      </c>
      <c r="F2" s="48" t="s">
        <v>53</v>
      </c>
      <c r="G2" s="48" t="s">
        <v>28</v>
      </c>
      <c r="H2" s="48" t="s">
        <v>167</v>
      </c>
      <c r="I2" s="74" t="s">
        <v>66</v>
      </c>
      <c r="J2" s="74" t="s">
        <v>27</v>
      </c>
      <c r="K2" s="74" t="s">
        <v>39</v>
      </c>
      <c r="L2" s="74" t="s">
        <v>88</v>
      </c>
      <c r="M2" s="74" t="s">
        <v>237</v>
      </c>
      <c r="N2" s="74" t="s">
        <v>35</v>
      </c>
      <c r="O2" s="75" t="s">
        <v>201</v>
      </c>
      <c r="P2" s="48" t="s">
        <v>35</v>
      </c>
      <c r="Q2" s="48" t="s">
        <v>40</v>
      </c>
      <c r="R2" s="48" t="s">
        <v>34</v>
      </c>
      <c r="S2" s="48" t="s">
        <v>35</v>
      </c>
      <c r="T2" s="48" t="s">
        <v>41</v>
      </c>
      <c r="U2" s="48" t="s">
        <v>37</v>
      </c>
      <c r="V2" s="48" t="s">
        <v>42</v>
      </c>
    </row>
    <row r="3" spans="1:22" ht="54.95" customHeight="1" x14ac:dyDescent="0.25">
      <c r="A3" s="53">
        <v>1</v>
      </c>
      <c r="B3" s="53" t="s">
        <v>58</v>
      </c>
      <c r="C3" s="53">
        <v>85</v>
      </c>
      <c r="D3" s="54" t="s">
        <v>62</v>
      </c>
      <c r="E3" s="55"/>
      <c r="F3" s="55"/>
      <c r="G3" s="55"/>
      <c r="H3" s="55"/>
      <c r="I3" s="55"/>
      <c r="J3" s="56">
        <f>E3+F3+G3+(I3*C3)+(C3*H3)</f>
        <v>0</v>
      </c>
      <c r="K3" s="57"/>
      <c r="L3" s="57"/>
      <c r="M3" s="57"/>
      <c r="N3" s="58">
        <f>(C3*L3)+(C3*M3)</f>
        <v>0</v>
      </c>
      <c r="O3" s="55"/>
      <c r="P3" s="56">
        <f>O3*C3</f>
        <v>0</v>
      </c>
      <c r="Q3" s="57"/>
      <c r="R3" s="55"/>
      <c r="S3" s="56">
        <f>R3*C3</f>
        <v>0</v>
      </c>
      <c r="T3" s="57"/>
      <c r="U3" s="56">
        <f>J3+N3+P3+S3</f>
        <v>0</v>
      </c>
      <c r="V3" s="58">
        <f>K3+Q3+T3</f>
        <v>0</v>
      </c>
    </row>
    <row r="4" spans="1:22" ht="54.95" customHeight="1" x14ac:dyDescent="0.25">
      <c r="A4" s="53">
        <v>2</v>
      </c>
      <c r="B4" s="58" t="s">
        <v>59</v>
      </c>
      <c r="C4" s="58">
        <v>745</v>
      </c>
      <c r="D4" s="57" t="s">
        <v>63</v>
      </c>
      <c r="E4" s="55"/>
      <c r="F4" s="55"/>
      <c r="G4" s="55"/>
      <c r="H4" s="55"/>
      <c r="I4" s="55"/>
      <c r="J4" s="56">
        <f t="shared" ref="J4:J6" si="0">E4+F4+G4+(I4*C4)+(C4*H4)</f>
        <v>0</v>
      </c>
      <c r="K4" s="57"/>
      <c r="L4" s="57"/>
      <c r="M4" s="57"/>
      <c r="N4" s="58">
        <f t="shared" ref="N4:N6" si="1">(C4*L4)+(C4*M4)</f>
        <v>0</v>
      </c>
      <c r="O4" s="55"/>
      <c r="P4" s="56">
        <f t="shared" ref="P4:P6" si="2">O4*C4</f>
        <v>0</v>
      </c>
      <c r="Q4" s="57"/>
      <c r="R4" s="55"/>
      <c r="S4" s="56">
        <f>R4*C4</f>
        <v>0</v>
      </c>
      <c r="T4" s="57"/>
      <c r="U4" s="56">
        <f>J4+N4+P4+S4</f>
        <v>0</v>
      </c>
      <c r="V4" s="58">
        <f>K4+Q4+T4</f>
        <v>0</v>
      </c>
    </row>
    <row r="5" spans="1:22" ht="54.95" customHeight="1" x14ac:dyDescent="0.25">
      <c r="A5" s="53">
        <v>3</v>
      </c>
      <c r="B5" s="58" t="s">
        <v>60</v>
      </c>
      <c r="C5" s="58">
        <v>741</v>
      </c>
      <c r="D5" s="57" t="s">
        <v>64</v>
      </c>
      <c r="E5" s="55"/>
      <c r="F5" s="55"/>
      <c r="G5" s="55"/>
      <c r="H5" s="55"/>
      <c r="I5" s="55"/>
      <c r="J5" s="56">
        <f t="shared" si="0"/>
        <v>0</v>
      </c>
      <c r="K5" s="57"/>
      <c r="L5" s="57"/>
      <c r="M5" s="57"/>
      <c r="N5" s="58">
        <f t="shared" si="1"/>
        <v>0</v>
      </c>
      <c r="O5" s="55"/>
      <c r="P5" s="56">
        <f t="shared" si="2"/>
        <v>0</v>
      </c>
      <c r="Q5" s="57"/>
      <c r="R5" s="55"/>
      <c r="S5" s="56">
        <f>R5*C5</f>
        <v>0</v>
      </c>
      <c r="T5" s="57"/>
      <c r="U5" s="56">
        <f>J5+N5+P5+S5</f>
        <v>0</v>
      </c>
      <c r="V5" s="58">
        <f>K5+Q5+T5</f>
        <v>0</v>
      </c>
    </row>
    <row r="6" spans="1:22" ht="54.95" customHeight="1" x14ac:dyDescent="0.25">
      <c r="A6" s="58">
        <v>4</v>
      </c>
      <c r="B6" s="58" t="s">
        <v>61</v>
      </c>
      <c r="C6" s="58">
        <v>1508</v>
      </c>
      <c r="D6" s="57" t="s">
        <v>65</v>
      </c>
      <c r="E6" s="55"/>
      <c r="F6" s="55"/>
      <c r="G6" s="55"/>
      <c r="H6" s="55"/>
      <c r="I6" s="55"/>
      <c r="J6" s="56">
        <f t="shared" si="0"/>
        <v>0</v>
      </c>
      <c r="K6" s="57"/>
      <c r="L6" s="57"/>
      <c r="M6" s="57"/>
      <c r="N6" s="58">
        <f t="shared" si="1"/>
        <v>0</v>
      </c>
      <c r="O6" s="55"/>
      <c r="P6" s="56">
        <f t="shared" si="2"/>
        <v>0</v>
      </c>
      <c r="Q6" s="57"/>
      <c r="R6" s="55"/>
      <c r="S6" s="56">
        <f>R6*C6</f>
        <v>0</v>
      </c>
      <c r="T6" s="57"/>
      <c r="U6" s="56">
        <f>J6+N6+P6+S6</f>
        <v>0</v>
      </c>
      <c r="V6" s="58">
        <f>K6+Q6+T6</f>
        <v>0</v>
      </c>
    </row>
    <row r="8" spans="1:22" x14ac:dyDescent="0.25">
      <c r="A8" s="60"/>
    </row>
    <row r="9" spans="1:22" ht="59.25" customHeight="1" x14ac:dyDescent="0.35">
      <c r="A9" s="60"/>
      <c r="F9" s="93" t="s">
        <v>192</v>
      </c>
      <c r="G9" s="93"/>
      <c r="H9" s="93"/>
      <c r="I9" s="93"/>
      <c r="J9" s="93"/>
      <c r="K9" s="93"/>
      <c r="N9" s="129" t="s">
        <v>179</v>
      </c>
      <c r="O9" s="129"/>
      <c r="P9" s="129"/>
      <c r="Q9" s="130" t="s">
        <v>180</v>
      </c>
      <c r="R9" s="136" t="s">
        <v>16</v>
      </c>
      <c r="S9" s="137"/>
      <c r="T9" s="138"/>
    </row>
    <row r="10" spans="1:22" ht="48.75" customHeight="1" x14ac:dyDescent="0.25">
      <c r="A10" s="60"/>
      <c r="F10" s="94" t="s">
        <v>193</v>
      </c>
      <c r="G10" s="95"/>
      <c r="H10" s="126" t="s">
        <v>243</v>
      </c>
      <c r="I10" s="127"/>
      <c r="J10" s="127"/>
      <c r="K10" s="128"/>
      <c r="N10" s="131" t="s">
        <v>168</v>
      </c>
      <c r="O10" s="131"/>
      <c r="P10" s="132" t="s">
        <v>74</v>
      </c>
      <c r="Q10" s="132"/>
      <c r="R10" s="139" t="s">
        <v>43</v>
      </c>
      <c r="S10" s="139" t="s">
        <v>36</v>
      </c>
      <c r="T10" s="57"/>
    </row>
    <row r="11" spans="1:22" ht="47.25" customHeight="1" x14ac:dyDescent="0.25">
      <c r="E11" s="62"/>
      <c r="F11" s="94" t="s">
        <v>194</v>
      </c>
      <c r="G11" s="95"/>
      <c r="H11" s="126"/>
      <c r="I11" s="127"/>
      <c r="J11" s="127"/>
      <c r="K11" s="128"/>
      <c r="N11" s="131" t="s">
        <v>169</v>
      </c>
      <c r="O11" s="131"/>
      <c r="P11" s="132" t="s">
        <v>74</v>
      </c>
      <c r="Q11" s="132"/>
      <c r="R11" s="140" t="s">
        <v>46</v>
      </c>
      <c r="S11" s="140" t="s">
        <v>32</v>
      </c>
      <c r="T11" s="57"/>
    </row>
    <row r="12" spans="1:22" ht="47.25" customHeight="1" x14ac:dyDescent="0.25">
      <c r="E12" s="62"/>
      <c r="F12" s="94" t="s">
        <v>195</v>
      </c>
      <c r="G12" s="95"/>
      <c r="H12" s="126"/>
      <c r="I12" s="127"/>
      <c r="J12" s="127"/>
      <c r="K12" s="128"/>
      <c r="N12" s="131" t="s">
        <v>170</v>
      </c>
      <c r="O12" s="131"/>
      <c r="P12" s="132" t="s">
        <v>171</v>
      </c>
      <c r="Q12" s="132"/>
    </row>
    <row r="13" spans="1:22" ht="44.25" customHeight="1" x14ac:dyDescent="0.25">
      <c r="E13" s="62"/>
      <c r="N13" s="131" t="s">
        <v>172</v>
      </c>
      <c r="O13" s="131"/>
      <c r="P13" s="132" t="s">
        <v>173</v>
      </c>
      <c r="Q13" s="132"/>
    </row>
    <row r="14" spans="1:22" ht="42" customHeight="1" x14ac:dyDescent="0.25">
      <c r="E14" s="62"/>
      <c r="N14" s="131" t="s">
        <v>174</v>
      </c>
      <c r="O14" s="131"/>
      <c r="P14" s="132" t="s">
        <v>173</v>
      </c>
      <c r="Q14" s="132"/>
    </row>
    <row r="15" spans="1:22" ht="49.5" customHeight="1" x14ac:dyDescent="0.25">
      <c r="N15" s="131" t="s">
        <v>175</v>
      </c>
      <c r="O15" s="131"/>
      <c r="P15" s="132" t="s">
        <v>173</v>
      </c>
      <c r="Q15" s="132"/>
    </row>
    <row r="16" spans="1:22" ht="42.75" customHeight="1" x14ac:dyDescent="0.25">
      <c r="N16" s="131" t="s">
        <v>176</v>
      </c>
      <c r="O16" s="131"/>
      <c r="P16" s="132" t="s">
        <v>173</v>
      </c>
      <c r="Q16" s="132"/>
    </row>
    <row r="17" spans="14:17" ht="49.5" customHeight="1" x14ac:dyDescent="0.25">
      <c r="N17" s="131" t="s">
        <v>177</v>
      </c>
      <c r="O17" s="131"/>
      <c r="P17" s="132" t="s">
        <v>173</v>
      </c>
      <c r="Q17" s="132"/>
    </row>
    <row r="18" spans="14:17" ht="63.75" customHeight="1" x14ac:dyDescent="0.25">
      <c r="N18" s="131" t="s">
        <v>178</v>
      </c>
      <c r="O18" s="131"/>
      <c r="P18" s="132" t="s">
        <v>173</v>
      </c>
      <c r="Q18" s="132"/>
    </row>
    <row r="19" spans="14:17" ht="51.75" customHeight="1" x14ac:dyDescent="0.25">
      <c r="N19" s="131" t="s">
        <v>181</v>
      </c>
      <c r="O19" s="131"/>
      <c r="P19" s="133" t="s">
        <v>182</v>
      </c>
      <c r="Q19" s="133"/>
    </row>
    <row r="20" spans="14:17" ht="54.75" customHeight="1" x14ac:dyDescent="0.25">
      <c r="N20" s="131" t="s">
        <v>183</v>
      </c>
      <c r="O20" s="131"/>
      <c r="P20" s="134"/>
      <c r="Q20" s="134"/>
    </row>
    <row r="21" spans="14:17" ht="54.75" customHeight="1" x14ac:dyDescent="0.25">
      <c r="N21" s="131" t="s">
        <v>184</v>
      </c>
      <c r="O21" s="131"/>
      <c r="P21" s="134"/>
      <c r="Q21" s="134"/>
    </row>
    <row r="22" spans="14:17" ht="54.75" customHeight="1" x14ac:dyDescent="0.25">
      <c r="N22" s="131" t="s">
        <v>30</v>
      </c>
      <c r="O22" s="131"/>
      <c r="P22" s="135" t="s">
        <v>31</v>
      </c>
      <c r="Q22" s="135"/>
    </row>
    <row r="23" spans="14:17" ht="54.75" customHeight="1" x14ac:dyDescent="0.25">
      <c r="N23" s="131" t="s">
        <v>185</v>
      </c>
      <c r="O23" s="131"/>
      <c r="P23" s="135" t="s">
        <v>32</v>
      </c>
      <c r="Q23" s="135"/>
    </row>
    <row r="24" spans="14:17" ht="54.75" customHeight="1" x14ac:dyDescent="0.25">
      <c r="N24" s="131" t="s">
        <v>186</v>
      </c>
      <c r="O24" s="131"/>
      <c r="P24" s="135" t="s">
        <v>187</v>
      </c>
      <c r="Q24" s="135"/>
    </row>
    <row r="25" spans="14:17" ht="54.75" customHeight="1" x14ac:dyDescent="0.25">
      <c r="N25" s="131" t="s">
        <v>188</v>
      </c>
      <c r="O25" s="131"/>
      <c r="P25" s="135"/>
      <c r="Q25" s="135"/>
    </row>
    <row r="26" spans="14:17" ht="54.75" customHeight="1" x14ac:dyDescent="0.25">
      <c r="N26" s="131" t="s">
        <v>189</v>
      </c>
      <c r="O26" s="131"/>
      <c r="P26" s="135" t="s">
        <v>36</v>
      </c>
      <c r="Q26" s="135"/>
    </row>
    <row r="27" spans="14:17" ht="54.75" customHeight="1" x14ac:dyDescent="0.25">
      <c r="N27" s="131" t="s">
        <v>33</v>
      </c>
      <c r="O27" s="131"/>
      <c r="P27" s="135" t="s">
        <v>32</v>
      </c>
      <c r="Q27" s="135"/>
    </row>
    <row r="28" spans="14:17" ht="54.75" customHeight="1" x14ac:dyDescent="0.25">
      <c r="N28" s="131" t="s">
        <v>190</v>
      </c>
      <c r="O28" s="131"/>
      <c r="P28" s="134"/>
      <c r="Q28" s="134"/>
    </row>
    <row r="29" spans="14:17" ht="54.75" customHeight="1" x14ac:dyDescent="0.25">
      <c r="N29" s="131"/>
      <c r="O29" s="131"/>
      <c r="P29" s="134"/>
      <c r="Q29" s="134"/>
    </row>
    <row r="30" spans="14:17" ht="54.75" customHeight="1" x14ac:dyDescent="0.25">
      <c r="N30" s="131" t="s">
        <v>191</v>
      </c>
      <c r="O30" s="131"/>
      <c r="P30" s="134"/>
      <c r="Q30" s="134"/>
    </row>
  </sheetData>
  <sheetProtection algorithmName="SHA-512" hashValue="2d9WOqSM/SsBc4NdIquSZi6V7oYns/JuAVbhoU4QhgzVoiCeGEWkpb5f1t/NrTd+0PeX1hkXz6mHBby/lg9j7g==" saltValue="vdU8zCAqWQwEGcHm40bFZg==" spinCount="100000" sheet="1"/>
  <mergeCells count="39">
    <mergeCell ref="U1:V1"/>
    <mergeCell ref="A1:C1"/>
    <mergeCell ref="R1:T1"/>
    <mergeCell ref="O1:Q1"/>
    <mergeCell ref="D1:K1"/>
    <mergeCell ref="L1:N1"/>
    <mergeCell ref="N22:O22"/>
    <mergeCell ref="N23:O23"/>
    <mergeCell ref="N24:O24"/>
    <mergeCell ref="N25:O25"/>
    <mergeCell ref="N26:O26"/>
    <mergeCell ref="N17:O17"/>
    <mergeCell ref="N18:O18"/>
    <mergeCell ref="N19:O19"/>
    <mergeCell ref="N20:O20"/>
    <mergeCell ref="N21:O21"/>
    <mergeCell ref="F9:K9"/>
    <mergeCell ref="F10:G10"/>
    <mergeCell ref="F11:G11"/>
    <mergeCell ref="F12:G12"/>
    <mergeCell ref="H10:K10"/>
    <mergeCell ref="H11:K11"/>
    <mergeCell ref="H12:K12"/>
    <mergeCell ref="N27:O27"/>
    <mergeCell ref="N28:O29"/>
    <mergeCell ref="N30:O30"/>
    <mergeCell ref="R9:T9"/>
    <mergeCell ref="N9:P9"/>
    <mergeCell ref="N10:O10"/>
    <mergeCell ref="N11:O11"/>
    <mergeCell ref="N12:O12"/>
    <mergeCell ref="P30:Q30"/>
    <mergeCell ref="N13:O13"/>
    <mergeCell ref="N14:O14"/>
    <mergeCell ref="N15:O15"/>
    <mergeCell ref="P20:Q20"/>
    <mergeCell ref="P21:Q21"/>
    <mergeCell ref="P28:Q29"/>
    <mergeCell ref="N16:O16"/>
  </mergeCells>
  <pageMargins left="0.7" right="0.7" top="0.75" bottom="0.75" header="0.3" footer="0.3"/>
  <pageSetup paperSize="9" scale="2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C2" sqref="C1:C1048576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0.5703125" style="32" bestFit="1" customWidth="1"/>
    <col min="4" max="4" width="32.42578125" style="28" bestFit="1" customWidth="1"/>
    <col min="5" max="17" width="20.7109375" style="28" customWidth="1"/>
    <col min="18" max="19" width="9.140625" style="28"/>
    <col min="20" max="20" width="60.5703125" style="28" bestFit="1" customWidth="1"/>
    <col min="21" max="21" width="14.140625" style="28" bestFit="1" customWidth="1"/>
    <col min="22" max="16384" width="9.140625" style="28"/>
  </cols>
  <sheetData>
    <row r="1" spans="1:16" s="72" customFormat="1" ht="98.25" customHeight="1" x14ac:dyDescent="0.35">
      <c r="A1" s="96" t="s">
        <v>26</v>
      </c>
      <c r="B1" s="96"/>
      <c r="C1" s="96"/>
      <c r="D1" s="97" t="s">
        <v>76</v>
      </c>
      <c r="E1" s="98"/>
      <c r="F1" s="98"/>
      <c r="G1" s="99"/>
      <c r="H1" s="97" t="s">
        <v>80</v>
      </c>
      <c r="I1" s="98"/>
      <c r="J1" s="99"/>
      <c r="K1" s="97" t="s">
        <v>81</v>
      </c>
      <c r="L1" s="98"/>
      <c r="M1" s="98"/>
      <c r="N1" s="99"/>
      <c r="O1" s="96" t="s">
        <v>38</v>
      </c>
      <c r="P1" s="96"/>
    </row>
    <row r="2" spans="1:16" s="80" customFormat="1" ht="105" customHeight="1" x14ac:dyDescent="0.25">
      <c r="A2" s="33" t="s">
        <v>24</v>
      </c>
      <c r="B2" s="33" t="s">
        <v>0</v>
      </c>
      <c r="C2" s="33" t="s">
        <v>86</v>
      </c>
      <c r="D2" s="33" t="s">
        <v>45</v>
      </c>
      <c r="E2" s="77" t="s">
        <v>77</v>
      </c>
      <c r="F2" s="77" t="s">
        <v>27</v>
      </c>
      <c r="G2" s="77" t="s">
        <v>78</v>
      </c>
      <c r="H2" s="78" t="s">
        <v>99</v>
      </c>
      <c r="I2" s="33" t="s">
        <v>35</v>
      </c>
      <c r="J2" s="33" t="s">
        <v>79</v>
      </c>
      <c r="K2" s="79" t="s">
        <v>98</v>
      </c>
      <c r="L2" s="33" t="s">
        <v>82</v>
      </c>
      <c r="M2" s="33" t="s">
        <v>35</v>
      </c>
      <c r="N2" s="33" t="s">
        <v>83</v>
      </c>
      <c r="O2" s="33" t="s">
        <v>37</v>
      </c>
      <c r="P2" s="33" t="s">
        <v>42</v>
      </c>
    </row>
    <row r="3" spans="1:16" ht="54.95" customHeight="1" x14ac:dyDescent="0.25">
      <c r="A3" s="34">
        <v>2</v>
      </c>
      <c r="B3" s="31" t="s">
        <v>59</v>
      </c>
      <c r="C3" s="31">
        <v>1476</v>
      </c>
      <c r="D3" s="31" t="s">
        <v>63</v>
      </c>
      <c r="E3" s="37"/>
      <c r="F3" s="38">
        <f t="shared" ref="F3:F5" si="0">(E3*C3)</f>
        <v>0</v>
      </c>
      <c r="G3" s="27"/>
      <c r="H3" s="37"/>
      <c r="I3" s="38">
        <f>H3*C3</f>
        <v>0</v>
      </c>
      <c r="J3" s="27"/>
      <c r="K3" s="46"/>
      <c r="L3" s="37"/>
      <c r="M3" s="38">
        <f>(L3*C3)+K3</f>
        <v>0</v>
      </c>
      <c r="N3" s="27"/>
      <c r="O3" s="38">
        <f t="shared" ref="O3:O5" si="1">F3+I3+M3</f>
        <v>0</v>
      </c>
      <c r="P3" s="31">
        <f>G3+J3+N3</f>
        <v>0</v>
      </c>
    </row>
    <row r="4" spans="1:16" ht="54.95" customHeight="1" x14ac:dyDescent="0.25">
      <c r="A4" s="34">
        <v>3</v>
      </c>
      <c r="B4" s="31" t="s">
        <v>60</v>
      </c>
      <c r="C4" s="31">
        <v>396</v>
      </c>
      <c r="D4" s="31" t="s">
        <v>64</v>
      </c>
      <c r="E4" s="37"/>
      <c r="F4" s="38">
        <f t="shared" si="0"/>
        <v>0</v>
      </c>
      <c r="G4" s="27"/>
      <c r="H4" s="37"/>
      <c r="I4" s="38">
        <f>H4*C4</f>
        <v>0</v>
      </c>
      <c r="J4" s="27"/>
      <c r="K4" s="46"/>
      <c r="L4" s="37"/>
      <c r="M4" s="38">
        <f>(L4*C4)+K4</f>
        <v>0</v>
      </c>
      <c r="N4" s="27"/>
      <c r="O4" s="38">
        <f t="shared" si="1"/>
        <v>0</v>
      </c>
      <c r="P4" s="31">
        <f>G4+J4+N4</f>
        <v>0</v>
      </c>
    </row>
    <row r="5" spans="1:16" ht="54.95" customHeight="1" x14ac:dyDescent="0.25">
      <c r="A5" s="31">
        <v>4</v>
      </c>
      <c r="B5" s="31" t="s">
        <v>61</v>
      </c>
      <c r="C5" s="31">
        <v>1428</v>
      </c>
      <c r="D5" s="31" t="s">
        <v>65</v>
      </c>
      <c r="E5" s="37"/>
      <c r="F5" s="38">
        <f t="shared" si="0"/>
        <v>0</v>
      </c>
      <c r="G5" s="27"/>
      <c r="H5" s="37"/>
      <c r="I5" s="38">
        <f>H5*C5</f>
        <v>0</v>
      </c>
      <c r="J5" s="27"/>
      <c r="K5" s="46"/>
      <c r="L5" s="37"/>
      <c r="M5" s="38">
        <f>(L5*C5)+K5</f>
        <v>0</v>
      </c>
      <c r="N5" s="27"/>
      <c r="O5" s="38">
        <f t="shared" si="1"/>
        <v>0</v>
      </c>
      <c r="P5" s="31">
        <f>G5+J5+N5</f>
        <v>0</v>
      </c>
    </row>
    <row r="7" spans="1:16" ht="59.25" customHeight="1" x14ac:dyDescent="0.25">
      <c r="A7" s="35"/>
      <c r="D7" s="104" t="s">
        <v>200</v>
      </c>
      <c r="E7" s="104"/>
      <c r="F7" s="104"/>
      <c r="G7" s="104"/>
      <c r="H7" s="104"/>
      <c r="I7" s="104"/>
      <c r="L7" s="101" t="s">
        <v>199</v>
      </c>
      <c r="M7" s="101"/>
    </row>
    <row r="8" spans="1:16" ht="59.25" customHeight="1" x14ac:dyDescent="0.25">
      <c r="A8" s="35"/>
      <c r="D8" s="100" t="s">
        <v>193</v>
      </c>
      <c r="E8" s="100"/>
      <c r="F8" s="141" t="s">
        <v>244</v>
      </c>
      <c r="G8" s="141"/>
      <c r="H8" s="141"/>
      <c r="I8" s="141"/>
      <c r="L8" s="29" t="s">
        <v>211</v>
      </c>
      <c r="M8" s="27"/>
    </row>
    <row r="9" spans="1:16" ht="59.25" customHeight="1" x14ac:dyDescent="0.25">
      <c r="A9" s="35"/>
      <c r="D9" s="100" t="s">
        <v>194</v>
      </c>
      <c r="E9" s="100"/>
      <c r="F9" s="141"/>
      <c r="G9" s="141"/>
      <c r="H9" s="141"/>
      <c r="I9" s="141"/>
      <c r="L9" s="52" t="s">
        <v>197</v>
      </c>
      <c r="M9" s="27"/>
    </row>
    <row r="10" spans="1:16" ht="59.25" customHeight="1" x14ac:dyDescent="0.25">
      <c r="D10" s="100" t="s">
        <v>196</v>
      </c>
      <c r="E10" s="100"/>
      <c r="F10" s="141"/>
      <c r="G10" s="141"/>
      <c r="H10" s="141"/>
      <c r="I10" s="141"/>
      <c r="L10" s="52" t="s">
        <v>198</v>
      </c>
      <c r="M10" s="27"/>
    </row>
    <row r="11" spans="1:16" ht="59.25" customHeight="1" x14ac:dyDescent="0.25">
      <c r="D11" s="102" t="s">
        <v>210</v>
      </c>
      <c r="E11" s="102"/>
      <c r="F11" s="103"/>
      <c r="G11" s="103"/>
      <c r="H11" s="103"/>
      <c r="I11" s="103"/>
    </row>
  </sheetData>
  <sheetProtection algorithmName="SHA-512" hashValue="l3h9qjqm2odzP8ZMB1VJe9nEplAyvMvIYMFpeMDhu5OpF4zarRD8hCQGlxpTG1gbzBE2DOb3KAFo/a5IEBBz8A==" saltValue="13pnbqo+rzjn4xjHeASX+g==" spinCount="100000" sheet="1"/>
  <mergeCells count="15">
    <mergeCell ref="K1:N1"/>
    <mergeCell ref="A1:C1"/>
    <mergeCell ref="D1:G1"/>
    <mergeCell ref="H1:J1"/>
    <mergeCell ref="O1:P1"/>
    <mergeCell ref="D10:E10"/>
    <mergeCell ref="F10:I10"/>
    <mergeCell ref="L7:M7"/>
    <mergeCell ref="D11:E11"/>
    <mergeCell ref="F11:I11"/>
    <mergeCell ref="D7:I7"/>
    <mergeCell ref="D8:E8"/>
    <mergeCell ref="F8:I8"/>
    <mergeCell ref="D9:E9"/>
    <mergeCell ref="F9:I9"/>
  </mergeCells>
  <pageMargins left="0.7" right="0.7" top="0.75" bottom="0.75" header="0.3" footer="0.3"/>
  <pageSetup paperSize="9" scale="2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C2" sqref="C1:C1048576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0.5703125" style="32" bestFit="1" customWidth="1"/>
    <col min="4" max="4" width="32.42578125" style="28" bestFit="1" customWidth="1"/>
    <col min="5" max="14" width="20.7109375" style="28" customWidth="1"/>
    <col min="15" max="16" width="9.140625" style="28"/>
    <col min="17" max="17" width="60.5703125" style="28" bestFit="1" customWidth="1"/>
    <col min="18" max="18" width="14.140625" style="28" bestFit="1" customWidth="1"/>
    <col min="19" max="16384" width="9.140625" style="28"/>
  </cols>
  <sheetData>
    <row r="1" spans="1:13" s="72" customFormat="1" ht="98.25" customHeight="1" x14ac:dyDescent="0.35">
      <c r="A1" s="96" t="s">
        <v>26</v>
      </c>
      <c r="B1" s="96"/>
      <c r="C1" s="96"/>
      <c r="D1" s="97" t="s">
        <v>97</v>
      </c>
      <c r="E1" s="98"/>
      <c r="F1" s="98"/>
      <c r="G1" s="99"/>
      <c r="H1" s="97" t="s">
        <v>94</v>
      </c>
      <c r="I1" s="98"/>
      <c r="J1" s="98"/>
      <c r="K1" s="99"/>
      <c r="L1" s="96" t="s">
        <v>38</v>
      </c>
      <c r="M1" s="96"/>
    </row>
    <row r="2" spans="1:13" s="80" customFormat="1" ht="85.5" x14ac:dyDescent="0.25">
      <c r="A2" s="33" t="s">
        <v>24</v>
      </c>
      <c r="B2" s="33" t="s">
        <v>0</v>
      </c>
      <c r="C2" s="33" t="s">
        <v>91</v>
      </c>
      <c r="D2" s="33" t="s">
        <v>90</v>
      </c>
      <c r="E2" s="77" t="s">
        <v>92</v>
      </c>
      <c r="F2" s="77" t="s">
        <v>27</v>
      </c>
      <c r="G2" s="77" t="s">
        <v>93</v>
      </c>
      <c r="H2" s="79" t="s">
        <v>98</v>
      </c>
      <c r="I2" s="78" t="s">
        <v>95</v>
      </c>
      <c r="J2" s="33" t="s">
        <v>35</v>
      </c>
      <c r="K2" s="33" t="s">
        <v>96</v>
      </c>
      <c r="L2" s="33" t="s">
        <v>37</v>
      </c>
      <c r="M2" s="33" t="s">
        <v>42</v>
      </c>
    </row>
    <row r="3" spans="1:13" ht="54.95" customHeight="1" x14ac:dyDescent="0.25">
      <c r="A3" s="34">
        <v>1</v>
      </c>
      <c r="B3" s="34" t="s">
        <v>58</v>
      </c>
      <c r="C3" s="34">
        <v>600</v>
      </c>
      <c r="D3" s="30"/>
      <c r="E3" s="37"/>
      <c r="F3" s="38">
        <f>(E3*C3)</f>
        <v>0</v>
      </c>
      <c r="G3" s="27"/>
      <c r="H3" s="46"/>
      <c r="I3" s="37"/>
      <c r="J3" s="38">
        <f>(I3*C3)+H3</f>
        <v>0</v>
      </c>
      <c r="K3" s="27"/>
      <c r="L3" s="38">
        <f>F3+J3</f>
        <v>0</v>
      </c>
      <c r="M3" s="31">
        <f>G3+K3</f>
        <v>0</v>
      </c>
    </row>
    <row r="4" spans="1:13" ht="54.95" customHeight="1" x14ac:dyDescent="0.25">
      <c r="A4" s="34">
        <v>3</v>
      </c>
      <c r="B4" s="31" t="s">
        <v>60</v>
      </c>
      <c r="C4" s="31">
        <v>112</v>
      </c>
      <c r="D4" s="27"/>
      <c r="E4" s="37"/>
      <c r="F4" s="38">
        <f>(E4*C4)</f>
        <v>0</v>
      </c>
      <c r="G4" s="27"/>
      <c r="H4" s="46"/>
      <c r="I4" s="37"/>
      <c r="J4" s="38">
        <f t="shared" ref="J4:J5" si="0">(I4*C4)+H4</f>
        <v>0</v>
      </c>
      <c r="K4" s="27"/>
      <c r="L4" s="38">
        <f t="shared" ref="L4:L5" si="1">F4+J4</f>
        <v>0</v>
      </c>
      <c r="M4" s="31">
        <f t="shared" ref="M4:M5" si="2">G4+K4</f>
        <v>0</v>
      </c>
    </row>
    <row r="5" spans="1:13" ht="54.95" customHeight="1" x14ac:dyDescent="0.25">
      <c r="A5" s="31">
        <v>4</v>
      </c>
      <c r="B5" s="31" t="s">
        <v>61</v>
      </c>
      <c r="C5" s="31">
        <v>482</v>
      </c>
      <c r="D5" s="27"/>
      <c r="E5" s="37"/>
      <c r="F5" s="38">
        <f>(E5*C5)</f>
        <v>0</v>
      </c>
      <c r="G5" s="27"/>
      <c r="H5" s="46"/>
      <c r="I5" s="37"/>
      <c r="J5" s="38">
        <f t="shared" si="0"/>
        <v>0</v>
      </c>
      <c r="K5" s="27"/>
      <c r="L5" s="38">
        <f t="shared" si="1"/>
        <v>0</v>
      </c>
      <c r="M5" s="31">
        <f t="shared" si="2"/>
        <v>0</v>
      </c>
    </row>
    <row r="6" spans="1:13" x14ac:dyDescent="0.25">
      <c r="L6" s="38"/>
    </row>
    <row r="7" spans="1:13" ht="55.5" customHeight="1" x14ac:dyDescent="0.25">
      <c r="A7" s="35"/>
      <c r="D7" s="107" t="s">
        <v>202</v>
      </c>
      <c r="E7" s="108"/>
      <c r="F7" s="108"/>
      <c r="G7" s="109"/>
      <c r="H7" s="107" t="s">
        <v>204</v>
      </c>
      <c r="I7" s="108"/>
      <c r="J7" s="108"/>
      <c r="K7" s="109"/>
    </row>
    <row r="8" spans="1:13" ht="55.5" customHeight="1" x14ac:dyDescent="0.25">
      <c r="A8" s="35"/>
      <c r="D8" s="63" t="s">
        <v>193</v>
      </c>
      <c r="E8" s="126"/>
      <c r="F8" s="127"/>
      <c r="G8" s="128"/>
      <c r="H8" s="110" t="s">
        <v>205</v>
      </c>
      <c r="I8" s="110"/>
      <c r="J8" s="142"/>
      <c r="K8" s="142"/>
    </row>
    <row r="9" spans="1:13" ht="55.5" customHeight="1" x14ac:dyDescent="0.25">
      <c r="A9" s="35"/>
      <c r="D9" s="63" t="s">
        <v>194</v>
      </c>
      <c r="E9" s="126"/>
      <c r="F9" s="127"/>
      <c r="G9" s="128"/>
      <c r="H9" s="110" t="s">
        <v>206</v>
      </c>
      <c r="I9" s="110"/>
      <c r="J9" s="142"/>
      <c r="K9" s="142"/>
    </row>
    <row r="10" spans="1:13" ht="55.5" customHeight="1" x14ac:dyDescent="0.25">
      <c r="D10" s="63" t="s">
        <v>203</v>
      </c>
      <c r="E10" s="126"/>
      <c r="F10" s="127"/>
      <c r="G10" s="128"/>
      <c r="H10" s="110" t="s">
        <v>207</v>
      </c>
      <c r="I10" s="110"/>
      <c r="J10" s="142"/>
      <c r="K10" s="142"/>
    </row>
    <row r="11" spans="1:13" ht="52.5" customHeight="1" x14ac:dyDescent="0.25">
      <c r="H11" s="105" t="s">
        <v>208</v>
      </c>
      <c r="I11" s="105"/>
      <c r="J11" s="103"/>
      <c r="K11" s="103"/>
    </row>
    <row r="12" spans="1:13" ht="53.25" customHeight="1" x14ac:dyDescent="0.25">
      <c r="H12" s="106" t="s">
        <v>209</v>
      </c>
      <c r="I12" s="106"/>
      <c r="J12" s="103"/>
      <c r="K12" s="103"/>
    </row>
  </sheetData>
  <sheetProtection algorithmName="SHA-512" hashValue="dGwTSyq7PsH/+rb6Y1e/vnfRXFdkK5fqIe6o80ielPw6VjW4aULMleAq6W7/qJZieAAG4a9ZjNBgwZVabd0zbw==" saltValue="r9WOfB8huTKREaTxG/bHow==" spinCount="100000" sheet="1"/>
  <mergeCells count="19">
    <mergeCell ref="A1:C1"/>
    <mergeCell ref="D1:G1"/>
    <mergeCell ref="L1:M1"/>
    <mergeCell ref="H1:K1"/>
    <mergeCell ref="H11:I11"/>
    <mergeCell ref="J11:K11"/>
    <mergeCell ref="H12:I12"/>
    <mergeCell ref="J12:K12"/>
    <mergeCell ref="D7:G7"/>
    <mergeCell ref="E8:G8"/>
    <mergeCell ref="E9:G9"/>
    <mergeCell ref="E10:G10"/>
    <mergeCell ref="H7:K7"/>
    <mergeCell ref="H8:I8"/>
    <mergeCell ref="H9:I9"/>
    <mergeCell ref="H10:I10"/>
    <mergeCell ref="J8:K8"/>
    <mergeCell ref="J9:K9"/>
    <mergeCell ref="J10:K10"/>
  </mergeCells>
  <pageMargins left="0.7" right="0.7" top="0.75" bottom="0.75" header="0.3" footer="0.3"/>
  <pageSetup paperSize="9" scale="2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="66" zoomScaleNormal="66" workbookViewId="0">
      <pane xSplit="3" ySplit="1" topLeftCell="D2" activePane="bottomRight" state="frozen"/>
      <selection activeCell="H18" sqref="H18"/>
      <selection pane="topRight" activeCell="H18" sqref="H18"/>
      <selection pane="bottomLeft" activeCell="H18" sqref="H18"/>
      <selection pane="bottomRight" activeCell="C2" sqref="C1:C1048576"/>
    </sheetView>
  </sheetViews>
  <sheetFormatPr defaultRowHeight="15" x14ac:dyDescent="0.25"/>
  <cols>
    <col min="1" max="1" width="10.5703125" style="32" bestFit="1" customWidth="1"/>
    <col min="2" max="2" width="43.42578125" style="32" bestFit="1" customWidth="1"/>
    <col min="3" max="3" width="10.5703125" style="32" bestFit="1" customWidth="1"/>
    <col min="4" max="16" width="20.7109375" style="28" customWidth="1"/>
    <col min="17" max="18" width="9.140625" style="28"/>
    <col min="19" max="19" width="60.5703125" style="28" bestFit="1" customWidth="1"/>
    <col min="20" max="20" width="14.140625" style="28" bestFit="1" customWidth="1"/>
    <col min="21" max="16384" width="9.140625" style="28"/>
  </cols>
  <sheetData>
    <row r="1" spans="1:15" s="72" customFormat="1" ht="98.25" customHeight="1" x14ac:dyDescent="0.35">
      <c r="A1" s="96" t="s">
        <v>26</v>
      </c>
      <c r="B1" s="96"/>
      <c r="C1" s="96"/>
      <c r="D1" s="98" t="s">
        <v>233</v>
      </c>
      <c r="E1" s="98"/>
      <c r="F1" s="99"/>
      <c r="G1" s="97" t="s">
        <v>100</v>
      </c>
      <c r="H1" s="98"/>
      <c r="I1" s="99"/>
      <c r="J1" s="97" t="s">
        <v>101</v>
      </c>
      <c r="K1" s="98"/>
      <c r="L1" s="98"/>
      <c r="M1" s="99"/>
      <c r="N1" s="96" t="s">
        <v>38</v>
      </c>
      <c r="O1" s="96"/>
    </row>
    <row r="2" spans="1:15" s="80" customFormat="1" ht="105" customHeight="1" x14ac:dyDescent="0.25">
      <c r="A2" s="33" t="s">
        <v>24</v>
      </c>
      <c r="B2" s="33" t="s">
        <v>0</v>
      </c>
      <c r="C2" s="33" t="s">
        <v>102</v>
      </c>
      <c r="D2" s="77" t="s">
        <v>108</v>
      </c>
      <c r="E2" s="77" t="s">
        <v>27</v>
      </c>
      <c r="F2" s="77" t="s">
        <v>103</v>
      </c>
      <c r="G2" s="78" t="s">
        <v>106</v>
      </c>
      <c r="H2" s="33" t="s">
        <v>35</v>
      </c>
      <c r="I2" s="33" t="s">
        <v>104</v>
      </c>
      <c r="J2" s="79" t="s">
        <v>98</v>
      </c>
      <c r="K2" s="33" t="s">
        <v>107</v>
      </c>
      <c r="L2" s="33" t="s">
        <v>35</v>
      </c>
      <c r="M2" s="33" t="s">
        <v>105</v>
      </c>
      <c r="N2" s="33" t="s">
        <v>37</v>
      </c>
      <c r="O2" s="33" t="s">
        <v>42</v>
      </c>
    </row>
    <row r="3" spans="1:15" ht="54.95" customHeight="1" x14ac:dyDescent="0.25">
      <c r="A3" s="34">
        <v>2</v>
      </c>
      <c r="B3" s="31" t="s">
        <v>59</v>
      </c>
      <c r="C3" s="31">
        <v>68</v>
      </c>
      <c r="D3" s="37"/>
      <c r="E3" s="38">
        <f t="shared" ref="E3:E5" si="0">(D3*C3)</f>
        <v>0</v>
      </c>
      <c r="F3" s="27"/>
      <c r="G3" s="37"/>
      <c r="H3" s="38">
        <f t="shared" ref="H3:H5" si="1">G3*C3</f>
        <v>0</v>
      </c>
      <c r="I3" s="27"/>
      <c r="J3" s="46"/>
      <c r="K3" s="37"/>
      <c r="L3" s="38">
        <f t="shared" ref="L3:L5" si="2">(K3*C3)+J3</f>
        <v>0</v>
      </c>
      <c r="M3" s="27"/>
      <c r="N3" s="38">
        <f t="shared" ref="N3:N5" si="3">E3+H3+L3</f>
        <v>0</v>
      </c>
      <c r="O3" s="31">
        <f t="shared" ref="O3:O5" si="4">F3+I3+M3</f>
        <v>0</v>
      </c>
    </row>
    <row r="4" spans="1:15" ht="54.95" customHeight="1" x14ac:dyDescent="0.25">
      <c r="A4" s="34">
        <v>3</v>
      </c>
      <c r="B4" s="31" t="s">
        <v>60</v>
      </c>
      <c r="C4" s="31">
        <v>32</v>
      </c>
      <c r="D4" s="37"/>
      <c r="E4" s="38">
        <f t="shared" si="0"/>
        <v>0</v>
      </c>
      <c r="F4" s="27"/>
      <c r="G4" s="37"/>
      <c r="H4" s="38">
        <f t="shared" si="1"/>
        <v>0</v>
      </c>
      <c r="I4" s="27"/>
      <c r="J4" s="46"/>
      <c r="K4" s="37"/>
      <c r="L4" s="38">
        <f t="shared" si="2"/>
        <v>0</v>
      </c>
      <c r="M4" s="27"/>
      <c r="N4" s="38">
        <f t="shared" si="3"/>
        <v>0</v>
      </c>
      <c r="O4" s="31">
        <f t="shared" si="4"/>
        <v>0</v>
      </c>
    </row>
    <row r="5" spans="1:15" ht="54.95" customHeight="1" x14ac:dyDescent="0.25">
      <c r="A5" s="31">
        <v>4</v>
      </c>
      <c r="B5" s="31" t="s">
        <v>61</v>
      </c>
      <c r="C5" s="31">
        <v>48</v>
      </c>
      <c r="D5" s="37"/>
      <c r="E5" s="38">
        <f t="shared" si="0"/>
        <v>0</v>
      </c>
      <c r="F5" s="27"/>
      <c r="G5" s="37"/>
      <c r="H5" s="38">
        <f t="shared" si="1"/>
        <v>0</v>
      </c>
      <c r="I5" s="27"/>
      <c r="J5" s="46"/>
      <c r="K5" s="37"/>
      <c r="L5" s="38">
        <f t="shared" si="2"/>
        <v>0</v>
      </c>
      <c r="M5" s="27"/>
      <c r="N5" s="38">
        <f t="shared" si="3"/>
        <v>0</v>
      </c>
      <c r="O5" s="31">
        <f t="shared" si="4"/>
        <v>0</v>
      </c>
    </row>
    <row r="7" spans="1:15" ht="50.25" customHeight="1" x14ac:dyDescent="0.25">
      <c r="A7" s="35"/>
      <c r="E7" s="104" t="s">
        <v>212</v>
      </c>
      <c r="F7" s="104"/>
      <c r="G7" s="104"/>
      <c r="H7" s="104"/>
      <c r="I7" s="104"/>
      <c r="J7" s="104"/>
    </row>
    <row r="8" spans="1:15" ht="50.25" customHeight="1" x14ac:dyDescent="0.25">
      <c r="A8" s="35"/>
      <c r="E8" s="100" t="s">
        <v>193</v>
      </c>
      <c r="F8" s="100"/>
      <c r="G8" s="141"/>
      <c r="H8" s="141"/>
      <c r="I8" s="141"/>
      <c r="J8" s="141"/>
    </row>
    <row r="9" spans="1:15" ht="50.25" customHeight="1" x14ac:dyDescent="0.25">
      <c r="A9" s="35"/>
      <c r="E9" s="100" t="s">
        <v>194</v>
      </c>
      <c r="F9" s="100"/>
      <c r="G9" s="141"/>
      <c r="H9" s="141"/>
      <c r="I9" s="141"/>
      <c r="J9" s="141"/>
    </row>
    <row r="10" spans="1:15" ht="56.25" customHeight="1" x14ac:dyDescent="0.25">
      <c r="E10" s="102" t="s">
        <v>213</v>
      </c>
      <c r="F10" s="102"/>
      <c r="G10" s="141"/>
      <c r="H10" s="141"/>
      <c r="I10" s="141"/>
      <c r="J10" s="141"/>
    </row>
    <row r="11" spans="1:15" ht="56.25" customHeight="1" x14ac:dyDescent="0.25">
      <c r="E11" s="113" t="s">
        <v>214</v>
      </c>
      <c r="F11" s="114"/>
      <c r="G11" s="141"/>
      <c r="H11" s="141"/>
      <c r="I11" s="141"/>
      <c r="J11" s="141"/>
    </row>
    <row r="12" spans="1:15" ht="56.25" customHeight="1" x14ac:dyDescent="0.25">
      <c r="E12" s="111" t="s">
        <v>197</v>
      </c>
      <c r="F12" s="112"/>
      <c r="G12" s="141"/>
      <c r="H12" s="141"/>
      <c r="I12" s="141"/>
      <c r="J12" s="141"/>
    </row>
    <row r="13" spans="1:15" ht="56.25" customHeight="1" x14ac:dyDescent="0.25">
      <c r="E13" s="111" t="s">
        <v>215</v>
      </c>
      <c r="F13" s="112"/>
      <c r="G13" s="141"/>
      <c r="H13" s="141"/>
      <c r="I13" s="141"/>
      <c r="J13" s="141"/>
    </row>
  </sheetData>
  <sheetProtection algorithmName="SHA-512" hashValue="RYk3aTVLQYtdkTHnvfy4pFNtPiH+BIO4I7c2V/Ahdp1I9go6Z4sm13s7m7R6oD5YkPJSZBjM0gUpxnx7DZhFAA==" saltValue="SDjZAmPYq01l0lWJ/tFhpw==" spinCount="100000" sheet="1"/>
  <mergeCells count="18">
    <mergeCell ref="A1:C1"/>
    <mergeCell ref="D1:F1"/>
    <mergeCell ref="G1:I1"/>
    <mergeCell ref="J1:M1"/>
    <mergeCell ref="N1:O1"/>
    <mergeCell ref="E7:J7"/>
    <mergeCell ref="E8:F8"/>
    <mergeCell ref="G8:J8"/>
    <mergeCell ref="E9:F9"/>
    <mergeCell ref="G9:J9"/>
    <mergeCell ref="E12:F12"/>
    <mergeCell ref="E13:F13"/>
    <mergeCell ref="G12:J12"/>
    <mergeCell ref="G13:J13"/>
    <mergeCell ref="G10:J10"/>
    <mergeCell ref="E10:F10"/>
    <mergeCell ref="G11:J11"/>
    <mergeCell ref="E11:F11"/>
  </mergeCells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Table</vt:lpstr>
      <vt:lpstr>Matrix</vt:lpstr>
      <vt:lpstr>Package Summary</vt:lpstr>
      <vt:lpstr>Preliminary Costs</vt:lpstr>
      <vt:lpstr>Clean Up</vt:lpstr>
      <vt:lpstr>Brash and LSF</vt:lpstr>
      <vt:lpstr>Heather Bales</vt:lpstr>
      <vt:lpstr>Stone Dams</vt:lpstr>
      <vt:lpstr>Timber Dams</vt:lpstr>
      <vt:lpstr>Peat Dams and Reprofiling</vt:lpstr>
      <vt:lpstr>Bunding</vt:lpstr>
      <vt:lpstr>Cutting</vt:lpstr>
      <vt:lpstr>Sphagnum Planting</vt:lpstr>
      <vt:lpstr>Dwarf Shrub Plug Planting</vt:lpstr>
      <vt:lpstr>Glyphosate Application</vt:lpstr>
      <vt:lpstr>Dwarf Shrub Seed Application</vt:lpstr>
      <vt:lpstr>Rhododendron Clearance</vt:lpstr>
      <vt:lpstr>Fencing</vt:lpstr>
      <vt:lpstr>Matrix!_Hlk508349937</vt:lpstr>
    </vt:vector>
  </TitlesOfParts>
  <Company>Peak District National Park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Sunter</dc:creator>
  <cp:lastModifiedBy>Thorpe Katy</cp:lastModifiedBy>
  <cp:lastPrinted>2018-07-26T16:34:29Z</cp:lastPrinted>
  <dcterms:created xsi:type="dcterms:W3CDTF">2018-06-01T14:50:49Z</dcterms:created>
  <dcterms:modified xsi:type="dcterms:W3CDTF">2019-09-18T16:20:17Z</dcterms:modified>
</cp:coreProperties>
</file>